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01"/>
  <workbookPr/>
  <mc:AlternateContent xmlns:mc="http://schemas.openxmlformats.org/markup-compatibility/2006">
    <mc:Choice Requires="x15">
      <x15ac:absPath xmlns:x15ac="http://schemas.microsoft.com/office/spreadsheetml/2010/11/ac" url="C:\Users\lenovo\Desktop\许一灵\房地产评估标准底稿4月1日后差异部分\房地产评估标准底稿（2019年1季度）\2、土地评估计算表\"/>
    </mc:Choice>
  </mc:AlternateContent>
  <xr:revisionPtr revIDLastSave="0" documentId="13_ncr:1_{1ABABA10-6AA3-427B-8174-E2D4B511552E}" xr6:coauthVersionLast="43" xr6:coauthVersionMax="43" xr10:uidLastSave="{00000000-0000-0000-0000-000000000000}"/>
  <bookViews>
    <workbookView xWindow="-108" yWindow="-108" windowWidth="23256" windowHeight="12576" activeTab="1" xr2:uid="{00000000-000D-0000-FFFF-FFFF00000000}"/>
  </bookViews>
  <sheets>
    <sheet name="交易案例" sheetId="1" r:id="rId1"/>
    <sheet name="市场法计算表" sheetId="2" r:id="rId2"/>
    <sheet name="市场比较法" sheetId="3" state="hidden" r:id="rId3"/>
    <sheet name="Sheet3" sheetId="4" state="hidden" r:id="rId4"/>
    <sheet name="出让公告" sheetId="9" r:id="rId5"/>
    <sheet name="市场法计表" sheetId="7" r:id="rId6"/>
    <sheet name="容积率修正系数" sheetId="8" r:id="rId7"/>
    <sheet name="位置图" sheetId="6" r:id="rId8"/>
  </sheets>
  <externalReferences>
    <externalReference r:id="rId9"/>
  </externalReferences>
  <definedNames>
    <definedName name="_xlnm._FilterDatabase" localSheetId="0" hidden="1">交易案例!$A$2:$H$154</definedName>
  </definedNames>
  <calcPr calcId="181029" fullPrecision="0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M3" i="2" l="1"/>
  <c r="L3" i="2"/>
  <c r="K3" i="2"/>
  <c r="J3" i="2"/>
  <c r="I3" i="2"/>
  <c r="H3" i="2"/>
  <c r="G3" i="2"/>
  <c r="K30" i="2"/>
  <c r="E89" i="7" l="1"/>
  <c r="D89" i="7"/>
  <c r="C89" i="7"/>
  <c r="E88" i="7"/>
  <c r="D88" i="7"/>
  <c r="C88" i="7"/>
  <c r="C61" i="7" l="1"/>
  <c r="D63" i="7" s="1"/>
  <c r="D55" i="7" l="1"/>
  <c r="X29" i="9"/>
  <c r="X31" i="9" s="1"/>
  <c r="X24" i="9"/>
  <c r="W6" i="9"/>
  <c r="W8" i="9" s="1"/>
  <c r="W10" i="9" s="1"/>
  <c r="K9" i="8" l="1"/>
  <c r="D45" i="7" s="1"/>
  <c r="K8" i="8"/>
  <c r="E87" i="7"/>
  <c r="D87" i="7"/>
  <c r="C87" i="7"/>
  <c r="E86" i="7"/>
  <c r="D86" i="7"/>
  <c r="C86" i="7"/>
  <c r="E85" i="7"/>
  <c r="D85" i="7"/>
  <c r="C85" i="7"/>
  <c r="E84" i="7"/>
  <c r="D84" i="7"/>
  <c r="C84" i="7"/>
  <c r="E83" i="7"/>
  <c r="D83" i="7"/>
  <c r="C83" i="7"/>
  <c r="E81" i="7"/>
  <c r="D81" i="7"/>
  <c r="C81" i="7"/>
  <c r="E80" i="7"/>
  <c r="D80" i="7"/>
  <c r="C80" i="7"/>
  <c r="E79" i="7"/>
  <c r="D79" i="7"/>
  <c r="C79" i="7"/>
  <c r="E78" i="7"/>
  <c r="D78" i="7"/>
  <c r="C78" i="7"/>
  <c r="E77" i="7"/>
  <c r="D77" i="7"/>
  <c r="C77" i="7"/>
  <c r="E76" i="7"/>
  <c r="D76" i="7"/>
  <c r="C76" i="7"/>
  <c r="E75" i="7"/>
  <c r="D75" i="7"/>
  <c r="C75" i="7"/>
  <c r="E74" i="7"/>
  <c r="D74" i="7"/>
  <c r="C74" i="7"/>
  <c r="E73" i="7"/>
  <c r="D73" i="7"/>
  <c r="C73" i="7"/>
  <c r="E72" i="7"/>
  <c r="D72" i="7"/>
  <c r="C72" i="7"/>
  <c r="E71" i="7"/>
  <c r="D71" i="7"/>
  <c r="C71" i="7"/>
  <c r="E70" i="7"/>
  <c r="D70" i="7"/>
  <c r="C70" i="7"/>
  <c r="E69" i="7"/>
  <c r="D69" i="7"/>
  <c r="C69" i="7"/>
  <c r="A68" i="7"/>
  <c r="F45" i="7"/>
  <c r="E45" i="7"/>
  <c r="C45" i="7"/>
  <c r="F33" i="7"/>
  <c r="E33" i="7"/>
  <c r="D33" i="7"/>
  <c r="C33" i="7"/>
  <c r="R29" i="7"/>
  <c r="F7" i="4"/>
  <c r="F22" i="4" s="1"/>
  <c r="F32" i="4" s="1"/>
  <c r="E7" i="4"/>
  <c r="E22" i="4" s="1"/>
  <c r="E32" i="4" s="1"/>
  <c r="D7" i="4"/>
  <c r="D22" i="4" s="1"/>
  <c r="D32" i="4" s="1"/>
  <c r="E77" i="3"/>
  <c r="D77" i="3"/>
  <c r="C77" i="3"/>
  <c r="E76" i="3"/>
  <c r="D76" i="3"/>
  <c r="C76" i="3"/>
  <c r="E75" i="3"/>
  <c r="D75" i="3"/>
  <c r="C75" i="3"/>
  <c r="E74" i="3"/>
  <c r="D74" i="3"/>
  <c r="C74" i="3"/>
  <c r="E73" i="3"/>
  <c r="D73" i="3"/>
  <c r="C73" i="3"/>
  <c r="E72" i="3"/>
  <c r="D72" i="3"/>
  <c r="C72" i="3"/>
  <c r="E71" i="3"/>
  <c r="D71" i="3"/>
  <c r="C71" i="3"/>
  <c r="E70" i="3"/>
  <c r="D70" i="3"/>
  <c r="C70" i="3"/>
  <c r="E69" i="3"/>
  <c r="D69" i="3"/>
  <c r="C69" i="3"/>
  <c r="E68" i="3"/>
  <c r="D68" i="3"/>
  <c r="C68" i="3"/>
  <c r="E67" i="3"/>
  <c r="D67" i="3"/>
  <c r="C67" i="3"/>
  <c r="E66" i="3"/>
  <c r="D66" i="3"/>
  <c r="C66" i="3"/>
  <c r="E65" i="3"/>
  <c r="D65" i="3"/>
  <c r="C65" i="3"/>
  <c r="E64" i="3"/>
  <c r="D64" i="3"/>
  <c r="C64" i="3"/>
  <c r="E63" i="3"/>
  <c r="D63" i="3"/>
  <c r="C63" i="3"/>
  <c r="E62" i="3"/>
  <c r="D62" i="3"/>
  <c r="C62" i="3"/>
  <c r="E61" i="3"/>
  <c r="D61" i="3"/>
  <c r="C61" i="3"/>
  <c r="E60" i="3"/>
  <c r="D60" i="3"/>
  <c r="C60" i="3"/>
  <c r="A59" i="3"/>
  <c r="F29" i="3"/>
  <c r="E78" i="3" s="1"/>
  <c r="E29" i="3"/>
  <c r="D78" i="3" s="1"/>
  <c r="D29" i="3"/>
  <c r="C78" i="3" s="1"/>
  <c r="C29" i="3"/>
  <c r="V25" i="3"/>
  <c r="F37" i="2"/>
  <c r="F4" i="2" s="1"/>
  <c r="M4" i="2" s="1"/>
  <c r="E37" i="2"/>
  <c r="E4" i="2" s="1"/>
  <c r="I4" i="2" s="1"/>
  <c r="D37" i="2"/>
  <c r="D4" i="2" s="1"/>
  <c r="H4" i="2" s="1"/>
  <c r="M26" i="2"/>
  <c r="L26" i="2"/>
  <c r="K26" i="2"/>
  <c r="M25" i="2"/>
  <c r="L25" i="2"/>
  <c r="K25" i="2"/>
  <c r="M24" i="2"/>
  <c r="L24" i="2"/>
  <c r="K24" i="2"/>
  <c r="M23" i="2"/>
  <c r="L23" i="2"/>
  <c r="K23" i="2"/>
  <c r="M22" i="2"/>
  <c r="L22" i="2"/>
  <c r="K22" i="2"/>
  <c r="M21" i="2"/>
  <c r="L21" i="2"/>
  <c r="K21" i="2"/>
  <c r="M20" i="2"/>
  <c r="L20" i="2"/>
  <c r="K20" i="2"/>
  <c r="M19" i="2"/>
  <c r="L19" i="2"/>
  <c r="K19" i="2"/>
  <c r="M18" i="2"/>
  <c r="L18" i="2"/>
  <c r="K18" i="2"/>
  <c r="M17" i="2"/>
  <c r="L17" i="2"/>
  <c r="K17" i="2"/>
  <c r="J16" i="2"/>
  <c r="I16" i="2"/>
  <c r="H16" i="2"/>
  <c r="G16" i="2"/>
  <c r="M15" i="2"/>
  <c r="L15" i="2"/>
  <c r="K15" i="2"/>
  <c r="M14" i="2"/>
  <c r="L14" i="2"/>
  <c r="K14" i="2"/>
  <c r="M13" i="2"/>
  <c r="L13" i="2"/>
  <c r="K13" i="2"/>
  <c r="M12" i="2"/>
  <c r="L12" i="2"/>
  <c r="K12" i="2"/>
  <c r="M11" i="2"/>
  <c r="L11" i="2"/>
  <c r="K11" i="2"/>
  <c r="M10" i="2"/>
  <c r="L10" i="2"/>
  <c r="K10" i="2"/>
  <c r="M9" i="2"/>
  <c r="L9" i="2"/>
  <c r="K9" i="2"/>
  <c r="M8" i="2"/>
  <c r="L8" i="2"/>
  <c r="K8" i="2"/>
  <c r="M7" i="2"/>
  <c r="L7" i="2"/>
  <c r="K7" i="2"/>
  <c r="M6" i="2"/>
  <c r="L6" i="2"/>
  <c r="K6" i="2"/>
  <c r="M5" i="2"/>
  <c r="L5" i="2"/>
  <c r="K5" i="2"/>
  <c r="F140" i="1"/>
  <c r="H140" i="1" s="1"/>
  <c r="F124" i="1"/>
  <c r="H124" i="1" s="1"/>
  <c r="F111" i="1"/>
  <c r="H111" i="1" s="1"/>
  <c r="F97" i="1"/>
  <c r="H97" i="1" s="1"/>
  <c r="F83" i="1"/>
  <c r="H83" i="1" s="1"/>
  <c r="F69" i="1"/>
  <c r="H69" i="1" s="1"/>
  <c r="F56" i="1"/>
  <c r="H56" i="1" s="1"/>
  <c r="F43" i="1"/>
  <c r="H43" i="1" s="1"/>
  <c r="F31" i="1"/>
  <c r="H31" i="1" s="1"/>
  <c r="F19" i="1"/>
  <c r="H19" i="1" s="1"/>
  <c r="F7" i="1"/>
  <c r="H7" i="1" s="1"/>
  <c r="C90" i="7" l="1"/>
  <c r="F53" i="7"/>
  <c r="E90" i="7"/>
  <c r="I27" i="2"/>
  <c r="L27" i="2" s="1"/>
  <c r="E53" i="7"/>
  <c r="D90" i="7"/>
  <c r="L16" i="2"/>
  <c r="F47" i="3"/>
  <c r="D82" i="7"/>
  <c r="D53" i="7"/>
  <c r="E82" i="7"/>
  <c r="C82" i="7"/>
  <c r="C33" i="4"/>
  <c r="C35" i="4" s="1"/>
  <c r="C79" i="3"/>
  <c r="H27" i="2"/>
  <c r="K27" i="2" s="1"/>
  <c r="K4" i="2"/>
  <c r="L4" i="2"/>
  <c r="J4" i="2"/>
  <c r="J27" i="2" s="1"/>
  <c r="M27" i="2" s="1"/>
  <c r="M16" i="2"/>
  <c r="D47" i="3"/>
  <c r="E47" i="3"/>
  <c r="K16" i="2"/>
  <c r="D54" i="7" l="1"/>
  <c r="C91" i="7"/>
  <c r="K28" i="2"/>
  <c r="D48" i="3"/>
  <c r="D58" i="7" l="1"/>
  <c r="D56" i="7"/>
  <c r="D52" i="3"/>
  <c r="D50" i="3"/>
</calcChain>
</file>

<file path=xl/sharedStrings.xml><?xml version="1.0" encoding="utf-8"?>
<sst xmlns="http://schemas.openxmlformats.org/spreadsheetml/2006/main" count="920" uniqueCount="421">
  <si>
    <t>A</t>
  </si>
  <si>
    <t>江宁区天印大道以西、科建路以南地块信息表</t>
  </si>
  <si>
    <t>地面地价</t>
  </si>
  <si>
    <t>容积率</t>
  </si>
  <si>
    <t>楼面地价</t>
  </si>
  <si>
    <t>地块编号：</t>
  </si>
  <si>
    <t>NO.2018G26</t>
  </si>
  <si>
    <t>地块位置：</t>
  </si>
  <si>
    <t>东至天印大道，南至科宁路，西至莱茵达路，北至科建路。 </t>
  </si>
  <si>
    <t>容积率：</t>
  </si>
  <si>
    <t>用地性质：</t>
  </si>
  <si>
    <t>R2二类居住用地 Rc基层社区中心用地 Rax幼托用地 </t>
  </si>
  <si>
    <t>规划面积：</t>
  </si>
  <si>
    <t>167896.78平方米</t>
  </si>
  <si>
    <t>实际出让面积：</t>
  </si>
  <si>
    <t>153260.90平方米 </t>
  </si>
  <si>
    <t>公告发布时间：</t>
  </si>
  <si>
    <t>挂牌起始价：</t>
  </si>
  <si>
    <t>550000万元 </t>
  </si>
  <si>
    <t>成交时间：</t>
  </si>
  <si>
    <t>成交总额：</t>
  </si>
  <si>
    <t>556000万元 </t>
  </si>
  <si>
    <t>竞得人：</t>
  </si>
  <si>
    <t>南京万融置业有限公司 </t>
  </si>
  <si>
    <t>公告编号：</t>
  </si>
  <si>
    <t>2018年宁出第05号</t>
  </si>
  <si>
    <t>B</t>
  </si>
  <si>
    <t>江宁区东山街道天佑路以东、天环路以南地块信息表</t>
  </si>
  <si>
    <t>NO.2017G72</t>
  </si>
  <si>
    <t>东至现状，南至规划道路，西至现状，北至现状。 </t>
  </si>
  <si>
    <t>≤2.19</t>
  </si>
  <si>
    <t>R21住宅用地Rc基层社区中心 </t>
  </si>
  <si>
    <t>34623.03平方米</t>
  </si>
  <si>
    <t>34623.03平方米 </t>
  </si>
  <si>
    <t>85000万元 </t>
  </si>
  <si>
    <t>106000万元 </t>
  </si>
  <si>
    <t>马鞍山深业地产有限公司 </t>
  </si>
  <si>
    <t>（2017年宁网挂第10号）</t>
  </si>
  <si>
    <t>C</t>
  </si>
  <si>
    <t>江宁区东山街道润麒路以东、天云路以南地块信息表</t>
  </si>
  <si>
    <t>NO.2017G71</t>
  </si>
  <si>
    <t>东至现状，南至万安西路，西至现状，北至现状 </t>
  </si>
  <si>
    <t>≤2.5</t>
  </si>
  <si>
    <t>R21住宅用地 </t>
  </si>
  <si>
    <t>86628.01平方米</t>
  </si>
  <si>
    <t>86628.01平方米 </t>
  </si>
  <si>
    <t>260000万元 </t>
  </si>
  <si>
    <t>303000万元 </t>
  </si>
  <si>
    <t>北京方兴亦城置业有限公司 </t>
  </si>
  <si>
    <t>江宁区汤泉路以西、若水路以南地块信息表</t>
  </si>
  <si>
    <t>NO.2017G66</t>
  </si>
  <si>
    <t>东至汤泉路，南至现状，西至规划道路，北至若水路。 </t>
  </si>
  <si>
    <t>≤2.0</t>
  </si>
  <si>
    <t>R2二类居住用地 </t>
  </si>
  <si>
    <t>14710.51平方米</t>
  </si>
  <si>
    <t>14710.51平方米 </t>
  </si>
  <si>
    <t>24000万元 </t>
  </si>
  <si>
    <t>31000万元 </t>
  </si>
  <si>
    <t>重庆旭昌房地产开发有限公司 </t>
  </si>
  <si>
    <t>（2017年宁网挂第09号）</t>
  </si>
  <si>
    <t>江宁区泉都大街以北、若水路以东地块信息表</t>
  </si>
  <si>
    <t>NO.2017G65</t>
  </si>
  <si>
    <t>东至上善路，南至泉都大街，西至若水路，北至纬九路。 </t>
  </si>
  <si>
    <t>≤1.5</t>
  </si>
  <si>
    <t>79316.75平方米</t>
  </si>
  <si>
    <t>67681.40平方米 </t>
  </si>
  <si>
    <t>84000万元 </t>
  </si>
  <si>
    <t>108000万元 </t>
  </si>
  <si>
    <t>滁州碧桂园房地产开发有限公司 </t>
  </si>
  <si>
    <t>江宁区秣陵街道云台山河以西、秣周路以南地块信息表</t>
  </si>
  <si>
    <t>NO.2017G64</t>
  </si>
  <si>
    <t>东至新宁溧路，南至学林东路，西至栖隐路，北至秣周路。 </t>
  </si>
  <si>
    <t>≤1.1</t>
  </si>
  <si>
    <t>70800.75平方米</t>
  </si>
  <si>
    <t>70800.75平方米 </t>
  </si>
  <si>
    <t>110000万元 </t>
  </si>
  <si>
    <t>149000万元 </t>
  </si>
  <si>
    <t>南京市高淳区碧桂园房地产开发有限公司 </t>
  </si>
  <si>
    <t>江宁区东山街道天环路以北、天佑路以西地块信息表</t>
  </si>
  <si>
    <t>NO.2017G62</t>
  </si>
  <si>
    <t>东至天佑路，南至天环路，西至润麟路，北至凤举路。 </t>
  </si>
  <si>
    <t>41011.62平方米</t>
  </si>
  <si>
    <t>41011.62平方米 </t>
  </si>
  <si>
    <t>124000万元 </t>
  </si>
  <si>
    <t>148000万元 </t>
  </si>
  <si>
    <t>南京朗福地产有限公司 </t>
  </si>
  <si>
    <t>（2017年宁网挂第08号）</t>
  </si>
  <si>
    <t>江宁区东山街道天环路以北、环镇东路以西地块信息表</t>
  </si>
  <si>
    <t>NO.2017G61</t>
  </si>
  <si>
    <t>东至环镇东路，南至天环路，西至天佑路，北至凤举路。 </t>
  </si>
  <si>
    <t>33192.35平方米</t>
  </si>
  <si>
    <t>33192.35平方米 </t>
  </si>
  <si>
    <t>100000万元 </t>
  </si>
  <si>
    <t>122000万元 </t>
  </si>
  <si>
    <t>宁波宁兴房地产开发集团有限公司 </t>
  </si>
  <si>
    <t>江宁区汤山街道泉都大街以北、天润路以西地块信息表</t>
  </si>
  <si>
    <t>NO.2017G56</t>
  </si>
  <si>
    <t>东至天润路，南至泉都大街，西至上善路，北至纬九路。 </t>
  </si>
  <si>
    <t>62031.02平方米</t>
  </si>
  <si>
    <t>62031.02平方米 </t>
  </si>
  <si>
    <t>77000万元 </t>
  </si>
  <si>
    <t>南京国资新城投资置业有限责任公司 </t>
  </si>
  <si>
    <t>（2017年宁网挂第07号）</t>
  </si>
  <si>
    <t>江宁区麒麟街道东麒路以东、宁杭公路以南B地块信息表</t>
  </si>
  <si>
    <t>NO.2017G35</t>
  </si>
  <si>
    <t>东至泰盈路， 南至四号路， 西至现状， 北至宁杭公路。 </t>
  </si>
  <si>
    <t>≤2.60</t>
  </si>
  <si>
    <t>36553.67平方米</t>
  </si>
  <si>
    <t>36553.67平方米 </t>
  </si>
  <si>
    <t>170000万元</t>
  </si>
  <si>
    <t>其中土地价款：157000万元 ，保障房资金：13000万元</t>
  </si>
  <si>
    <t>保障性住房建筑面积：11000平方米 </t>
  </si>
  <si>
    <t>大连华藤房地产开发有限公司 </t>
  </si>
  <si>
    <t>（2017年宁网挂第04号）</t>
  </si>
  <si>
    <t>江宁区信诚大道以南，龙川路以东地块信息表</t>
  </si>
  <si>
    <t>NO.2017G04</t>
  </si>
  <si>
    <t>东至金德路，南至鸣鹤路，西至龙川路，北至信诚大道。 </t>
  </si>
  <si>
    <t>≤1.6</t>
  </si>
  <si>
    <t>38421.54平方米</t>
  </si>
  <si>
    <t>38421.54平方米 </t>
  </si>
  <si>
    <t>47000万元 </t>
  </si>
  <si>
    <t>80500万元</t>
  </si>
  <si>
    <t>其中土地价款：68500万元 ，保障房资金：12000万元 </t>
  </si>
  <si>
    <t>淮安恒大富丰房地产开发有限公司 </t>
  </si>
  <si>
    <t>（2017年宁网挂第01号）</t>
  </si>
  <si>
    <t>房地产市场法评估（住宅）评估计算表</t>
  </si>
  <si>
    <t>索引号：C4-6-1/Z3</t>
  </si>
  <si>
    <t>修正因素</t>
  </si>
  <si>
    <r>
      <rPr>
        <sz val="10"/>
        <rFont val="宋体"/>
        <family val="3"/>
        <charset val="134"/>
      </rPr>
      <t>委估对象</t>
    </r>
  </si>
  <si>
    <r>
      <rPr>
        <sz val="10"/>
        <rFont val="宋体"/>
        <family val="3"/>
        <charset val="134"/>
      </rPr>
      <t>案例</t>
    </r>
    <r>
      <rPr>
        <sz val="10"/>
        <rFont val="Arial"/>
        <family val="2"/>
      </rPr>
      <t>A</t>
    </r>
  </si>
  <si>
    <r>
      <rPr>
        <sz val="10"/>
        <rFont val="宋体"/>
        <family val="3"/>
        <charset val="134"/>
      </rPr>
      <t>案例</t>
    </r>
    <r>
      <rPr>
        <sz val="10"/>
        <rFont val="Arial"/>
        <family val="2"/>
      </rPr>
      <t>B</t>
    </r>
  </si>
  <si>
    <r>
      <rPr>
        <sz val="10"/>
        <rFont val="宋体"/>
        <family val="3"/>
        <charset val="134"/>
      </rPr>
      <t>案例</t>
    </r>
    <r>
      <rPr>
        <sz val="10"/>
        <rFont val="Arial"/>
        <family val="2"/>
      </rPr>
      <t>C</t>
    </r>
  </si>
  <si>
    <t>案例B</t>
  </si>
  <si>
    <t>案例C</t>
  </si>
  <si>
    <t>地    址</t>
  </si>
  <si>
    <t>交易价格（不含税）</t>
  </si>
  <si>
    <t>待估</t>
  </si>
  <si>
    <t>市场状况</t>
  </si>
  <si>
    <t>2013-05-27</t>
  </si>
  <si>
    <t>2013-04-13</t>
  </si>
  <si>
    <t>2014-02-01</t>
  </si>
  <si>
    <t>交易情况</t>
  </si>
  <si>
    <t>正常</t>
  </si>
  <si>
    <t>区位状况</t>
  </si>
  <si>
    <t>商业配套设施</t>
  </si>
  <si>
    <t>位于新街口商圈内，周边有金鹰国际，大洋百货、东方商城等大型商城，区域繁华程度高</t>
  </si>
  <si>
    <t>规划设计</t>
  </si>
  <si>
    <t>小区布局、建筑密度、绿化条件较优</t>
  </si>
  <si>
    <t>交通条件</t>
  </si>
  <si>
    <r>
      <rPr>
        <sz val="10"/>
        <rFont val="宋体"/>
        <family val="3"/>
        <charset val="134"/>
      </rPr>
      <t>距秣陵路公交站约</t>
    </r>
    <r>
      <rPr>
        <sz val="10"/>
        <rFont val="Arial"/>
        <family val="2"/>
      </rPr>
      <t>100</t>
    </r>
    <r>
      <rPr>
        <sz val="10"/>
        <rFont val="宋体"/>
        <family val="3"/>
        <charset val="134"/>
      </rPr>
      <t>米，有</t>
    </r>
    <r>
      <rPr>
        <sz val="10"/>
        <rFont val="Arial"/>
        <family val="2"/>
      </rPr>
      <t>41</t>
    </r>
    <r>
      <rPr>
        <sz val="10"/>
        <rFont val="宋体"/>
        <family val="3"/>
        <charset val="134"/>
      </rPr>
      <t>路、</t>
    </r>
    <r>
      <rPr>
        <sz val="10"/>
        <rFont val="Arial"/>
        <family val="2"/>
      </rPr>
      <t>43</t>
    </r>
    <r>
      <rPr>
        <sz val="10"/>
        <rFont val="宋体"/>
        <family val="3"/>
        <charset val="134"/>
      </rPr>
      <t>路、</t>
    </r>
    <r>
      <rPr>
        <sz val="10"/>
        <rFont val="Arial"/>
        <family val="2"/>
      </rPr>
      <t>306</t>
    </r>
    <r>
      <rPr>
        <sz val="10"/>
        <rFont val="宋体"/>
        <family val="3"/>
        <charset val="134"/>
      </rPr>
      <t>路等公交线路通过，交通便捷度优</t>
    </r>
  </si>
  <si>
    <t>教育医疗设施</t>
  </si>
  <si>
    <t>属于xx学区，教育条件较优，距离XX医院约xx公里，教育医疗设施较优</t>
  </si>
  <si>
    <t>周围环境</t>
  </si>
  <si>
    <r>
      <rPr>
        <sz val="10"/>
        <rFont val="宋体"/>
        <family val="3"/>
        <charset val="134"/>
      </rPr>
      <t>自然环境一般</t>
    </r>
  </si>
  <si>
    <t>所处楼栋</t>
  </si>
  <si>
    <r>
      <rPr>
        <sz val="10"/>
        <rFont val="宋体"/>
        <family val="3"/>
        <charset val="134"/>
      </rPr>
      <t>位于王府小区</t>
    </r>
    <r>
      <rPr>
        <sz val="10"/>
        <rFont val="Arial"/>
        <family val="2"/>
      </rPr>
      <t>1</t>
    </r>
    <r>
      <rPr>
        <sz val="10"/>
        <rFont val="宋体"/>
        <family val="3"/>
        <charset val="134"/>
      </rPr>
      <t>幢，较优</t>
    </r>
  </si>
  <si>
    <t>楼层</t>
  </si>
  <si>
    <t>12/15</t>
  </si>
  <si>
    <t>14/15</t>
  </si>
  <si>
    <t>2/15</t>
  </si>
  <si>
    <t>6/15</t>
  </si>
  <si>
    <t>朝向</t>
  </si>
  <si>
    <t>两室朝南</t>
  </si>
  <si>
    <t>权益状况</t>
  </si>
  <si>
    <t>规划条件</t>
  </si>
  <si>
    <t>无限制</t>
  </si>
  <si>
    <t>土地使用期限</t>
  </si>
  <si>
    <r>
      <rPr>
        <sz val="10"/>
        <rFont val="宋体"/>
        <family val="3"/>
        <charset val="134"/>
      </rPr>
      <t>剩余</t>
    </r>
    <r>
      <rPr>
        <sz val="10"/>
        <rFont val="Arial"/>
        <family val="2"/>
      </rPr>
      <t>59.5</t>
    </r>
    <r>
      <rPr>
        <sz val="10"/>
        <rFont val="宋体"/>
        <family val="3"/>
        <charset val="134"/>
      </rPr>
      <t>年</t>
    </r>
  </si>
  <si>
    <t>租赁情况</t>
  </si>
  <si>
    <t>无租约</t>
  </si>
  <si>
    <t>实物状况</t>
  </si>
  <si>
    <t>建筑面积</t>
  </si>
  <si>
    <r>
      <rPr>
        <sz val="10"/>
        <rFont val="Arial"/>
        <family val="2"/>
      </rPr>
      <t>142.53</t>
    </r>
    <r>
      <rPr>
        <sz val="10"/>
        <rFont val="宋体"/>
        <family val="3"/>
        <charset val="134"/>
      </rPr>
      <t>平方米，面积一般</t>
    </r>
  </si>
  <si>
    <r>
      <rPr>
        <sz val="10"/>
        <rFont val="Arial"/>
        <family val="2"/>
      </rPr>
      <t>145</t>
    </r>
    <r>
      <rPr>
        <sz val="10"/>
        <rFont val="宋体"/>
        <family val="3"/>
        <charset val="134"/>
      </rPr>
      <t>平方米，面积一般</t>
    </r>
  </si>
  <si>
    <r>
      <rPr>
        <sz val="10"/>
        <rFont val="Arial"/>
        <family val="2"/>
      </rPr>
      <t>143</t>
    </r>
    <r>
      <rPr>
        <sz val="10"/>
        <rFont val="宋体"/>
        <family val="3"/>
        <charset val="134"/>
      </rPr>
      <t>平方米，面积一般</t>
    </r>
  </si>
  <si>
    <r>
      <rPr>
        <sz val="10"/>
        <rFont val="Arial"/>
        <family val="2"/>
      </rPr>
      <t>116</t>
    </r>
    <r>
      <rPr>
        <sz val="10"/>
        <rFont val="宋体"/>
        <family val="3"/>
        <charset val="134"/>
      </rPr>
      <t>平方米，面积较适中</t>
    </r>
  </si>
  <si>
    <t>建筑结构</t>
  </si>
  <si>
    <r>
      <rPr>
        <sz val="10"/>
        <rFont val="宋体"/>
        <family val="3"/>
        <charset val="134"/>
      </rPr>
      <t>建筑标准较高，钢混结构，完好</t>
    </r>
  </si>
  <si>
    <t>建造年代</t>
  </si>
  <si>
    <r>
      <rPr>
        <sz val="10"/>
        <rFont val="Arial"/>
        <family val="2"/>
      </rPr>
      <t>2005</t>
    </r>
    <r>
      <rPr>
        <sz val="10"/>
        <rFont val="宋体"/>
        <family val="3"/>
        <charset val="134"/>
      </rPr>
      <t>年建成，成新较优</t>
    </r>
  </si>
  <si>
    <t>层高</t>
  </si>
  <si>
    <r>
      <rPr>
        <sz val="10"/>
        <rFont val="Arial"/>
        <family val="2"/>
      </rPr>
      <t>2.9</t>
    </r>
    <r>
      <rPr>
        <sz val="10"/>
        <rFont val="宋体"/>
        <family val="3"/>
        <charset val="134"/>
      </rPr>
      <t>米</t>
    </r>
  </si>
  <si>
    <t>空间布局</t>
  </si>
  <si>
    <t>空间布局较优</t>
  </si>
  <si>
    <t>停车便利度</t>
  </si>
  <si>
    <t>停车便利度较优</t>
  </si>
  <si>
    <t>物业管理</t>
  </si>
  <si>
    <r>
      <rPr>
        <sz val="10"/>
        <rFont val="宋体"/>
        <family val="3"/>
        <charset val="134"/>
      </rPr>
      <t>管理及服务优</t>
    </r>
  </si>
  <si>
    <t>装饰装修</t>
  </si>
  <si>
    <t>中档装修</t>
  </si>
  <si>
    <t>简单装修</t>
  </si>
  <si>
    <t>设备设施</t>
  </si>
  <si>
    <t>水、电、气等设施齐全</t>
  </si>
  <si>
    <t>修正后单价（不含税）</t>
  </si>
  <si>
    <t>修正后平均单价（不含税）</t>
  </si>
  <si>
    <t>评估人员：</t>
  </si>
  <si>
    <t>日期：</t>
  </si>
  <si>
    <t>复核人：</t>
  </si>
  <si>
    <t>案例</t>
  </si>
  <si>
    <t>房屋位置</t>
  </si>
  <si>
    <r>
      <rPr>
        <sz val="10"/>
        <rFont val="宋体"/>
        <family val="3"/>
        <charset val="134"/>
      </rPr>
      <t>建筑面积（</t>
    </r>
    <r>
      <rPr>
        <sz val="10"/>
        <rFont val="Arial"/>
        <family val="2"/>
      </rPr>
      <t>m</t>
    </r>
    <r>
      <rPr>
        <vertAlign val="superscript"/>
        <sz val="10"/>
        <rFont val="Arial"/>
        <family val="2"/>
      </rPr>
      <t>2</t>
    </r>
    <r>
      <rPr>
        <sz val="10"/>
        <rFont val="宋体"/>
        <family val="3"/>
        <charset val="134"/>
      </rPr>
      <t>）</t>
    </r>
  </si>
  <si>
    <t>含税总价（元）</t>
  </si>
  <si>
    <r>
      <rPr>
        <sz val="10"/>
        <rFont val="宋体"/>
        <family val="3"/>
        <charset val="134"/>
      </rPr>
      <t>折合不含税单价（元</t>
    </r>
    <r>
      <rPr>
        <sz val="10"/>
        <rFont val="Arial"/>
        <family val="2"/>
      </rPr>
      <t>/m</t>
    </r>
    <r>
      <rPr>
        <vertAlign val="superscript"/>
        <sz val="10"/>
        <rFont val="Arial"/>
        <family val="2"/>
      </rPr>
      <t>2</t>
    </r>
    <r>
      <rPr>
        <sz val="10"/>
        <rFont val="宋体"/>
        <family val="3"/>
        <charset val="134"/>
      </rPr>
      <t>）</t>
    </r>
  </si>
  <si>
    <t>成交日期</t>
  </si>
  <si>
    <t>钢混</t>
  </si>
  <si>
    <r>
      <rPr>
        <sz val="10"/>
        <rFont val="宋体"/>
        <family val="3"/>
        <charset val="134"/>
      </rPr>
      <t>楼层</t>
    </r>
    <r>
      <rPr>
        <sz val="10"/>
        <rFont val="Arial"/>
        <family val="2"/>
      </rPr>
      <t>(</t>
    </r>
    <r>
      <rPr>
        <sz val="10"/>
        <rFont val="宋体"/>
        <family val="3"/>
        <charset val="134"/>
      </rPr>
      <t>地上）</t>
    </r>
  </si>
  <si>
    <t>装修状况</t>
  </si>
  <si>
    <t>案例来源</t>
  </si>
  <si>
    <t>案例索引号</t>
  </si>
  <si>
    <r>
      <rPr>
        <sz val="10.5"/>
        <rFont val="宋体"/>
        <family val="3"/>
        <charset val="134"/>
      </rPr>
      <t>南京市主城区二手住宅房地产价格指数（环比指数）表。来源于中国指数研究院</t>
    </r>
  </si>
  <si>
    <t>2013.10</t>
  </si>
  <si>
    <t>2013.11</t>
  </si>
  <si>
    <t>2013.12</t>
  </si>
  <si>
    <t>2014.01</t>
  </si>
  <si>
    <t>比较因素条件说明表</t>
  </si>
  <si>
    <t>项目名称</t>
  </si>
  <si>
    <t>待估宗地</t>
  </si>
  <si>
    <t>案例A</t>
  </si>
  <si>
    <t>项目位置</t>
  </si>
  <si>
    <t>宏运大道2298号</t>
  </si>
  <si>
    <t>江宁区天印大道以西、科建路以南地块</t>
  </si>
  <si>
    <t>江宁区东山街道天佑路以东、天环路以南地块</t>
  </si>
  <si>
    <t>江宁区东山街道润麒路以东、天云路以南地块</t>
  </si>
  <si>
    <t>成交土地楼面单价（元/㎡）</t>
  </si>
  <si>
    <t>交易日期</t>
  </si>
  <si>
    <t>交易方式</t>
  </si>
  <si>
    <t>挂牌出让</t>
  </si>
  <si>
    <t>区域因素</t>
  </si>
  <si>
    <t>区域内商服繁华程度</t>
  </si>
  <si>
    <t>区域内商业设施较少，繁华程度较低</t>
  </si>
  <si>
    <t>区域内公用设施便利度</t>
  </si>
  <si>
    <t>区域内有东山小学、岔路学校，公用设施便利度较好</t>
  </si>
  <si>
    <t>区域内有南京市竹山中学，公用设施便利度较好</t>
  </si>
  <si>
    <t>区域内有上坊中学，公用设施便利度较好</t>
  </si>
  <si>
    <t>区域内有东山外国语学校，公用设施便利度较好</t>
  </si>
  <si>
    <t>区域内公共交通便利度</t>
  </si>
  <si>
    <r>
      <rPr>
        <sz val="9"/>
        <color rgb="FF000000"/>
        <rFont val="宋体"/>
        <family val="3"/>
        <charset val="134"/>
      </rPr>
      <t>区域内有地铁</t>
    </r>
    <r>
      <rPr>
        <sz val="9"/>
        <color rgb="FF000000"/>
        <rFont val="Arial"/>
        <family val="2"/>
      </rPr>
      <t>1</t>
    </r>
    <r>
      <rPr>
        <sz val="9"/>
        <color rgb="FF000000"/>
        <rFont val="宋体"/>
        <family val="3"/>
        <charset val="134"/>
      </rPr>
      <t>号南沿线及公交车，公共交通便利度好</t>
    </r>
  </si>
  <si>
    <t>区域内有地铁1号南沿线及公交车，公共交通便利度好</t>
  </si>
  <si>
    <t>区域内无地铁线路，只有公交车，公共交通便利度一般</t>
  </si>
  <si>
    <t>区域内道路级别状况</t>
  </si>
  <si>
    <t>区域内以主干道为主，道路级别优</t>
  </si>
  <si>
    <t>区域内文体设施状况</t>
  </si>
  <si>
    <t>区域内有江宁文化馆，江宁博物馆，文体设施状况优</t>
  </si>
  <si>
    <t>区域内无文体设施，文体设施状况劣</t>
  </si>
  <si>
    <t>区域环境质量状况</t>
  </si>
  <si>
    <t>区域内环境质量较好</t>
  </si>
  <si>
    <t>区域内土地利用状况</t>
  </si>
  <si>
    <t>区域内以住宅用地为主</t>
  </si>
  <si>
    <t>区域内住宅用地和工业用地并重</t>
  </si>
  <si>
    <t>个别因素</t>
  </si>
  <si>
    <t>规划容积率</t>
  </si>
  <si>
    <t>宗地自然条件</t>
  </si>
  <si>
    <t>宗地自然条件好</t>
  </si>
  <si>
    <t>宗地临路条件</t>
  </si>
  <si>
    <t>宗地临宏运大道，临路状况好</t>
  </si>
  <si>
    <t>宗地临天印大道、科建路，临路状况好</t>
  </si>
  <si>
    <t>宗地临天佑路、天环路，临路状况好</t>
  </si>
  <si>
    <t>宗地临润麒路、天云路，临路状况好</t>
  </si>
  <si>
    <t>宗地距公共交通站点的距离</t>
  </si>
  <si>
    <t>距地铁1号南沿线双龙大道站2KM，评价等级优</t>
  </si>
  <si>
    <t>距地铁1号南沿线天印大道站1.5KM，评价等级优</t>
  </si>
  <si>
    <t>距东山公交总站2KM，评价等级一般</t>
  </si>
  <si>
    <t>距东山公交总站4.8KM，评价等级劣</t>
  </si>
  <si>
    <t>宗地面积</t>
  </si>
  <si>
    <r>
      <rPr>
        <sz val="9"/>
        <color rgb="FF000000"/>
        <rFont val="Arial"/>
        <family val="2"/>
      </rPr>
      <t>15994m</t>
    </r>
    <r>
      <rPr>
        <vertAlign val="superscript"/>
        <sz val="9"/>
        <color rgb="FF000000"/>
        <rFont val="Arial"/>
        <family val="2"/>
      </rPr>
      <t>2</t>
    </r>
    <r>
      <rPr>
        <sz val="9"/>
        <color rgb="FF000000"/>
        <rFont val="宋体"/>
        <family val="3"/>
        <charset val="134"/>
      </rPr>
      <t>，评估等级优</t>
    </r>
  </si>
  <si>
    <r>
      <rPr>
        <sz val="9"/>
        <color rgb="FF000000"/>
        <rFont val="Arial"/>
        <family val="2"/>
      </rPr>
      <t>153260.9m</t>
    </r>
    <r>
      <rPr>
        <vertAlign val="superscript"/>
        <sz val="9"/>
        <color rgb="FF000000"/>
        <rFont val="Arial"/>
        <family val="2"/>
      </rPr>
      <t>2</t>
    </r>
    <r>
      <rPr>
        <sz val="9"/>
        <color rgb="FF000000"/>
        <rFont val="宋体"/>
        <family val="3"/>
        <charset val="134"/>
      </rPr>
      <t>，评估等级劣</t>
    </r>
  </si>
  <si>
    <r>
      <rPr>
        <sz val="9"/>
        <color rgb="FF000000"/>
        <rFont val="Arial"/>
        <family val="2"/>
      </rPr>
      <t>34623.03m</t>
    </r>
    <r>
      <rPr>
        <vertAlign val="superscript"/>
        <sz val="9"/>
        <color rgb="FF000000"/>
        <rFont val="Arial"/>
        <family val="2"/>
      </rPr>
      <t>2</t>
    </r>
    <r>
      <rPr>
        <sz val="9"/>
        <color rgb="FF000000"/>
        <rFont val="宋体"/>
        <family val="3"/>
        <charset val="134"/>
      </rPr>
      <t>，评估等级较优</t>
    </r>
  </si>
  <si>
    <r>
      <rPr>
        <sz val="9"/>
        <color rgb="FF000000"/>
        <rFont val="Arial"/>
        <family val="2"/>
      </rPr>
      <t>86628.01m</t>
    </r>
    <r>
      <rPr>
        <vertAlign val="superscript"/>
        <sz val="9"/>
        <color rgb="FF000000"/>
        <rFont val="Arial"/>
        <family val="2"/>
      </rPr>
      <t>2</t>
    </r>
    <r>
      <rPr>
        <sz val="9"/>
        <color rgb="FF000000"/>
        <rFont val="宋体"/>
        <family val="3"/>
        <charset val="134"/>
      </rPr>
      <t>，评估等级一般</t>
    </r>
  </si>
  <si>
    <t>宗地形状</t>
  </si>
  <si>
    <t>宗地形状不规则</t>
  </si>
  <si>
    <t>规划土地用途</t>
  </si>
  <si>
    <t>住宅用地</t>
  </si>
  <si>
    <t>比较因素条件指数表</t>
  </si>
  <si>
    <t>成交土地单价（元/㎡）</t>
  </si>
  <si>
    <t>区域内文体设施便利度</t>
  </si>
  <si>
    <t>评估基准日</t>
  </si>
  <si>
    <t>宗地到期日期</t>
  </si>
  <si>
    <t>剩余使用年限</t>
  </si>
  <si>
    <t>总计使用年限</t>
  </si>
  <si>
    <t>土地还原率</t>
  </si>
  <si>
    <r>
      <rPr>
        <sz val="9"/>
        <color theme="1"/>
        <rFont val="宋体"/>
        <family val="3"/>
        <charset val="134"/>
      </rPr>
      <t>比准楼面单价（元/m</t>
    </r>
    <r>
      <rPr>
        <vertAlign val="superscript"/>
        <sz val="9"/>
        <color theme="1"/>
        <rFont val="宋体"/>
        <family val="3"/>
        <charset val="134"/>
      </rPr>
      <t>2</t>
    </r>
    <r>
      <rPr>
        <sz val="9"/>
        <color theme="1"/>
        <rFont val="宋体"/>
        <family val="3"/>
        <charset val="134"/>
      </rPr>
      <t>）</t>
    </r>
  </si>
  <si>
    <r>
      <rPr>
        <sz val="9"/>
        <color theme="1"/>
        <rFont val="宋体"/>
        <family val="3"/>
        <charset val="134"/>
      </rPr>
      <t>平均楼面单价（元/m</t>
    </r>
    <r>
      <rPr>
        <vertAlign val="superscript"/>
        <sz val="9"/>
        <color theme="1"/>
        <rFont val="宋体"/>
        <family val="3"/>
        <charset val="134"/>
      </rPr>
      <t>2</t>
    </r>
    <r>
      <rPr>
        <sz val="9"/>
        <color theme="1"/>
        <rFont val="宋体"/>
        <family val="3"/>
        <charset val="134"/>
      </rPr>
      <t>）</t>
    </r>
  </si>
  <si>
    <r>
      <rPr>
        <sz val="9"/>
        <color theme="1"/>
        <rFont val="宋体"/>
        <family val="3"/>
        <charset val="134"/>
      </rPr>
      <t>宗地面积（m</t>
    </r>
    <r>
      <rPr>
        <vertAlign val="superscript"/>
        <sz val="9"/>
        <color theme="1"/>
        <rFont val="宋体"/>
        <family val="3"/>
        <charset val="134"/>
      </rPr>
      <t>2</t>
    </r>
    <r>
      <rPr>
        <sz val="9"/>
        <color theme="1"/>
        <rFont val="宋体"/>
        <family val="3"/>
        <charset val="134"/>
      </rPr>
      <t>）</t>
    </r>
  </si>
  <si>
    <t>宗地总价（元）</t>
  </si>
  <si>
    <t>比较因素修正系数表</t>
  </si>
  <si>
    <r>
      <rPr>
        <sz val="9"/>
        <color theme="1"/>
        <rFont val="宋体"/>
        <family val="3"/>
        <charset val="134"/>
      </rPr>
      <t>成交价格（元/m</t>
    </r>
    <r>
      <rPr>
        <vertAlign val="superscript"/>
        <sz val="9"/>
        <color indexed="8"/>
        <rFont val="宋体"/>
        <family val="3"/>
        <charset val="134"/>
      </rPr>
      <t>2</t>
    </r>
    <r>
      <rPr>
        <sz val="9"/>
        <color indexed="8"/>
        <rFont val="宋体"/>
        <family val="3"/>
        <charset val="134"/>
      </rPr>
      <t>）</t>
    </r>
  </si>
  <si>
    <t>交易日期修正系数</t>
  </si>
  <si>
    <t>交易方式修正系数</t>
  </si>
  <si>
    <t>交易情况修正系数</t>
  </si>
  <si>
    <t>比准单价（元/平方米）</t>
  </si>
  <si>
    <t>平均单价（元/平方米）</t>
  </si>
  <si>
    <t>序号：</t>
  </si>
  <si>
    <t>宗地1</t>
  </si>
  <si>
    <t>市场比较法（住宅用地）</t>
  </si>
  <si>
    <t>影响因素</t>
  </si>
  <si>
    <r>
      <rPr>
        <sz val="10.5"/>
        <rFont val="仿宋_GB2312"/>
        <family val="3"/>
        <charset val="134"/>
      </rPr>
      <t>实例</t>
    </r>
    <r>
      <rPr>
        <sz val="10.5"/>
        <rFont val="Times"/>
        <family val="1"/>
      </rPr>
      <t>A</t>
    </r>
  </si>
  <si>
    <r>
      <rPr>
        <sz val="10.5"/>
        <rFont val="仿宋_GB2312"/>
        <family val="3"/>
        <charset val="134"/>
      </rPr>
      <t>实例</t>
    </r>
    <r>
      <rPr>
        <sz val="10.5"/>
        <rFont val="Times"/>
        <family val="1"/>
      </rPr>
      <t>B</t>
    </r>
  </si>
  <si>
    <r>
      <rPr>
        <sz val="10.5"/>
        <rFont val="仿宋_GB2312"/>
        <family val="3"/>
        <charset val="134"/>
      </rPr>
      <t>实例</t>
    </r>
    <r>
      <rPr>
        <sz val="10.5"/>
        <rFont val="Times"/>
        <family val="1"/>
      </rPr>
      <t>C</t>
    </r>
  </si>
  <si>
    <t>交易时间</t>
  </si>
  <si>
    <t>2007.1.5</t>
  </si>
  <si>
    <t>2007.1.18</t>
  </si>
  <si>
    <t>－－</t>
  </si>
  <si>
    <t>出让</t>
  </si>
  <si>
    <r>
      <rPr>
        <sz val="10.5"/>
        <rFont val="仿宋_GB2312"/>
        <family val="3"/>
        <charset val="134"/>
      </rPr>
      <t>交易价格（元</t>
    </r>
    <r>
      <rPr>
        <sz val="10.5"/>
        <rFont val="Times"/>
        <family val="1"/>
      </rPr>
      <t>/m</t>
    </r>
    <r>
      <rPr>
        <vertAlign val="superscript"/>
        <sz val="10.5"/>
        <rFont val="Times"/>
        <family val="1"/>
      </rPr>
      <t>2</t>
    </r>
    <r>
      <rPr>
        <sz val="10.5"/>
        <rFont val="仿宋_GB2312"/>
        <family val="3"/>
        <charset val="134"/>
      </rPr>
      <t>）</t>
    </r>
  </si>
  <si>
    <t>待评估</t>
  </si>
  <si>
    <t>商服繁华度</t>
  </si>
  <si>
    <t>位于仙林边缘区，区域繁华程度一般</t>
  </si>
  <si>
    <t>交通便捷度</t>
  </si>
  <si>
    <t>有310路、177路、138路、324路等公交线路通过，距离规划中的二号线学则路站较远，交通便捷度较优</t>
  </si>
  <si>
    <t>有 178路、321路、322路、325路、326路等公交线路通过，紧靠规划中的二号线南大仙林校区站，交通便捷度较优</t>
  </si>
  <si>
    <t>有8路、24路、30路、53路、54路、64路、74路等公交线路通过，交通便捷度较优</t>
  </si>
  <si>
    <t>外部配套设施</t>
  </si>
  <si>
    <t>区域内有大学城十所知名高校；有银行、餐厅、超市、美容等公共设施较齐全，完备度一般</t>
  </si>
  <si>
    <t>区域内有学校晓庄幼儿园 ；有银行、餐厅、超市、美容等公共设施较齐全，完备度较高</t>
  </si>
  <si>
    <t>自然环境</t>
  </si>
  <si>
    <t>自然环境较好</t>
  </si>
  <si>
    <t>宗地位置</t>
  </si>
  <si>
    <t>仙林大学城文澜路北，学海路东，宗地位置较好</t>
  </si>
  <si>
    <t>仙林大学城九乡河以东，仙林大道以南，宗地位置较好</t>
  </si>
  <si>
    <t>仙林大学城312国道南、学院路西 ，宗地位置较好</t>
  </si>
  <si>
    <t>和燕路329号，东至和燕路 ，宗地位置较好</t>
  </si>
  <si>
    <t>邻接道路等级及通达度</t>
  </si>
  <si>
    <t>临文澜路、学海路，临路状况好</t>
  </si>
  <si>
    <t>临仙林大道，临路状况好</t>
  </si>
  <si>
    <t>临312国道、学院路，临路状况好</t>
  </si>
  <si>
    <t>临和燕路，临路状况好</t>
  </si>
  <si>
    <r>
      <rPr>
        <sz val="9"/>
        <rFont val="Cambria"/>
        <family val="1"/>
      </rPr>
      <t>117660.7m</t>
    </r>
    <r>
      <rPr>
        <vertAlign val="superscript"/>
        <sz val="9"/>
        <rFont val="Cambria"/>
        <family val="1"/>
      </rPr>
      <t>2</t>
    </r>
    <r>
      <rPr>
        <sz val="9"/>
        <rFont val="宋体"/>
        <family val="3"/>
        <charset val="134"/>
      </rPr>
      <t>，面积中等，对土地利用无影响</t>
    </r>
  </si>
  <si>
    <r>
      <rPr>
        <sz val="9"/>
        <rFont val="Cambria"/>
        <family val="1"/>
      </rPr>
      <t>465725.4m</t>
    </r>
    <r>
      <rPr>
        <vertAlign val="superscript"/>
        <sz val="9"/>
        <rFont val="Cambria"/>
        <family val="1"/>
      </rPr>
      <t>2</t>
    </r>
    <r>
      <rPr>
        <sz val="9"/>
        <rFont val="宋体"/>
        <family val="3"/>
        <charset val="134"/>
      </rPr>
      <t>，面积大，对土地利用有利</t>
    </r>
  </si>
  <si>
    <r>
      <rPr>
        <sz val="9"/>
        <rFont val="Cambria"/>
        <family val="1"/>
      </rPr>
      <t>231276.9m</t>
    </r>
    <r>
      <rPr>
        <vertAlign val="superscript"/>
        <sz val="9"/>
        <rFont val="Cambria"/>
        <family val="1"/>
      </rPr>
      <t>2</t>
    </r>
    <r>
      <rPr>
        <sz val="9"/>
        <rFont val="宋体"/>
        <family val="3"/>
        <charset val="134"/>
      </rPr>
      <t>，面积大，对土地利用有利</t>
    </r>
  </si>
  <si>
    <r>
      <rPr>
        <sz val="9"/>
        <rFont val="Cambria"/>
        <family val="1"/>
      </rPr>
      <t>131712.4m</t>
    </r>
    <r>
      <rPr>
        <vertAlign val="superscript"/>
        <sz val="9"/>
        <rFont val="Cambria"/>
        <family val="1"/>
      </rPr>
      <t>2</t>
    </r>
    <r>
      <rPr>
        <sz val="9"/>
        <rFont val="宋体"/>
        <family val="3"/>
        <charset val="134"/>
      </rPr>
      <t>，面积大，对土地利用有利</t>
    </r>
  </si>
  <si>
    <t>较规则</t>
  </si>
  <si>
    <t>修正指数</t>
  </si>
  <si>
    <t>容积率修正系数表</t>
  </si>
  <si>
    <t>五、六级地</t>
  </si>
  <si>
    <t>容积率区段</t>
  </si>
  <si>
    <t>&lt;0.7</t>
  </si>
  <si>
    <t>0.7-1.0</t>
  </si>
  <si>
    <t>1.0-1.4</t>
  </si>
  <si>
    <t>1.4-1.8</t>
  </si>
  <si>
    <t>&gt;1.8</t>
  </si>
  <si>
    <t>修正系数</t>
  </si>
  <si>
    <t>比准地价</t>
  </si>
  <si>
    <t>平均地价</t>
  </si>
  <si>
    <t>平均楼面地价</t>
  </si>
  <si>
    <t>成交地块编号</t>
  </si>
  <si>
    <t>土地用途</t>
  </si>
  <si>
    <t>土地剩余使用年期</t>
  </si>
  <si>
    <r>
      <rPr>
        <sz val="9"/>
        <color rgb="FF000000"/>
        <rFont val="Arial"/>
        <family val="2"/>
      </rPr>
      <t>70</t>
    </r>
    <r>
      <rPr>
        <sz val="9"/>
        <color rgb="FF000000"/>
        <rFont val="宋体"/>
        <family val="3"/>
        <charset val="134"/>
      </rPr>
      <t>年</t>
    </r>
  </si>
  <si>
    <r>
      <rPr>
        <sz val="9"/>
        <color rgb="FF000000"/>
        <rFont val="宋体"/>
        <family val="3"/>
        <charset val="134"/>
      </rPr>
      <t>区域内有地铁</t>
    </r>
    <r>
      <rPr>
        <sz val="9"/>
        <color rgb="FF000000"/>
        <rFont val="Arial"/>
        <family val="2"/>
      </rPr>
      <t>1</t>
    </r>
    <r>
      <rPr>
        <sz val="9"/>
        <color rgb="FF000000"/>
        <rFont val="宋体"/>
        <family val="3"/>
        <charset val="134"/>
      </rPr>
      <t>号南延线及公交车，公共交通便利度好</t>
    </r>
  </si>
  <si>
    <t>区域内有地铁1号南延线及公交车，公共交通便利度好</t>
  </si>
  <si>
    <t>宗地临主干道宏运大道，临路状况好</t>
  </si>
  <si>
    <t>宗地临主干道天印大道、科建路，临路状况好</t>
  </si>
  <si>
    <t>宗地临主干道天佑路、天环路，临路状况好</t>
  </si>
  <si>
    <t>宗地临主干道润麒路、天云路，临路状况好</t>
  </si>
  <si>
    <t>距地铁1号南延线双龙大道站2KM，评价等级优</t>
  </si>
  <si>
    <t>距地铁1号南延线天印大道站1.5KM，评价等级优</t>
  </si>
  <si>
    <r>
      <rPr>
        <sz val="14"/>
        <color theme="1"/>
        <rFont val="黑体"/>
        <family val="3"/>
        <charset val="134"/>
      </rPr>
      <t>表</t>
    </r>
    <r>
      <rPr>
        <sz val="14"/>
        <color theme="1"/>
        <rFont val="Times New Roman"/>
        <family val="1"/>
      </rPr>
      <t xml:space="preserve">2-41  </t>
    </r>
    <r>
      <rPr>
        <sz val="14"/>
        <color theme="1"/>
        <rFont val="黑体"/>
        <family val="3"/>
        <charset val="134"/>
      </rPr>
      <t>住宅用地容积率修正系数表</t>
    </r>
  </si>
  <si>
    <t>≤0.6</t>
  </si>
  <si>
    <t>≥6.0</t>
  </si>
  <si>
    <t>剩余年限</t>
  </si>
  <si>
    <t>2018G26</t>
  </si>
  <si>
    <t>有代建公用设施</t>
    <phoneticPr fontId="59" type="noConversion"/>
  </si>
  <si>
    <t>无代建设施</t>
    <phoneticPr fontId="59" type="noConversion"/>
  </si>
  <si>
    <t>代建面积</t>
    <phoneticPr fontId="59" type="noConversion"/>
  </si>
  <si>
    <t>单价</t>
    <phoneticPr fontId="59" type="noConversion"/>
  </si>
  <si>
    <t>土地总价</t>
    <phoneticPr fontId="59" type="noConversion"/>
  </si>
  <si>
    <t>556000万元 </t>
    <phoneticPr fontId="59" type="noConversion"/>
  </si>
  <si>
    <r>
      <t>G</t>
    </r>
    <r>
      <rPr>
        <sz val="11"/>
        <color theme="1"/>
        <rFont val="等线"/>
        <family val="3"/>
        <charset val="134"/>
        <scheme val="minor"/>
      </rPr>
      <t>26</t>
    </r>
    <phoneticPr fontId="59" type="noConversion"/>
  </si>
  <si>
    <t>G72</t>
    <phoneticPr fontId="59" type="noConversion"/>
  </si>
  <si>
    <t>106000万元 </t>
    <phoneticPr fontId="59" type="noConversion"/>
  </si>
  <si>
    <t>宗地形状较不规则</t>
    <phoneticPr fontId="59" type="noConversion"/>
  </si>
  <si>
    <t>宗地形状较规则</t>
    <phoneticPr fontId="59" type="noConversion"/>
  </si>
  <si>
    <t>拟开发物业类型</t>
    <phoneticPr fontId="59" type="noConversion"/>
  </si>
  <si>
    <t>低密度叠加别墅</t>
    <phoneticPr fontId="59" type="noConversion"/>
  </si>
  <si>
    <t xml:space="preserve">高层 </t>
    <phoneticPr fontId="59" type="noConversion"/>
  </si>
  <si>
    <t>小高层</t>
    <phoneticPr fontId="59" type="noConversion"/>
  </si>
  <si>
    <t>基准日</t>
  </si>
  <si>
    <t>到期日</t>
  </si>
  <si>
    <r>
      <t>K=[</t>
    </r>
    <r>
      <rPr>
        <sz val="12"/>
        <rFont val="仿宋_GB2312"/>
        <family val="3"/>
        <charset val="134"/>
      </rPr>
      <t>1－1/（1＋r）</t>
    </r>
    <r>
      <rPr>
        <vertAlign val="superscript"/>
        <sz val="12"/>
        <rFont val="仿宋_GB2312"/>
        <family val="3"/>
        <charset val="134"/>
      </rPr>
      <t>m</t>
    </r>
    <r>
      <rPr>
        <sz val="12"/>
        <rFont val="仿宋_GB2312"/>
        <family val="3"/>
        <charset val="134"/>
      </rPr>
      <t>]/</t>
    </r>
    <r>
      <rPr>
        <sz val="12"/>
        <rFont val="Times New Roman"/>
        <family val="1"/>
      </rPr>
      <t xml:space="preserve"> [</t>
    </r>
    <r>
      <rPr>
        <sz val="12"/>
        <rFont val="仿宋_GB2312"/>
        <family val="3"/>
        <charset val="134"/>
      </rPr>
      <t>1－1/（1＋r）</t>
    </r>
    <r>
      <rPr>
        <vertAlign val="superscript"/>
        <sz val="12"/>
        <rFont val="仿宋_GB2312"/>
        <family val="3"/>
        <charset val="134"/>
      </rPr>
      <t>n</t>
    </r>
  </si>
  <si>
    <r>
      <rPr>
        <sz val="9"/>
        <color rgb="FF000000"/>
        <rFont val="Arial"/>
        <family val="2"/>
      </rPr>
      <t>54.6</t>
    </r>
    <r>
      <rPr>
        <sz val="9"/>
        <color rgb="FF000000"/>
        <rFont val="宋体"/>
        <family val="3"/>
        <charset val="134"/>
      </rPr>
      <t>年</t>
    </r>
    <phoneticPr fontId="59" type="noConversion"/>
  </si>
  <si>
    <t>有无代建设施</t>
  </si>
  <si>
    <t>区域内有天印商场商业设施，繁华程度较好</t>
    <phoneticPr fontId="59" type="noConversion"/>
  </si>
  <si>
    <t>区域内无大型商业设施，繁华程度较劣</t>
    <phoneticPr fontId="59" type="noConversion"/>
  </si>
  <si>
    <t>区域内有东山小学、岔路学校，公用设施便利度一般</t>
    <phoneticPr fontId="59" type="noConversion"/>
  </si>
  <si>
    <t>区域内有南京市竹山中学，公用设施便利度一般</t>
    <phoneticPr fontId="59" type="noConversion"/>
  </si>
  <si>
    <t>区域内有上坊中学，公用设施便利度一般</t>
    <phoneticPr fontId="59" type="noConversion"/>
  </si>
  <si>
    <t>区域内有东山外国语学校，公用设施便利度较好</t>
    <phoneticPr fontId="59" type="noConversion"/>
  </si>
  <si>
    <r>
      <t>153260.9m</t>
    </r>
    <r>
      <rPr>
        <vertAlign val="superscript"/>
        <sz val="9"/>
        <color rgb="FF000000"/>
        <rFont val="Arial"/>
        <family val="2"/>
      </rPr>
      <t>2</t>
    </r>
    <r>
      <rPr>
        <sz val="9"/>
        <color rgb="FF000000"/>
        <rFont val="宋体"/>
        <family val="3"/>
        <charset val="134"/>
      </rPr>
      <t>，面积过大</t>
    </r>
    <phoneticPr fontId="59" type="noConversion"/>
  </si>
  <si>
    <r>
      <rPr>
        <sz val="9"/>
        <color rgb="FF000000"/>
        <rFont val="Arial"/>
        <family val="2"/>
      </rPr>
      <t>15994m</t>
    </r>
    <r>
      <rPr>
        <vertAlign val="superscript"/>
        <sz val="9"/>
        <color rgb="FF000000"/>
        <rFont val="Arial"/>
        <family val="2"/>
      </rPr>
      <t>2</t>
    </r>
    <r>
      <rPr>
        <sz val="9"/>
        <color rgb="FF000000"/>
        <rFont val="宋体"/>
        <family val="3"/>
        <charset val="134"/>
      </rPr>
      <t>，面积适宜</t>
    </r>
    <phoneticPr fontId="59" type="noConversion"/>
  </si>
  <si>
    <r>
      <t>34623.03m</t>
    </r>
    <r>
      <rPr>
        <vertAlign val="superscript"/>
        <sz val="9"/>
        <color rgb="FF000000"/>
        <rFont val="Arial"/>
        <family val="2"/>
      </rPr>
      <t>2</t>
    </r>
    <r>
      <rPr>
        <sz val="9"/>
        <color rgb="FF000000"/>
        <rFont val="宋体"/>
        <family val="3"/>
        <charset val="134"/>
      </rPr>
      <t>，面积适宜</t>
    </r>
    <phoneticPr fontId="59" type="noConversion"/>
  </si>
  <si>
    <r>
      <t>86628.01m</t>
    </r>
    <r>
      <rPr>
        <vertAlign val="superscript"/>
        <sz val="9"/>
        <color rgb="FF000000"/>
        <rFont val="Arial"/>
        <family val="2"/>
      </rPr>
      <t>2</t>
    </r>
    <r>
      <rPr>
        <sz val="9"/>
        <color rgb="FF000000"/>
        <rFont val="宋体"/>
        <family val="3"/>
        <charset val="134"/>
      </rPr>
      <t>，面积较大</t>
    </r>
    <phoneticPr fontId="59" type="noConversion"/>
  </si>
  <si>
    <t>有无代建设施</t>
    <phoneticPr fontId="59" type="noConversion"/>
  </si>
  <si>
    <t>区域内有江宁文化馆，江宁博物馆，文体设施状况较优</t>
    <phoneticPr fontId="59" type="noConversion"/>
  </si>
  <si>
    <t>区域内无大型文体设施，文体设施状况较劣</t>
    <phoneticPr fontId="59" type="noConversion"/>
  </si>
  <si>
    <t>出让公告信息</t>
    <phoneticPr fontId="59" type="noConversion"/>
  </si>
  <si>
    <t>评估总价（元）</t>
    <phoneticPr fontId="59" type="noConversion"/>
  </si>
  <si>
    <t>年期修正系数</t>
    <phoneticPr fontId="59" type="noConversion"/>
  </si>
  <si>
    <t>公式</t>
    <phoneticPr fontId="59" type="noConversion"/>
  </si>
  <si>
    <t>以下此表用于贴于评估说明中</t>
    <phoneticPr fontId="59" type="noConversion"/>
  </si>
  <si>
    <r>
      <t>比准单价（元/m</t>
    </r>
    <r>
      <rPr>
        <vertAlign val="superscript"/>
        <sz val="9"/>
        <color theme="1"/>
        <rFont val="宋体"/>
        <family val="3"/>
        <charset val="134"/>
      </rPr>
      <t>2</t>
    </r>
    <r>
      <rPr>
        <sz val="9"/>
        <color theme="1"/>
        <rFont val="宋体"/>
        <family val="3"/>
        <charset val="134"/>
      </rPr>
      <t>）</t>
    </r>
    <phoneticPr fontId="59" type="noConversion"/>
  </si>
  <si>
    <t>平均单价</t>
    <phoneticPr fontId="59" type="noConversion"/>
  </si>
  <si>
    <t>修正后单价</t>
    <phoneticPr fontId="59" type="noConversion"/>
  </si>
  <si>
    <t>商服繁华程度</t>
    <phoneticPr fontId="59" type="noConversion"/>
  </si>
  <si>
    <t>公用设施便利度</t>
    <phoneticPr fontId="59" type="noConversion"/>
  </si>
  <si>
    <t>公共交通便利度</t>
    <phoneticPr fontId="59" type="noConversion"/>
  </si>
  <si>
    <t>道路级别状况</t>
    <phoneticPr fontId="59" type="noConversion"/>
  </si>
  <si>
    <t>文体设施便利度</t>
    <phoneticPr fontId="59" type="noConversion"/>
  </si>
  <si>
    <t>环境质量状况</t>
    <phoneticPr fontId="59" type="noConversion"/>
  </si>
  <si>
    <t>土地利用状况</t>
    <phoneticPr fontId="59" type="noConversion"/>
  </si>
  <si>
    <t>成交单价（元/㎡）</t>
    <phoneticPr fontId="59" type="noConversion"/>
  </si>
  <si>
    <t>成交总价</t>
    <phoneticPr fontId="59" type="noConversion"/>
  </si>
  <si>
    <t>文体设施状况</t>
    <phoneticPr fontId="59" type="noConversion"/>
  </si>
  <si>
    <t>容积率</t>
    <phoneticPr fontId="59" type="noConversion"/>
  </si>
  <si>
    <t>修正系数</t>
    <phoneticPr fontId="59" type="noConversion"/>
  </si>
  <si>
    <r>
      <rPr>
        <sz val="10"/>
        <color rgb="FFFFFF00"/>
        <rFont val="宋体"/>
        <family val="3"/>
        <charset val="134"/>
      </rPr>
      <t>注：老项目采用</t>
    </r>
    <r>
      <rPr>
        <sz val="10"/>
        <color rgb="FFFFFF00"/>
        <rFont val="Arial"/>
        <family val="2"/>
      </rPr>
      <t>5%</t>
    </r>
    <r>
      <rPr>
        <sz val="10"/>
        <color rgb="FFFFFF00"/>
        <rFont val="宋体"/>
        <family val="3"/>
        <charset val="134"/>
      </rPr>
      <t>，新项目应采用</t>
    </r>
    <r>
      <rPr>
        <sz val="10"/>
        <color rgb="FFFFFF00"/>
        <rFont val="Arial"/>
        <family val="2"/>
      </rPr>
      <t>11%</t>
    </r>
    <r>
      <rPr>
        <sz val="10"/>
        <color rgb="FFFFFF00"/>
        <rFont val="宋体"/>
        <family val="3"/>
        <charset val="134"/>
      </rPr>
      <t>，</t>
    </r>
    <r>
      <rPr>
        <sz val="10"/>
        <color rgb="FFFFFF00"/>
        <rFont val="Arial"/>
        <family val="2"/>
      </rPr>
      <t>2019</t>
    </r>
    <r>
      <rPr>
        <sz val="10"/>
        <color rgb="FFFFFF00"/>
        <rFont val="宋体"/>
        <family val="3"/>
        <charset val="134"/>
      </rPr>
      <t>年</t>
    </r>
    <r>
      <rPr>
        <sz val="10"/>
        <color rgb="FFFFFF00"/>
        <rFont val="Arial"/>
        <family val="2"/>
      </rPr>
      <t>4</t>
    </r>
    <r>
      <rPr>
        <sz val="10"/>
        <color rgb="FFFFFF00"/>
        <rFont val="宋体"/>
        <family val="3"/>
        <charset val="134"/>
      </rPr>
      <t>月</t>
    </r>
    <r>
      <rPr>
        <sz val="10"/>
        <color rgb="FFFFFF00"/>
        <rFont val="Arial"/>
        <family val="2"/>
      </rPr>
      <t>1</t>
    </r>
    <r>
      <rPr>
        <sz val="10"/>
        <color rgb="FFFFFF00"/>
        <rFont val="宋体"/>
        <family val="3"/>
        <charset val="134"/>
      </rPr>
      <t>日起采用</t>
    </r>
    <r>
      <rPr>
        <sz val="10"/>
        <color rgb="FFFFFF00"/>
        <rFont val="Arial"/>
        <family val="2"/>
      </rPr>
      <t>9%</t>
    </r>
    <phoneticPr fontId="59" type="noConversion"/>
  </si>
  <si>
    <t>建筑面积</t>
    <phoneticPr fontId="59" type="noConversion"/>
  </si>
  <si>
    <t>不含税评估总价</t>
    <phoneticPr fontId="59" type="noConversion"/>
  </si>
  <si>
    <t>委估宗地</t>
    <phoneticPr fontId="59" type="noConversion"/>
  </si>
  <si>
    <r>
      <rPr>
        <sz val="10"/>
        <rFont val="宋体"/>
        <family val="3"/>
        <charset val="134"/>
      </rPr>
      <t>宗地</t>
    </r>
    <r>
      <rPr>
        <sz val="10"/>
        <rFont val="Arial"/>
        <family val="2"/>
      </rPr>
      <t>A</t>
    </r>
    <phoneticPr fontId="59" type="noConversion"/>
  </si>
  <si>
    <t>宗地B</t>
    <phoneticPr fontId="59" type="noConversion"/>
  </si>
  <si>
    <t>宗地C</t>
    <phoneticPr fontId="5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</si>
</sst>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76" formatCode="#,##0.00_ "/>
    <numFmt numFmtId="177" formatCode="0.0%"/>
    <numFmt numFmtId="178" formatCode="0.00_);[Red]\(0.00\)"/>
    <numFmt numFmtId="179" formatCode="0.00_ "/>
    <numFmt numFmtId="180" formatCode="0.000"/>
    <numFmt numFmtId="181" formatCode="0.0000000_ "/>
    <numFmt numFmtId="182" formatCode="#,##0.00_);[Red]\(#,##0.00\)"/>
    <numFmt numFmtId="183" formatCode="0.0000_ "/>
    <numFmt numFmtId="184" formatCode="#,##0_ "/>
    <numFmt numFmtId="185" formatCode="0.0_ "/>
    <numFmt numFmtId="186" formatCode="#,##0.0000_ "/>
    <numFmt numFmtId="187" formatCode="0_ "/>
    <numFmt numFmtId="188" formatCode="#,##0.000_ "/>
    <numFmt numFmtId="189" formatCode="#,##0.0_ "/>
  </numFmts>
  <fonts count="68" x14ac:knownFonts="1">
    <font>
      <sz val="11"/>
      <color theme="1"/>
      <name val="等线"/>
      <charset val="134"/>
      <scheme val="minor"/>
    </font>
    <font>
      <sz val="9"/>
      <color theme="1"/>
      <name val="宋体"/>
      <family val="3"/>
      <charset val="134"/>
    </font>
    <font>
      <sz val="9"/>
      <color rgb="FF000000"/>
      <name val="Arial"/>
      <family val="2"/>
    </font>
    <font>
      <sz val="9"/>
      <color rgb="FF000000"/>
      <name val="宋体"/>
      <family val="3"/>
      <charset val="134"/>
    </font>
    <font>
      <sz val="9"/>
      <color indexed="8"/>
      <name val="宋体"/>
      <family val="3"/>
      <charset val="134"/>
    </font>
    <font>
      <sz val="14"/>
      <color theme="1"/>
      <name val="黑体"/>
      <family val="3"/>
      <charset val="134"/>
    </font>
    <font>
      <b/>
      <sz val="10.5"/>
      <color theme="1"/>
      <name val="仿宋_GB2312"/>
      <family val="3"/>
      <charset val="134"/>
    </font>
    <font>
      <sz val="10.5"/>
      <color theme="1"/>
      <name val="Times New Roman"/>
      <family val="1"/>
    </font>
    <font>
      <sz val="10"/>
      <name val="宋体"/>
      <family val="3"/>
      <charset val="134"/>
    </font>
    <font>
      <b/>
      <sz val="14"/>
      <color theme="1"/>
      <name val="宋体"/>
      <family val="3"/>
      <charset val="134"/>
    </font>
    <font>
      <b/>
      <sz val="12"/>
      <color theme="1"/>
      <name val="宋体"/>
      <family val="3"/>
      <charset val="134"/>
    </font>
    <font>
      <sz val="9"/>
      <color rgb="FF000000"/>
      <name val="Arial"/>
      <family val="2"/>
    </font>
    <font>
      <sz val="9"/>
      <color theme="1"/>
      <name val="等线"/>
      <family val="3"/>
      <charset val="134"/>
      <scheme val="minor"/>
    </font>
    <font>
      <sz val="12"/>
      <name val="宋体"/>
      <family val="3"/>
      <charset val="134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9"/>
      <color theme="1"/>
      <name val="宋体"/>
      <family val="3"/>
      <charset val="134"/>
    </font>
    <font>
      <sz val="11"/>
      <color rgb="FF333333"/>
      <name val="Arial"/>
      <family val="2"/>
    </font>
    <font>
      <sz val="9"/>
      <name val="宋体"/>
      <family val="3"/>
      <charset val="134"/>
    </font>
    <font>
      <sz val="12"/>
      <name val="仿宋_GB2312"/>
      <family val="3"/>
      <charset val="134"/>
    </font>
    <font>
      <b/>
      <sz val="10"/>
      <name val="宋体"/>
      <family val="3"/>
      <charset val="134"/>
    </font>
    <font>
      <b/>
      <sz val="12"/>
      <name val="宋体"/>
      <family val="3"/>
      <charset val="134"/>
    </font>
    <font>
      <b/>
      <sz val="9"/>
      <name val="宋体"/>
      <family val="3"/>
      <charset val="134"/>
    </font>
    <font>
      <b/>
      <sz val="14"/>
      <name val="宋体"/>
      <family val="3"/>
      <charset val="134"/>
    </font>
    <font>
      <b/>
      <sz val="18"/>
      <name val="宋体"/>
      <family val="3"/>
      <charset val="134"/>
    </font>
    <font>
      <sz val="10.5"/>
      <name val="仿宋_GB2312"/>
      <family val="3"/>
      <charset val="134"/>
    </font>
    <font>
      <sz val="11"/>
      <name val="Cambria"/>
      <family val="1"/>
    </font>
    <font>
      <sz val="9"/>
      <name val="仿宋_GB2312"/>
      <family val="3"/>
      <charset val="134"/>
    </font>
    <font>
      <sz val="9"/>
      <name val="Cambria"/>
      <family val="1"/>
    </font>
    <font>
      <sz val="10.5"/>
      <name val="Times New Roman"/>
      <family val="1"/>
    </font>
    <font>
      <sz val="11"/>
      <name val="Times New Roman"/>
      <family val="1"/>
    </font>
    <font>
      <sz val="10.5"/>
      <color rgb="FF000000"/>
      <name val="仿宋_GB2312"/>
      <family val="3"/>
      <charset val="134"/>
    </font>
    <font>
      <sz val="10.5"/>
      <color rgb="FF000000"/>
      <name val="Times New Roman"/>
      <family val="1"/>
    </font>
    <font>
      <sz val="12"/>
      <name val="Arial"/>
      <family val="2"/>
    </font>
    <font>
      <sz val="10"/>
      <name val="Arial"/>
      <family val="2"/>
    </font>
    <font>
      <b/>
      <sz val="14"/>
      <name val="黑体"/>
      <family val="3"/>
      <charset val="134"/>
    </font>
    <font>
      <sz val="14"/>
      <name val="宋体"/>
      <family val="3"/>
      <charset val="134"/>
    </font>
    <font>
      <sz val="10.5"/>
      <name val="Arial"/>
      <family val="2"/>
    </font>
    <font>
      <sz val="11"/>
      <name val="Arial Narrow"/>
      <family val="2"/>
    </font>
    <font>
      <sz val="11"/>
      <color indexed="8"/>
      <name val="宋体"/>
      <family val="3"/>
      <charset val="134"/>
    </font>
    <font>
      <sz val="11"/>
      <name val="黑体"/>
      <family val="3"/>
      <charset val="134"/>
    </font>
    <font>
      <sz val="18"/>
      <name val="黑体"/>
      <family val="3"/>
      <charset val="134"/>
    </font>
    <font>
      <b/>
      <sz val="10"/>
      <name val="Arial"/>
      <family val="2"/>
    </font>
    <font>
      <sz val="10"/>
      <color rgb="FFFF0000"/>
      <name val="宋体"/>
      <family val="3"/>
      <charset val="134"/>
    </font>
    <font>
      <b/>
      <sz val="18"/>
      <color rgb="FF333333"/>
      <name val="等线"/>
      <family val="3"/>
      <charset val="134"/>
      <scheme val="minor"/>
    </font>
    <font>
      <sz val="8"/>
      <color rgb="FF333333"/>
      <name val="等线"/>
      <family val="3"/>
      <charset val="134"/>
      <scheme val="minor"/>
    </font>
    <font>
      <sz val="8"/>
      <color rgb="FF555555"/>
      <name val="等线"/>
      <family val="3"/>
      <charset val="134"/>
      <scheme val="minor"/>
    </font>
    <font>
      <u/>
      <sz val="11"/>
      <color rgb="FF800080"/>
      <name val="等线"/>
      <family val="3"/>
      <charset val="134"/>
      <scheme val="minor"/>
    </font>
    <font>
      <u/>
      <sz val="11"/>
      <color theme="1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vertAlign val="superscript"/>
      <sz val="9"/>
      <color rgb="FF000000"/>
      <name val="Arial"/>
      <family val="2"/>
    </font>
    <font>
      <vertAlign val="superscript"/>
      <sz val="9"/>
      <color theme="1"/>
      <name val="宋体"/>
      <family val="3"/>
      <charset val="134"/>
    </font>
    <font>
      <vertAlign val="superscript"/>
      <sz val="9"/>
      <color indexed="8"/>
      <name val="宋体"/>
      <family val="3"/>
      <charset val="134"/>
    </font>
    <font>
      <sz val="10.5"/>
      <name val="Times"/>
      <family val="1"/>
    </font>
    <font>
      <vertAlign val="superscript"/>
      <sz val="10.5"/>
      <name val="Times"/>
      <family val="1"/>
    </font>
    <font>
      <vertAlign val="superscript"/>
      <sz val="9"/>
      <name val="Cambria"/>
      <family val="1"/>
    </font>
    <font>
      <vertAlign val="superscript"/>
      <sz val="10"/>
      <name val="Arial"/>
      <family val="2"/>
    </font>
    <font>
      <sz val="10.5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2"/>
      <name val="Times New Roman"/>
      <family val="1"/>
    </font>
    <font>
      <vertAlign val="superscript"/>
      <sz val="12"/>
      <name val="仿宋_GB2312"/>
      <family val="3"/>
      <charset val="134"/>
    </font>
    <font>
      <sz val="18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sz val="10"/>
      <color rgb="FFFFFF00"/>
      <name val="Arial"/>
      <family val="2"/>
    </font>
    <font>
      <sz val="10"/>
      <color rgb="FFFFFF00"/>
      <name val="宋体"/>
      <family val="3"/>
      <charset val="134"/>
    </font>
    <font>
      <sz val="10"/>
      <name val="Arial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DF6"/>
        <bgColor indexed="64"/>
      </patternFill>
    </fill>
    <fill>
      <patternFill patternType="solid">
        <fgColor theme="0" tint="-0.499984740745262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rgb="FFDBDBDB"/>
      </left>
      <right/>
      <top style="medium">
        <color rgb="FFDBDBDB"/>
      </top>
      <bottom/>
      <diagonal/>
    </border>
    <border>
      <left/>
      <right/>
      <top style="medium">
        <color rgb="FFDBDBDB"/>
      </top>
      <bottom/>
      <diagonal/>
    </border>
    <border>
      <left/>
      <right style="medium">
        <color rgb="FFDBDBDB"/>
      </right>
      <top style="medium">
        <color rgb="FFDBDBDB"/>
      </top>
      <bottom/>
      <diagonal/>
    </border>
    <border>
      <left style="medium">
        <color rgb="FFDBDBDB"/>
      </left>
      <right/>
      <top/>
      <bottom style="medium">
        <color rgb="FFDBDBDB"/>
      </bottom>
      <diagonal/>
    </border>
    <border>
      <left/>
      <right/>
      <top/>
      <bottom style="medium">
        <color rgb="FFDBDBDB"/>
      </bottom>
      <diagonal/>
    </border>
    <border>
      <left/>
      <right style="medium">
        <color rgb="FFDBDBDB"/>
      </right>
      <top/>
      <bottom style="medium">
        <color rgb="FFDBDBDB"/>
      </bottom>
      <diagonal/>
    </border>
    <border>
      <left style="medium">
        <color rgb="FFDBDBDB"/>
      </left>
      <right style="medium">
        <color rgb="FFDBDBDB"/>
      </right>
      <top style="medium">
        <color rgb="FFDBDBDB"/>
      </top>
      <bottom style="medium">
        <color rgb="FFDBDBDB"/>
      </bottom>
      <diagonal/>
    </border>
    <border>
      <left style="medium">
        <color rgb="FFDBDBDB"/>
      </left>
      <right style="medium">
        <color rgb="FFDBDBDB"/>
      </right>
      <top style="medium">
        <color rgb="FFDBDBDB"/>
      </top>
      <bottom/>
      <diagonal/>
    </border>
    <border>
      <left style="medium">
        <color rgb="FFDBDBDB"/>
      </left>
      <right style="medium">
        <color rgb="FFDBDBDB"/>
      </right>
      <top/>
      <bottom/>
      <diagonal/>
    </border>
    <border>
      <left style="medium">
        <color rgb="FFDBDBDB"/>
      </left>
      <right style="medium">
        <color rgb="FFDBDBDB"/>
      </right>
      <top/>
      <bottom style="medium">
        <color rgb="FFDBDB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3" fillId="0" borderId="0"/>
    <xf numFmtId="43" fontId="58" fillId="0" borderId="0" applyFont="0" applyFill="0" applyBorder="0" applyAlignment="0" applyProtection="0">
      <alignment vertical="center"/>
    </xf>
    <xf numFmtId="0" fontId="48" fillId="0" borderId="0" applyNumberFormat="0" applyFill="0" applyBorder="0" applyAlignment="0" applyProtection="0"/>
    <xf numFmtId="9" fontId="58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/>
    <xf numFmtId="0" fontId="39" fillId="0" borderId="0">
      <alignment vertical="center"/>
    </xf>
    <xf numFmtId="0" fontId="13" fillId="0" borderId="0"/>
    <xf numFmtId="0" fontId="13" fillId="0" borderId="0"/>
  </cellStyleXfs>
  <cellXfs count="340">
    <xf numFmtId="0" fontId="0" fillId="0" borderId="0" xfId="0"/>
    <xf numFmtId="0" fontId="1" fillId="0" borderId="1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31" fontId="8" fillId="0" borderId="0" xfId="0" applyNumberFormat="1" applyFont="1" applyAlignment="1">
      <alignment horizontal="center" vertical="center"/>
    </xf>
    <xf numFmtId="178" fontId="8" fillId="0" borderId="0" xfId="0" applyNumberFormat="1" applyFont="1" applyAlignment="1">
      <alignment horizontal="center" vertical="center"/>
    </xf>
    <xf numFmtId="177" fontId="8" fillId="0" borderId="0" xfId="0" applyNumberFormat="1" applyFont="1" applyAlignment="1">
      <alignment horizontal="center" vertical="center"/>
    </xf>
    <xf numFmtId="181" fontId="8" fillId="0" borderId="0" xfId="0" applyNumberFormat="1" applyFont="1" applyAlignment="1">
      <alignment horizontal="center" vertical="center"/>
    </xf>
    <xf numFmtId="183" fontId="8" fillId="0" borderId="0" xfId="0" applyNumberFormat="1" applyFont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10" fillId="0" borderId="0" xfId="0" applyFont="1" applyFill="1" applyBorder="1" applyAlignment="1">
      <alignment vertical="center"/>
    </xf>
    <xf numFmtId="0" fontId="0" fillId="0" borderId="0" xfId="0" applyFill="1" applyAlignment="1"/>
    <xf numFmtId="0" fontId="1" fillId="0" borderId="10" xfId="0" applyFont="1" applyFill="1" applyBorder="1" applyAlignment="1">
      <alignment horizontal="center" vertical="center" wrapText="1"/>
    </xf>
    <xf numFmtId="0" fontId="0" fillId="0" borderId="0" xfId="0" applyFill="1" applyBorder="1" applyAlignment="1"/>
    <xf numFmtId="0" fontId="3" fillId="0" borderId="2" xfId="0" applyFont="1" applyFill="1" applyBorder="1" applyAlignment="1">
      <alignment horizontal="center" vertical="center" wrapText="1"/>
    </xf>
    <xf numFmtId="176" fontId="11" fillId="0" borderId="2" xfId="0" applyNumberFormat="1" applyFont="1" applyFill="1" applyBorder="1" applyAlignment="1">
      <alignment horizontal="center" vertical="center" wrapText="1"/>
    </xf>
    <xf numFmtId="176" fontId="3" fillId="0" borderId="2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right" vertical="center" wrapText="1"/>
    </xf>
    <xf numFmtId="57" fontId="11" fillId="0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76" fontId="11" fillId="2" borderId="2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0" fillId="0" borderId="0" xfId="0" applyFill="1" applyAlignment="1"/>
    <xf numFmtId="0" fontId="0" fillId="0" borderId="0" xfId="0" applyFill="1" applyAlignment="1"/>
    <xf numFmtId="176" fontId="11" fillId="0" borderId="2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vertical="center"/>
    </xf>
    <xf numFmtId="0" fontId="0" fillId="0" borderId="0" xfId="0" applyBorder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vertical="center"/>
    </xf>
    <xf numFmtId="184" fontId="11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/>
    </xf>
    <xf numFmtId="0" fontId="1" fillId="2" borderId="1" xfId="0" applyFont="1" applyFill="1" applyBorder="1" applyAlignment="1">
      <alignment horizontal="left" vertical="center" wrapText="1"/>
    </xf>
    <xf numFmtId="184" fontId="11" fillId="2" borderId="2" xfId="0" applyNumberFormat="1" applyFont="1" applyFill="1" applyBorder="1" applyAlignment="1">
      <alignment horizontal="center" vertical="center" wrapText="1"/>
    </xf>
    <xf numFmtId="0" fontId="0" fillId="3" borderId="0" xfId="0" applyFill="1" applyAlignment="1"/>
    <xf numFmtId="43" fontId="7" fillId="3" borderId="0" xfId="0" applyNumberFormat="1" applyFont="1" applyFill="1" applyBorder="1" applyAlignment="1">
      <alignment horizontal="center"/>
    </xf>
    <xf numFmtId="0" fontId="13" fillId="0" borderId="0" xfId="0" applyFont="1" applyFill="1" applyAlignment="1"/>
    <xf numFmtId="43" fontId="7" fillId="0" borderId="0" xfId="0" applyNumberFormat="1" applyFont="1" applyBorder="1" applyAlignment="1">
      <alignment horizontal="center"/>
    </xf>
    <xf numFmtId="0" fontId="7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vertical="center"/>
    </xf>
    <xf numFmtId="0" fontId="14" fillId="3" borderId="0" xfId="0" applyFont="1" applyFill="1" applyAlignment="1">
      <alignment vertical="center"/>
    </xf>
    <xf numFmtId="0" fontId="0" fillId="2" borderId="0" xfId="0" applyFill="1" applyAlignment="1"/>
    <xf numFmtId="0" fontId="0" fillId="0" borderId="0" xfId="0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184" fontId="11" fillId="0" borderId="0" xfId="0" applyNumberFormat="1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left" vertical="center" wrapText="1"/>
    </xf>
    <xf numFmtId="182" fontId="1" fillId="0" borderId="2" xfId="0" applyNumberFormat="1" applyFont="1" applyFill="1" applyBorder="1" applyAlignment="1">
      <alignment horizontal="center" vertical="center" wrapText="1"/>
    </xf>
    <xf numFmtId="10" fontId="0" fillId="0" borderId="0" xfId="0" applyNumberFormat="1" applyFill="1" applyBorder="1" applyAlignment="1"/>
    <xf numFmtId="0" fontId="7" fillId="3" borderId="0" xfId="0" applyFont="1" applyFill="1" applyBorder="1" applyAlignment="1">
      <alignment horizontal="center"/>
    </xf>
    <xf numFmtId="185" fontId="0" fillId="0" borderId="0" xfId="0" applyNumberFormat="1" applyFill="1" applyAlignment="1"/>
    <xf numFmtId="0" fontId="0" fillId="3" borderId="0" xfId="0" applyFill="1" applyBorder="1" applyAlignment="1"/>
    <xf numFmtId="0" fontId="1" fillId="3" borderId="1" xfId="0" applyFont="1" applyFill="1" applyBorder="1" applyAlignment="1">
      <alignment horizontal="left" vertical="center" wrapText="1"/>
    </xf>
    <xf numFmtId="182" fontId="0" fillId="0" borderId="0" xfId="0" applyNumberFormat="1" applyFill="1" applyAlignment="1"/>
    <xf numFmtId="9" fontId="0" fillId="0" borderId="0" xfId="4" applyFont="1" applyFill="1" applyAlignment="1"/>
    <xf numFmtId="0" fontId="0" fillId="0" borderId="0" xfId="0" applyFill="1" applyAlignment="1">
      <alignment vertical="center"/>
    </xf>
    <xf numFmtId="184" fontId="0" fillId="0" borderId="0" xfId="2" applyNumberFormat="1" applyFont="1" applyFill="1" applyAlignment="1">
      <alignment vertical="center"/>
    </xf>
    <xf numFmtId="176" fontId="0" fillId="0" borderId="0" xfId="2" applyNumberFormat="1" applyFont="1" applyFill="1" applyAlignment="1">
      <alignment vertical="center"/>
    </xf>
    <xf numFmtId="176" fontId="0" fillId="0" borderId="0" xfId="0" applyNumberFormat="1" applyFill="1" applyAlignment="1">
      <alignment vertical="center"/>
    </xf>
    <xf numFmtId="43" fontId="0" fillId="0" borderId="0" xfId="0" applyNumberFormat="1" applyFill="1" applyAlignment="1"/>
    <xf numFmtId="43" fontId="0" fillId="0" borderId="0" xfId="2" applyFont="1" applyFill="1" applyAlignment="1"/>
    <xf numFmtId="43" fontId="0" fillId="0" borderId="0" xfId="0" applyNumberForma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178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vertical="center"/>
    </xf>
    <xf numFmtId="0" fontId="20" fillId="0" borderId="1" xfId="0" applyFont="1" applyBorder="1" applyAlignment="1">
      <alignment vertical="center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14" fontId="21" fillId="0" borderId="1" xfId="0" applyNumberFormat="1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49" fontId="26" fillId="0" borderId="2" xfId="0" applyNumberFormat="1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8" fillId="2" borderId="2" xfId="8" applyFont="1" applyFill="1" applyBorder="1" applyAlignment="1" applyProtection="1">
      <alignment horizontal="center" vertical="center" wrapText="1"/>
      <protection locked="0"/>
    </xf>
    <xf numFmtId="0" fontId="18" fillId="2" borderId="2" xfId="1" applyFont="1" applyFill="1" applyBorder="1" applyAlignment="1" applyProtection="1">
      <alignment horizontal="center" vertical="center" wrapText="1"/>
      <protection locked="0"/>
    </xf>
    <xf numFmtId="0" fontId="8" fillId="2" borderId="2" xfId="1" applyFont="1" applyFill="1" applyBorder="1" applyAlignment="1" applyProtection="1">
      <alignment horizontal="center" vertical="center"/>
      <protection locked="0"/>
    </xf>
    <xf numFmtId="0" fontId="18" fillId="2" borderId="2" xfId="0" applyFont="1" applyFill="1" applyBorder="1" applyAlignment="1" applyProtection="1">
      <alignment horizontal="center" vertical="center" wrapText="1"/>
      <protection locked="0"/>
    </xf>
    <xf numFmtId="0" fontId="8" fillId="2" borderId="2" xfId="8" applyFont="1" applyFill="1" applyBorder="1" applyAlignment="1" applyProtection="1">
      <alignment horizontal="center" vertical="center"/>
      <protection locked="0"/>
    </xf>
    <xf numFmtId="0" fontId="18" fillId="0" borderId="1" xfId="0" applyFont="1" applyBorder="1" applyAlignment="1">
      <alignment horizontal="center" vertical="center"/>
    </xf>
    <xf numFmtId="0" fontId="18" fillId="0" borderId="2" xfId="0" applyFont="1" applyBorder="1" applyAlignment="1">
      <alignment vertical="center" wrapText="1"/>
    </xf>
    <xf numFmtId="0" fontId="28" fillId="2" borderId="2" xfId="0" applyFont="1" applyFill="1" applyBorder="1" applyAlignment="1">
      <alignment horizontal="center" vertical="center" wrapText="1"/>
    </xf>
    <xf numFmtId="179" fontId="18" fillId="0" borderId="2" xfId="0" applyNumberFormat="1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29" fillId="3" borderId="1" xfId="0" applyFont="1" applyFill="1" applyBorder="1" applyAlignment="1">
      <alignment horizontal="center" vertical="center" wrapText="1"/>
    </xf>
    <xf numFmtId="0" fontId="26" fillId="3" borderId="2" xfId="0" applyFont="1" applyFill="1" applyBorder="1" applyAlignment="1">
      <alignment horizontal="center" vertical="center" wrapText="1"/>
    </xf>
    <xf numFmtId="178" fontId="30" fillId="0" borderId="2" xfId="0" applyNumberFormat="1" applyFont="1" applyBorder="1" applyAlignment="1">
      <alignment horizontal="center" vertical="center"/>
    </xf>
    <xf numFmtId="178" fontId="30" fillId="0" borderId="13" xfId="0" applyNumberFormat="1" applyFont="1" applyBorder="1" applyAlignment="1">
      <alignment horizontal="center" vertical="center"/>
    </xf>
    <xf numFmtId="0" fontId="31" fillId="0" borderId="5" xfId="0" applyFont="1" applyBorder="1" applyAlignment="1">
      <alignment horizontal="center" vertical="center" wrapText="1"/>
    </xf>
    <xf numFmtId="0" fontId="32" fillId="0" borderId="5" xfId="0" applyFont="1" applyBorder="1" applyAlignment="1">
      <alignment horizontal="center" vertical="center" wrapText="1"/>
    </xf>
    <xf numFmtId="0" fontId="31" fillId="0" borderId="7" xfId="0" applyFont="1" applyBorder="1" applyAlignment="1">
      <alignment horizontal="center" vertical="center" wrapText="1"/>
    </xf>
    <xf numFmtId="0" fontId="32" fillId="0" borderId="7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176" fontId="11" fillId="3" borderId="2" xfId="0" applyNumberFormat="1" applyFont="1" applyFill="1" applyBorder="1" applyAlignment="1">
      <alignment horizontal="center" vertical="center" wrapText="1"/>
    </xf>
    <xf numFmtId="184" fontId="11" fillId="3" borderId="2" xfId="0" applyNumberFormat="1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 wrapText="1"/>
    </xf>
    <xf numFmtId="0" fontId="8" fillId="3" borderId="2" xfId="0" applyFont="1" applyFill="1" applyBorder="1" applyAlignment="1">
      <alignment wrapText="1"/>
    </xf>
    <xf numFmtId="0" fontId="8" fillId="3" borderId="2" xfId="0" applyFont="1" applyFill="1" applyBorder="1" applyAlignment="1">
      <alignment shrinkToFit="1"/>
    </xf>
    <xf numFmtId="0" fontId="8" fillId="3" borderId="2" xfId="0" applyFont="1" applyFill="1" applyBorder="1" applyAlignment="1"/>
    <xf numFmtId="0" fontId="33" fillId="0" borderId="0" xfId="1" applyFont="1" applyFill="1" applyBorder="1" applyAlignment="1" applyProtection="1">
      <alignment vertical="center"/>
      <protection locked="0"/>
    </xf>
    <xf numFmtId="0" fontId="34" fillId="0" borderId="0" xfId="8" applyFont="1" applyFill="1" applyBorder="1" applyAlignment="1" applyProtection="1">
      <alignment horizontal="center" vertical="center"/>
      <protection locked="0"/>
    </xf>
    <xf numFmtId="9" fontId="34" fillId="0" borderId="0" xfId="8" applyNumberFormat="1" applyFont="1" applyFill="1" applyBorder="1" applyAlignment="1" applyProtection="1">
      <alignment horizontal="center" vertical="center" wrapText="1"/>
      <protection locked="0"/>
    </xf>
    <xf numFmtId="0" fontId="33" fillId="0" borderId="0" xfId="0" applyFont="1" applyBorder="1" applyAlignment="1">
      <alignment vertical="center"/>
    </xf>
    <xf numFmtId="0" fontId="33" fillId="0" borderId="0" xfId="0" applyFont="1" applyFill="1" applyBorder="1"/>
    <xf numFmtId="0" fontId="33" fillId="0" borderId="0" xfId="0" applyFont="1" applyFill="1" applyBorder="1" applyAlignment="1">
      <alignment vertical="center"/>
    </xf>
    <xf numFmtId="0" fontId="33" fillId="0" borderId="0" xfId="0" applyFont="1" applyBorder="1" applyAlignment="1">
      <alignment horizontal="center" vertical="center"/>
    </xf>
    <xf numFmtId="0" fontId="33" fillId="0" borderId="0" xfId="0" applyFont="1" applyBorder="1"/>
    <xf numFmtId="0" fontId="34" fillId="0" borderId="2" xfId="8" applyFont="1" applyFill="1" applyBorder="1" applyAlignment="1" applyProtection="1">
      <alignment horizontal="center" vertical="center"/>
      <protection locked="0"/>
    </xf>
    <xf numFmtId="0" fontId="34" fillId="0" borderId="2" xfId="1" applyFont="1" applyFill="1" applyBorder="1" applyAlignment="1" applyProtection="1">
      <alignment horizontal="center" vertical="center"/>
      <protection locked="0"/>
    </xf>
    <xf numFmtId="10" fontId="34" fillId="0" borderId="2" xfId="1" applyNumberFormat="1" applyFont="1" applyFill="1" applyBorder="1" applyAlignment="1" applyProtection="1">
      <alignment horizontal="center" vertical="center"/>
      <protection locked="0"/>
    </xf>
    <xf numFmtId="0" fontId="34" fillId="0" borderId="2" xfId="1" applyFont="1" applyFill="1" applyBorder="1" applyAlignment="1" applyProtection="1">
      <alignment horizontal="center" vertical="center" wrapText="1"/>
      <protection locked="0"/>
    </xf>
    <xf numFmtId="0" fontId="8" fillId="0" borderId="2" xfId="8" applyFont="1" applyFill="1" applyBorder="1" applyAlignment="1" applyProtection="1">
      <alignment horizontal="center" vertical="center"/>
      <protection locked="0"/>
    </xf>
    <xf numFmtId="3" fontId="34" fillId="0" borderId="2" xfId="1" applyNumberFormat="1" applyFont="1" applyFill="1" applyBorder="1" applyAlignment="1" applyProtection="1">
      <alignment horizontal="center" vertical="center"/>
      <protection locked="0"/>
    </xf>
    <xf numFmtId="187" fontId="34" fillId="0" borderId="2" xfId="1" applyNumberFormat="1" applyFont="1" applyFill="1" applyBorder="1" applyAlignment="1" applyProtection="1">
      <alignment horizontal="center" vertical="center" wrapText="1"/>
      <protection locked="0"/>
    </xf>
    <xf numFmtId="185" fontId="34" fillId="0" borderId="2" xfId="1" applyNumberFormat="1" applyFont="1" applyFill="1" applyBorder="1" applyAlignment="1" applyProtection="1">
      <alignment horizontal="center" vertical="center"/>
    </xf>
    <xf numFmtId="187" fontId="34" fillId="0" borderId="2" xfId="1" applyNumberFormat="1" applyFont="1" applyFill="1" applyBorder="1" applyAlignment="1" applyProtection="1">
      <alignment horizontal="center" vertical="center"/>
    </xf>
    <xf numFmtId="14" fontId="34" fillId="0" borderId="2" xfId="1" applyNumberFormat="1" applyFont="1" applyFill="1" applyBorder="1" applyAlignment="1" applyProtection="1">
      <alignment horizontal="center" vertical="center"/>
      <protection locked="0"/>
    </xf>
    <xf numFmtId="49" fontId="37" fillId="0" borderId="2" xfId="0" applyNumberFormat="1" applyFont="1" applyFill="1" applyBorder="1" applyAlignment="1">
      <alignment horizontal="center" vertical="center" wrapText="1"/>
    </xf>
    <xf numFmtId="0" fontId="8" fillId="0" borderId="2" xfId="8" applyFont="1" applyFill="1" applyBorder="1" applyAlignment="1" applyProtection="1">
      <alignment horizontal="center" vertical="center" wrapText="1"/>
      <protection locked="0"/>
    </xf>
    <xf numFmtId="0" fontId="8" fillId="0" borderId="2" xfId="1" applyFont="1" applyFill="1" applyBorder="1" applyAlignment="1" applyProtection="1">
      <alignment horizontal="center" vertical="center" wrapText="1"/>
      <protection locked="0"/>
    </xf>
    <xf numFmtId="0" fontId="8" fillId="0" borderId="2" xfId="1" applyFont="1" applyFill="1" applyBorder="1" applyAlignment="1" applyProtection="1">
      <alignment horizontal="center" vertical="center"/>
      <protection locked="0"/>
    </xf>
    <xf numFmtId="0" fontId="34" fillId="0" borderId="2" xfId="0" applyFont="1" applyFill="1" applyBorder="1" applyAlignment="1" applyProtection="1">
      <alignment horizontal="center" vertical="center" wrapText="1"/>
      <protection locked="0"/>
    </xf>
    <xf numFmtId="0" fontId="8" fillId="0" borderId="2" xfId="0" applyFont="1" applyFill="1" applyBorder="1" applyAlignment="1" applyProtection="1">
      <alignment horizontal="center" vertical="center" wrapText="1"/>
      <protection locked="0"/>
    </xf>
    <xf numFmtId="49" fontId="34" fillId="0" borderId="2" xfId="1" applyNumberFormat="1" applyFont="1" applyFill="1" applyBorder="1" applyAlignment="1" applyProtection="1">
      <alignment horizontal="center" vertical="center" wrapText="1"/>
      <protection locked="0"/>
    </xf>
    <xf numFmtId="0" fontId="8" fillId="0" borderId="2" xfId="0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 wrapText="1"/>
    </xf>
    <xf numFmtId="0" fontId="8" fillId="0" borderId="2" xfId="1" applyNumberFormat="1" applyFont="1" applyFill="1" applyBorder="1" applyAlignment="1" applyProtection="1">
      <alignment horizontal="center" vertical="center" wrapText="1"/>
      <protection locked="0"/>
    </xf>
    <xf numFmtId="49" fontId="8" fillId="0" borderId="2" xfId="1" applyNumberFormat="1" applyFont="1" applyFill="1" applyBorder="1" applyAlignment="1" applyProtection="1">
      <alignment horizontal="center" vertical="center" wrapText="1"/>
      <protection locked="0"/>
    </xf>
    <xf numFmtId="0" fontId="34" fillId="0" borderId="2" xfId="1" applyFont="1" applyFill="1" applyBorder="1" applyAlignment="1" applyProtection="1">
      <alignment horizontal="center" vertical="center"/>
    </xf>
    <xf numFmtId="0" fontId="0" fillId="0" borderId="0" xfId="0" applyFont="1" applyAlignment="1">
      <alignment vertical="center"/>
    </xf>
    <xf numFmtId="43" fontId="38" fillId="0" borderId="0" xfId="5" applyNumberFormat="1" applyFont="1" applyFill="1" applyBorder="1" applyAlignment="1" applyProtection="1">
      <alignment vertical="center" shrinkToFit="1"/>
    </xf>
    <xf numFmtId="0" fontId="33" fillId="0" borderId="0" xfId="0" applyFont="1" applyAlignment="1" applyProtection="1">
      <protection locked="0"/>
    </xf>
    <xf numFmtId="0" fontId="34" fillId="0" borderId="0" xfId="1" applyFont="1" applyFill="1" applyBorder="1" applyAlignment="1" applyProtection="1">
      <alignment horizontal="center" vertical="center"/>
      <protection locked="0"/>
    </xf>
    <xf numFmtId="0" fontId="33" fillId="0" borderId="0" xfId="0" applyFont="1" applyFill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3" fontId="34" fillId="0" borderId="2" xfId="0" applyNumberFormat="1" applyFont="1" applyBorder="1" applyAlignment="1">
      <alignment horizontal="center" vertical="center" wrapText="1"/>
    </xf>
    <xf numFmtId="0" fontId="37" fillId="0" borderId="2" xfId="0" applyFont="1" applyBorder="1" applyAlignment="1">
      <alignment horizontal="center" vertical="center"/>
    </xf>
    <xf numFmtId="10" fontId="37" fillId="4" borderId="2" xfId="0" applyNumberFormat="1" applyFont="1" applyFill="1" applyBorder="1" applyAlignment="1">
      <alignment horizontal="center" vertical="center"/>
    </xf>
    <xf numFmtId="0" fontId="40" fillId="0" borderId="8" xfId="0" applyFont="1" applyBorder="1" applyAlignment="1">
      <alignment vertical="center"/>
    </xf>
    <xf numFmtId="0" fontId="41" fillId="0" borderId="8" xfId="0" applyFont="1" applyBorder="1" applyAlignment="1">
      <alignment vertical="center"/>
    </xf>
    <xf numFmtId="185" fontId="34" fillId="0" borderId="2" xfId="1" applyNumberFormat="1" applyFont="1" applyFill="1" applyBorder="1" applyAlignment="1" applyProtection="1">
      <alignment horizontal="center" vertical="center"/>
      <protection locked="0"/>
    </xf>
    <xf numFmtId="0" fontId="42" fillId="0" borderId="0" xfId="1" applyFont="1" applyFill="1" applyBorder="1" applyAlignment="1" applyProtection="1">
      <alignment horizontal="center" vertical="center"/>
    </xf>
    <xf numFmtId="0" fontId="34" fillId="0" borderId="0" xfId="0" applyFont="1" applyFill="1" applyBorder="1" applyAlignment="1">
      <alignment horizontal="left" vertical="center"/>
    </xf>
    <xf numFmtId="0" fontId="33" fillId="0" borderId="0" xfId="0" applyFont="1" applyFill="1" applyBorder="1" applyAlignment="1">
      <alignment horizontal="left" vertical="center"/>
    </xf>
    <xf numFmtId="176" fontId="34" fillId="0" borderId="0" xfId="0" applyNumberFormat="1" applyFont="1" applyFill="1" applyBorder="1" applyAlignment="1">
      <alignment horizontal="left" vertical="center"/>
    </xf>
    <xf numFmtId="176" fontId="34" fillId="0" borderId="0" xfId="0" applyNumberFormat="1" applyFont="1" applyFill="1" applyBorder="1" applyAlignment="1">
      <alignment vertical="center"/>
    </xf>
    <xf numFmtId="0" fontId="43" fillId="0" borderId="0" xfId="0" applyFont="1" applyBorder="1" applyAlignment="1">
      <alignment vertical="center"/>
    </xf>
    <xf numFmtId="49" fontId="37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179" fontId="0" fillId="0" borderId="0" xfId="0" applyNumberFormat="1" applyAlignment="1">
      <alignment horizontal="center"/>
    </xf>
    <xf numFmtId="0" fontId="45" fillId="5" borderId="0" xfId="0" applyFont="1" applyFill="1" applyBorder="1" applyAlignment="1">
      <alignment horizontal="center" vertical="center" wrapText="1"/>
    </xf>
    <xf numFmtId="0" fontId="45" fillId="5" borderId="23" xfId="0" applyFont="1" applyFill="1" applyBorder="1" applyAlignment="1">
      <alignment horizontal="center" vertical="center" wrapText="1"/>
    </xf>
    <xf numFmtId="0" fontId="46" fillId="6" borderId="0" xfId="0" applyFont="1" applyFill="1" applyAlignment="1">
      <alignment vertical="center" wrapText="1"/>
    </xf>
    <xf numFmtId="14" fontId="46" fillId="6" borderId="0" xfId="0" applyNumberFormat="1" applyFont="1" applyFill="1" applyAlignment="1">
      <alignment vertical="center" wrapText="1"/>
    </xf>
    <xf numFmtId="0" fontId="48" fillId="6" borderId="0" xfId="3" applyFill="1" applyAlignment="1">
      <alignment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49" fillId="0" borderId="0" xfId="0" applyFont="1"/>
    <xf numFmtId="9" fontId="0" fillId="0" borderId="0" xfId="4" applyFont="1" applyAlignment="1"/>
    <xf numFmtId="10" fontId="0" fillId="0" borderId="0" xfId="0" applyNumberFormat="1" applyFill="1" applyBorder="1" applyAlignment="1">
      <alignment horizontal="center" vertical="center"/>
    </xf>
    <xf numFmtId="176" fontId="2" fillId="2" borderId="2" xfId="0" applyNumberFormat="1" applyFont="1" applyFill="1" applyBorder="1" applyAlignment="1">
      <alignment horizontal="center" vertical="center" wrapText="1"/>
    </xf>
    <xf numFmtId="0" fontId="3" fillId="0" borderId="0" xfId="0" applyFont="1"/>
    <xf numFmtId="0" fontId="1" fillId="2" borderId="27" xfId="0" applyFont="1" applyFill="1" applyBorder="1" applyAlignment="1">
      <alignment horizontal="left" vertical="center" wrapText="1"/>
    </xf>
    <xf numFmtId="184" fontId="2" fillId="2" borderId="27" xfId="0" applyNumberFormat="1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3" fillId="0" borderId="27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2" fillId="0" borderId="27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27" xfId="0" applyFont="1" applyBorder="1"/>
    <xf numFmtId="0" fontId="1" fillId="0" borderId="10" xfId="0" applyFont="1" applyFill="1" applyBorder="1" applyAlignment="1">
      <alignment horizontal="center" vertical="center" wrapText="1"/>
    </xf>
    <xf numFmtId="184" fontId="11" fillId="0" borderId="27" xfId="0" applyNumberFormat="1" applyFont="1" applyFill="1" applyBorder="1" applyAlignment="1">
      <alignment horizontal="center" vertical="center" wrapText="1"/>
    </xf>
    <xf numFmtId="0" fontId="0" fillId="2" borderId="27" xfId="0" applyFill="1" applyBorder="1" applyAlignment="1">
      <alignment vertical="center"/>
    </xf>
    <xf numFmtId="0" fontId="0" fillId="2" borderId="27" xfId="0" applyFill="1" applyBorder="1" applyAlignment="1">
      <alignment horizontal="center" vertical="center"/>
    </xf>
    <xf numFmtId="43" fontId="8" fillId="2" borderId="27" xfId="0" applyNumberFormat="1" applyFont="1" applyFill="1" applyBorder="1" applyAlignment="1">
      <alignment horizontal="center" vertical="center" shrinkToFit="1"/>
    </xf>
    <xf numFmtId="178" fontId="0" fillId="2" borderId="27" xfId="0" applyNumberFormat="1" applyFill="1" applyBorder="1" applyAlignment="1">
      <alignment horizontal="center" vertical="center"/>
    </xf>
    <xf numFmtId="31" fontId="0" fillId="2" borderId="27" xfId="0" applyNumberFormat="1" applyFill="1" applyBorder="1" applyAlignment="1">
      <alignment horizontal="center" vertical="center"/>
    </xf>
    <xf numFmtId="0" fontId="49" fillId="2" borderId="27" xfId="0" applyFont="1" applyFill="1" applyBorder="1" applyAlignment="1">
      <alignment horizontal="center" vertical="center"/>
    </xf>
    <xf numFmtId="0" fontId="60" fillId="2" borderId="27" xfId="9" applyFont="1" applyFill="1" applyBorder="1" applyAlignment="1">
      <alignment vertical="center"/>
    </xf>
    <xf numFmtId="0" fontId="49" fillId="2" borderId="27" xfId="0" applyFont="1" applyFill="1" applyBorder="1" applyAlignment="1">
      <alignment vertical="center"/>
    </xf>
    <xf numFmtId="183" fontId="0" fillId="2" borderId="27" xfId="0" applyNumberFormat="1" applyFill="1" applyBorder="1" applyAlignment="1">
      <alignment horizontal="center" vertical="center"/>
    </xf>
    <xf numFmtId="0" fontId="63" fillId="0" borderId="0" xfId="0" applyFont="1" applyFill="1" applyAlignment="1">
      <alignment vertical="center"/>
    </xf>
    <xf numFmtId="0" fontId="49" fillId="2" borderId="0" xfId="0" applyFon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183" fontId="0" fillId="2" borderId="0" xfId="0" applyNumberForma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/>
    </xf>
    <xf numFmtId="188" fontId="11" fillId="0" borderId="2" xfId="0" applyNumberFormat="1" applyFont="1" applyFill="1" applyBorder="1" applyAlignment="1">
      <alignment horizontal="center" vertical="center" wrapText="1"/>
    </xf>
    <xf numFmtId="0" fontId="1" fillId="0" borderId="27" xfId="0" applyFont="1" applyFill="1" applyBorder="1" applyAlignment="1">
      <alignment horizontal="left" vertical="center" wrapText="1"/>
    </xf>
    <xf numFmtId="0" fontId="3" fillId="0" borderId="0" xfId="0" applyFont="1" applyFill="1"/>
    <xf numFmtId="0" fontId="49" fillId="0" borderId="27" xfId="0" applyFont="1" applyBorder="1"/>
    <xf numFmtId="0" fontId="0" fillId="0" borderId="27" xfId="0" applyBorder="1" applyAlignment="1">
      <alignment horizontal="center"/>
    </xf>
    <xf numFmtId="180" fontId="0" fillId="0" borderId="27" xfId="0" applyNumberFormat="1" applyBorder="1"/>
    <xf numFmtId="0" fontId="7" fillId="0" borderId="27" xfId="0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0" xfId="0" applyFill="1" applyAlignment="1">
      <alignment horizontal="center"/>
    </xf>
    <xf numFmtId="179" fontId="0" fillId="0" borderId="0" xfId="0" applyNumberFormat="1" applyFill="1" applyAlignment="1">
      <alignment horizontal="center"/>
    </xf>
    <xf numFmtId="0" fontId="45" fillId="0" borderId="23" xfId="0" applyFont="1" applyFill="1" applyBorder="1" applyAlignment="1">
      <alignment horizontal="center" vertical="center" wrapText="1"/>
    </xf>
    <xf numFmtId="0" fontId="46" fillId="0" borderId="0" xfId="0" applyFont="1" applyFill="1" applyAlignment="1">
      <alignment vertical="center" wrapText="1"/>
    </xf>
    <xf numFmtId="14" fontId="46" fillId="0" borderId="0" xfId="0" applyNumberFormat="1" applyFont="1" applyFill="1" applyAlignment="1">
      <alignment vertical="center" wrapText="1"/>
    </xf>
    <xf numFmtId="0" fontId="47" fillId="0" borderId="0" xfId="3" applyFont="1" applyFill="1" applyAlignment="1">
      <alignment vertical="center" wrapText="1"/>
    </xf>
    <xf numFmtId="0" fontId="65" fillId="7" borderId="0" xfId="0" applyFont="1" applyFill="1" applyBorder="1" applyAlignment="1">
      <alignment horizontal="left" vertical="center"/>
    </xf>
    <xf numFmtId="0" fontId="33" fillId="7" borderId="0" xfId="0" applyFont="1" applyFill="1" applyBorder="1" applyAlignment="1">
      <alignment horizontal="center" vertical="center"/>
    </xf>
    <xf numFmtId="0" fontId="33" fillId="7" borderId="0" xfId="0" applyFont="1" applyFill="1" applyBorder="1" applyAlignment="1">
      <alignment vertical="center"/>
    </xf>
    <xf numFmtId="0" fontId="44" fillId="5" borderId="17" xfId="0" applyFont="1" applyFill="1" applyBorder="1" applyAlignment="1">
      <alignment horizontal="center" vertical="center" wrapText="1"/>
    </xf>
    <xf numFmtId="0" fontId="44" fillId="5" borderId="18" xfId="0" applyFont="1" applyFill="1" applyBorder="1" applyAlignment="1">
      <alignment horizontal="center" vertical="center" wrapText="1"/>
    </xf>
    <xf numFmtId="0" fontId="44" fillId="5" borderId="19" xfId="0" applyFont="1" applyFill="1" applyBorder="1" applyAlignment="1">
      <alignment horizontal="center" vertical="center" wrapText="1"/>
    </xf>
    <xf numFmtId="0" fontId="44" fillId="5" borderId="20" xfId="0" applyFont="1" applyFill="1" applyBorder="1" applyAlignment="1">
      <alignment horizontal="center" vertical="center" wrapText="1"/>
    </xf>
    <xf numFmtId="0" fontId="44" fillId="5" borderId="21" xfId="0" applyFont="1" applyFill="1" applyBorder="1" applyAlignment="1">
      <alignment horizontal="center" vertical="center" wrapText="1"/>
    </xf>
    <xf numFmtId="0" fontId="44" fillId="5" borderId="22" xfId="0" applyFont="1" applyFill="1" applyBorder="1" applyAlignment="1">
      <alignment horizontal="center" vertical="center" wrapText="1"/>
    </xf>
    <xf numFmtId="0" fontId="46" fillId="0" borderId="0" xfId="0" applyFont="1" applyAlignment="1">
      <alignment horizontal="right" vertical="center" wrapText="1"/>
    </xf>
    <xf numFmtId="0" fontId="45" fillId="5" borderId="24" xfId="0" applyFont="1" applyFill="1" applyBorder="1" applyAlignment="1">
      <alignment horizontal="center" vertical="center" wrapText="1"/>
    </xf>
    <xf numFmtId="0" fontId="45" fillId="5" borderId="25" xfId="0" applyFont="1" applyFill="1" applyBorder="1" applyAlignment="1">
      <alignment horizontal="center" vertical="center" wrapText="1"/>
    </xf>
    <xf numFmtId="0" fontId="45" fillId="5" borderId="26" xfId="0" applyFont="1" applyFill="1" applyBorder="1" applyAlignment="1">
      <alignment horizontal="center" vertical="center" wrapText="1"/>
    </xf>
    <xf numFmtId="14" fontId="46" fillId="6" borderId="25" xfId="0" applyNumberFormat="1" applyFont="1" applyFill="1" applyBorder="1" applyAlignment="1">
      <alignment vertical="center" wrapText="1"/>
    </xf>
    <xf numFmtId="0" fontId="44" fillId="0" borderId="17" xfId="0" applyFont="1" applyFill="1" applyBorder="1" applyAlignment="1">
      <alignment horizontal="center" vertical="center" wrapText="1"/>
    </xf>
    <xf numFmtId="0" fontId="44" fillId="0" borderId="18" xfId="0" applyFont="1" applyFill="1" applyBorder="1" applyAlignment="1">
      <alignment horizontal="center" vertical="center" wrapText="1"/>
    </xf>
    <xf numFmtId="0" fontId="44" fillId="0" borderId="19" xfId="0" applyFont="1" applyFill="1" applyBorder="1" applyAlignment="1">
      <alignment horizontal="center" vertical="center" wrapText="1"/>
    </xf>
    <xf numFmtId="0" fontId="44" fillId="0" borderId="20" xfId="0" applyFont="1" applyFill="1" applyBorder="1" applyAlignment="1">
      <alignment horizontal="center" vertical="center" wrapText="1"/>
    </xf>
    <xf numFmtId="0" fontId="44" fillId="0" borderId="21" xfId="0" applyFont="1" applyFill="1" applyBorder="1" applyAlignment="1">
      <alignment horizontal="center" vertical="center" wrapText="1"/>
    </xf>
    <xf numFmtId="0" fontId="44" fillId="0" borderId="22" xfId="0" applyFont="1" applyFill="1" applyBorder="1" applyAlignment="1">
      <alignment horizontal="center" vertical="center" wrapText="1"/>
    </xf>
    <xf numFmtId="0" fontId="35" fillId="0" borderId="8" xfId="1" quotePrefix="1" applyFont="1" applyFill="1" applyBorder="1" applyAlignment="1" applyProtection="1">
      <alignment horizontal="center" vertical="center"/>
      <protection locked="0"/>
    </xf>
    <xf numFmtId="0" fontId="36" fillId="0" borderId="8" xfId="0" applyFont="1" applyBorder="1" applyAlignment="1">
      <alignment horizontal="center" vertical="center"/>
    </xf>
    <xf numFmtId="0" fontId="34" fillId="0" borderId="2" xfId="8" applyFont="1" applyFill="1" applyBorder="1" applyAlignment="1" applyProtection="1">
      <alignment horizontal="center" vertical="center"/>
      <protection locked="0"/>
    </xf>
    <xf numFmtId="0" fontId="8" fillId="0" borderId="2" xfId="8" applyFont="1" applyFill="1" applyBorder="1" applyAlignment="1" applyProtection="1">
      <alignment horizontal="center" vertical="center"/>
      <protection locked="0"/>
    </xf>
    <xf numFmtId="0" fontId="8" fillId="0" borderId="2" xfId="1" applyFont="1" applyFill="1" applyBorder="1" applyAlignment="1" applyProtection="1">
      <alignment horizontal="center" vertical="center"/>
      <protection locked="0"/>
    </xf>
    <xf numFmtId="0" fontId="34" fillId="0" borderId="2" xfId="1" applyFont="1" applyFill="1" applyBorder="1" applyAlignment="1" applyProtection="1">
      <alignment horizontal="center" vertical="center"/>
      <protection locked="0"/>
    </xf>
    <xf numFmtId="0" fontId="42" fillId="0" borderId="2" xfId="1" applyFont="1" applyFill="1" applyBorder="1" applyAlignment="1" applyProtection="1">
      <alignment horizontal="center" vertical="center"/>
    </xf>
    <xf numFmtId="0" fontId="37" fillId="0" borderId="2" xfId="0" applyFont="1" applyBorder="1" applyAlignment="1">
      <alignment horizontal="center" vertical="center"/>
    </xf>
    <xf numFmtId="0" fontId="8" fillId="0" borderId="10" xfId="8" applyFont="1" applyFill="1" applyBorder="1" applyAlignment="1" applyProtection="1">
      <alignment horizontal="center" vertical="center" wrapText="1"/>
      <protection locked="0"/>
    </xf>
    <xf numFmtId="0" fontId="8" fillId="0" borderId="11" xfId="8" applyFont="1" applyFill="1" applyBorder="1" applyAlignment="1" applyProtection="1">
      <alignment horizontal="center" vertical="center" wrapText="1"/>
      <protection locked="0"/>
    </xf>
    <xf numFmtId="0" fontId="8" fillId="0" borderId="13" xfId="8" applyFont="1" applyFill="1" applyBorder="1" applyAlignment="1" applyProtection="1">
      <alignment horizontal="center" vertical="center" wrapText="1"/>
      <protection locked="0"/>
    </xf>
    <xf numFmtId="0" fontId="8" fillId="0" borderId="2" xfId="0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 wrapText="1"/>
    </xf>
    <xf numFmtId="0" fontId="8" fillId="0" borderId="2" xfId="8" applyFont="1" applyFill="1" applyBorder="1" applyAlignment="1" applyProtection="1">
      <alignment horizontal="center" vertical="center" wrapText="1"/>
      <protection locked="0"/>
    </xf>
    <xf numFmtId="0" fontId="34" fillId="0" borderId="2" xfId="8" applyFont="1" applyFill="1" applyBorder="1" applyAlignment="1" applyProtection="1">
      <alignment horizontal="center" vertical="center" wrapText="1"/>
      <protection locked="0"/>
    </xf>
    <xf numFmtId="0" fontId="9" fillId="0" borderId="8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10" fontId="0" fillId="0" borderId="0" xfId="0" applyNumberForma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184" fontId="11" fillId="0" borderId="1" xfId="0" applyNumberFormat="1" applyFont="1" applyFill="1" applyBorder="1" applyAlignment="1">
      <alignment horizontal="center" vertical="center" wrapText="1"/>
    </xf>
    <xf numFmtId="184" fontId="11" fillId="0" borderId="12" xfId="0" applyNumberFormat="1" applyFont="1" applyFill="1" applyBorder="1" applyAlignment="1">
      <alignment horizontal="center" vertical="center" wrapText="1"/>
    </xf>
    <xf numFmtId="184" fontId="11" fillId="0" borderId="9" xfId="0" applyNumberFormat="1" applyFont="1" applyFill="1" applyBorder="1" applyAlignment="1">
      <alignment horizontal="center" vertical="center" wrapText="1"/>
    </xf>
    <xf numFmtId="189" fontId="11" fillId="0" borderId="1" xfId="0" applyNumberFormat="1" applyFont="1" applyFill="1" applyBorder="1" applyAlignment="1">
      <alignment horizontal="center" vertical="center" wrapText="1"/>
    </xf>
    <xf numFmtId="189" fontId="11" fillId="0" borderId="12" xfId="0" applyNumberFormat="1" applyFont="1" applyFill="1" applyBorder="1" applyAlignment="1">
      <alignment horizontal="center" vertical="center" wrapText="1"/>
    </xf>
    <xf numFmtId="189" fontId="11" fillId="0" borderId="9" xfId="0" applyNumberFormat="1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25" fillId="0" borderId="9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78" fontId="19" fillId="0" borderId="2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187" fontId="30" fillId="0" borderId="1" xfId="0" applyNumberFormat="1" applyFont="1" applyBorder="1" applyAlignment="1">
      <alignment horizontal="center" vertical="center"/>
    </xf>
    <xf numFmtId="187" fontId="30" fillId="0" borderId="12" xfId="0" applyNumberFormat="1" applyFont="1" applyBorder="1" applyAlignment="1">
      <alignment horizontal="center" vertical="center"/>
    </xf>
    <xf numFmtId="187" fontId="30" fillId="0" borderId="9" xfId="0" applyNumberFormat="1" applyFont="1" applyBorder="1" applyAlignment="1">
      <alignment horizontal="center" vertical="center"/>
    </xf>
    <xf numFmtId="0" fontId="31" fillId="0" borderId="16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62" fillId="0" borderId="0" xfId="0" applyFont="1" applyAlignment="1">
      <alignment horizontal="center" vertical="center"/>
    </xf>
    <xf numFmtId="0" fontId="1" fillId="0" borderId="29" xfId="0" applyFont="1" applyFill="1" applyBorder="1" applyAlignment="1">
      <alignment horizontal="center" vertical="center" wrapText="1"/>
    </xf>
    <xf numFmtId="0" fontId="1" fillId="0" borderId="28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30" xfId="0" applyFont="1" applyFill="1" applyBorder="1" applyAlignment="1">
      <alignment horizontal="center" vertical="center" wrapText="1"/>
    </xf>
    <xf numFmtId="0" fontId="1" fillId="0" borderId="31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184" fontId="11" fillId="0" borderId="30" xfId="0" applyNumberFormat="1" applyFont="1" applyFill="1" applyBorder="1" applyAlignment="1">
      <alignment horizontal="center" vertical="center" wrapText="1"/>
    </xf>
    <xf numFmtId="184" fontId="11" fillId="0" borderId="32" xfId="0" applyNumberFormat="1" applyFont="1" applyFill="1" applyBorder="1" applyAlignment="1">
      <alignment horizontal="center" vertical="center" wrapText="1"/>
    </xf>
    <xf numFmtId="184" fontId="11" fillId="0" borderId="31" xfId="0" applyNumberFormat="1" applyFont="1" applyFill="1" applyBorder="1" applyAlignment="1">
      <alignment horizontal="center" vertical="center" wrapText="1"/>
    </xf>
    <xf numFmtId="186" fontId="11" fillId="2" borderId="30" xfId="0" applyNumberFormat="1" applyFont="1" applyFill="1" applyBorder="1" applyAlignment="1">
      <alignment horizontal="center" vertical="center" wrapText="1"/>
    </xf>
    <xf numFmtId="186" fontId="11" fillId="2" borderId="12" xfId="0" applyNumberFormat="1" applyFont="1" applyFill="1" applyBorder="1" applyAlignment="1">
      <alignment horizontal="center" vertical="center" wrapText="1"/>
    </xf>
    <xf numFmtId="186" fontId="11" fillId="2" borderId="31" xfId="0" applyNumberFormat="1" applyFont="1" applyFill="1" applyBorder="1" applyAlignment="1">
      <alignment horizontal="center" vertical="center" wrapText="1"/>
    </xf>
    <xf numFmtId="0" fontId="64" fillId="2" borderId="8" xfId="0" applyFont="1" applyFill="1" applyBorder="1" applyAlignment="1">
      <alignment horizontal="left" vertical="center" wrapText="1"/>
    </xf>
    <xf numFmtId="184" fontId="11" fillId="2" borderId="30" xfId="0" applyNumberFormat="1" applyFont="1" applyFill="1" applyBorder="1" applyAlignment="1">
      <alignment horizontal="center" vertical="center" wrapText="1"/>
    </xf>
    <xf numFmtId="184" fontId="11" fillId="2" borderId="12" xfId="0" applyNumberFormat="1" applyFont="1" applyFill="1" applyBorder="1" applyAlignment="1">
      <alignment horizontal="center" vertical="center" wrapText="1"/>
    </xf>
    <xf numFmtId="184" fontId="11" fillId="2" borderId="31" xfId="0" applyNumberFormat="1" applyFont="1" applyFill="1" applyBorder="1" applyAlignment="1">
      <alignment horizontal="center" vertical="center" wrapText="1"/>
    </xf>
    <xf numFmtId="184" fontId="11" fillId="2" borderId="1" xfId="0" applyNumberFormat="1" applyFont="1" applyFill="1" applyBorder="1" applyAlignment="1">
      <alignment horizontal="center" vertical="center" wrapText="1"/>
    </xf>
    <xf numFmtId="184" fontId="11" fillId="2" borderId="9" xfId="0" applyNumberFormat="1" applyFont="1" applyFill="1" applyBorder="1" applyAlignment="1">
      <alignment horizontal="center" vertical="center" wrapText="1"/>
    </xf>
    <xf numFmtId="0" fontId="1" fillId="0" borderId="27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39" fillId="0" borderId="0" xfId="7" applyFont="1" applyFill="1" applyBorder="1" applyAlignment="1"/>
    <xf numFmtId="0" fontId="39" fillId="0" borderId="0" xfId="7" applyFont="1" applyFill="1" applyBorder="1" applyAlignment="1">
      <alignment horizontal="right"/>
    </xf>
    <xf numFmtId="0" fontId="34" fillId="0" borderId="27" xfId="1" applyFont="1" applyFill="1" applyBorder="1" applyAlignment="1" applyProtection="1">
      <alignment horizontal="center" vertical="center"/>
      <protection locked="0"/>
    </xf>
    <xf numFmtId="0" fontId="8" fillId="0" borderId="30" xfId="1" applyFont="1" applyFill="1" applyBorder="1" applyAlignment="1" applyProtection="1">
      <alignment horizontal="center" vertical="center"/>
      <protection locked="0"/>
    </xf>
    <xf numFmtId="0" fontId="8" fillId="0" borderId="31" xfId="1" applyFont="1" applyFill="1" applyBorder="1" applyAlignment="1" applyProtection="1">
      <alignment horizontal="center" vertical="center"/>
      <protection locked="0"/>
    </xf>
    <xf numFmtId="0" fontId="42" fillId="0" borderId="30" xfId="1" applyFont="1" applyFill="1" applyBorder="1" applyAlignment="1" applyProtection="1">
      <alignment horizontal="center" vertical="center"/>
    </xf>
    <xf numFmtId="0" fontId="42" fillId="0" borderId="32" xfId="1" applyFont="1" applyFill="1" applyBorder="1" applyAlignment="1" applyProtection="1">
      <alignment horizontal="center" vertical="center"/>
    </xf>
    <xf numFmtId="0" fontId="42" fillId="0" borderId="31" xfId="1" applyFont="1" applyFill="1" applyBorder="1" applyAlignment="1" applyProtection="1">
      <alignment horizontal="center" vertical="center"/>
    </xf>
    <xf numFmtId="43" fontId="42" fillId="0" borderId="30" xfId="2" applyFont="1" applyFill="1" applyBorder="1" applyAlignment="1" applyProtection="1">
      <alignment horizontal="center" vertical="center"/>
    </xf>
    <xf numFmtId="43" fontId="42" fillId="0" borderId="32" xfId="2" applyFont="1" applyFill="1" applyBorder="1" applyAlignment="1" applyProtection="1">
      <alignment horizontal="center" vertical="center"/>
    </xf>
    <xf numFmtId="43" fontId="42" fillId="0" borderId="31" xfId="2" applyFont="1" applyFill="1" applyBorder="1" applyAlignment="1" applyProtection="1">
      <alignment horizontal="center" vertical="center"/>
    </xf>
    <xf numFmtId="0" fontId="67" fillId="0" borderId="2" xfId="1" applyFont="1" applyFill="1" applyBorder="1" applyAlignment="1" applyProtection="1">
      <alignment horizontal="center" vertical="center" wrapText="1"/>
      <protection locked="0"/>
    </xf>
  </cellXfs>
  <cellStyles count="10">
    <cellStyle name="0,0_x000d__x000a_NA_x000d__x000a_" xfId="9" xr:uid="{00000000-0005-0000-0000-000000000000}"/>
    <cellStyle name="百分比" xfId="4" builtinId="5"/>
    <cellStyle name="常规" xfId="0" builtinId="0"/>
    <cellStyle name="常规 2 12" xfId="7" xr:uid="{00000000-0005-0000-0000-000003000000}"/>
    <cellStyle name="常规 3 3" xfId="6" xr:uid="{00000000-0005-0000-0000-000004000000}"/>
    <cellStyle name="常规_B-2建筑物成本法,市场比较法_计算表" xfId="1" xr:uid="{00000000-0005-0000-0000-000005000000}"/>
    <cellStyle name="常规_博会评估" xfId="5" xr:uid="{00000000-0005-0000-0000-000006000000}"/>
    <cellStyle name="常规_产成品计算表_计算表" xfId="8" xr:uid="{00000000-0005-0000-0000-000007000000}"/>
    <cellStyle name="超链接" xfId="3" builtinId="8"/>
    <cellStyle name="千位分隔" xfId="2" builtinId="3"/>
  </cellStyles>
  <dxfs count="0"/>
  <tableStyles count="0" defaultTableStyle="TableStyleMedium2" defaultPivotStyle="PivotStyleLight16"/>
  <colors>
    <mruColors>
      <color rgb="FFFFFF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35</xdr:row>
      <xdr:rowOff>0</xdr:rowOff>
    </xdr:from>
    <xdr:to>
      <xdr:col>6</xdr:col>
      <xdr:colOff>304800</xdr:colOff>
      <xdr:row>36</xdr:row>
      <xdr:rowOff>76200</xdr:rowOff>
    </xdr:to>
    <xdr:sp macro="" textlink="">
      <xdr:nvSpPr>
        <xdr:cNvPr id="2" name="AutoShape 15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 noChangeArrowheads="1"/>
        </xdr:cNvSpPr>
      </xdr:nvSpPr>
      <xdr:spPr>
        <a:xfrm>
          <a:off x="7203440" y="853440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657860</xdr:colOff>
      <xdr:row>2</xdr:row>
      <xdr:rowOff>20320</xdr:rowOff>
    </xdr:from>
    <xdr:to>
      <xdr:col>20</xdr:col>
      <xdr:colOff>56515</xdr:colOff>
      <xdr:row>22</xdr:row>
      <xdr:rowOff>67310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58460" y="20320"/>
          <a:ext cx="8314055" cy="3475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562610</xdr:colOff>
      <xdr:row>23</xdr:row>
      <xdr:rowOff>57150</xdr:rowOff>
    </xdr:from>
    <xdr:to>
      <xdr:col>22</xdr:col>
      <xdr:colOff>27940</xdr:colOff>
      <xdr:row>39</xdr:row>
      <xdr:rowOff>132715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63210" y="3657600"/>
          <a:ext cx="9752330" cy="2818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67310</xdr:colOff>
      <xdr:row>2</xdr:row>
      <xdr:rowOff>635</xdr:rowOff>
    </xdr:from>
    <xdr:to>
      <xdr:col>7</xdr:col>
      <xdr:colOff>523875</xdr:colOff>
      <xdr:row>22</xdr:row>
      <xdr:rowOff>85725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310" y="635"/>
          <a:ext cx="5257165" cy="3514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259715</xdr:colOff>
      <xdr:row>22</xdr:row>
      <xdr:rowOff>154305</xdr:rowOff>
    </xdr:from>
    <xdr:to>
      <xdr:col>7</xdr:col>
      <xdr:colOff>401955</xdr:colOff>
      <xdr:row>44</xdr:row>
      <xdr:rowOff>111760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9715" y="4010025"/>
          <a:ext cx="4462780" cy="3813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635</xdr:colOff>
      <xdr:row>45</xdr:row>
      <xdr:rowOff>161925</xdr:rowOff>
    </xdr:from>
    <xdr:to>
      <xdr:col>9</xdr:col>
      <xdr:colOff>219075</xdr:colOff>
      <xdr:row>66</xdr:row>
      <xdr:rowOff>170815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35" y="7534275"/>
          <a:ext cx="6390640" cy="36093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10</xdr:col>
      <xdr:colOff>559435</xdr:colOff>
      <xdr:row>36</xdr:row>
      <xdr:rowOff>93980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7407910" cy="62566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018&#24180;&#24037;&#20316;/&#21335;&#37038;&#32622;&#19994;/2018&#8212;017&#21335;&#20140;&#21335;&#37038;&#32622;&#19994;&#26377;&#38480;&#20844;&#21496;&#22996;&#25176;&#35780;&#20272;&#30340;&#40511;&#36816;&#22025;&#22253;&#23567;&#21306;&#35780;&#20272;&#25253;&#21578;&#24352;&#23457;/&#35745;&#31639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小高层市场法计算表"/>
      <sheetName val="多层市场法计算表"/>
      <sheetName val="综合单价计算表"/>
      <sheetName val="位置图"/>
      <sheetName val="土地市场法案例"/>
      <sheetName val="土地市场法计算表"/>
      <sheetName val="商品房开发成本计算"/>
      <sheetName val="前期工程费"/>
    </sheetNames>
    <sheetDataSet>
      <sheetData sheetId="0"/>
      <sheetData sheetId="1"/>
      <sheetData sheetId="2"/>
      <sheetData sheetId="3"/>
      <sheetData sheetId="4">
        <row r="19">
          <cell r="F19">
            <v>2413</v>
          </cell>
        </row>
        <row r="30">
          <cell r="F30">
            <v>2619</v>
          </cell>
        </row>
        <row r="42">
          <cell r="F42">
            <v>2927</v>
          </cell>
        </row>
      </sheetData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landnj.cn/SellBulletin.aspx?Id=1298" TargetMode="External"/><Relationship Id="rId3" Type="http://schemas.openxmlformats.org/officeDocument/2006/relationships/hyperlink" Target="http://www.landnj.cn/SellBulletin.aspx?Id=1315" TargetMode="External"/><Relationship Id="rId7" Type="http://schemas.openxmlformats.org/officeDocument/2006/relationships/hyperlink" Target="http://www.landnj.cn/SellBulletin.aspx?Id=1298" TargetMode="External"/><Relationship Id="rId2" Type="http://schemas.openxmlformats.org/officeDocument/2006/relationships/hyperlink" Target="http://www.landnj.cn/SellBulletin.aspx?Id=1315" TargetMode="External"/><Relationship Id="rId1" Type="http://schemas.openxmlformats.org/officeDocument/2006/relationships/hyperlink" Target="http://www.landnj.cn/SellBulletin.aspx?Id=1395" TargetMode="External"/><Relationship Id="rId6" Type="http://schemas.openxmlformats.org/officeDocument/2006/relationships/hyperlink" Target="http://www.landnj.cn/SellBulletin.aspx?Id=1314" TargetMode="External"/><Relationship Id="rId11" Type="http://schemas.openxmlformats.org/officeDocument/2006/relationships/hyperlink" Target="http://www.landnj.cn/SellBulletin.aspx?Id=1230" TargetMode="External"/><Relationship Id="rId5" Type="http://schemas.openxmlformats.org/officeDocument/2006/relationships/hyperlink" Target="http://www.landnj.cn/SellBulletin.aspx?Id=1314" TargetMode="External"/><Relationship Id="rId10" Type="http://schemas.openxmlformats.org/officeDocument/2006/relationships/hyperlink" Target="http://www.landnj.cn/SellBulletin.aspx?Id=1259" TargetMode="External"/><Relationship Id="rId4" Type="http://schemas.openxmlformats.org/officeDocument/2006/relationships/hyperlink" Target="http://www.landnj.cn/SellBulletin.aspx?Id=1314" TargetMode="External"/><Relationship Id="rId9" Type="http://schemas.openxmlformats.org/officeDocument/2006/relationships/hyperlink" Target="http://www.landnj.cn/SellBulletin.aspx?Id=129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2"/>
  <sheetViews>
    <sheetView topLeftCell="A31" workbookViewId="0">
      <selection activeCell="C143" sqref="C143"/>
    </sheetView>
  </sheetViews>
  <sheetFormatPr defaultColWidth="9" defaultRowHeight="13.8" x14ac:dyDescent="0.25"/>
  <cols>
    <col min="1" max="1" width="20.109375" customWidth="1"/>
    <col min="2" max="2" width="20" customWidth="1"/>
    <col min="3" max="3" width="22.44140625" customWidth="1"/>
    <col min="4" max="4" width="24.44140625" customWidth="1"/>
    <col min="6" max="7" width="8.88671875" style="170"/>
    <col min="8" max="8" width="9.44140625" style="171" customWidth="1"/>
  </cols>
  <sheetData>
    <row r="1" spans="1:8" x14ac:dyDescent="0.25">
      <c r="A1" t="s">
        <v>0</v>
      </c>
    </row>
    <row r="2" spans="1:8" s="216" customFormat="1" ht="54" customHeight="1" x14ac:dyDescent="0.25">
      <c r="A2" s="237" t="s">
        <v>1</v>
      </c>
      <c r="B2" s="238"/>
      <c r="C2" s="239"/>
      <c r="F2" s="217" t="s">
        <v>2</v>
      </c>
      <c r="G2" s="217" t="s">
        <v>3</v>
      </c>
      <c r="H2" s="218" t="s">
        <v>4</v>
      </c>
    </row>
    <row r="3" spans="1:8" s="216" customFormat="1" x14ac:dyDescent="0.25">
      <c r="A3" s="240"/>
      <c r="B3" s="241"/>
      <c r="C3" s="242"/>
      <c r="F3" s="217"/>
      <c r="G3" s="217"/>
      <c r="H3" s="218"/>
    </row>
    <row r="4" spans="1:8" s="216" customFormat="1" ht="20.399999999999999" x14ac:dyDescent="0.25">
      <c r="A4" s="219" t="s">
        <v>5</v>
      </c>
      <c r="B4" s="220" t="s">
        <v>6</v>
      </c>
      <c r="C4" s="219" t="s">
        <v>7</v>
      </c>
      <c r="D4" s="220" t="s">
        <v>8</v>
      </c>
      <c r="F4" s="217"/>
      <c r="G4" s="217"/>
      <c r="H4" s="218"/>
    </row>
    <row r="5" spans="1:8" s="216" customFormat="1" ht="20.399999999999999" x14ac:dyDescent="0.25">
      <c r="A5" s="219" t="s">
        <v>9</v>
      </c>
      <c r="B5" s="220">
        <v>2.56</v>
      </c>
      <c r="C5" s="219" t="s">
        <v>10</v>
      </c>
      <c r="D5" s="220" t="s">
        <v>11</v>
      </c>
      <c r="F5" s="217"/>
      <c r="G5" s="217"/>
      <c r="H5" s="218"/>
    </row>
    <row r="6" spans="1:8" s="216" customFormat="1" x14ac:dyDescent="0.25">
      <c r="A6" s="219" t="s">
        <v>12</v>
      </c>
      <c r="B6" s="220" t="s">
        <v>13</v>
      </c>
      <c r="C6" s="219" t="s">
        <v>14</v>
      </c>
      <c r="D6" s="220" t="s">
        <v>15</v>
      </c>
      <c r="F6" s="217"/>
      <c r="G6" s="217"/>
      <c r="H6" s="218"/>
    </row>
    <row r="7" spans="1:8" s="216" customFormat="1" x14ac:dyDescent="0.25">
      <c r="A7" s="219" t="s">
        <v>16</v>
      </c>
      <c r="B7" s="221">
        <v>43250</v>
      </c>
      <c r="C7" s="219" t="s">
        <v>17</v>
      </c>
      <c r="D7" s="220" t="s">
        <v>18</v>
      </c>
      <c r="F7" s="217">
        <f>556000/153260.9*10000</f>
        <v>36278.0069802539</v>
      </c>
      <c r="G7" s="217">
        <v>2.56</v>
      </c>
      <c r="H7" s="218">
        <f>F7/G7</f>
        <v>14171.1</v>
      </c>
    </row>
    <row r="8" spans="1:8" s="216" customFormat="1" x14ac:dyDescent="0.25">
      <c r="A8" s="219" t="s">
        <v>19</v>
      </c>
      <c r="B8" s="221">
        <v>43280</v>
      </c>
      <c r="C8" s="219" t="s">
        <v>20</v>
      </c>
      <c r="D8" s="220" t="s">
        <v>366</v>
      </c>
      <c r="F8" s="217"/>
      <c r="G8" s="217"/>
      <c r="H8" s="218"/>
    </row>
    <row r="9" spans="1:8" s="216" customFormat="1" x14ac:dyDescent="0.25">
      <c r="A9" s="219" t="s">
        <v>22</v>
      </c>
      <c r="B9" s="220" t="s">
        <v>23</v>
      </c>
      <c r="C9" s="219" t="s">
        <v>24</v>
      </c>
      <c r="D9" s="222" t="s">
        <v>25</v>
      </c>
      <c r="F9" s="217"/>
      <c r="G9" s="217"/>
      <c r="H9" s="218"/>
    </row>
    <row r="10" spans="1:8" x14ac:dyDescent="0.25">
      <c r="A10" s="232"/>
      <c r="B10" s="232"/>
      <c r="C10" s="232"/>
      <c r="D10" s="232"/>
    </row>
    <row r="13" spans="1:8" x14ac:dyDescent="0.25">
      <c r="A13" s="172" t="s">
        <v>26</v>
      </c>
    </row>
    <row r="14" spans="1:8" s="216" customFormat="1" ht="31.2" customHeight="1" x14ac:dyDescent="0.25">
      <c r="A14" s="237" t="s">
        <v>27</v>
      </c>
      <c r="B14" s="238"/>
      <c r="C14" s="239"/>
      <c r="F14" s="217"/>
      <c r="G14" s="217"/>
      <c r="H14" s="218"/>
    </row>
    <row r="15" spans="1:8" s="216" customFormat="1" x14ac:dyDescent="0.25">
      <c r="A15" s="240"/>
      <c r="B15" s="241"/>
      <c r="C15" s="242"/>
      <c r="F15" s="217"/>
      <c r="G15" s="217"/>
      <c r="H15" s="218"/>
    </row>
    <row r="16" spans="1:8" s="216" customFormat="1" ht="20.399999999999999" x14ac:dyDescent="0.25">
      <c r="A16" s="219" t="s">
        <v>5</v>
      </c>
      <c r="B16" s="220" t="s">
        <v>28</v>
      </c>
      <c r="C16" s="219" t="s">
        <v>7</v>
      </c>
      <c r="D16" s="220" t="s">
        <v>29</v>
      </c>
      <c r="F16" s="217"/>
      <c r="G16" s="217"/>
      <c r="H16" s="218"/>
    </row>
    <row r="17" spans="1:8" s="216" customFormat="1" x14ac:dyDescent="0.25">
      <c r="A17" s="219" t="s">
        <v>9</v>
      </c>
      <c r="B17" s="220" t="s">
        <v>30</v>
      </c>
      <c r="C17" s="219" t="s">
        <v>10</v>
      </c>
      <c r="D17" s="220" t="s">
        <v>31</v>
      </c>
      <c r="F17" s="217"/>
      <c r="G17" s="217"/>
      <c r="H17" s="218"/>
    </row>
    <row r="18" spans="1:8" s="216" customFormat="1" x14ac:dyDescent="0.25">
      <c r="A18" s="219" t="s">
        <v>12</v>
      </c>
      <c r="B18" s="220" t="s">
        <v>32</v>
      </c>
      <c r="C18" s="219" t="s">
        <v>14</v>
      </c>
      <c r="D18" s="220" t="s">
        <v>33</v>
      </c>
      <c r="F18" s="217"/>
      <c r="G18" s="217"/>
      <c r="H18" s="218"/>
    </row>
    <row r="19" spans="1:8" s="216" customFormat="1" x14ac:dyDescent="0.25">
      <c r="A19" s="219" t="s">
        <v>16</v>
      </c>
      <c r="B19" s="221">
        <v>43063</v>
      </c>
      <c r="C19" s="219" t="s">
        <v>17</v>
      </c>
      <c r="D19" s="220" t="s">
        <v>34</v>
      </c>
      <c r="F19" s="217">
        <f>106000/34623.03*10000</f>
        <v>30615.460287559999</v>
      </c>
      <c r="G19" s="217">
        <v>2.19</v>
      </c>
      <c r="H19" s="218">
        <f t="shared" ref="H19:H31" si="0">F19/G19</f>
        <v>13979.66</v>
      </c>
    </row>
    <row r="20" spans="1:8" s="216" customFormat="1" x14ac:dyDescent="0.25">
      <c r="A20" s="219" t="s">
        <v>19</v>
      </c>
      <c r="B20" s="221">
        <v>43096</v>
      </c>
      <c r="C20" s="219" t="s">
        <v>20</v>
      </c>
      <c r="D20" s="220" t="s">
        <v>369</v>
      </c>
      <c r="F20" s="217"/>
      <c r="G20" s="217"/>
      <c r="H20" s="218"/>
    </row>
    <row r="21" spans="1:8" s="216" customFormat="1" x14ac:dyDescent="0.25">
      <c r="A21" s="219" t="s">
        <v>22</v>
      </c>
      <c r="B21" s="220" t="s">
        <v>36</v>
      </c>
      <c r="C21" s="219" t="s">
        <v>24</v>
      </c>
      <c r="D21" s="222" t="s">
        <v>37</v>
      </c>
      <c r="F21" s="217"/>
      <c r="G21" s="217"/>
      <c r="H21" s="218"/>
    </row>
    <row r="25" spans="1:8" x14ac:dyDescent="0.25">
      <c r="A25" t="s">
        <v>38</v>
      </c>
    </row>
    <row r="26" spans="1:8" s="216" customFormat="1" ht="31.2" customHeight="1" x14ac:dyDescent="0.25">
      <c r="A26" s="237" t="s">
        <v>39</v>
      </c>
      <c r="B26" s="238"/>
      <c r="C26" s="239"/>
      <c r="F26" s="217"/>
      <c r="G26" s="217"/>
      <c r="H26" s="218"/>
    </row>
    <row r="27" spans="1:8" s="216" customFormat="1" x14ac:dyDescent="0.25">
      <c r="A27" s="240"/>
      <c r="B27" s="241"/>
      <c r="C27" s="242"/>
      <c r="F27" s="217"/>
      <c r="G27" s="217"/>
      <c r="H27" s="218"/>
    </row>
    <row r="28" spans="1:8" s="216" customFormat="1" ht="20.399999999999999" x14ac:dyDescent="0.25">
      <c r="A28" s="219" t="s">
        <v>5</v>
      </c>
      <c r="B28" s="220" t="s">
        <v>40</v>
      </c>
      <c r="C28" s="219" t="s">
        <v>7</v>
      </c>
      <c r="D28" s="220" t="s">
        <v>41</v>
      </c>
      <c r="F28" s="217"/>
      <c r="G28" s="217"/>
      <c r="H28" s="218"/>
    </row>
    <row r="29" spans="1:8" s="216" customFormat="1" x14ac:dyDescent="0.25">
      <c r="A29" s="219" t="s">
        <v>9</v>
      </c>
      <c r="B29" s="220" t="s">
        <v>42</v>
      </c>
      <c r="C29" s="219" t="s">
        <v>10</v>
      </c>
      <c r="D29" s="220" t="s">
        <v>43</v>
      </c>
      <c r="F29" s="217"/>
      <c r="G29" s="217"/>
      <c r="H29" s="218"/>
    </row>
    <row r="30" spans="1:8" s="216" customFormat="1" x14ac:dyDescent="0.25">
      <c r="A30" s="219" t="s">
        <v>12</v>
      </c>
      <c r="B30" s="220" t="s">
        <v>44</v>
      </c>
      <c r="C30" s="219" t="s">
        <v>14</v>
      </c>
      <c r="D30" s="220" t="s">
        <v>45</v>
      </c>
      <c r="F30" s="217"/>
      <c r="G30" s="217"/>
      <c r="H30" s="218"/>
    </row>
    <row r="31" spans="1:8" s="216" customFormat="1" x14ac:dyDescent="0.25">
      <c r="A31" s="219" t="s">
        <v>16</v>
      </c>
      <c r="B31" s="221">
        <v>43063</v>
      </c>
      <c r="C31" s="219" t="s">
        <v>17</v>
      </c>
      <c r="D31" s="220" t="s">
        <v>46</v>
      </c>
      <c r="F31" s="217">
        <f>303000/86628.01*10000</f>
        <v>34977.139611079598</v>
      </c>
      <c r="G31" s="217">
        <v>2.5</v>
      </c>
      <c r="H31" s="218">
        <f t="shared" si="0"/>
        <v>13990.86</v>
      </c>
    </row>
    <row r="32" spans="1:8" s="216" customFormat="1" x14ac:dyDescent="0.25">
      <c r="A32" s="219" t="s">
        <v>19</v>
      </c>
      <c r="B32" s="221">
        <v>43096</v>
      </c>
      <c r="C32" s="219" t="s">
        <v>20</v>
      </c>
      <c r="D32" s="220" t="s">
        <v>47</v>
      </c>
      <c r="F32" s="217"/>
      <c r="G32" s="217"/>
      <c r="H32" s="218"/>
    </row>
    <row r="33" spans="1:8" s="216" customFormat="1" x14ac:dyDescent="0.25">
      <c r="A33" s="219" t="s">
        <v>22</v>
      </c>
      <c r="B33" s="220" t="s">
        <v>48</v>
      </c>
      <c r="C33" s="219" t="s">
        <v>24</v>
      </c>
      <c r="D33" s="222" t="s">
        <v>37</v>
      </c>
      <c r="F33" s="217"/>
      <c r="G33" s="217"/>
      <c r="H33" s="218"/>
    </row>
    <row r="38" spans="1:8" ht="31.2" hidden="1" customHeight="1" x14ac:dyDescent="0.25">
      <c r="A38" s="226" t="s">
        <v>49</v>
      </c>
      <c r="B38" s="227"/>
      <c r="C38" s="228"/>
    </row>
    <row r="39" spans="1:8" hidden="1" x14ac:dyDescent="0.25">
      <c r="A39" s="229"/>
      <c r="B39" s="230"/>
      <c r="C39" s="231"/>
    </row>
    <row r="40" spans="1:8" ht="20.399999999999999" hidden="1" x14ac:dyDescent="0.25">
      <c r="A40" s="173" t="s">
        <v>5</v>
      </c>
      <c r="B40" s="174" t="s">
        <v>50</v>
      </c>
      <c r="C40" s="173" t="s">
        <v>7</v>
      </c>
      <c r="D40" s="174" t="s">
        <v>51</v>
      </c>
    </row>
    <row r="41" spans="1:8" hidden="1" x14ac:dyDescent="0.25">
      <c r="A41" s="173" t="s">
        <v>9</v>
      </c>
      <c r="B41" s="174" t="s">
        <v>52</v>
      </c>
      <c r="C41" s="173" t="s">
        <v>10</v>
      </c>
      <c r="D41" s="174" t="s">
        <v>53</v>
      </c>
    </row>
    <row r="42" spans="1:8" hidden="1" x14ac:dyDescent="0.25">
      <c r="A42" s="173" t="s">
        <v>12</v>
      </c>
      <c r="B42" s="174" t="s">
        <v>54</v>
      </c>
      <c r="C42" s="173" t="s">
        <v>14</v>
      </c>
      <c r="D42" s="174" t="s">
        <v>55</v>
      </c>
    </row>
    <row r="43" spans="1:8" hidden="1" x14ac:dyDescent="0.25">
      <c r="A43" s="173" t="s">
        <v>16</v>
      </c>
      <c r="B43" s="175">
        <v>43060</v>
      </c>
      <c r="C43" s="173" t="s">
        <v>17</v>
      </c>
      <c r="D43" s="174" t="s">
        <v>56</v>
      </c>
      <c r="F43" s="170">
        <f>31000/14710.51*10000</f>
        <v>21073.368632358801</v>
      </c>
      <c r="G43" s="170">
        <v>2</v>
      </c>
      <c r="H43" s="171">
        <f t="shared" ref="H43:H83" si="1">F43/G43</f>
        <v>10536.68</v>
      </c>
    </row>
    <row r="44" spans="1:8" hidden="1" x14ac:dyDescent="0.25">
      <c r="A44" s="173" t="s">
        <v>19</v>
      </c>
      <c r="B44" s="175">
        <v>43091</v>
      </c>
      <c r="C44" s="173" t="s">
        <v>20</v>
      </c>
      <c r="D44" s="174" t="s">
        <v>57</v>
      </c>
    </row>
    <row r="45" spans="1:8" hidden="1" x14ac:dyDescent="0.25">
      <c r="A45" s="173" t="s">
        <v>22</v>
      </c>
      <c r="B45" s="174" t="s">
        <v>58</v>
      </c>
      <c r="C45" s="173" t="s">
        <v>24</v>
      </c>
      <c r="D45" s="176" t="s">
        <v>59</v>
      </c>
    </row>
    <row r="46" spans="1:8" hidden="1" x14ac:dyDescent="0.25">
      <c r="A46" s="232"/>
      <c r="B46" s="232"/>
      <c r="C46" s="232"/>
      <c r="D46" s="232"/>
    </row>
    <row r="47" spans="1:8" hidden="1" x14ac:dyDescent="0.25"/>
    <row r="48" spans="1:8" hidden="1" x14ac:dyDescent="0.25"/>
    <row r="49" spans="1:8" hidden="1" x14ac:dyDescent="0.25"/>
    <row r="50" spans="1:8" hidden="1" x14ac:dyDescent="0.25"/>
    <row r="51" spans="1:8" ht="31.2" hidden="1" customHeight="1" x14ac:dyDescent="0.25">
      <c r="A51" s="226" t="s">
        <v>60</v>
      </c>
      <c r="B51" s="227"/>
      <c r="C51" s="228"/>
    </row>
    <row r="52" spans="1:8" hidden="1" x14ac:dyDescent="0.25">
      <c r="A52" s="229"/>
      <c r="B52" s="230"/>
      <c r="C52" s="231"/>
    </row>
    <row r="53" spans="1:8" ht="20.399999999999999" hidden="1" x14ac:dyDescent="0.25">
      <c r="A53" s="173" t="s">
        <v>5</v>
      </c>
      <c r="B53" s="174" t="s">
        <v>61</v>
      </c>
      <c r="C53" s="173" t="s">
        <v>7</v>
      </c>
      <c r="D53" s="174" t="s">
        <v>62</v>
      </c>
    </row>
    <row r="54" spans="1:8" hidden="1" x14ac:dyDescent="0.25">
      <c r="A54" s="173" t="s">
        <v>9</v>
      </c>
      <c r="B54" s="174" t="s">
        <v>63</v>
      </c>
      <c r="C54" s="173" t="s">
        <v>10</v>
      </c>
      <c r="D54" s="174" t="s">
        <v>53</v>
      </c>
    </row>
    <row r="55" spans="1:8" hidden="1" x14ac:dyDescent="0.25">
      <c r="A55" s="173" t="s">
        <v>12</v>
      </c>
      <c r="B55" s="174" t="s">
        <v>64</v>
      </c>
      <c r="C55" s="173" t="s">
        <v>14</v>
      </c>
      <c r="D55" s="174" t="s">
        <v>65</v>
      </c>
    </row>
    <row r="56" spans="1:8" hidden="1" x14ac:dyDescent="0.25">
      <c r="A56" s="173" t="s">
        <v>16</v>
      </c>
      <c r="B56" s="175">
        <v>43060</v>
      </c>
      <c r="C56" s="173" t="s">
        <v>17</v>
      </c>
      <c r="D56" s="174" t="s">
        <v>66</v>
      </c>
      <c r="F56" s="170">
        <f>108000/67681.4*10000</f>
        <v>15957.116726308899</v>
      </c>
      <c r="G56" s="170">
        <v>1.5</v>
      </c>
      <c r="H56" s="171">
        <f t="shared" si="1"/>
        <v>10638.08</v>
      </c>
    </row>
    <row r="57" spans="1:8" hidden="1" x14ac:dyDescent="0.25">
      <c r="A57" s="173" t="s">
        <v>19</v>
      </c>
      <c r="B57" s="175">
        <v>43091</v>
      </c>
      <c r="C57" s="173" t="s">
        <v>20</v>
      </c>
      <c r="D57" s="174" t="s">
        <v>67</v>
      </c>
    </row>
    <row r="58" spans="1:8" ht="20.399999999999999" hidden="1" x14ac:dyDescent="0.25">
      <c r="A58" s="173" t="s">
        <v>22</v>
      </c>
      <c r="B58" s="174" t="s">
        <v>68</v>
      </c>
      <c r="C58" s="173" t="s">
        <v>24</v>
      </c>
      <c r="D58" s="176" t="s">
        <v>59</v>
      </c>
    </row>
    <row r="59" spans="1:8" hidden="1" x14ac:dyDescent="0.25"/>
    <row r="60" spans="1:8" hidden="1" x14ac:dyDescent="0.25"/>
    <row r="61" spans="1:8" hidden="1" x14ac:dyDescent="0.25"/>
    <row r="62" spans="1:8" hidden="1" x14ac:dyDescent="0.25"/>
    <row r="63" spans="1:8" hidden="1" x14ac:dyDescent="0.25"/>
    <row r="64" spans="1:8" ht="31.2" hidden="1" customHeight="1" x14ac:dyDescent="0.25">
      <c r="A64" s="226" t="s">
        <v>69</v>
      </c>
      <c r="B64" s="227"/>
      <c r="C64" s="228"/>
    </row>
    <row r="65" spans="1:8" hidden="1" x14ac:dyDescent="0.25">
      <c r="A65" s="229"/>
      <c r="B65" s="230"/>
      <c r="C65" s="231"/>
    </row>
    <row r="66" spans="1:8" ht="20.399999999999999" hidden="1" x14ac:dyDescent="0.25">
      <c r="A66" s="173" t="s">
        <v>5</v>
      </c>
      <c r="B66" s="174" t="s">
        <v>70</v>
      </c>
      <c r="C66" s="173" t="s">
        <v>7</v>
      </c>
      <c r="D66" s="174" t="s">
        <v>71</v>
      </c>
    </row>
    <row r="67" spans="1:8" hidden="1" x14ac:dyDescent="0.25">
      <c r="A67" s="173" t="s">
        <v>9</v>
      </c>
      <c r="B67" s="174" t="s">
        <v>72</v>
      </c>
      <c r="C67" s="173" t="s">
        <v>10</v>
      </c>
      <c r="D67" s="174" t="s">
        <v>53</v>
      </c>
    </row>
    <row r="68" spans="1:8" hidden="1" x14ac:dyDescent="0.25">
      <c r="A68" s="173" t="s">
        <v>12</v>
      </c>
      <c r="B68" s="174" t="s">
        <v>73</v>
      </c>
      <c r="C68" s="173" t="s">
        <v>14</v>
      </c>
      <c r="D68" s="174" t="s">
        <v>74</v>
      </c>
    </row>
    <row r="69" spans="1:8" hidden="1" x14ac:dyDescent="0.25">
      <c r="A69" s="173" t="s">
        <v>16</v>
      </c>
      <c r="B69" s="175">
        <v>43060</v>
      </c>
      <c r="C69" s="173" t="s">
        <v>17</v>
      </c>
      <c r="D69" s="174" t="s">
        <v>75</v>
      </c>
      <c r="F69" s="170">
        <f>149000/70800.75*10000</f>
        <v>21044.974806057799</v>
      </c>
      <c r="G69" s="170">
        <v>1.1000000000000001</v>
      </c>
      <c r="H69" s="171">
        <f t="shared" si="1"/>
        <v>19131.8</v>
      </c>
    </row>
    <row r="70" spans="1:8" hidden="1" x14ac:dyDescent="0.25">
      <c r="A70" s="173" t="s">
        <v>19</v>
      </c>
      <c r="B70" s="175">
        <v>43091</v>
      </c>
      <c r="C70" s="173" t="s">
        <v>20</v>
      </c>
      <c r="D70" s="174" t="s">
        <v>76</v>
      </c>
    </row>
    <row r="71" spans="1:8" ht="20.399999999999999" hidden="1" x14ac:dyDescent="0.25">
      <c r="A71" s="173" t="s">
        <v>22</v>
      </c>
      <c r="B71" s="174" t="s">
        <v>77</v>
      </c>
      <c r="C71" s="173" t="s">
        <v>24</v>
      </c>
      <c r="D71" s="176" t="s">
        <v>59</v>
      </c>
    </row>
    <row r="72" spans="1:8" hidden="1" x14ac:dyDescent="0.25"/>
    <row r="73" spans="1:8" hidden="1" x14ac:dyDescent="0.25"/>
    <row r="74" spans="1:8" hidden="1" x14ac:dyDescent="0.25"/>
    <row r="75" spans="1:8" hidden="1" x14ac:dyDescent="0.25"/>
    <row r="76" spans="1:8" hidden="1" x14ac:dyDescent="0.25"/>
    <row r="77" spans="1:8" hidden="1" x14ac:dyDescent="0.25"/>
    <row r="78" spans="1:8" ht="31.2" hidden="1" customHeight="1" x14ac:dyDescent="0.25">
      <c r="A78" s="226" t="s">
        <v>78</v>
      </c>
      <c r="B78" s="227"/>
      <c r="C78" s="228"/>
    </row>
    <row r="79" spans="1:8" hidden="1" x14ac:dyDescent="0.25">
      <c r="A79" s="229"/>
      <c r="B79" s="230"/>
      <c r="C79" s="231"/>
    </row>
    <row r="80" spans="1:8" ht="20.399999999999999" hidden="1" x14ac:dyDescent="0.25">
      <c r="A80" s="173" t="s">
        <v>5</v>
      </c>
      <c r="B80" s="174" t="s">
        <v>79</v>
      </c>
      <c r="C80" s="173" t="s">
        <v>7</v>
      </c>
      <c r="D80" s="174" t="s">
        <v>80</v>
      </c>
    </row>
    <row r="81" spans="1:8" hidden="1" x14ac:dyDescent="0.25">
      <c r="A81" s="173" t="s">
        <v>9</v>
      </c>
      <c r="B81" s="174" t="s">
        <v>42</v>
      </c>
      <c r="C81" s="173" t="s">
        <v>10</v>
      </c>
      <c r="D81" s="174" t="s">
        <v>53</v>
      </c>
    </row>
    <row r="82" spans="1:8" hidden="1" x14ac:dyDescent="0.25">
      <c r="A82" s="173" t="s">
        <v>12</v>
      </c>
      <c r="B82" s="174" t="s">
        <v>81</v>
      </c>
      <c r="C82" s="173" t="s">
        <v>14</v>
      </c>
      <c r="D82" s="174" t="s">
        <v>82</v>
      </c>
    </row>
    <row r="83" spans="1:8" hidden="1" x14ac:dyDescent="0.25">
      <c r="A83" s="173" t="s">
        <v>16</v>
      </c>
      <c r="B83" s="175">
        <v>43006</v>
      </c>
      <c r="C83" s="173" t="s">
        <v>17</v>
      </c>
      <c r="D83" s="174" t="s">
        <v>83</v>
      </c>
      <c r="F83" s="170">
        <f>148000/41011.62*10000</f>
        <v>36087.333297245998</v>
      </c>
      <c r="G83" s="170">
        <v>2.5</v>
      </c>
      <c r="H83" s="171">
        <f t="shared" si="1"/>
        <v>14434.93</v>
      </c>
    </row>
    <row r="84" spans="1:8" hidden="1" x14ac:dyDescent="0.25">
      <c r="A84" s="173" t="s">
        <v>19</v>
      </c>
      <c r="B84" s="175">
        <v>43039</v>
      </c>
      <c r="C84" s="173" t="s">
        <v>20</v>
      </c>
      <c r="D84" s="174" t="s">
        <v>84</v>
      </c>
    </row>
    <row r="85" spans="1:8" hidden="1" x14ac:dyDescent="0.25">
      <c r="A85" s="173" t="s">
        <v>22</v>
      </c>
      <c r="B85" s="174" t="s">
        <v>85</v>
      </c>
      <c r="C85" s="173" t="s">
        <v>24</v>
      </c>
      <c r="D85" s="176" t="s">
        <v>86</v>
      </c>
    </row>
    <row r="86" spans="1:8" hidden="1" x14ac:dyDescent="0.25">
      <c r="A86" s="232"/>
      <c r="B86" s="232"/>
      <c r="C86" s="232"/>
      <c r="D86" s="232"/>
    </row>
    <row r="87" spans="1:8" hidden="1" x14ac:dyDescent="0.25"/>
    <row r="88" spans="1:8" hidden="1" x14ac:dyDescent="0.25"/>
    <row r="89" spans="1:8" hidden="1" x14ac:dyDescent="0.25"/>
    <row r="90" spans="1:8" hidden="1" x14ac:dyDescent="0.25"/>
    <row r="91" spans="1:8" hidden="1" x14ac:dyDescent="0.25"/>
    <row r="92" spans="1:8" ht="31.2" hidden="1" customHeight="1" x14ac:dyDescent="0.25">
      <c r="A92" s="226" t="s">
        <v>87</v>
      </c>
      <c r="B92" s="227"/>
      <c r="C92" s="228"/>
    </row>
    <row r="93" spans="1:8" hidden="1" x14ac:dyDescent="0.25">
      <c r="A93" s="229"/>
      <c r="B93" s="230"/>
      <c r="C93" s="231"/>
    </row>
    <row r="94" spans="1:8" ht="20.399999999999999" hidden="1" x14ac:dyDescent="0.25">
      <c r="A94" s="173" t="s">
        <v>5</v>
      </c>
      <c r="B94" s="174" t="s">
        <v>88</v>
      </c>
      <c r="C94" s="173" t="s">
        <v>7</v>
      </c>
      <c r="D94" s="174" t="s">
        <v>89</v>
      </c>
    </row>
    <row r="95" spans="1:8" hidden="1" x14ac:dyDescent="0.25">
      <c r="A95" s="173" t="s">
        <v>9</v>
      </c>
      <c r="B95" s="174" t="s">
        <v>42</v>
      </c>
      <c r="C95" s="173" t="s">
        <v>10</v>
      </c>
      <c r="D95" s="174" t="s">
        <v>53</v>
      </c>
    </row>
    <row r="96" spans="1:8" hidden="1" x14ac:dyDescent="0.25">
      <c r="A96" s="173" t="s">
        <v>12</v>
      </c>
      <c r="B96" s="174" t="s">
        <v>90</v>
      </c>
      <c r="C96" s="173" t="s">
        <v>14</v>
      </c>
      <c r="D96" s="174" t="s">
        <v>91</v>
      </c>
    </row>
    <row r="97" spans="1:8" hidden="1" x14ac:dyDescent="0.25">
      <c r="A97" s="173" t="s">
        <v>16</v>
      </c>
      <c r="B97" s="175">
        <v>43006</v>
      </c>
      <c r="C97" s="173" t="s">
        <v>17</v>
      </c>
      <c r="D97" s="174" t="s">
        <v>92</v>
      </c>
      <c r="F97" s="170">
        <f>122000/33192.35*10000</f>
        <v>36755.457206253901</v>
      </c>
      <c r="G97" s="170">
        <v>2.5</v>
      </c>
      <c r="H97" s="171">
        <f t="shared" ref="H97:H140" si="2">F97/G97</f>
        <v>14702.18</v>
      </c>
    </row>
    <row r="98" spans="1:8" hidden="1" x14ac:dyDescent="0.25">
      <c r="A98" s="173" t="s">
        <v>19</v>
      </c>
      <c r="B98" s="175">
        <v>43039</v>
      </c>
      <c r="C98" s="173" t="s">
        <v>20</v>
      </c>
      <c r="D98" s="174" t="s">
        <v>93</v>
      </c>
    </row>
    <row r="99" spans="1:8" ht="20.399999999999999" hidden="1" x14ac:dyDescent="0.25">
      <c r="A99" s="173" t="s">
        <v>22</v>
      </c>
      <c r="B99" s="174" t="s">
        <v>94</v>
      </c>
      <c r="C99" s="173" t="s">
        <v>24</v>
      </c>
      <c r="D99" s="176" t="s">
        <v>86</v>
      </c>
    </row>
    <row r="100" spans="1:8" hidden="1" x14ac:dyDescent="0.25"/>
    <row r="101" spans="1:8" hidden="1" x14ac:dyDescent="0.25"/>
    <row r="102" spans="1:8" hidden="1" x14ac:dyDescent="0.25"/>
    <row r="103" spans="1:8" hidden="1" x14ac:dyDescent="0.25"/>
    <row r="104" spans="1:8" hidden="1" x14ac:dyDescent="0.25"/>
    <row r="105" spans="1:8" hidden="1" x14ac:dyDescent="0.25"/>
    <row r="106" spans="1:8" ht="31.2" hidden="1" customHeight="1" x14ac:dyDescent="0.25">
      <c r="A106" s="226" t="s">
        <v>95</v>
      </c>
      <c r="B106" s="227"/>
      <c r="C106" s="228"/>
    </row>
    <row r="107" spans="1:8" hidden="1" x14ac:dyDescent="0.25">
      <c r="A107" s="229"/>
      <c r="B107" s="230"/>
      <c r="C107" s="231"/>
    </row>
    <row r="108" spans="1:8" ht="20.399999999999999" hidden="1" x14ac:dyDescent="0.25">
      <c r="A108" s="173" t="s">
        <v>5</v>
      </c>
      <c r="B108" s="174" t="s">
        <v>96</v>
      </c>
      <c r="C108" s="173" t="s">
        <v>7</v>
      </c>
      <c r="D108" s="174" t="s">
        <v>97</v>
      </c>
    </row>
    <row r="109" spans="1:8" hidden="1" x14ac:dyDescent="0.25">
      <c r="A109" s="173" t="s">
        <v>9</v>
      </c>
      <c r="B109" s="174" t="s">
        <v>63</v>
      </c>
      <c r="C109" s="173" t="s">
        <v>10</v>
      </c>
      <c r="D109" s="174" t="s">
        <v>53</v>
      </c>
    </row>
    <row r="110" spans="1:8" hidden="1" x14ac:dyDescent="0.25">
      <c r="A110" s="173" t="s">
        <v>12</v>
      </c>
      <c r="B110" s="174" t="s">
        <v>98</v>
      </c>
      <c r="C110" s="173" t="s">
        <v>14</v>
      </c>
      <c r="D110" s="174" t="s">
        <v>99</v>
      </c>
    </row>
    <row r="111" spans="1:8" hidden="1" x14ac:dyDescent="0.25">
      <c r="A111" s="173" t="s">
        <v>16</v>
      </c>
      <c r="B111" s="175">
        <v>43000</v>
      </c>
      <c r="C111" s="173" t="s">
        <v>17</v>
      </c>
      <c r="D111" s="174" t="s">
        <v>100</v>
      </c>
      <c r="F111" s="170">
        <f>100000/62031.02*10000</f>
        <v>16120.966574465499</v>
      </c>
      <c r="G111" s="170">
        <v>1.5</v>
      </c>
      <c r="H111" s="171">
        <f t="shared" si="2"/>
        <v>10747.31</v>
      </c>
    </row>
    <row r="112" spans="1:8" hidden="1" x14ac:dyDescent="0.25">
      <c r="A112" s="173" t="s">
        <v>19</v>
      </c>
      <c r="B112" s="175">
        <v>43033</v>
      </c>
      <c r="C112" s="173" t="s">
        <v>20</v>
      </c>
      <c r="D112" s="174" t="s">
        <v>92</v>
      </c>
    </row>
    <row r="113" spans="1:8" ht="20.399999999999999" hidden="1" x14ac:dyDescent="0.25">
      <c r="A113" s="173" t="s">
        <v>22</v>
      </c>
      <c r="B113" s="174" t="s">
        <v>101</v>
      </c>
      <c r="C113" s="173" t="s">
        <v>24</v>
      </c>
      <c r="D113" s="176" t="s">
        <v>102</v>
      </c>
    </row>
    <row r="114" spans="1:8" hidden="1" x14ac:dyDescent="0.25"/>
    <row r="115" spans="1:8" hidden="1" x14ac:dyDescent="0.25"/>
    <row r="116" spans="1:8" hidden="1" x14ac:dyDescent="0.25"/>
    <row r="117" spans="1:8" hidden="1" x14ac:dyDescent="0.25"/>
    <row r="118" spans="1:8" ht="31.2" hidden="1" customHeight="1" x14ac:dyDescent="0.25">
      <c r="A118" s="226" t="s">
        <v>103</v>
      </c>
      <c r="B118" s="227"/>
      <c r="C118" s="228"/>
    </row>
    <row r="119" spans="1:8" hidden="1" x14ac:dyDescent="0.25">
      <c r="A119" s="229"/>
      <c r="B119" s="230"/>
      <c r="C119" s="231"/>
    </row>
    <row r="120" spans="1:8" ht="20.399999999999999" hidden="1" x14ac:dyDescent="0.25">
      <c r="A120" s="173" t="s">
        <v>5</v>
      </c>
      <c r="B120" s="174" t="s">
        <v>104</v>
      </c>
      <c r="C120" s="173" t="s">
        <v>7</v>
      </c>
      <c r="D120" s="174" t="s">
        <v>105</v>
      </c>
    </row>
    <row r="121" spans="1:8" hidden="1" x14ac:dyDescent="0.25">
      <c r="A121" s="173" t="s">
        <v>9</v>
      </c>
      <c r="B121" s="174" t="s">
        <v>106</v>
      </c>
      <c r="C121" s="173" t="s">
        <v>10</v>
      </c>
      <c r="D121" s="174" t="s">
        <v>53</v>
      </c>
    </row>
    <row r="122" spans="1:8" hidden="1" x14ac:dyDescent="0.25">
      <c r="A122" s="173" t="s">
        <v>12</v>
      </c>
      <c r="B122" s="174" t="s">
        <v>107</v>
      </c>
      <c r="C122" s="173" t="s">
        <v>14</v>
      </c>
      <c r="D122" s="174" t="s">
        <v>108</v>
      </c>
    </row>
    <row r="123" spans="1:8" hidden="1" x14ac:dyDescent="0.25">
      <c r="A123" s="173" t="s">
        <v>16</v>
      </c>
      <c r="B123" s="175">
        <v>42896</v>
      </c>
      <c r="C123" s="173" t="s">
        <v>17</v>
      </c>
      <c r="D123" s="174" t="s">
        <v>67</v>
      </c>
    </row>
    <row r="124" spans="1:8" hidden="1" x14ac:dyDescent="0.25">
      <c r="A124" s="233" t="s">
        <v>19</v>
      </c>
      <c r="B124" s="236">
        <v>42928</v>
      </c>
      <c r="C124" s="233" t="s">
        <v>20</v>
      </c>
      <c r="D124" s="174" t="s">
        <v>109</v>
      </c>
      <c r="F124" s="170">
        <f>170000/36553.67*10000</f>
        <v>46506.958124861303</v>
      </c>
      <c r="G124" s="170">
        <v>2.6</v>
      </c>
      <c r="H124" s="171">
        <f t="shared" si="2"/>
        <v>17887.29</v>
      </c>
    </row>
    <row r="125" spans="1:8" ht="20.399999999999999" hidden="1" x14ac:dyDescent="0.25">
      <c r="A125" s="234"/>
      <c r="B125" s="236"/>
      <c r="C125" s="234"/>
      <c r="D125" s="174" t="s">
        <v>110</v>
      </c>
    </row>
    <row r="126" spans="1:8" hidden="1" x14ac:dyDescent="0.25">
      <c r="A126" s="235"/>
      <c r="B126" s="236"/>
      <c r="C126" s="235"/>
      <c r="D126" s="174" t="s">
        <v>111</v>
      </c>
    </row>
    <row r="127" spans="1:8" hidden="1" x14ac:dyDescent="0.25">
      <c r="A127" s="173" t="s">
        <v>22</v>
      </c>
      <c r="B127" s="174" t="s">
        <v>112</v>
      </c>
      <c r="C127" s="173" t="s">
        <v>24</v>
      </c>
      <c r="D127" s="176" t="s">
        <v>113</v>
      </c>
    </row>
    <row r="128" spans="1:8" hidden="1" x14ac:dyDescent="0.25"/>
    <row r="129" spans="1:8" hidden="1" x14ac:dyDescent="0.25"/>
    <row r="130" spans="1:8" hidden="1" x14ac:dyDescent="0.25"/>
    <row r="131" spans="1:8" hidden="1" x14ac:dyDescent="0.25"/>
    <row r="132" spans="1:8" hidden="1" x14ac:dyDescent="0.25"/>
    <row r="133" spans="1:8" hidden="1" x14ac:dyDescent="0.25"/>
    <row r="134" spans="1:8" ht="31.2" hidden="1" customHeight="1" x14ac:dyDescent="0.25">
      <c r="A134" s="226" t="s">
        <v>114</v>
      </c>
      <c r="B134" s="227"/>
      <c r="C134" s="228"/>
    </row>
    <row r="135" spans="1:8" hidden="1" x14ac:dyDescent="0.25">
      <c r="A135" s="229"/>
      <c r="B135" s="230"/>
      <c r="C135" s="231"/>
    </row>
    <row r="136" spans="1:8" ht="20.399999999999999" hidden="1" x14ac:dyDescent="0.25">
      <c r="A136" s="173" t="s">
        <v>5</v>
      </c>
      <c r="B136" s="174" t="s">
        <v>115</v>
      </c>
      <c r="C136" s="173" t="s">
        <v>7</v>
      </c>
      <c r="D136" s="174" t="s">
        <v>116</v>
      </c>
    </row>
    <row r="137" spans="1:8" hidden="1" x14ac:dyDescent="0.25">
      <c r="A137" s="173" t="s">
        <v>9</v>
      </c>
      <c r="B137" s="174" t="s">
        <v>117</v>
      </c>
      <c r="C137" s="173" t="s">
        <v>10</v>
      </c>
      <c r="D137" s="174" t="s">
        <v>53</v>
      </c>
    </row>
    <row r="138" spans="1:8" hidden="1" x14ac:dyDescent="0.25">
      <c r="A138" s="173" t="s">
        <v>12</v>
      </c>
      <c r="B138" s="174" t="s">
        <v>118</v>
      </c>
      <c r="C138" s="173" t="s">
        <v>14</v>
      </c>
      <c r="D138" s="174" t="s">
        <v>119</v>
      </c>
    </row>
    <row r="139" spans="1:8" hidden="1" x14ac:dyDescent="0.25">
      <c r="A139" s="173" t="s">
        <v>16</v>
      </c>
      <c r="B139" s="175">
        <v>42793</v>
      </c>
      <c r="C139" s="173" t="s">
        <v>17</v>
      </c>
      <c r="D139" s="174" t="s">
        <v>120</v>
      </c>
    </row>
    <row r="140" spans="1:8" hidden="1" x14ac:dyDescent="0.25">
      <c r="A140" s="233" t="s">
        <v>19</v>
      </c>
      <c r="B140" s="236">
        <v>42825</v>
      </c>
      <c r="C140" s="233" t="s">
        <v>20</v>
      </c>
      <c r="D140" s="174" t="s">
        <v>121</v>
      </c>
      <c r="F140" s="170">
        <f>80500/38421.54*10000</f>
        <v>20951.789022511799</v>
      </c>
      <c r="G140" s="170">
        <v>1.6</v>
      </c>
      <c r="H140" s="171">
        <f t="shared" si="2"/>
        <v>13094.87</v>
      </c>
    </row>
    <row r="141" spans="1:8" ht="20.399999999999999" hidden="1" x14ac:dyDescent="0.25">
      <c r="A141" s="235"/>
      <c r="B141" s="236"/>
      <c r="C141" s="235"/>
      <c r="D141" s="174" t="s">
        <v>122</v>
      </c>
    </row>
    <row r="142" spans="1:8" ht="20.399999999999999" hidden="1" x14ac:dyDescent="0.25">
      <c r="A142" s="173" t="s">
        <v>22</v>
      </c>
      <c r="B142" s="174" t="s">
        <v>123</v>
      </c>
      <c r="C142" s="173" t="s">
        <v>24</v>
      </c>
      <c r="D142" s="176" t="s">
        <v>124</v>
      </c>
    </row>
  </sheetData>
  <mergeCells count="20">
    <mergeCell ref="A2:C3"/>
    <mergeCell ref="A14:C15"/>
    <mergeCell ref="A26:C27"/>
    <mergeCell ref="A38:C39"/>
    <mergeCell ref="A51:C52"/>
    <mergeCell ref="A10:D10"/>
    <mergeCell ref="A46:D46"/>
    <mergeCell ref="A140:A141"/>
    <mergeCell ref="B124:B126"/>
    <mergeCell ref="B140:B141"/>
    <mergeCell ref="C124:C126"/>
    <mergeCell ref="C140:C141"/>
    <mergeCell ref="A64:C65"/>
    <mergeCell ref="A134:C135"/>
    <mergeCell ref="A78:C79"/>
    <mergeCell ref="A92:C93"/>
    <mergeCell ref="A106:C107"/>
    <mergeCell ref="A118:C119"/>
    <mergeCell ref="A86:D86"/>
    <mergeCell ref="A124:A126"/>
  </mergeCells>
  <phoneticPr fontId="59" type="noConversion"/>
  <hyperlinks>
    <hyperlink ref="D9" r:id="rId1" xr:uid="{00000000-0004-0000-0000-000000000000}"/>
    <hyperlink ref="D21" r:id="rId2" xr:uid="{00000000-0004-0000-0000-000001000000}"/>
    <hyperlink ref="D33" r:id="rId3" xr:uid="{00000000-0004-0000-0000-000002000000}"/>
    <hyperlink ref="D45" r:id="rId4" xr:uid="{00000000-0004-0000-0000-000003000000}"/>
    <hyperlink ref="D58" r:id="rId5" xr:uid="{00000000-0004-0000-0000-000004000000}"/>
    <hyperlink ref="D71" r:id="rId6" xr:uid="{00000000-0004-0000-0000-000005000000}"/>
    <hyperlink ref="D85" r:id="rId7" xr:uid="{00000000-0004-0000-0000-000006000000}"/>
    <hyperlink ref="D99" r:id="rId8" xr:uid="{00000000-0004-0000-0000-000007000000}"/>
    <hyperlink ref="D113" r:id="rId9" xr:uid="{00000000-0004-0000-0000-000008000000}"/>
    <hyperlink ref="D127" r:id="rId10" xr:uid="{00000000-0004-0000-0000-000009000000}"/>
    <hyperlink ref="D142" r:id="rId11" xr:uid="{00000000-0004-0000-0000-00000A000000}"/>
  </hyperlinks>
  <pageMargins left="0.69930555555555596" right="0.69930555555555596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HZ48"/>
  <sheetViews>
    <sheetView tabSelected="1" workbookViewId="0">
      <selection activeCell="E50" sqref="E50:E53"/>
    </sheetView>
  </sheetViews>
  <sheetFormatPr defaultColWidth="9.6640625" defaultRowHeight="15" x14ac:dyDescent="0.25"/>
  <cols>
    <col min="1" max="1" width="3.21875" style="124" customWidth="1"/>
    <col min="2" max="2" width="20.21875" style="124" customWidth="1"/>
    <col min="3" max="3" width="17.77734375" style="124" customWidth="1"/>
    <col min="4" max="6" width="17.77734375" style="127" customWidth="1"/>
    <col min="7" max="7" width="12.6640625" style="127" customWidth="1"/>
    <col min="8" max="13" width="12.6640625" style="124" customWidth="1"/>
    <col min="14" max="15" width="10.44140625" style="124" customWidth="1"/>
    <col min="16" max="234" width="10" style="124" customWidth="1"/>
    <col min="235" max="256" width="9.6640625" style="128"/>
    <col min="257" max="257" width="3.21875" style="128" customWidth="1"/>
    <col min="258" max="258" width="20.21875" style="128" customWidth="1"/>
    <col min="259" max="262" width="17.77734375" style="128" customWidth="1"/>
    <col min="263" max="269" width="12.6640625" style="128" customWidth="1"/>
    <col min="270" max="271" width="10.44140625" style="128" customWidth="1"/>
    <col min="272" max="490" width="10" style="128" customWidth="1"/>
    <col min="491" max="512" width="9.6640625" style="128"/>
    <col min="513" max="513" width="3.21875" style="128" customWidth="1"/>
    <col min="514" max="514" width="20.21875" style="128" customWidth="1"/>
    <col min="515" max="518" width="17.77734375" style="128" customWidth="1"/>
    <col min="519" max="525" width="12.6640625" style="128" customWidth="1"/>
    <col min="526" max="527" width="10.44140625" style="128" customWidth="1"/>
    <col min="528" max="746" width="10" style="128" customWidth="1"/>
    <col min="747" max="768" width="9.6640625" style="128"/>
    <col min="769" max="769" width="3.21875" style="128" customWidth="1"/>
    <col min="770" max="770" width="20.21875" style="128" customWidth="1"/>
    <col min="771" max="774" width="17.77734375" style="128" customWidth="1"/>
    <col min="775" max="781" width="12.6640625" style="128" customWidth="1"/>
    <col min="782" max="783" width="10.44140625" style="128" customWidth="1"/>
    <col min="784" max="1002" width="10" style="128" customWidth="1"/>
    <col min="1003" max="1024" width="9.6640625" style="128"/>
    <col min="1025" max="1025" width="3.21875" style="128" customWidth="1"/>
    <col min="1026" max="1026" width="20.21875" style="128" customWidth="1"/>
    <col min="1027" max="1030" width="17.77734375" style="128" customWidth="1"/>
    <col min="1031" max="1037" width="12.6640625" style="128" customWidth="1"/>
    <col min="1038" max="1039" width="10.44140625" style="128" customWidth="1"/>
    <col min="1040" max="1258" width="10" style="128" customWidth="1"/>
    <col min="1259" max="1280" width="9.6640625" style="128"/>
    <col min="1281" max="1281" width="3.21875" style="128" customWidth="1"/>
    <col min="1282" max="1282" width="20.21875" style="128" customWidth="1"/>
    <col min="1283" max="1286" width="17.77734375" style="128" customWidth="1"/>
    <col min="1287" max="1293" width="12.6640625" style="128" customWidth="1"/>
    <col min="1294" max="1295" width="10.44140625" style="128" customWidth="1"/>
    <col min="1296" max="1514" width="10" style="128" customWidth="1"/>
    <col min="1515" max="1536" width="9.6640625" style="128"/>
    <col min="1537" max="1537" width="3.21875" style="128" customWidth="1"/>
    <col min="1538" max="1538" width="20.21875" style="128" customWidth="1"/>
    <col min="1539" max="1542" width="17.77734375" style="128" customWidth="1"/>
    <col min="1543" max="1549" width="12.6640625" style="128" customWidth="1"/>
    <col min="1550" max="1551" width="10.44140625" style="128" customWidth="1"/>
    <col min="1552" max="1770" width="10" style="128" customWidth="1"/>
    <col min="1771" max="1792" width="9.6640625" style="128"/>
    <col min="1793" max="1793" width="3.21875" style="128" customWidth="1"/>
    <col min="1794" max="1794" width="20.21875" style="128" customWidth="1"/>
    <col min="1795" max="1798" width="17.77734375" style="128" customWidth="1"/>
    <col min="1799" max="1805" width="12.6640625" style="128" customWidth="1"/>
    <col min="1806" max="1807" width="10.44140625" style="128" customWidth="1"/>
    <col min="1808" max="2026" width="10" style="128" customWidth="1"/>
    <col min="2027" max="2048" width="9.6640625" style="128"/>
    <col min="2049" max="2049" width="3.21875" style="128" customWidth="1"/>
    <col min="2050" max="2050" width="20.21875" style="128" customWidth="1"/>
    <col min="2051" max="2054" width="17.77734375" style="128" customWidth="1"/>
    <col min="2055" max="2061" width="12.6640625" style="128" customWidth="1"/>
    <col min="2062" max="2063" width="10.44140625" style="128" customWidth="1"/>
    <col min="2064" max="2282" width="10" style="128" customWidth="1"/>
    <col min="2283" max="2304" width="9.6640625" style="128"/>
    <col min="2305" max="2305" width="3.21875" style="128" customWidth="1"/>
    <col min="2306" max="2306" width="20.21875" style="128" customWidth="1"/>
    <col min="2307" max="2310" width="17.77734375" style="128" customWidth="1"/>
    <col min="2311" max="2317" width="12.6640625" style="128" customWidth="1"/>
    <col min="2318" max="2319" width="10.44140625" style="128" customWidth="1"/>
    <col min="2320" max="2538" width="10" style="128" customWidth="1"/>
    <col min="2539" max="2560" width="9.6640625" style="128"/>
    <col min="2561" max="2561" width="3.21875" style="128" customWidth="1"/>
    <col min="2562" max="2562" width="20.21875" style="128" customWidth="1"/>
    <col min="2563" max="2566" width="17.77734375" style="128" customWidth="1"/>
    <col min="2567" max="2573" width="12.6640625" style="128" customWidth="1"/>
    <col min="2574" max="2575" width="10.44140625" style="128" customWidth="1"/>
    <col min="2576" max="2794" width="10" style="128" customWidth="1"/>
    <col min="2795" max="2816" width="9.6640625" style="128"/>
    <col min="2817" max="2817" width="3.21875" style="128" customWidth="1"/>
    <col min="2818" max="2818" width="20.21875" style="128" customWidth="1"/>
    <col min="2819" max="2822" width="17.77734375" style="128" customWidth="1"/>
    <col min="2823" max="2829" width="12.6640625" style="128" customWidth="1"/>
    <col min="2830" max="2831" width="10.44140625" style="128" customWidth="1"/>
    <col min="2832" max="3050" width="10" style="128" customWidth="1"/>
    <col min="3051" max="3072" width="9.6640625" style="128"/>
    <col min="3073" max="3073" width="3.21875" style="128" customWidth="1"/>
    <col min="3074" max="3074" width="20.21875" style="128" customWidth="1"/>
    <col min="3075" max="3078" width="17.77734375" style="128" customWidth="1"/>
    <col min="3079" max="3085" width="12.6640625" style="128" customWidth="1"/>
    <col min="3086" max="3087" width="10.44140625" style="128" customWidth="1"/>
    <col min="3088" max="3306" width="10" style="128" customWidth="1"/>
    <col min="3307" max="3328" width="9.6640625" style="128"/>
    <col min="3329" max="3329" width="3.21875" style="128" customWidth="1"/>
    <col min="3330" max="3330" width="20.21875" style="128" customWidth="1"/>
    <col min="3331" max="3334" width="17.77734375" style="128" customWidth="1"/>
    <col min="3335" max="3341" width="12.6640625" style="128" customWidth="1"/>
    <col min="3342" max="3343" width="10.44140625" style="128" customWidth="1"/>
    <col min="3344" max="3562" width="10" style="128" customWidth="1"/>
    <col min="3563" max="3584" width="9.6640625" style="128"/>
    <col min="3585" max="3585" width="3.21875" style="128" customWidth="1"/>
    <col min="3586" max="3586" width="20.21875" style="128" customWidth="1"/>
    <col min="3587" max="3590" width="17.77734375" style="128" customWidth="1"/>
    <col min="3591" max="3597" width="12.6640625" style="128" customWidth="1"/>
    <col min="3598" max="3599" width="10.44140625" style="128" customWidth="1"/>
    <col min="3600" max="3818" width="10" style="128" customWidth="1"/>
    <col min="3819" max="3840" width="9.6640625" style="128"/>
    <col min="3841" max="3841" width="3.21875" style="128" customWidth="1"/>
    <col min="3842" max="3842" width="20.21875" style="128" customWidth="1"/>
    <col min="3843" max="3846" width="17.77734375" style="128" customWidth="1"/>
    <col min="3847" max="3853" width="12.6640625" style="128" customWidth="1"/>
    <col min="3854" max="3855" width="10.44140625" style="128" customWidth="1"/>
    <col min="3856" max="4074" width="10" style="128" customWidth="1"/>
    <col min="4075" max="4096" width="9.6640625" style="128"/>
    <col min="4097" max="4097" width="3.21875" style="128" customWidth="1"/>
    <col min="4098" max="4098" width="20.21875" style="128" customWidth="1"/>
    <col min="4099" max="4102" width="17.77734375" style="128" customWidth="1"/>
    <col min="4103" max="4109" width="12.6640625" style="128" customWidth="1"/>
    <col min="4110" max="4111" width="10.44140625" style="128" customWidth="1"/>
    <col min="4112" max="4330" width="10" style="128" customWidth="1"/>
    <col min="4331" max="4352" width="9.6640625" style="128"/>
    <col min="4353" max="4353" width="3.21875" style="128" customWidth="1"/>
    <col min="4354" max="4354" width="20.21875" style="128" customWidth="1"/>
    <col min="4355" max="4358" width="17.77734375" style="128" customWidth="1"/>
    <col min="4359" max="4365" width="12.6640625" style="128" customWidth="1"/>
    <col min="4366" max="4367" width="10.44140625" style="128" customWidth="1"/>
    <col min="4368" max="4586" width="10" style="128" customWidth="1"/>
    <col min="4587" max="4608" width="9.6640625" style="128"/>
    <col min="4609" max="4609" width="3.21875" style="128" customWidth="1"/>
    <col min="4610" max="4610" width="20.21875" style="128" customWidth="1"/>
    <col min="4611" max="4614" width="17.77734375" style="128" customWidth="1"/>
    <col min="4615" max="4621" width="12.6640625" style="128" customWidth="1"/>
    <col min="4622" max="4623" width="10.44140625" style="128" customWidth="1"/>
    <col min="4624" max="4842" width="10" style="128" customWidth="1"/>
    <col min="4843" max="4864" width="9.6640625" style="128"/>
    <col min="4865" max="4865" width="3.21875" style="128" customWidth="1"/>
    <col min="4866" max="4866" width="20.21875" style="128" customWidth="1"/>
    <col min="4867" max="4870" width="17.77734375" style="128" customWidth="1"/>
    <col min="4871" max="4877" width="12.6640625" style="128" customWidth="1"/>
    <col min="4878" max="4879" width="10.44140625" style="128" customWidth="1"/>
    <col min="4880" max="5098" width="10" style="128" customWidth="1"/>
    <col min="5099" max="5120" width="9.6640625" style="128"/>
    <col min="5121" max="5121" width="3.21875" style="128" customWidth="1"/>
    <col min="5122" max="5122" width="20.21875" style="128" customWidth="1"/>
    <col min="5123" max="5126" width="17.77734375" style="128" customWidth="1"/>
    <col min="5127" max="5133" width="12.6640625" style="128" customWidth="1"/>
    <col min="5134" max="5135" width="10.44140625" style="128" customWidth="1"/>
    <col min="5136" max="5354" width="10" style="128" customWidth="1"/>
    <col min="5355" max="5376" width="9.6640625" style="128"/>
    <col min="5377" max="5377" width="3.21875" style="128" customWidth="1"/>
    <col min="5378" max="5378" width="20.21875" style="128" customWidth="1"/>
    <col min="5379" max="5382" width="17.77734375" style="128" customWidth="1"/>
    <col min="5383" max="5389" width="12.6640625" style="128" customWidth="1"/>
    <col min="5390" max="5391" width="10.44140625" style="128" customWidth="1"/>
    <col min="5392" max="5610" width="10" style="128" customWidth="1"/>
    <col min="5611" max="5632" width="9.6640625" style="128"/>
    <col min="5633" max="5633" width="3.21875" style="128" customWidth="1"/>
    <col min="5634" max="5634" width="20.21875" style="128" customWidth="1"/>
    <col min="5635" max="5638" width="17.77734375" style="128" customWidth="1"/>
    <col min="5639" max="5645" width="12.6640625" style="128" customWidth="1"/>
    <col min="5646" max="5647" width="10.44140625" style="128" customWidth="1"/>
    <col min="5648" max="5866" width="10" style="128" customWidth="1"/>
    <col min="5867" max="5888" width="9.6640625" style="128"/>
    <col min="5889" max="5889" width="3.21875" style="128" customWidth="1"/>
    <col min="5890" max="5890" width="20.21875" style="128" customWidth="1"/>
    <col min="5891" max="5894" width="17.77734375" style="128" customWidth="1"/>
    <col min="5895" max="5901" width="12.6640625" style="128" customWidth="1"/>
    <col min="5902" max="5903" width="10.44140625" style="128" customWidth="1"/>
    <col min="5904" max="6122" width="10" style="128" customWidth="1"/>
    <col min="6123" max="6144" width="9.6640625" style="128"/>
    <col min="6145" max="6145" width="3.21875" style="128" customWidth="1"/>
    <col min="6146" max="6146" width="20.21875" style="128" customWidth="1"/>
    <col min="6147" max="6150" width="17.77734375" style="128" customWidth="1"/>
    <col min="6151" max="6157" width="12.6640625" style="128" customWidth="1"/>
    <col min="6158" max="6159" width="10.44140625" style="128" customWidth="1"/>
    <col min="6160" max="6378" width="10" style="128" customWidth="1"/>
    <col min="6379" max="6400" width="9.6640625" style="128"/>
    <col min="6401" max="6401" width="3.21875" style="128" customWidth="1"/>
    <col min="6402" max="6402" width="20.21875" style="128" customWidth="1"/>
    <col min="6403" max="6406" width="17.77734375" style="128" customWidth="1"/>
    <col min="6407" max="6413" width="12.6640625" style="128" customWidth="1"/>
    <col min="6414" max="6415" width="10.44140625" style="128" customWidth="1"/>
    <col min="6416" max="6634" width="10" style="128" customWidth="1"/>
    <col min="6635" max="6656" width="9.6640625" style="128"/>
    <col min="6657" max="6657" width="3.21875" style="128" customWidth="1"/>
    <col min="6658" max="6658" width="20.21875" style="128" customWidth="1"/>
    <col min="6659" max="6662" width="17.77734375" style="128" customWidth="1"/>
    <col min="6663" max="6669" width="12.6640625" style="128" customWidth="1"/>
    <col min="6670" max="6671" width="10.44140625" style="128" customWidth="1"/>
    <col min="6672" max="6890" width="10" style="128" customWidth="1"/>
    <col min="6891" max="6912" width="9.6640625" style="128"/>
    <col min="6913" max="6913" width="3.21875" style="128" customWidth="1"/>
    <col min="6914" max="6914" width="20.21875" style="128" customWidth="1"/>
    <col min="6915" max="6918" width="17.77734375" style="128" customWidth="1"/>
    <col min="6919" max="6925" width="12.6640625" style="128" customWidth="1"/>
    <col min="6926" max="6927" width="10.44140625" style="128" customWidth="1"/>
    <col min="6928" max="7146" width="10" style="128" customWidth="1"/>
    <col min="7147" max="7168" width="9.6640625" style="128"/>
    <col min="7169" max="7169" width="3.21875" style="128" customWidth="1"/>
    <col min="7170" max="7170" width="20.21875" style="128" customWidth="1"/>
    <col min="7171" max="7174" width="17.77734375" style="128" customWidth="1"/>
    <col min="7175" max="7181" width="12.6640625" style="128" customWidth="1"/>
    <col min="7182" max="7183" width="10.44140625" style="128" customWidth="1"/>
    <col min="7184" max="7402" width="10" style="128" customWidth="1"/>
    <col min="7403" max="7424" width="9.6640625" style="128"/>
    <col min="7425" max="7425" width="3.21875" style="128" customWidth="1"/>
    <col min="7426" max="7426" width="20.21875" style="128" customWidth="1"/>
    <col min="7427" max="7430" width="17.77734375" style="128" customWidth="1"/>
    <col min="7431" max="7437" width="12.6640625" style="128" customWidth="1"/>
    <col min="7438" max="7439" width="10.44140625" style="128" customWidth="1"/>
    <col min="7440" max="7658" width="10" style="128" customWidth="1"/>
    <col min="7659" max="7680" width="9.6640625" style="128"/>
    <col min="7681" max="7681" width="3.21875" style="128" customWidth="1"/>
    <col min="7682" max="7682" width="20.21875" style="128" customWidth="1"/>
    <col min="7683" max="7686" width="17.77734375" style="128" customWidth="1"/>
    <col min="7687" max="7693" width="12.6640625" style="128" customWidth="1"/>
    <col min="7694" max="7695" width="10.44140625" style="128" customWidth="1"/>
    <col min="7696" max="7914" width="10" style="128" customWidth="1"/>
    <col min="7915" max="7936" width="9.6640625" style="128"/>
    <col min="7937" max="7937" width="3.21875" style="128" customWidth="1"/>
    <col min="7938" max="7938" width="20.21875" style="128" customWidth="1"/>
    <col min="7939" max="7942" width="17.77734375" style="128" customWidth="1"/>
    <col min="7943" max="7949" width="12.6640625" style="128" customWidth="1"/>
    <col min="7950" max="7951" width="10.44140625" style="128" customWidth="1"/>
    <col min="7952" max="8170" width="10" style="128" customWidth="1"/>
    <col min="8171" max="8192" width="9.6640625" style="128"/>
    <col min="8193" max="8193" width="3.21875" style="128" customWidth="1"/>
    <col min="8194" max="8194" width="20.21875" style="128" customWidth="1"/>
    <col min="8195" max="8198" width="17.77734375" style="128" customWidth="1"/>
    <col min="8199" max="8205" width="12.6640625" style="128" customWidth="1"/>
    <col min="8206" max="8207" width="10.44140625" style="128" customWidth="1"/>
    <col min="8208" max="8426" width="10" style="128" customWidth="1"/>
    <col min="8427" max="8448" width="9.6640625" style="128"/>
    <col min="8449" max="8449" width="3.21875" style="128" customWidth="1"/>
    <col min="8450" max="8450" width="20.21875" style="128" customWidth="1"/>
    <col min="8451" max="8454" width="17.77734375" style="128" customWidth="1"/>
    <col min="8455" max="8461" width="12.6640625" style="128" customWidth="1"/>
    <col min="8462" max="8463" width="10.44140625" style="128" customWidth="1"/>
    <col min="8464" max="8682" width="10" style="128" customWidth="1"/>
    <col min="8683" max="8704" width="9.6640625" style="128"/>
    <col min="8705" max="8705" width="3.21875" style="128" customWidth="1"/>
    <col min="8706" max="8706" width="20.21875" style="128" customWidth="1"/>
    <col min="8707" max="8710" width="17.77734375" style="128" customWidth="1"/>
    <col min="8711" max="8717" width="12.6640625" style="128" customWidth="1"/>
    <col min="8718" max="8719" width="10.44140625" style="128" customWidth="1"/>
    <col min="8720" max="8938" width="10" style="128" customWidth="1"/>
    <col min="8939" max="8960" width="9.6640625" style="128"/>
    <col min="8961" max="8961" width="3.21875" style="128" customWidth="1"/>
    <col min="8962" max="8962" width="20.21875" style="128" customWidth="1"/>
    <col min="8963" max="8966" width="17.77734375" style="128" customWidth="1"/>
    <col min="8967" max="8973" width="12.6640625" style="128" customWidth="1"/>
    <col min="8974" max="8975" width="10.44140625" style="128" customWidth="1"/>
    <col min="8976" max="9194" width="10" style="128" customWidth="1"/>
    <col min="9195" max="9216" width="9.6640625" style="128"/>
    <col min="9217" max="9217" width="3.21875" style="128" customWidth="1"/>
    <col min="9218" max="9218" width="20.21875" style="128" customWidth="1"/>
    <col min="9219" max="9222" width="17.77734375" style="128" customWidth="1"/>
    <col min="9223" max="9229" width="12.6640625" style="128" customWidth="1"/>
    <col min="9230" max="9231" width="10.44140625" style="128" customWidth="1"/>
    <col min="9232" max="9450" width="10" style="128" customWidth="1"/>
    <col min="9451" max="9472" width="9.6640625" style="128"/>
    <col min="9473" max="9473" width="3.21875" style="128" customWidth="1"/>
    <col min="9474" max="9474" width="20.21875" style="128" customWidth="1"/>
    <col min="9475" max="9478" width="17.77734375" style="128" customWidth="1"/>
    <col min="9479" max="9485" width="12.6640625" style="128" customWidth="1"/>
    <col min="9486" max="9487" width="10.44140625" style="128" customWidth="1"/>
    <col min="9488" max="9706" width="10" style="128" customWidth="1"/>
    <col min="9707" max="9728" width="9.6640625" style="128"/>
    <col min="9729" max="9729" width="3.21875" style="128" customWidth="1"/>
    <col min="9730" max="9730" width="20.21875" style="128" customWidth="1"/>
    <col min="9731" max="9734" width="17.77734375" style="128" customWidth="1"/>
    <col min="9735" max="9741" width="12.6640625" style="128" customWidth="1"/>
    <col min="9742" max="9743" width="10.44140625" style="128" customWidth="1"/>
    <col min="9744" max="9962" width="10" style="128" customWidth="1"/>
    <col min="9963" max="9984" width="9.6640625" style="128"/>
    <col min="9985" max="9985" width="3.21875" style="128" customWidth="1"/>
    <col min="9986" max="9986" width="20.21875" style="128" customWidth="1"/>
    <col min="9987" max="9990" width="17.77734375" style="128" customWidth="1"/>
    <col min="9991" max="9997" width="12.6640625" style="128" customWidth="1"/>
    <col min="9998" max="9999" width="10.44140625" style="128" customWidth="1"/>
    <col min="10000" max="10218" width="10" style="128" customWidth="1"/>
    <col min="10219" max="10240" width="9.6640625" style="128"/>
    <col min="10241" max="10241" width="3.21875" style="128" customWidth="1"/>
    <col min="10242" max="10242" width="20.21875" style="128" customWidth="1"/>
    <col min="10243" max="10246" width="17.77734375" style="128" customWidth="1"/>
    <col min="10247" max="10253" width="12.6640625" style="128" customWidth="1"/>
    <col min="10254" max="10255" width="10.44140625" style="128" customWidth="1"/>
    <col min="10256" max="10474" width="10" style="128" customWidth="1"/>
    <col min="10475" max="10496" width="9.6640625" style="128"/>
    <col min="10497" max="10497" width="3.21875" style="128" customWidth="1"/>
    <col min="10498" max="10498" width="20.21875" style="128" customWidth="1"/>
    <col min="10499" max="10502" width="17.77734375" style="128" customWidth="1"/>
    <col min="10503" max="10509" width="12.6640625" style="128" customWidth="1"/>
    <col min="10510" max="10511" width="10.44140625" style="128" customWidth="1"/>
    <col min="10512" max="10730" width="10" style="128" customWidth="1"/>
    <col min="10731" max="10752" width="9.6640625" style="128"/>
    <col min="10753" max="10753" width="3.21875" style="128" customWidth="1"/>
    <col min="10754" max="10754" width="20.21875" style="128" customWidth="1"/>
    <col min="10755" max="10758" width="17.77734375" style="128" customWidth="1"/>
    <col min="10759" max="10765" width="12.6640625" style="128" customWidth="1"/>
    <col min="10766" max="10767" width="10.44140625" style="128" customWidth="1"/>
    <col min="10768" max="10986" width="10" style="128" customWidth="1"/>
    <col min="10987" max="11008" width="9.6640625" style="128"/>
    <col min="11009" max="11009" width="3.21875" style="128" customWidth="1"/>
    <col min="11010" max="11010" width="20.21875" style="128" customWidth="1"/>
    <col min="11011" max="11014" width="17.77734375" style="128" customWidth="1"/>
    <col min="11015" max="11021" width="12.6640625" style="128" customWidth="1"/>
    <col min="11022" max="11023" width="10.44140625" style="128" customWidth="1"/>
    <col min="11024" max="11242" width="10" style="128" customWidth="1"/>
    <col min="11243" max="11264" width="9.6640625" style="128"/>
    <col min="11265" max="11265" width="3.21875" style="128" customWidth="1"/>
    <col min="11266" max="11266" width="20.21875" style="128" customWidth="1"/>
    <col min="11267" max="11270" width="17.77734375" style="128" customWidth="1"/>
    <col min="11271" max="11277" width="12.6640625" style="128" customWidth="1"/>
    <col min="11278" max="11279" width="10.44140625" style="128" customWidth="1"/>
    <col min="11280" max="11498" width="10" style="128" customWidth="1"/>
    <col min="11499" max="11520" width="9.6640625" style="128"/>
    <col min="11521" max="11521" width="3.21875" style="128" customWidth="1"/>
    <col min="11522" max="11522" width="20.21875" style="128" customWidth="1"/>
    <col min="11523" max="11526" width="17.77734375" style="128" customWidth="1"/>
    <col min="11527" max="11533" width="12.6640625" style="128" customWidth="1"/>
    <col min="11534" max="11535" width="10.44140625" style="128" customWidth="1"/>
    <col min="11536" max="11754" width="10" style="128" customWidth="1"/>
    <col min="11755" max="11776" width="9.6640625" style="128"/>
    <col min="11777" max="11777" width="3.21875" style="128" customWidth="1"/>
    <col min="11778" max="11778" width="20.21875" style="128" customWidth="1"/>
    <col min="11779" max="11782" width="17.77734375" style="128" customWidth="1"/>
    <col min="11783" max="11789" width="12.6640625" style="128" customWidth="1"/>
    <col min="11790" max="11791" width="10.44140625" style="128" customWidth="1"/>
    <col min="11792" max="12010" width="10" style="128" customWidth="1"/>
    <col min="12011" max="12032" width="9.6640625" style="128"/>
    <col min="12033" max="12033" width="3.21875" style="128" customWidth="1"/>
    <col min="12034" max="12034" width="20.21875" style="128" customWidth="1"/>
    <col min="12035" max="12038" width="17.77734375" style="128" customWidth="1"/>
    <col min="12039" max="12045" width="12.6640625" style="128" customWidth="1"/>
    <col min="12046" max="12047" width="10.44140625" style="128" customWidth="1"/>
    <col min="12048" max="12266" width="10" style="128" customWidth="1"/>
    <col min="12267" max="12288" width="9.6640625" style="128"/>
    <col min="12289" max="12289" width="3.21875" style="128" customWidth="1"/>
    <col min="12290" max="12290" width="20.21875" style="128" customWidth="1"/>
    <col min="12291" max="12294" width="17.77734375" style="128" customWidth="1"/>
    <col min="12295" max="12301" width="12.6640625" style="128" customWidth="1"/>
    <col min="12302" max="12303" width="10.44140625" style="128" customWidth="1"/>
    <col min="12304" max="12522" width="10" style="128" customWidth="1"/>
    <col min="12523" max="12544" width="9.6640625" style="128"/>
    <col min="12545" max="12545" width="3.21875" style="128" customWidth="1"/>
    <col min="12546" max="12546" width="20.21875" style="128" customWidth="1"/>
    <col min="12547" max="12550" width="17.77734375" style="128" customWidth="1"/>
    <col min="12551" max="12557" width="12.6640625" style="128" customWidth="1"/>
    <col min="12558" max="12559" width="10.44140625" style="128" customWidth="1"/>
    <col min="12560" max="12778" width="10" style="128" customWidth="1"/>
    <col min="12779" max="12800" width="9.6640625" style="128"/>
    <col min="12801" max="12801" width="3.21875" style="128" customWidth="1"/>
    <col min="12802" max="12802" width="20.21875" style="128" customWidth="1"/>
    <col min="12803" max="12806" width="17.77734375" style="128" customWidth="1"/>
    <col min="12807" max="12813" width="12.6640625" style="128" customWidth="1"/>
    <col min="12814" max="12815" width="10.44140625" style="128" customWidth="1"/>
    <col min="12816" max="13034" width="10" style="128" customWidth="1"/>
    <col min="13035" max="13056" width="9.6640625" style="128"/>
    <col min="13057" max="13057" width="3.21875" style="128" customWidth="1"/>
    <col min="13058" max="13058" width="20.21875" style="128" customWidth="1"/>
    <col min="13059" max="13062" width="17.77734375" style="128" customWidth="1"/>
    <col min="13063" max="13069" width="12.6640625" style="128" customWidth="1"/>
    <col min="13070" max="13071" width="10.44140625" style="128" customWidth="1"/>
    <col min="13072" max="13290" width="10" style="128" customWidth="1"/>
    <col min="13291" max="13312" width="9.6640625" style="128"/>
    <col min="13313" max="13313" width="3.21875" style="128" customWidth="1"/>
    <col min="13314" max="13314" width="20.21875" style="128" customWidth="1"/>
    <col min="13315" max="13318" width="17.77734375" style="128" customWidth="1"/>
    <col min="13319" max="13325" width="12.6640625" style="128" customWidth="1"/>
    <col min="13326" max="13327" width="10.44140625" style="128" customWidth="1"/>
    <col min="13328" max="13546" width="10" style="128" customWidth="1"/>
    <col min="13547" max="13568" width="9.6640625" style="128"/>
    <col min="13569" max="13569" width="3.21875" style="128" customWidth="1"/>
    <col min="13570" max="13570" width="20.21875" style="128" customWidth="1"/>
    <col min="13571" max="13574" width="17.77734375" style="128" customWidth="1"/>
    <col min="13575" max="13581" width="12.6640625" style="128" customWidth="1"/>
    <col min="13582" max="13583" width="10.44140625" style="128" customWidth="1"/>
    <col min="13584" max="13802" width="10" style="128" customWidth="1"/>
    <col min="13803" max="13824" width="9.6640625" style="128"/>
    <col min="13825" max="13825" width="3.21875" style="128" customWidth="1"/>
    <col min="13826" max="13826" width="20.21875" style="128" customWidth="1"/>
    <col min="13827" max="13830" width="17.77734375" style="128" customWidth="1"/>
    <col min="13831" max="13837" width="12.6640625" style="128" customWidth="1"/>
    <col min="13838" max="13839" width="10.44140625" style="128" customWidth="1"/>
    <col min="13840" max="14058" width="10" style="128" customWidth="1"/>
    <col min="14059" max="14080" width="9.6640625" style="128"/>
    <col min="14081" max="14081" width="3.21875" style="128" customWidth="1"/>
    <col min="14082" max="14082" width="20.21875" style="128" customWidth="1"/>
    <col min="14083" max="14086" width="17.77734375" style="128" customWidth="1"/>
    <col min="14087" max="14093" width="12.6640625" style="128" customWidth="1"/>
    <col min="14094" max="14095" width="10.44140625" style="128" customWidth="1"/>
    <col min="14096" max="14314" width="10" style="128" customWidth="1"/>
    <col min="14315" max="14336" width="9.6640625" style="128"/>
    <col min="14337" max="14337" width="3.21875" style="128" customWidth="1"/>
    <col min="14338" max="14338" width="20.21875" style="128" customWidth="1"/>
    <col min="14339" max="14342" width="17.77734375" style="128" customWidth="1"/>
    <col min="14343" max="14349" width="12.6640625" style="128" customWidth="1"/>
    <col min="14350" max="14351" width="10.44140625" style="128" customWidth="1"/>
    <col min="14352" max="14570" width="10" style="128" customWidth="1"/>
    <col min="14571" max="14592" width="9.6640625" style="128"/>
    <col min="14593" max="14593" width="3.21875" style="128" customWidth="1"/>
    <col min="14594" max="14594" width="20.21875" style="128" customWidth="1"/>
    <col min="14595" max="14598" width="17.77734375" style="128" customWidth="1"/>
    <col min="14599" max="14605" width="12.6640625" style="128" customWidth="1"/>
    <col min="14606" max="14607" width="10.44140625" style="128" customWidth="1"/>
    <col min="14608" max="14826" width="10" style="128" customWidth="1"/>
    <col min="14827" max="14848" width="9.6640625" style="128"/>
    <col min="14849" max="14849" width="3.21875" style="128" customWidth="1"/>
    <col min="14850" max="14850" width="20.21875" style="128" customWidth="1"/>
    <col min="14851" max="14854" width="17.77734375" style="128" customWidth="1"/>
    <col min="14855" max="14861" width="12.6640625" style="128" customWidth="1"/>
    <col min="14862" max="14863" width="10.44140625" style="128" customWidth="1"/>
    <col min="14864" max="15082" width="10" style="128" customWidth="1"/>
    <col min="15083" max="15104" width="9.6640625" style="128"/>
    <col min="15105" max="15105" width="3.21875" style="128" customWidth="1"/>
    <col min="15106" max="15106" width="20.21875" style="128" customWidth="1"/>
    <col min="15107" max="15110" width="17.77734375" style="128" customWidth="1"/>
    <col min="15111" max="15117" width="12.6640625" style="128" customWidth="1"/>
    <col min="15118" max="15119" width="10.44140625" style="128" customWidth="1"/>
    <col min="15120" max="15338" width="10" style="128" customWidth="1"/>
    <col min="15339" max="15360" width="9.6640625" style="128"/>
    <col min="15361" max="15361" width="3.21875" style="128" customWidth="1"/>
    <col min="15362" max="15362" width="20.21875" style="128" customWidth="1"/>
    <col min="15363" max="15366" width="17.77734375" style="128" customWidth="1"/>
    <col min="15367" max="15373" width="12.6640625" style="128" customWidth="1"/>
    <col min="15374" max="15375" width="10.44140625" style="128" customWidth="1"/>
    <col min="15376" max="15594" width="10" style="128" customWidth="1"/>
    <col min="15595" max="15616" width="9.6640625" style="128"/>
    <col min="15617" max="15617" width="3.21875" style="128" customWidth="1"/>
    <col min="15618" max="15618" width="20.21875" style="128" customWidth="1"/>
    <col min="15619" max="15622" width="17.77734375" style="128" customWidth="1"/>
    <col min="15623" max="15629" width="12.6640625" style="128" customWidth="1"/>
    <col min="15630" max="15631" width="10.44140625" style="128" customWidth="1"/>
    <col min="15632" max="15850" width="10" style="128" customWidth="1"/>
    <col min="15851" max="15872" width="9.6640625" style="128"/>
    <col min="15873" max="15873" width="3.21875" style="128" customWidth="1"/>
    <col min="15874" max="15874" width="20.21875" style="128" customWidth="1"/>
    <col min="15875" max="15878" width="17.77734375" style="128" customWidth="1"/>
    <col min="15879" max="15885" width="12.6640625" style="128" customWidth="1"/>
    <col min="15886" max="15887" width="10.44140625" style="128" customWidth="1"/>
    <col min="15888" max="16106" width="10" style="128" customWidth="1"/>
    <col min="16107" max="16128" width="9.6640625" style="128"/>
    <col min="16129" max="16129" width="3.21875" style="128" customWidth="1"/>
    <col min="16130" max="16130" width="20.21875" style="128" customWidth="1"/>
    <col min="16131" max="16134" width="17.77734375" style="128" customWidth="1"/>
    <col min="16135" max="16141" width="12.6640625" style="128" customWidth="1"/>
    <col min="16142" max="16143" width="10.44140625" style="128" customWidth="1"/>
    <col min="16144" max="16362" width="10" style="128" customWidth="1"/>
    <col min="16363" max="16384" width="9.6640625" style="128"/>
  </cols>
  <sheetData>
    <row r="1" spans="1:15" s="121" customFormat="1" ht="29.25" customHeight="1" x14ac:dyDescent="0.25">
      <c r="A1" s="243" t="s">
        <v>125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160" t="s">
        <v>126</v>
      </c>
      <c r="M1" s="161"/>
    </row>
    <row r="2" spans="1:15" s="122" customFormat="1" x14ac:dyDescent="0.25">
      <c r="A2" s="245" t="s">
        <v>127</v>
      </c>
      <c r="B2" s="245"/>
      <c r="C2" s="130" t="s">
        <v>128</v>
      </c>
      <c r="D2" s="131" t="s">
        <v>129</v>
      </c>
      <c r="E2" s="131" t="s">
        <v>130</v>
      </c>
      <c r="F2" s="130" t="s">
        <v>131</v>
      </c>
      <c r="G2" s="130" t="s">
        <v>128</v>
      </c>
      <c r="H2" s="131" t="s">
        <v>129</v>
      </c>
      <c r="I2" s="131" t="s">
        <v>130</v>
      </c>
      <c r="J2" s="130" t="s">
        <v>131</v>
      </c>
      <c r="K2" s="131" t="s">
        <v>129</v>
      </c>
      <c r="L2" s="130" t="s">
        <v>132</v>
      </c>
      <c r="M2" s="130" t="s">
        <v>133</v>
      </c>
      <c r="N2" s="121"/>
      <c r="O2" s="124"/>
    </row>
    <row r="3" spans="1:15" s="122" customFormat="1" ht="24" customHeight="1" x14ac:dyDescent="0.25">
      <c r="A3" s="245" t="s">
        <v>134</v>
      </c>
      <c r="B3" s="245"/>
      <c r="C3" s="141" t="s">
        <v>417</v>
      </c>
      <c r="D3" s="339" t="s">
        <v>418</v>
      </c>
      <c r="E3" s="141" t="s">
        <v>419</v>
      </c>
      <c r="F3" s="141" t="s">
        <v>420</v>
      </c>
      <c r="G3" s="132" t="str">
        <f>C3</f>
        <v>委估宗地</v>
      </c>
      <c r="H3" s="132" t="str">
        <f>D3</f>
        <v>宗地A</v>
      </c>
      <c r="I3" s="132" t="str">
        <f>E3</f>
        <v>宗地B</v>
      </c>
      <c r="J3" s="132" t="str">
        <f>F3</f>
        <v>宗地C</v>
      </c>
      <c r="K3" s="132" t="str">
        <f>H3</f>
        <v>宗地A</v>
      </c>
      <c r="L3" s="132" t="str">
        <f>I3</f>
        <v>宗地B</v>
      </c>
      <c r="M3" s="132" t="str">
        <f>J3</f>
        <v>宗地C</v>
      </c>
      <c r="N3" s="121"/>
      <c r="O3" s="124"/>
    </row>
    <row r="4" spans="1:15" s="122" customFormat="1" x14ac:dyDescent="0.25">
      <c r="A4" s="246" t="s">
        <v>135</v>
      </c>
      <c r="B4" s="245"/>
      <c r="C4" s="134" t="s">
        <v>136</v>
      </c>
      <c r="D4" s="135">
        <f>D37</f>
        <v>27586</v>
      </c>
      <c r="E4" s="135">
        <f>E37</f>
        <v>25974</v>
      </c>
      <c r="F4" s="136">
        <f>F37</f>
        <v>27340</v>
      </c>
      <c r="G4" s="137" t="s">
        <v>136</v>
      </c>
      <c r="H4" s="136">
        <f>D4</f>
        <v>27586</v>
      </c>
      <c r="I4" s="136">
        <f>E4</f>
        <v>25974</v>
      </c>
      <c r="J4" s="136">
        <f>F4</f>
        <v>27340</v>
      </c>
      <c r="K4" s="136">
        <f>H4</f>
        <v>27586</v>
      </c>
      <c r="L4" s="162">
        <f>I4</f>
        <v>25974</v>
      </c>
      <c r="M4" s="162">
        <f>F4</f>
        <v>27340</v>
      </c>
      <c r="N4" s="121"/>
      <c r="O4" s="124"/>
    </row>
    <row r="5" spans="1:15" s="122" customFormat="1" x14ac:dyDescent="0.25">
      <c r="A5" s="246" t="s">
        <v>137</v>
      </c>
      <c r="B5" s="245"/>
      <c r="C5" s="138">
        <v>41682</v>
      </c>
      <c r="D5" s="139" t="s">
        <v>138</v>
      </c>
      <c r="E5" s="139" t="s">
        <v>139</v>
      </c>
      <c r="F5" s="139" t="s">
        <v>140</v>
      </c>
      <c r="G5" s="130">
        <v>100</v>
      </c>
      <c r="H5" s="130">
        <v>113.81</v>
      </c>
      <c r="I5" s="150">
        <v>115.48</v>
      </c>
      <c r="J5" s="150">
        <v>100</v>
      </c>
      <c r="K5" s="150" t="str">
        <f>CONCATENATE($H5,"/",G5)</f>
        <v>113.81/100</v>
      </c>
      <c r="L5" s="130" t="str">
        <f>CONCATENATE($I5,"/",G5)</f>
        <v>115.48/100</v>
      </c>
      <c r="M5" s="130" t="str">
        <f>CONCATENATE($J5,"/",G5)</f>
        <v>100/100</v>
      </c>
      <c r="N5" s="121"/>
      <c r="O5" s="124"/>
    </row>
    <row r="6" spans="1:15" s="123" customFormat="1" x14ac:dyDescent="0.25">
      <c r="A6" s="245" t="s">
        <v>141</v>
      </c>
      <c r="B6" s="245"/>
      <c r="C6" s="130" t="s">
        <v>142</v>
      </c>
      <c r="D6" s="130" t="s">
        <v>142</v>
      </c>
      <c r="E6" s="130" t="s">
        <v>142</v>
      </c>
      <c r="F6" s="130" t="s">
        <v>142</v>
      </c>
      <c r="G6" s="130">
        <v>100</v>
      </c>
      <c r="H6" s="130">
        <v>100</v>
      </c>
      <c r="I6" s="150">
        <v>100</v>
      </c>
      <c r="J6" s="150">
        <v>100</v>
      </c>
      <c r="K6" s="150" t="str">
        <f t="shared" ref="K6:M21" si="0">CONCATENATE($G6,"/",H6)</f>
        <v>100/100</v>
      </c>
      <c r="L6" s="130" t="str">
        <f t="shared" si="0"/>
        <v>100/100</v>
      </c>
      <c r="M6" s="130" t="str">
        <f t="shared" si="0"/>
        <v>100/100</v>
      </c>
      <c r="N6" s="121"/>
      <c r="O6" s="121"/>
    </row>
    <row r="7" spans="1:15" s="124" customFormat="1" ht="60" x14ac:dyDescent="0.25">
      <c r="A7" s="251" t="s">
        <v>143</v>
      </c>
      <c r="B7" s="140" t="s">
        <v>144</v>
      </c>
      <c r="C7" s="141" t="s">
        <v>145</v>
      </c>
      <c r="D7" s="141" t="s">
        <v>145</v>
      </c>
      <c r="E7" s="141" t="s">
        <v>145</v>
      </c>
      <c r="F7" s="141" t="s">
        <v>145</v>
      </c>
      <c r="G7" s="130">
        <v>100</v>
      </c>
      <c r="H7" s="130">
        <v>100</v>
      </c>
      <c r="I7" s="130">
        <v>100</v>
      </c>
      <c r="J7" s="130">
        <v>100</v>
      </c>
      <c r="K7" s="150" t="str">
        <f t="shared" si="0"/>
        <v>100/100</v>
      </c>
      <c r="L7" s="150" t="str">
        <f t="shared" si="0"/>
        <v>100/100</v>
      </c>
      <c r="M7" s="150" t="str">
        <f t="shared" si="0"/>
        <v>100/100</v>
      </c>
    </row>
    <row r="8" spans="1:15" s="124" customFormat="1" ht="24" x14ac:dyDescent="0.25">
      <c r="A8" s="252"/>
      <c r="B8" s="140" t="s">
        <v>146</v>
      </c>
      <c r="C8" s="141" t="s">
        <v>147</v>
      </c>
      <c r="D8" s="141" t="s">
        <v>147</v>
      </c>
      <c r="E8" s="141" t="s">
        <v>147</v>
      </c>
      <c r="F8" s="141" t="s">
        <v>147</v>
      </c>
      <c r="G8" s="130">
        <v>100</v>
      </c>
      <c r="H8" s="130">
        <v>100</v>
      </c>
      <c r="I8" s="130">
        <v>100</v>
      </c>
      <c r="J8" s="130">
        <v>100</v>
      </c>
      <c r="K8" s="150" t="str">
        <f>CONCATENATE($G8,"/",H8)</f>
        <v>100/100</v>
      </c>
      <c r="L8" s="150" t="str">
        <f>CONCATENATE($G8,"/",I8)</f>
        <v>100/100</v>
      </c>
      <c r="M8" s="150" t="str">
        <f>CONCATENATE($G8,"/",J8)</f>
        <v>100/100</v>
      </c>
    </row>
    <row r="9" spans="1:15" ht="62.4" x14ac:dyDescent="0.25">
      <c r="A9" s="252"/>
      <c r="B9" s="142" t="s">
        <v>148</v>
      </c>
      <c r="C9" s="143" t="s">
        <v>149</v>
      </c>
      <c r="D9" s="143" t="s">
        <v>149</v>
      </c>
      <c r="E9" s="143" t="s">
        <v>149</v>
      </c>
      <c r="F9" s="143" t="s">
        <v>149</v>
      </c>
      <c r="G9" s="130">
        <v>100</v>
      </c>
      <c r="H9" s="130">
        <v>100</v>
      </c>
      <c r="I9" s="130">
        <v>100</v>
      </c>
      <c r="J9" s="130">
        <v>100</v>
      </c>
      <c r="K9" s="150" t="str">
        <f t="shared" si="0"/>
        <v>100/100</v>
      </c>
      <c r="L9" s="150" t="str">
        <f t="shared" si="0"/>
        <v>100/100</v>
      </c>
      <c r="M9" s="150" t="str">
        <f t="shared" si="0"/>
        <v>100/100</v>
      </c>
    </row>
    <row r="10" spans="1:15" ht="48" x14ac:dyDescent="0.25">
      <c r="A10" s="252"/>
      <c r="B10" s="142" t="s">
        <v>150</v>
      </c>
      <c r="C10" s="144" t="s">
        <v>151</v>
      </c>
      <c r="D10" s="144" t="s">
        <v>151</v>
      </c>
      <c r="E10" s="144" t="s">
        <v>151</v>
      </c>
      <c r="F10" s="144" t="s">
        <v>151</v>
      </c>
      <c r="G10" s="130">
        <v>100</v>
      </c>
      <c r="H10" s="130">
        <v>100</v>
      </c>
      <c r="I10" s="130">
        <v>100</v>
      </c>
      <c r="J10" s="130">
        <v>100</v>
      </c>
      <c r="K10" s="150" t="str">
        <f>CONCATENATE($G10,"/",H10)</f>
        <v>100/100</v>
      </c>
      <c r="L10" s="150" t="str">
        <f>CONCATENATE($G10,"/",I10)</f>
        <v>100/100</v>
      </c>
      <c r="M10" s="150" t="str">
        <f>CONCATENATE($G10,"/",J10)</f>
        <v>100/100</v>
      </c>
    </row>
    <row r="11" spans="1:15" ht="15" customHeight="1" x14ac:dyDescent="0.25">
      <c r="A11" s="252"/>
      <c r="B11" s="133" t="s">
        <v>152</v>
      </c>
      <c r="C11" s="143" t="s">
        <v>153</v>
      </c>
      <c r="D11" s="143" t="s">
        <v>153</v>
      </c>
      <c r="E11" s="143" t="s">
        <v>153</v>
      </c>
      <c r="F11" s="143" t="s">
        <v>153</v>
      </c>
      <c r="G11" s="130">
        <v>100</v>
      </c>
      <c r="H11" s="130">
        <v>100</v>
      </c>
      <c r="I11" s="130">
        <v>100</v>
      </c>
      <c r="J11" s="130">
        <v>100</v>
      </c>
      <c r="K11" s="150" t="str">
        <f t="shared" si="0"/>
        <v>100/100</v>
      </c>
      <c r="L11" s="150" t="str">
        <f t="shared" si="0"/>
        <v>100/100</v>
      </c>
      <c r="M11" s="150" t="str">
        <f t="shared" si="0"/>
        <v>100/100</v>
      </c>
    </row>
    <row r="12" spans="1:15" ht="25.2" x14ac:dyDescent="0.25">
      <c r="A12" s="252"/>
      <c r="B12" s="133" t="s">
        <v>154</v>
      </c>
      <c r="C12" s="143" t="s">
        <v>155</v>
      </c>
      <c r="D12" s="143" t="s">
        <v>155</v>
      </c>
      <c r="E12" s="143" t="s">
        <v>155</v>
      </c>
      <c r="F12" s="143" t="s">
        <v>155</v>
      </c>
      <c r="G12" s="130">
        <v>100</v>
      </c>
      <c r="H12" s="130">
        <v>100</v>
      </c>
      <c r="I12" s="130">
        <v>100</v>
      </c>
      <c r="J12" s="130">
        <v>100</v>
      </c>
      <c r="K12" s="150" t="str">
        <f t="shared" si="0"/>
        <v>100/100</v>
      </c>
      <c r="L12" s="150" t="str">
        <f t="shared" si="0"/>
        <v>100/100</v>
      </c>
      <c r="M12" s="150" t="str">
        <f t="shared" si="0"/>
        <v>100/100</v>
      </c>
    </row>
    <row r="13" spans="1:15" ht="15" customHeight="1" x14ac:dyDescent="0.25">
      <c r="A13" s="252"/>
      <c r="B13" s="133" t="s">
        <v>156</v>
      </c>
      <c r="C13" s="145" t="s">
        <v>157</v>
      </c>
      <c r="D13" s="145" t="s">
        <v>158</v>
      </c>
      <c r="E13" s="145" t="s">
        <v>159</v>
      </c>
      <c r="F13" s="145" t="s">
        <v>160</v>
      </c>
      <c r="G13" s="130">
        <v>100</v>
      </c>
      <c r="H13" s="130">
        <v>100</v>
      </c>
      <c r="I13" s="130">
        <v>100</v>
      </c>
      <c r="J13" s="130">
        <v>100</v>
      </c>
      <c r="K13" s="150" t="str">
        <f t="shared" si="0"/>
        <v>100/100</v>
      </c>
      <c r="L13" s="150" t="str">
        <f t="shared" si="0"/>
        <v>100/100</v>
      </c>
      <c r="M13" s="150" t="str">
        <f t="shared" si="0"/>
        <v>100/100</v>
      </c>
    </row>
    <row r="14" spans="1:15" ht="15" customHeight="1" x14ac:dyDescent="0.25">
      <c r="A14" s="253"/>
      <c r="B14" s="133" t="s">
        <v>161</v>
      </c>
      <c r="C14" s="144" t="s">
        <v>162</v>
      </c>
      <c r="D14" s="144" t="s">
        <v>162</v>
      </c>
      <c r="E14" s="144" t="s">
        <v>162</v>
      </c>
      <c r="F14" s="144" t="s">
        <v>162</v>
      </c>
      <c r="G14" s="130">
        <v>100</v>
      </c>
      <c r="H14" s="130">
        <v>100</v>
      </c>
      <c r="I14" s="130">
        <v>100</v>
      </c>
      <c r="J14" s="130">
        <v>100</v>
      </c>
      <c r="K14" s="150" t="str">
        <f t="shared" si="0"/>
        <v>100/100</v>
      </c>
      <c r="L14" s="150" t="str">
        <f t="shared" si="0"/>
        <v>100/100</v>
      </c>
      <c r="M14" s="150" t="str">
        <f t="shared" si="0"/>
        <v>100/100</v>
      </c>
    </row>
    <row r="15" spans="1:15" ht="15" customHeight="1" x14ac:dyDescent="0.25">
      <c r="A15" s="254" t="s">
        <v>163</v>
      </c>
      <c r="B15" s="129" t="s">
        <v>164</v>
      </c>
      <c r="C15" s="144" t="s">
        <v>165</v>
      </c>
      <c r="D15" s="144" t="s">
        <v>165</v>
      </c>
      <c r="E15" s="144" t="s">
        <v>165</v>
      </c>
      <c r="F15" s="144" t="s">
        <v>165</v>
      </c>
      <c r="G15" s="130">
        <v>100</v>
      </c>
      <c r="H15" s="130">
        <v>100</v>
      </c>
      <c r="I15" s="130">
        <v>100</v>
      </c>
      <c r="J15" s="130">
        <v>100</v>
      </c>
      <c r="K15" s="150" t="str">
        <f t="shared" si="0"/>
        <v>100/100</v>
      </c>
      <c r="L15" s="150" t="str">
        <f t="shared" si="0"/>
        <v>100/100</v>
      </c>
      <c r="M15" s="150" t="str">
        <f t="shared" si="0"/>
        <v>100/100</v>
      </c>
    </row>
    <row r="16" spans="1:15" ht="15" customHeight="1" x14ac:dyDescent="0.25">
      <c r="A16" s="255"/>
      <c r="B16" s="129" t="s">
        <v>166</v>
      </c>
      <c r="C16" s="143" t="s">
        <v>167</v>
      </c>
      <c r="D16" s="143" t="s">
        <v>167</v>
      </c>
      <c r="E16" s="143" t="s">
        <v>167</v>
      </c>
      <c r="F16" s="143" t="s">
        <v>167</v>
      </c>
      <c r="G16" s="130">
        <f>ROUND((1-1/(1+7%)^59.5)/(1-1/(1+7%)^70),4)</f>
        <v>0.99080000000000001</v>
      </c>
      <c r="H16" s="130">
        <f>ROUND((1-1/(1+7%)^59.5)/(1-1/(1+7%)^70),4)</f>
        <v>0.99080000000000001</v>
      </c>
      <c r="I16" s="130">
        <f>ROUND((1-1/(1+7%)^59.5)/(1-1/(1+7%)^70),4)</f>
        <v>0.99080000000000001</v>
      </c>
      <c r="J16" s="130">
        <f>ROUND((1-1/(1+7%)^59.5)/(1-1/(1+7%)^70),4)</f>
        <v>0.99080000000000001</v>
      </c>
      <c r="K16" s="150" t="str">
        <f t="shared" si="0"/>
        <v>0.9908/0.9908</v>
      </c>
      <c r="L16" s="150" t="str">
        <f t="shared" si="0"/>
        <v>0.9908/0.9908</v>
      </c>
      <c r="M16" s="150" t="str">
        <f t="shared" si="0"/>
        <v>0.9908/0.9908</v>
      </c>
    </row>
    <row r="17" spans="1:234" ht="15" customHeight="1" x14ac:dyDescent="0.25">
      <c r="A17" s="255"/>
      <c r="B17" s="129" t="s">
        <v>168</v>
      </c>
      <c r="C17" s="144" t="s">
        <v>169</v>
      </c>
      <c r="D17" s="144" t="s">
        <v>169</v>
      </c>
      <c r="E17" s="144" t="s">
        <v>169</v>
      </c>
      <c r="F17" s="144" t="s">
        <v>169</v>
      </c>
      <c r="G17" s="130">
        <v>100</v>
      </c>
      <c r="H17" s="130">
        <v>100</v>
      </c>
      <c r="I17" s="130">
        <v>100</v>
      </c>
      <c r="J17" s="130">
        <v>100</v>
      </c>
      <c r="K17" s="150" t="str">
        <f t="shared" si="0"/>
        <v>100/100</v>
      </c>
      <c r="L17" s="150" t="str">
        <f t="shared" si="0"/>
        <v>100/100</v>
      </c>
      <c r="M17" s="150" t="str">
        <f t="shared" si="0"/>
        <v>100/100</v>
      </c>
    </row>
    <row r="18" spans="1:234" s="125" customFormat="1" ht="25.2" x14ac:dyDescent="0.25">
      <c r="A18" s="256" t="s">
        <v>170</v>
      </c>
      <c r="B18" s="133" t="s">
        <v>171</v>
      </c>
      <c r="C18" s="132" t="s">
        <v>172</v>
      </c>
      <c r="D18" s="132" t="s">
        <v>173</v>
      </c>
      <c r="E18" s="132" t="s">
        <v>174</v>
      </c>
      <c r="F18" s="132" t="s">
        <v>175</v>
      </c>
      <c r="G18" s="130">
        <v>100</v>
      </c>
      <c r="H18" s="130">
        <v>100</v>
      </c>
      <c r="I18" s="130">
        <v>100</v>
      </c>
      <c r="J18" s="130">
        <v>100</v>
      </c>
      <c r="K18" s="150" t="str">
        <f t="shared" si="0"/>
        <v>100/100</v>
      </c>
      <c r="L18" s="150" t="str">
        <f t="shared" si="0"/>
        <v>100/100</v>
      </c>
      <c r="M18" s="150" t="str">
        <f t="shared" si="0"/>
        <v>100/100</v>
      </c>
      <c r="N18" s="126"/>
      <c r="O18" s="126"/>
      <c r="P18" s="126"/>
      <c r="Q18" s="126"/>
      <c r="R18" s="126"/>
      <c r="S18" s="126"/>
      <c r="T18" s="126"/>
      <c r="U18" s="126"/>
      <c r="V18" s="126"/>
      <c r="W18" s="126"/>
      <c r="X18" s="126"/>
      <c r="Y18" s="126"/>
      <c r="Z18" s="126"/>
      <c r="AA18" s="126"/>
      <c r="AB18" s="126"/>
      <c r="AC18" s="126"/>
      <c r="AD18" s="126"/>
      <c r="AE18" s="126"/>
      <c r="AF18" s="126"/>
      <c r="AG18" s="126"/>
      <c r="AH18" s="126"/>
      <c r="AI18" s="126"/>
      <c r="AJ18" s="126"/>
      <c r="AK18" s="126"/>
      <c r="AL18" s="126"/>
      <c r="AM18" s="126"/>
      <c r="AN18" s="126"/>
      <c r="AO18" s="126"/>
      <c r="AP18" s="126"/>
      <c r="AQ18" s="126"/>
      <c r="AR18" s="126"/>
      <c r="AS18" s="126"/>
      <c r="AT18" s="126"/>
      <c r="AU18" s="126"/>
      <c r="AV18" s="126"/>
      <c r="AW18" s="126"/>
      <c r="AX18" s="126"/>
      <c r="AY18" s="126"/>
      <c r="AZ18" s="126"/>
      <c r="BA18" s="126"/>
      <c r="BB18" s="126"/>
      <c r="BC18" s="126"/>
      <c r="BD18" s="126"/>
      <c r="BE18" s="126"/>
      <c r="BF18" s="126"/>
      <c r="BG18" s="126"/>
      <c r="BH18" s="126"/>
      <c r="BI18" s="126"/>
      <c r="BJ18" s="126"/>
      <c r="BK18" s="126"/>
      <c r="BL18" s="126"/>
      <c r="BM18" s="126"/>
      <c r="BN18" s="126"/>
      <c r="BO18" s="126"/>
      <c r="BP18" s="126"/>
      <c r="BQ18" s="126"/>
      <c r="BR18" s="126"/>
      <c r="BS18" s="126"/>
      <c r="BT18" s="126"/>
      <c r="BU18" s="126"/>
      <c r="BV18" s="126"/>
      <c r="BW18" s="126"/>
      <c r="BX18" s="126"/>
      <c r="BY18" s="126"/>
      <c r="BZ18" s="126"/>
      <c r="CA18" s="126"/>
      <c r="CB18" s="126"/>
      <c r="CC18" s="126"/>
      <c r="CD18" s="126"/>
      <c r="CE18" s="126"/>
      <c r="CF18" s="126"/>
      <c r="CG18" s="126"/>
      <c r="CH18" s="126"/>
      <c r="CI18" s="126"/>
      <c r="CJ18" s="126"/>
      <c r="CK18" s="126"/>
      <c r="CL18" s="126"/>
      <c r="CM18" s="126"/>
      <c r="CN18" s="126"/>
      <c r="CO18" s="126"/>
      <c r="CP18" s="126"/>
      <c r="CQ18" s="126"/>
      <c r="CR18" s="126"/>
      <c r="CS18" s="126"/>
      <c r="CT18" s="126"/>
      <c r="CU18" s="126"/>
      <c r="CV18" s="126"/>
      <c r="CW18" s="126"/>
      <c r="CX18" s="126"/>
      <c r="CY18" s="126"/>
      <c r="CZ18" s="126"/>
      <c r="DA18" s="126"/>
      <c r="DB18" s="126"/>
      <c r="DC18" s="126"/>
      <c r="DD18" s="126"/>
      <c r="DE18" s="126"/>
      <c r="DF18" s="126"/>
      <c r="DG18" s="126"/>
      <c r="DH18" s="126"/>
      <c r="DI18" s="126"/>
      <c r="DJ18" s="126"/>
      <c r="DK18" s="126"/>
      <c r="DL18" s="126"/>
      <c r="DM18" s="126"/>
      <c r="DN18" s="126"/>
      <c r="DO18" s="126"/>
      <c r="DP18" s="126"/>
      <c r="DQ18" s="126"/>
      <c r="DR18" s="126"/>
      <c r="DS18" s="126"/>
      <c r="DT18" s="126"/>
      <c r="DU18" s="126"/>
      <c r="DV18" s="126"/>
      <c r="DW18" s="126"/>
      <c r="DX18" s="126"/>
      <c r="DY18" s="126"/>
      <c r="DZ18" s="126"/>
      <c r="EA18" s="126"/>
      <c r="EB18" s="126"/>
      <c r="EC18" s="126"/>
      <c r="ED18" s="126"/>
      <c r="EE18" s="126"/>
      <c r="EF18" s="126"/>
      <c r="EG18" s="126"/>
      <c r="EH18" s="126"/>
      <c r="EI18" s="126"/>
      <c r="EJ18" s="126"/>
      <c r="EK18" s="126"/>
      <c r="EL18" s="126"/>
      <c r="EM18" s="126"/>
      <c r="EN18" s="126"/>
      <c r="EO18" s="126"/>
      <c r="EP18" s="126"/>
      <c r="EQ18" s="126"/>
      <c r="ER18" s="126"/>
      <c r="ES18" s="126"/>
      <c r="ET18" s="126"/>
      <c r="EU18" s="126"/>
      <c r="EV18" s="126"/>
      <c r="EW18" s="126"/>
      <c r="EX18" s="126"/>
      <c r="EY18" s="126"/>
      <c r="EZ18" s="126"/>
      <c r="FA18" s="126"/>
      <c r="FB18" s="126"/>
      <c r="FC18" s="126"/>
      <c r="FD18" s="126"/>
      <c r="FE18" s="126"/>
      <c r="FF18" s="126"/>
      <c r="FG18" s="126"/>
      <c r="FH18" s="126"/>
      <c r="FI18" s="126"/>
      <c r="FJ18" s="126"/>
      <c r="FK18" s="126"/>
      <c r="FL18" s="126"/>
      <c r="FM18" s="126"/>
      <c r="FN18" s="126"/>
      <c r="FO18" s="126"/>
      <c r="FP18" s="126"/>
      <c r="FQ18" s="126"/>
      <c r="FR18" s="126"/>
      <c r="FS18" s="126"/>
      <c r="FT18" s="126"/>
      <c r="FU18" s="126"/>
      <c r="FV18" s="126"/>
      <c r="FW18" s="126"/>
      <c r="FX18" s="126"/>
      <c r="FY18" s="126"/>
      <c r="FZ18" s="126"/>
      <c r="GA18" s="126"/>
      <c r="GB18" s="126"/>
      <c r="GC18" s="126"/>
      <c r="GD18" s="126"/>
      <c r="GE18" s="126"/>
      <c r="GF18" s="126"/>
      <c r="GG18" s="126"/>
      <c r="GH18" s="126"/>
      <c r="GI18" s="126"/>
      <c r="GJ18" s="126"/>
      <c r="GK18" s="126"/>
      <c r="GL18" s="126"/>
      <c r="GM18" s="126"/>
      <c r="GN18" s="126"/>
      <c r="GO18" s="126"/>
      <c r="GP18" s="126"/>
      <c r="GQ18" s="126"/>
      <c r="GR18" s="126"/>
      <c r="GS18" s="126"/>
      <c r="GT18" s="126"/>
      <c r="GU18" s="126"/>
      <c r="GV18" s="126"/>
      <c r="GW18" s="126"/>
      <c r="GX18" s="126"/>
      <c r="GY18" s="126"/>
      <c r="GZ18" s="126"/>
      <c r="HA18" s="126"/>
      <c r="HB18" s="126"/>
      <c r="HC18" s="126"/>
      <c r="HD18" s="126"/>
      <c r="HE18" s="126"/>
      <c r="HF18" s="126"/>
      <c r="HG18" s="126"/>
      <c r="HH18" s="126"/>
      <c r="HI18" s="126"/>
      <c r="HJ18" s="126"/>
      <c r="HK18" s="126"/>
      <c r="HL18" s="126"/>
      <c r="HM18" s="126"/>
      <c r="HN18" s="126"/>
      <c r="HO18" s="126"/>
      <c r="HP18" s="126"/>
      <c r="HQ18" s="126"/>
      <c r="HR18" s="126"/>
      <c r="HS18" s="126"/>
      <c r="HT18" s="126"/>
      <c r="HU18" s="126"/>
      <c r="HV18" s="126"/>
      <c r="HW18" s="126"/>
      <c r="HX18" s="126"/>
      <c r="HY18" s="126"/>
      <c r="HZ18" s="126"/>
    </row>
    <row r="19" spans="1:234" s="125" customFormat="1" ht="24" x14ac:dyDescent="0.25">
      <c r="A19" s="257"/>
      <c r="B19" s="133" t="s">
        <v>176</v>
      </c>
      <c r="C19" s="132" t="s">
        <v>177</v>
      </c>
      <c r="D19" s="132" t="s">
        <v>177</v>
      </c>
      <c r="E19" s="132" t="s">
        <v>177</v>
      </c>
      <c r="F19" s="132" t="s">
        <v>177</v>
      </c>
      <c r="G19" s="130">
        <v>100</v>
      </c>
      <c r="H19" s="130">
        <v>100</v>
      </c>
      <c r="I19" s="130">
        <v>100</v>
      </c>
      <c r="J19" s="130">
        <v>100</v>
      </c>
      <c r="K19" s="150" t="str">
        <f t="shared" si="0"/>
        <v>100/100</v>
      </c>
      <c r="L19" s="150" t="str">
        <f t="shared" si="0"/>
        <v>100/100</v>
      </c>
      <c r="M19" s="150" t="str">
        <f t="shared" si="0"/>
        <v>100/100</v>
      </c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Z19" s="126"/>
      <c r="AA19" s="126"/>
      <c r="AB19" s="126"/>
      <c r="AC19" s="126"/>
      <c r="AD19" s="126"/>
      <c r="AE19" s="126"/>
      <c r="AF19" s="126"/>
      <c r="AG19" s="126"/>
      <c r="AH19" s="126"/>
      <c r="AI19" s="126"/>
      <c r="AJ19" s="126"/>
      <c r="AK19" s="126"/>
      <c r="AL19" s="126"/>
      <c r="AM19" s="126"/>
      <c r="AN19" s="126"/>
      <c r="AO19" s="126"/>
      <c r="AP19" s="126"/>
      <c r="AQ19" s="126"/>
      <c r="AR19" s="126"/>
      <c r="AS19" s="126"/>
      <c r="AT19" s="126"/>
      <c r="AU19" s="126"/>
      <c r="AV19" s="126"/>
      <c r="AW19" s="126"/>
      <c r="AX19" s="126"/>
      <c r="AY19" s="126"/>
      <c r="AZ19" s="126"/>
      <c r="BA19" s="126"/>
      <c r="BB19" s="126"/>
      <c r="BC19" s="126"/>
      <c r="BD19" s="126"/>
      <c r="BE19" s="126"/>
      <c r="BF19" s="126"/>
      <c r="BG19" s="126"/>
      <c r="BH19" s="126"/>
      <c r="BI19" s="126"/>
      <c r="BJ19" s="126"/>
      <c r="BK19" s="126"/>
      <c r="BL19" s="126"/>
      <c r="BM19" s="126"/>
      <c r="BN19" s="126"/>
      <c r="BO19" s="126"/>
      <c r="BP19" s="126"/>
      <c r="BQ19" s="126"/>
      <c r="BR19" s="126"/>
      <c r="BS19" s="126"/>
      <c r="BT19" s="126"/>
      <c r="BU19" s="126"/>
      <c r="BV19" s="126"/>
      <c r="BW19" s="126"/>
      <c r="BX19" s="126"/>
      <c r="BY19" s="126"/>
      <c r="BZ19" s="126"/>
      <c r="CA19" s="126"/>
      <c r="CB19" s="126"/>
      <c r="CC19" s="126"/>
      <c r="CD19" s="126"/>
      <c r="CE19" s="126"/>
      <c r="CF19" s="126"/>
      <c r="CG19" s="126"/>
      <c r="CH19" s="126"/>
      <c r="CI19" s="126"/>
      <c r="CJ19" s="126"/>
      <c r="CK19" s="126"/>
      <c r="CL19" s="126"/>
      <c r="CM19" s="126"/>
      <c r="CN19" s="126"/>
      <c r="CO19" s="126"/>
      <c r="CP19" s="126"/>
      <c r="CQ19" s="126"/>
      <c r="CR19" s="126"/>
      <c r="CS19" s="126"/>
      <c r="CT19" s="126"/>
      <c r="CU19" s="126"/>
      <c r="CV19" s="126"/>
      <c r="CW19" s="126"/>
      <c r="CX19" s="126"/>
      <c r="CY19" s="126"/>
      <c r="CZ19" s="126"/>
      <c r="DA19" s="126"/>
      <c r="DB19" s="126"/>
      <c r="DC19" s="126"/>
      <c r="DD19" s="126"/>
      <c r="DE19" s="126"/>
      <c r="DF19" s="126"/>
      <c r="DG19" s="126"/>
      <c r="DH19" s="126"/>
      <c r="DI19" s="126"/>
      <c r="DJ19" s="126"/>
      <c r="DK19" s="126"/>
      <c r="DL19" s="126"/>
      <c r="DM19" s="126"/>
      <c r="DN19" s="126"/>
      <c r="DO19" s="126"/>
      <c r="DP19" s="126"/>
      <c r="DQ19" s="126"/>
      <c r="DR19" s="126"/>
      <c r="DS19" s="126"/>
      <c r="DT19" s="126"/>
      <c r="DU19" s="126"/>
      <c r="DV19" s="126"/>
      <c r="DW19" s="126"/>
      <c r="DX19" s="126"/>
      <c r="DY19" s="126"/>
      <c r="DZ19" s="126"/>
      <c r="EA19" s="126"/>
      <c r="EB19" s="126"/>
      <c r="EC19" s="126"/>
      <c r="ED19" s="126"/>
      <c r="EE19" s="126"/>
      <c r="EF19" s="126"/>
      <c r="EG19" s="126"/>
      <c r="EH19" s="126"/>
      <c r="EI19" s="126"/>
      <c r="EJ19" s="126"/>
      <c r="EK19" s="126"/>
      <c r="EL19" s="126"/>
      <c r="EM19" s="126"/>
      <c r="EN19" s="126"/>
      <c r="EO19" s="126"/>
      <c r="EP19" s="126"/>
      <c r="EQ19" s="126"/>
      <c r="ER19" s="126"/>
      <c r="ES19" s="126"/>
      <c r="ET19" s="126"/>
      <c r="EU19" s="126"/>
      <c r="EV19" s="126"/>
      <c r="EW19" s="126"/>
      <c r="EX19" s="126"/>
      <c r="EY19" s="126"/>
      <c r="EZ19" s="126"/>
      <c r="FA19" s="126"/>
      <c r="FB19" s="126"/>
      <c r="FC19" s="126"/>
      <c r="FD19" s="126"/>
      <c r="FE19" s="126"/>
      <c r="FF19" s="126"/>
      <c r="FG19" s="126"/>
      <c r="FH19" s="126"/>
      <c r="FI19" s="126"/>
      <c r="FJ19" s="126"/>
      <c r="FK19" s="126"/>
      <c r="FL19" s="126"/>
      <c r="FM19" s="126"/>
      <c r="FN19" s="126"/>
      <c r="FO19" s="126"/>
      <c r="FP19" s="126"/>
      <c r="FQ19" s="126"/>
      <c r="FR19" s="126"/>
      <c r="FS19" s="126"/>
      <c r="FT19" s="126"/>
      <c r="FU19" s="126"/>
      <c r="FV19" s="126"/>
      <c r="FW19" s="126"/>
      <c r="FX19" s="126"/>
      <c r="FY19" s="126"/>
      <c r="FZ19" s="126"/>
      <c r="GA19" s="126"/>
      <c r="GB19" s="126"/>
      <c r="GC19" s="126"/>
      <c r="GD19" s="126"/>
      <c r="GE19" s="126"/>
      <c r="GF19" s="126"/>
      <c r="GG19" s="126"/>
      <c r="GH19" s="126"/>
      <c r="GI19" s="126"/>
      <c r="GJ19" s="126"/>
      <c r="GK19" s="126"/>
      <c r="GL19" s="126"/>
      <c r="GM19" s="126"/>
      <c r="GN19" s="126"/>
      <c r="GO19" s="126"/>
      <c r="GP19" s="126"/>
      <c r="GQ19" s="126"/>
      <c r="GR19" s="126"/>
      <c r="GS19" s="126"/>
      <c r="GT19" s="126"/>
      <c r="GU19" s="126"/>
      <c r="GV19" s="126"/>
      <c r="GW19" s="126"/>
      <c r="GX19" s="126"/>
      <c r="GY19" s="126"/>
      <c r="GZ19" s="126"/>
      <c r="HA19" s="126"/>
      <c r="HB19" s="126"/>
      <c r="HC19" s="126"/>
      <c r="HD19" s="126"/>
      <c r="HE19" s="126"/>
      <c r="HF19" s="126"/>
      <c r="HG19" s="126"/>
      <c r="HH19" s="126"/>
      <c r="HI19" s="126"/>
      <c r="HJ19" s="126"/>
      <c r="HK19" s="126"/>
      <c r="HL19" s="126"/>
      <c r="HM19" s="126"/>
      <c r="HN19" s="126"/>
      <c r="HO19" s="126"/>
      <c r="HP19" s="126"/>
      <c r="HQ19" s="126"/>
      <c r="HR19" s="126"/>
      <c r="HS19" s="126"/>
      <c r="HT19" s="126"/>
      <c r="HU19" s="126"/>
      <c r="HV19" s="126"/>
      <c r="HW19" s="126"/>
      <c r="HX19" s="126"/>
      <c r="HY19" s="126"/>
      <c r="HZ19" s="126"/>
    </row>
    <row r="20" spans="1:234" s="125" customFormat="1" ht="25.2" x14ac:dyDescent="0.25">
      <c r="A20" s="257"/>
      <c r="B20" s="133" t="s">
        <v>178</v>
      </c>
      <c r="C20" s="132" t="s">
        <v>179</v>
      </c>
      <c r="D20" s="132" t="s">
        <v>179</v>
      </c>
      <c r="E20" s="132" t="s">
        <v>179</v>
      </c>
      <c r="F20" s="132" t="s">
        <v>179</v>
      </c>
      <c r="G20" s="130">
        <v>100</v>
      </c>
      <c r="H20" s="130">
        <v>100</v>
      </c>
      <c r="I20" s="130">
        <v>100</v>
      </c>
      <c r="J20" s="130">
        <v>100</v>
      </c>
      <c r="K20" s="150" t="str">
        <f t="shared" si="0"/>
        <v>100/100</v>
      </c>
      <c r="L20" s="150" t="str">
        <f t="shared" si="0"/>
        <v>100/100</v>
      </c>
      <c r="M20" s="150" t="str">
        <f t="shared" si="0"/>
        <v>100/100</v>
      </c>
      <c r="N20" s="126"/>
      <c r="O20" s="126"/>
      <c r="P20" s="126"/>
      <c r="Q20" s="126"/>
      <c r="R20" s="126"/>
      <c r="S20" s="126"/>
      <c r="T20" s="126"/>
      <c r="U20" s="126"/>
      <c r="V20" s="126"/>
      <c r="W20" s="126"/>
      <c r="X20" s="126"/>
      <c r="Y20" s="126"/>
      <c r="Z20" s="126"/>
      <c r="AA20" s="126"/>
      <c r="AB20" s="126"/>
      <c r="AC20" s="126"/>
      <c r="AD20" s="126"/>
      <c r="AE20" s="126"/>
      <c r="AF20" s="126"/>
      <c r="AG20" s="126"/>
      <c r="AH20" s="126"/>
      <c r="AI20" s="126"/>
      <c r="AJ20" s="126"/>
      <c r="AK20" s="126"/>
      <c r="AL20" s="126"/>
      <c r="AM20" s="126"/>
      <c r="AN20" s="126"/>
      <c r="AO20" s="126"/>
      <c r="AP20" s="126"/>
      <c r="AQ20" s="126"/>
      <c r="AR20" s="126"/>
      <c r="AS20" s="126"/>
      <c r="AT20" s="126"/>
      <c r="AU20" s="126"/>
      <c r="AV20" s="126"/>
      <c r="AW20" s="126"/>
      <c r="AX20" s="126"/>
      <c r="AY20" s="126"/>
      <c r="AZ20" s="126"/>
      <c r="BA20" s="126"/>
      <c r="BB20" s="126"/>
      <c r="BC20" s="126"/>
      <c r="BD20" s="126"/>
      <c r="BE20" s="126"/>
      <c r="BF20" s="126"/>
      <c r="BG20" s="126"/>
      <c r="BH20" s="126"/>
      <c r="BI20" s="126"/>
      <c r="BJ20" s="126"/>
      <c r="BK20" s="126"/>
      <c r="BL20" s="126"/>
      <c r="BM20" s="126"/>
      <c r="BN20" s="126"/>
      <c r="BO20" s="126"/>
      <c r="BP20" s="126"/>
      <c r="BQ20" s="126"/>
      <c r="BR20" s="126"/>
      <c r="BS20" s="126"/>
      <c r="BT20" s="126"/>
      <c r="BU20" s="126"/>
      <c r="BV20" s="126"/>
      <c r="BW20" s="126"/>
      <c r="BX20" s="126"/>
      <c r="BY20" s="126"/>
      <c r="BZ20" s="126"/>
      <c r="CA20" s="126"/>
      <c r="CB20" s="126"/>
      <c r="CC20" s="126"/>
      <c r="CD20" s="126"/>
      <c r="CE20" s="126"/>
      <c r="CF20" s="126"/>
      <c r="CG20" s="126"/>
      <c r="CH20" s="126"/>
      <c r="CI20" s="126"/>
      <c r="CJ20" s="126"/>
      <c r="CK20" s="126"/>
      <c r="CL20" s="126"/>
      <c r="CM20" s="126"/>
      <c r="CN20" s="126"/>
      <c r="CO20" s="126"/>
      <c r="CP20" s="126"/>
      <c r="CQ20" s="126"/>
      <c r="CR20" s="126"/>
      <c r="CS20" s="126"/>
      <c r="CT20" s="126"/>
      <c r="CU20" s="126"/>
      <c r="CV20" s="126"/>
      <c r="CW20" s="126"/>
      <c r="CX20" s="126"/>
      <c r="CY20" s="126"/>
      <c r="CZ20" s="126"/>
      <c r="DA20" s="126"/>
      <c r="DB20" s="126"/>
      <c r="DC20" s="126"/>
      <c r="DD20" s="126"/>
      <c r="DE20" s="126"/>
      <c r="DF20" s="126"/>
      <c r="DG20" s="126"/>
      <c r="DH20" s="126"/>
      <c r="DI20" s="126"/>
      <c r="DJ20" s="126"/>
      <c r="DK20" s="126"/>
      <c r="DL20" s="126"/>
      <c r="DM20" s="126"/>
      <c r="DN20" s="126"/>
      <c r="DO20" s="126"/>
      <c r="DP20" s="126"/>
      <c r="DQ20" s="126"/>
      <c r="DR20" s="126"/>
      <c r="DS20" s="126"/>
      <c r="DT20" s="126"/>
      <c r="DU20" s="126"/>
      <c r="DV20" s="126"/>
      <c r="DW20" s="126"/>
      <c r="DX20" s="126"/>
      <c r="DY20" s="126"/>
      <c r="DZ20" s="126"/>
      <c r="EA20" s="126"/>
      <c r="EB20" s="126"/>
      <c r="EC20" s="126"/>
      <c r="ED20" s="126"/>
      <c r="EE20" s="126"/>
      <c r="EF20" s="126"/>
      <c r="EG20" s="126"/>
      <c r="EH20" s="126"/>
      <c r="EI20" s="126"/>
      <c r="EJ20" s="126"/>
      <c r="EK20" s="126"/>
      <c r="EL20" s="126"/>
      <c r="EM20" s="126"/>
      <c r="EN20" s="126"/>
      <c r="EO20" s="126"/>
      <c r="EP20" s="126"/>
      <c r="EQ20" s="126"/>
      <c r="ER20" s="126"/>
      <c r="ES20" s="126"/>
      <c r="ET20" s="126"/>
      <c r="EU20" s="126"/>
      <c r="EV20" s="126"/>
      <c r="EW20" s="126"/>
      <c r="EX20" s="126"/>
      <c r="EY20" s="126"/>
      <c r="EZ20" s="126"/>
      <c r="FA20" s="126"/>
      <c r="FB20" s="126"/>
      <c r="FC20" s="126"/>
      <c r="FD20" s="126"/>
      <c r="FE20" s="126"/>
      <c r="FF20" s="126"/>
      <c r="FG20" s="126"/>
      <c r="FH20" s="126"/>
      <c r="FI20" s="126"/>
      <c r="FJ20" s="126"/>
      <c r="FK20" s="126"/>
      <c r="FL20" s="126"/>
      <c r="FM20" s="126"/>
      <c r="FN20" s="126"/>
      <c r="FO20" s="126"/>
      <c r="FP20" s="126"/>
      <c r="FQ20" s="126"/>
      <c r="FR20" s="126"/>
      <c r="FS20" s="126"/>
      <c r="FT20" s="126"/>
      <c r="FU20" s="126"/>
      <c r="FV20" s="126"/>
      <c r="FW20" s="126"/>
      <c r="FX20" s="126"/>
      <c r="FY20" s="126"/>
      <c r="FZ20" s="126"/>
      <c r="GA20" s="126"/>
      <c r="GB20" s="126"/>
      <c r="GC20" s="126"/>
      <c r="GD20" s="126"/>
      <c r="GE20" s="126"/>
      <c r="GF20" s="126"/>
      <c r="GG20" s="126"/>
      <c r="GH20" s="126"/>
      <c r="GI20" s="126"/>
      <c r="GJ20" s="126"/>
      <c r="GK20" s="126"/>
      <c r="GL20" s="126"/>
      <c r="GM20" s="126"/>
      <c r="GN20" s="126"/>
      <c r="GO20" s="126"/>
      <c r="GP20" s="126"/>
      <c r="GQ20" s="126"/>
      <c r="GR20" s="126"/>
      <c r="GS20" s="126"/>
      <c r="GT20" s="126"/>
      <c r="GU20" s="126"/>
      <c r="GV20" s="126"/>
      <c r="GW20" s="126"/>
      <c r="GX20" s="126"/>
      <c r="GY20" s="126"/>
      <c r="GZ20" s="126"/>
      <c r="HA20" s="126"/>
      <c r="HB20" s="126"/>
      <c r="HC20" s="126"/>
      <c r="HD20" s="126"/>
      <c r="HE20" s="126"/>
      <c r="HF20" s="126"/>
      <c r="HG20" s="126"/>
      <c r="HH20" s="126"/>
      <c r="HI20" s="126"/>
      <c r="HJ20" s="126"/>
      <c r="HK20" s="126"/>
      <c r="HL20" s="126"/>
      <c r="HM20" s="126"/>
      <c r="HN20" s="126"/>
      <c r="HO20" s="126"/>
      <c r="HP20" s="126"/>
      <c r="HQ20" s="126"/>
      <c r="HR20" s="126"/>
      <c r="HS20" s="126"/>
      <c r="HT20" s="126"/>
      <c r="HU20" s="126"/>
      <c r="HV20" s="126"/>
      <c r="HW20" s="126"/>
      <c r="HX20" s="126"/>
      <c r="HY20" s="126"/>
      <c r="HZ20" s="126"/>
    </row>
    <row r="21" spans="1:234" s="125" customFormat="1" x14ac:dyDescent="0.25">
      <c r="A21" s="257"/>
      <c r="B21" s="133" t="s">
        <v>180</v>
      </c>
      <c r="C21" s="132" t="s">
        <v>181</v>
      </c>
      <c r="D21" s="132" t="s">
        <v>181</v>
      </c>
      <c r="E21" s="132" t="s">
        <v>181</v>
      </c>
      <c r="F21" s="132" t="s">
        <v>181</v>
      </c>
      <c r="G21" s="130">
        <v>100</v>
      </c>
      <c r="H21" s="130">
        <v>100</v>
      </c>
      <c r="I21" s="130">
        <v>100</v>
      </c>
      <c r="J21" s="130">
        <v>100</v>
      </c>
      <c r="K21" s="150" t="str">
        <f t="shared" si="0"/>
        <v>100/100</v>
      </c>
      <c r="L21" s="150" t="str">
        <f t="shared" si="0"/>
        <v>100/100</v>
      </c>
      <c r="M21" s="150" t="str">
        <f t="shared" si="0"/>
        <v>100/100</v>
      </c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  <c r="AO21" s="126"/>
      <c r="AP21" s="126"/>
      <c r="AQ21" s="126"/>
      <c r="AR21" s="126"/>
      <c r="AS21" s="126"/>
      <c r="AT21" s="126"/>
      <c r="AU21" s="126"/>
      <c r="AV21" s="126"/>
      <c r="AW21" s="126"/>
      <c r="AX21" s="126"/>
      <c r="AY21" s="126"/>
      <c r="AZ21" s="126"/>
      <c r="BA21" s="126"/>
      <c r="BB21" s="126"/>
      <c r="BC21" s="126"/>
      <c r="BD21" s="126"/>
      <c r="BE21" s="126"/>
      <c r="BF21" s="126"/>
      <c r="BG21" s="126"/>
      <c r="BH21" s="126"/>
      <c r="BI21" s="126"/>
      <c r="BJ21" s="126"/>
      <c r="BK21" s="126"/>
      <c r="BL21" s="126"/>
      <c r="BM21" s="126"/>
      <c r="BN21" s="126"/>
      <c r="BO21" s="126"/>
      <c r="BP21" s="126"/>
      <c r="BQ21" s="126"/>
      <c r="BR21" s="126"/>
      <c r="BS21" s="126"/>
      <c r="BT21" s="126"/>
      <c r="BU21" s="126"/>
      <c r="BV21" s="126"/>
      <c r="BW21" s="126"/>
      <c r="BX21" s="126"/>
      <c r="BY21" s="126"/>
      <c r="BZ21" s="126"/>
      <c r="CA21" s="126"/>
      <c r="CB21" s="126"/>
      <c r="CC21" s="126"/>
      <c r="CD21" s="126"/>
      <c r="CE21" s="126"/>
      <c r="CF21" s="126"/>
      <c r="CG21" s="126"/>
      <c r="CH21" s="126"/>
      <c r="CI21" s="126"/>
      <c r="CJ21" s="126"/>
      <c r="CK21" s="126"/>
      <c r="CL21" s="126"/>
      <c r="CM21" s="126"/>
      <c r="CN21" s="126"/>
      <c r="CO21" s="126"/>
      <c r="CP21" s="126"/>
      <c r="CQ21" s="126"/>
      <c r="CR21" s="126"/>
      <c r="CS21" s="126"/>
      <c r="CT21" s="126"/>
      <c r="CU21" s="126"/>
      <c r="CV21" s="126"/>
      <c r="CW21" s="126"/>
      <c r="CX21" s="126"/>
      <c r="CY21" s="126"/>
      <c r="CZ21" s="126"/>
      <c r="DA21" s="126"/>
      <c r="DB21" s="126"/>
      <c r="DC21" s="126"/>
      <c r="DD21" s="126"/>
      <c r="DE21" s="126"/>
      <c r="DF21" s="126"/>
      <c r="DG21" s="126"/>
      <c r="DH21" s="126"/>
      <c r="DI21" s="126"/>
      <c r="DJ21" s="126"/>
      <c r="DK21" s="126"/>
      <c r="DL21" s="126"/>
      <c r="DM21" s="126"/>
      <c r="DN21" s="126"/>
      <c r="DO21" s="126"/>
      <c r="DP21" s="126"/>
      <c r="DQ21" s="126"/>
      <c r="DR21" s="126"/>
      <c r="DS21" s="126"/>
      <c r="DT21" s="126"/>
      <c r="DU21" s="126"/>
      <c r="DV21" s="126"/>
      <c r="DW21" s="126"/>
      <c r="DX21" s="126"/>
      <c r="DY21" s="126"/>
      <c r="DZ21" s="126"/>
      <c r="EA21" s="126"/>
      <c r="EB21" s="126"/>
      <c r="EC21" s="126"/>
      <c r="ED21" s="126"/>
      <c r="EE21" s="126"/>
      <c r="EF21" s="126"/>
      <c r="EG21" s="126"/>
      <c r="EH21" s="126"/>
      <c r="EI21" s="126"/>
      <c r="EJ21" s="126"/>
      <c r="EK21" s="126"/>
      <c r="EL21" s="126"/>
      <c r="EM21" s="126"/>
      <c r="EN21" s="126"/>
      <c r="EO21" s="126"/>
      <c r="EP21" s="126"/>
      <c r="EQ21" s="126"/>
      <c r="ER21" s="126"/>
      <c r="ES21" s="126"/>
      <c r="ET21" s="126"/>
      <c r="EU21" s="126"/>
      <c r="EV21" s="126"/>
      <c r="EW21" s="126"/>
      <c r="EX21" s="126"/>
      <c r="EY21" s="126"/>
      <c r="EZ21" s="126"/>
      <c r="FA21" s="126"/>
      <c r="FB21" s="126"/>
      <c r="FC21" s="126"/>
      <c r="FD21" s="126"/>
      <c r="FE21" s="126"/>
      <c r="FF21" s="126"/>
      <c r="FG21" s="126"/>
      <c r="FH21" s="126"/>
      <c r="FI21" s="126"/>
      <c r="FJ21" s="126"/>
      <c r="FK21" s="126"/>
      <c r="FL21" s="126"/>
      <c r="FM21" s="126"/>
      <c r="FN21" s="126"/>
      <c r="FO21" s="126"/>
      <c r="FP21" s="126"/>
      <c r="FQ21" s="126"/>
      <c r="FR21" s="126"/>
      <c r="FS21" s="126"/>
      <c r="FT21" s="126"/>
      <c r="FU21" s="126"/>
      <c r="FV21" s="126"/>
      <c r="FW21" s="126"/>
      <c r="FX21" s="126"/>
      <c r="FY21" s="126"/>
      <c r="FZ21" s="126"/>
      <c r="GA21" s="126"/>
      <c r="GB21" s="126"/>
      <c r="GC21" s="126"/>
      <c r="GD21" s="126"/>
      <c r="GE21" s="126"/>
      <c r="GF21" s="126"/>
      <c r="GG21" s="126"/>
      <c r="GH21" s="126"/>
      <c r="GI21" s="126"/>
      <c r="GJ21" s="126"/>
      <c r="GK21" s="126"/>
      <c r="GL21" s="126"/>
      <c r="GM21" s="126"/>
      <c r="GN21" s="126"/>
      <c r="GO21" s="126"/>
      <c r="GP21" s="126"/>
      <c r="GQ21" s="126"/>
      <c r="GR21" s="126"/>
      <c r="GS21" s="126"/>
      <c r="GT21" s="126"/>
      <c r="GU21" s="126"/>
      <c r="GV21" s="126"/>
      <c r="GW21" s="126"/>
      <c r="GX21" s="126"/>
      <c r="GY21" s="126"/>
      <c r="GZ21" s="126"/>
      <c r="HA21" s="126"/>
      <c r="HB21" s="126"/>
      <c r="HC21" s="126"/>
      <c r="HD21" s="126"/>
      <c r="HE21" s="126"/>
      <c r="HF21" s="126"/>
      <c r="HG21" s="126"/>
      <c r="HH21" s="126"/>
      <c r="HI21" s="126"/>
      <c r="HJ21" s="126"/>
      <c r="HK21" s="126"/>
      <c r="HL21" s="126"/>
      <c r="HM21" s="126"/>
      <c r="HN21" s="126"/>
      <c r="HO21" s="126"/>
      <c r="HP21" s="126"/>
      <c r="HQ21" s="126"/>
      <c r="HR21" s="126"/>
      <c r="HS21" s="126"/>
      <c r="HT21" s="126"/>
      <c r="HU21" s="126"/>
      <c r="HV21" s="126"/>
      <c r="HW21" s="126"/>
      <c r="HX21" s="126"/>
      <c r="HY21" s="126"/>
      <c r="HZ21" s="126"/>
    </row>
    <row r="22" spans="1:234" s="125" customFormat="1" x14ac:dyDescent="0.25">
      <c r="A22" s="257"/>
      <c r="B22" s="133" t="s">
        <v>182</v>
      </c>
      <c r="C22" s="141" t="s">
        <v>183</v>
      </c>
      <c r="D22" s="141" t="s">
        <v>183</v>
      </c>
      <c r="E22" s="141" t="s">
        <v>183</v>
      </c>
      <c r="F22" s="141" t="s">
        <v>183</v>
      </c>
      <c r="G22" s="130">
        <v>100</v>
      </c>
      <c r="H22" s="130">
        <v>100</v>
      </c>
      <c r="I22" s="130">
        <v>100</v>
      </c>
      <c r="J22" s="130">
        <v>100</v>
      </c>
      <c r="K22" s="150" t="str">
        <f t="shared" ref="K22:M26" si="1">CONCATENATE($G22,"/",H22)</f>
        <v>100/100</v>
      </c>
      <c r="L22" s="150" t="str">
        <f t="shared" si="1"/>
        <v>100/100</v>
      </c>
      <c r="M22" s="150" t="str">
        <f t="shared" si="1"/>
        <v>100/100</v>
      </c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Z22" s="126"/>
      <c r="AA22" s="126"/>
      <c r="AB22" s="126"/>
      <c r="AC22" s="126"/>
      <c r="AD22" s="126"/>
      <c r="AE22" s="126"/>
      <c r="AF22" s="126"/>
      <c r="AG22" s="126"/>
      <c r="AH22" s="126"/>
      <c r="AI22" s="126"/>
      <c r="AJ22" s="126"/>
      <c r="AK22" s="126"/>
      <c r="AL22" s="126"/>
      <c r="AM22" s="126"/>
      <c r="AN22" s="126"/>
      <c r="AO22" s="126"/>
      <c r="AP22" s="126"/>
      <c r="AQ22" s="126"/>
      <c r="AR22" s="126"/>
      <c r="AS22" s="126"/>
      <c r="AT22" s="126"/>
      <c r="AU22" s="126"/>
      <c r="AV22" s="126"/>
      <c r="AW22" s="126"/>
      <c r="AX22" s="126"/>
      <c r="AY22" s="126"/>
      <c r="AZ22" s="126"/>
      <c r="BA22" s="126"/>
      <c r="BB22" s="126"/>
      <c r="BC22" s="126"/>
      <c r="BD22" s="126"/>
      <c r="BE22" s="126"/>
      <c r="BF22" s="126"/>
      <c r="BG22" s="126"/>
      <c r="BH22" s="126"/>
      <c r="BI22" s="126"/>
      <c r="BJ22" s="126"/>
      <c r="BK22" s="126"/>
      <c r="BL22" s="126"/>
      <c r="BM22" s="126"/>
      <c r="BN22" s="126"/>
      <c r="BO22" s="126"/>
      <c r="BP22" s="126"/>
      <c r="BQ22" s="126"/>
      <c r="BR22" s="126"/>
      <c r="BS22" s="126"/>
      <c r="BT22" s="126"/>
      <c r="BU22" s="126"/>
      <c r="BV22" s="126"/>
      <c r="BW22" s="126"/>
      <c r="BX22" s="126"/>
      <c r="BY22" s="126"/>
      <c r="BZ22" s="126"/>
      <c r="CA22" s="126"/>
      <c r="CB22" s="126"/>
      <c r="CC22" s="126"/>
      <c r="CD22" s="126"/>
      <c r="CE22" s="126"/>
      <c r="CF22" s="126"/>
      <c r="CG22" s="126"/>
      <c r="CH22" s="126"/>
      <c r="CI22" s="126"/>
      <c r="CJ22" s="126"/>
      <c r="CK22" s="126"/>
      <c r="CL22" s="126"/>
      <c r="CM22" s="126"/>
      <c r="CN22" s="126"/>
      <c r="CO22" s="126"/>
      <c r="CP22" s="126"/>
      <c r="CQ22" s="126"/>
      <c r="CR22" s="126"/>
      <c r="CS22" s="126"/>
      <c r="CT22" s="126"/>
      <c r="CU22" s="126"/>
      <c r="CV22" s="126"/>
      <c r="CW22" s="126"/>
      <c r="CX22" s="126"/>
      <c r="CY22" s="126"/>
      <c r="CZ22" s="126"/>
      <c r="DA22" s="126"/>
      <c r="DB22" s="126"/>
      <c r="DC22" s="126"/>
      <c r="DD22" s="126"/>
      <c r="DE22" s="126"/>
      <c r="DF22" s="126"/>
      <c r="DG22" s="126"/>
      <c r="DH22" s="126"/>
      <c r="DI22" s="126"/>
      <c r="DJ22" s="126"/>
      <c r="DK22" s="126"/>
      <c r="DL22" s="126"/>
      <c r="DM22" s="126"/>
      <c r="DN22" s="126"/>
      <c r="DO22" s="126"/>
      <c r="DP22" s="126"/>
      <c r="DQ22" s="126"/>
      <c r="DR22" s="126"/>
      <c r="DS22" s="126"/>
      <c r="DT22" s="126"/>
      <c r="DU22" s="126"/>
      <c r="DV22" s="126"/>
      <c r="DW22" s="126"/>
      <c r="DX22" s="126"/>
      <c r="DY22" s="126"/>
      <c r="DZ22" s="126"/>
      <c r="EA22" s="126"/>
      <c r="EB22" s="126"/>
      <c r="EC22" s="126"/>
      <c r="ED22" s="126"/>
      <c r="EE22" s="126"/>
      <c r="EF22" s="126"/>
      <c r="EG22" s="126"/>
      <c r="EH22" s="126"/>
      <c r="EI22" s="126"/>
      <c r="EJ22" s="126"/>
      <c r="EK22" s="126"/>
      <c r="EL22" s="126"/>
      <c r="EM22" s="126"/>
      <c r="EN22" s="126"/>
      <c r="EO22" s="126"/>
      <c r="EP22" s="126"/>
      <c r="EQ22" s="126"/>
      <c r="ER22" s="126"/>
      <c r="ES22" s="126"/>
      <c r="ET22" s="126"/>
      <c r="EU22" s="126"/>
      <c r="EV22" s="126"/>
      <c r="EW22" s="126"/>
      <c r="EX22" s="126"/>
      <c r="EY22" s="126"/>
      <c r="EZ22" s="126"/>
      <c r="FA22" s="126"/>
      <c r="FB22" s="126"/>
      <c r="FC22" s="126"/>
      <c r="FD22" s="126"/>
      <c r="FE22" s="126"/>
      <c r="FF22" s="126"/>
      <c r="FG22" s="126"/>
      <c r="FH22" s="126"/>
      <c r="FI22" s="126"/>
      <c r="FJ22" s="126"/>
      <c r="FK22" s="126"/>
      <c r="FL22" s="126"/>
      <c r="FM22" s="126"/>
      <c r="FN22" s="126"/>
      <c r="FO22" s="126"/>
      <c r="FP22" s="126"/>
      <c r="FQ22" s="126"/>
      <c r="FR22" s="126"/>
      <c r="FS22" s="126"/>
      <c r="FT22" s="126"/>
      <c r="FU22" s="126"/>
      <c r="FV22" s="126"/>
      <c r="FW22" s="126"/>
      <c r="FX22" s="126"/>
      <c r="FY22" s="126"/>
      <c r="FZ22" s="126"/>
      <c r="GA22" s="126"/>
      <c r="GB22" s="126"/>
      <c r="GC22" s="126"/>
      <c r="GD22" s="126"/>
      <c r="GE22" s="126"/>
      <c r="GF22" s="126"/>
      <c r="GG22" s="126"/>
      <c r="GH22" s="126"/>
      <c r="GI22" s="126"/>
      <c r="GJ22" s="126"/>
      <c r="GK22" s="126"/>
      <c r="GL22" s="126"/>
      <c r="GM22" s="126"/>
      <c r="GN22" s="126"/>
      <c r="GO22" s="126"/>
      <c r="GP22" s="126"/>
      <c r="GQ22" s="126"/>
      <c r="GR22" s="126"/>
      <c r="GS22" s="126"/>
      <c r="GT22" s="126"/>
      <c r="GU22" s="126"/>
      <c r="GV22" s="126"/>
      <c r="GW22" s="126"/>
      <c r="GX22" s="126"/>
      <c r="GY22" s="126"/>
      <c r="GZ22" s="126"/>
      <c r="HA22" s="126"/>
      <c r="HB22" s="126"/>
      <c r="HC22" s="126"/>
      <c r="HD22" s="126"/>
      <c r="HE22" s="126"/>
      <c r="HF22" s="126"/>
      <c r="HG22" s="126"/>
      <c r="HH22" s="126"/>
      <c r="HI22" s="126"/>
      <c r="HJ22" s="126"/>
      <c r="HK22" s="126"/>
      <c r="HL22" s="126"/>
      <c r="HM22" s="126"/>
      <c r="HN22" s="126"/>
      <c r="HO22" s="126"/>
      <c r="HP22" s="126"/>
      <c r="HQ22" s="126"/>
      <c r="HR22" s="126"/>
      <c r="HS22" s="126"/>
      <c r="HT22" s="126"/>
      <c r="HU22" s="126"/>
      <c r="HV22" s="126"/>
      <c r="HW22" s="126"/>
      <c r="HX22" s="126"/>
      <c r="HY22" s="126"/>
      <c r="HZ22" s="126"/>
    </row>
    <row r="23" spans="1:234" s="125" customFormat="1" x14ac:dyDescent="0.25">
      <c r="A23" s="257"/>
      <c r="B23" s="133" t="s">
        <v>184</v>
      </c>
      <c r="C23" s="141" t="s">
        <v>185</v>
      </c>
      <c r="D23" s="141" t="s">
        <v>185</v>
      </c>
      <c r="E23" s="141" t="s">
        <v>185</v>
      </c>
      <c r="F23" s="141" t="s">
        <v>185</v>
      </c>
      <c r="G23" s="130">
        <v>100</v>
      </c>
      <c r="H23" s="130">
        <v>100</v>
      </c>
      <c r="I23" s="130">
        <v>100</v>
      </c>
      <c r="J23" s="130">
        <v>100</v>
      </c>
      <c r="K23" s="150" t="str">
        <f t="shared" si="1"/>
        <v>100/100</v>
      </c>
      <c r="L23" s="150" t="str">
        <f t="shared" si="1"/>
        <v>100/100</v>
      </c>
      <c r="M23" s="150" t="str">
        <f t="shared" si="1"/>
        <v>100/100</v>
      </c>
      <c r="N23" s="126"/>
      <c r="O23" s="126"/>
      <c r="P23" s="126"/>
      <c r="Q23" s="126"/>
      <c r="R23" s="126"/>
      <c r="S23" s="126"/>
      <c r="T23" s="126"/>
      <c r="U23" s="126"/>
      <c r="V23" s="126"/>
      <c r="W23" s="126"/>
      <c r="X23" s="126"/>
      <c r="Y23" s="126"/>
      <c r="Z23" s="126"/>
      <c r="AA23" s="126"/>
      <c r="AB23" s="126"/>
      <c r="AC23" s="126"/>
      <c r="AD23" s="126"/>
      <c r="AE23" s="126"/>
      <c r="AF23" s="126"/>
      <c r="AG23" s="126"/>
      <c r="AH23" s="126"/>
      <c r="AI23" s="126"/>
      <c r="AJ23" s="126"/>
      <c r="AK23" s="126"/>
      <c r="AL23" s="126"/>
      <c r="AM23" s="126"/>
      <c r="AN23" s="126"/>
      <c r="AO23" s="126"/>
      <c r="AP23" s="126"/>
      <c r="AQ23" s="126"/>
      <c r="AR23" s="126"/>
      <c r="AS23" s="126"/>
      <c r="AT23" s="126"/>
      <c r="AU23" s="126"/>
      <c r="AV23" s="126"/>
      <c r="AW23" s="126"/>
      <c r="AX23" s="126"/>
      <c r="AY23" s="126"/>
      <c r="AZ23" s="126"/>
      <c r="BA23" s="126"/>
      <c r="BB23" s="126"/>
      <c r="BC23" s="126"/>
      <c r="BD23" s="126"/>
      <c r="BE23" s="126"/>
      <c r="BF23" s="126"/>
      <c r="BG23" s="126"/>
      <c r="BH23" s="126"/>
      <c r="BI23" s="126"/>
      <c r="BJ23" s="126"/>
      <c r="BK23" s="126"/>
      <c r="BL23" s="126"/>
      <c r="BM23" s="126"/>
      <c r="BN23" s="126"/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A23" s="126"/>
      <c r="CB23" s="126"/>
      <c r="CC23" s="126"/>
      <c r="CD23" s="126"/>
      <c r="CE23" s="126"/>
      <c r="CF23" s="126"/>
      <c r="CG23" s="126"/>
      <c r="CH23" s="126"/>
      <c r="CI23" s="126"/>
      <c r="CJ23" s="126"/>
      <c r="CK23" s="126"/>
      <c r="CL23" s="126"/>
      <c r="CM23" s="126"/>
      <c r="CN23" s="126"/>
      <c r="CO23" s="126"/>
      <c r="CP23" s="126"/>
      <c r="CQ23" s="126"/>
      <c r="CR23" s="126"/>
      <c r="CS23" s="126"/>
      <c r="CT23" s="126"/>
      <c r="CU23" s="126"/>
      <c r="CV23" s="126"/>
      <c r="CW23" s="126"/>
      <c r="CX23" s="126"/>
      <c r="CY23" s="126"/>
      <c r="CZ23" s="126"/>
      <c r="DA23" s="126"/>
      <c r="DB23" s="126"/>
      <c r="DC23" s="126"/>
      <c r="DD23" s="126"/>
      <c r="DE23" s="126"/>
      <c r="DF23" s="126"/>
      <c r="DG23" s="126"/>
      <c r="DH23" s="126"/>
      <c r="DI23" s="126"/>
      <c r="DJ23" s="126"/>
      <c r="DK23" s="126"/>
      <c r="DL23" s="126"/>
      <c r="DM23" s="126"/>
      <c r="DN23" s="126"/>
      <c r="DO23" s="126"/>
      <c r="DP23" s="126"/>
      <c r="DQ23" s="126"/>
      <c r="DR23" s="126"/>
      <c r="DS23" s="126"/>
      <c r="DT23" s="126"/>
      <c r="DU23" s="126"/>
      <c r="DV23" s="126"/>
      <c r="DW23" s="126"/>
      <c r="DX23" s="126"/>
      <c r="DY23" s="126"/>
      <c r="DZ23" s="126"/>
      <c r="EA23" s="126"/>
      <c r="EB23" s="126"/>
      <c r="EC23" s="126"/>
      <c r="ED23" s="126"/>
      <c r="EE23" s="126"/>
      <c r="EF23" s="126"/>
      <c r="EG23" s="126"/>
      <c r="EH23" s="126"/>
      <c r="EI23" s="126"/>
      <c r="EJ23" s="126"/>
      <c r="EK23" s="126"/>
      <c r="EL23" s="126"/>
      <c r="EM23" s="126"/>
      <c r="EN23" s="126"/>
      <c r="EO23" s="126"/>
      <c r="EP23" s="126"/>
      <c r="EQ23" s="126"/>
      <c r="ER23" s="126"/>
      <c r="ES23" s="126"/>
      <c r="ET23" s="126"/>
      <c r="EU23" s="126"/>
      <c r="EV23" s="126"/>
      <c r="EW23" s="126"/>
      <c r="EX23" s="126"/>
      <c r="EY23" s="126"/>
      <c r="EZ23" s="126"/>
      <c r="FA23" s="126"/>
      <c r="FB23" s="126"/>
      <c r="FC23" s="126"/>
      <c r="FD23" s="126"/>
      <c r="FE23" s="126"/>
      <c r="FF23" s="126"/>
      <c r="FG23" s="126"/>
      <c r="FH23" s="126"/>
      <c r="FI23" s="126"/>
      <c r="FJ23" s="126"/>
      <c r="FK23" s="126"/>
      <c r="FL23" s="126"/>
      <c r="FM23" s="126"/>
      <c r="FN23" s="126"/>
      <c r="FO23" s="126"/>
      <c r="FP23" s="126"/>
      <c r="FQ23" s="126"/>
      <c r="FR23" s="126"/>
      <c r="FS23" s="126"/>
      <c r="FT23" s="126"/>
      <c r="FU23" s="126"/>
      <c r="FV23" s="126"/>
      <c r="FW23" s="126"/>
      <c r="FX23" s="126"/>
      <c r="FY23" s="126"/>
      <c r="FZ23" s="126"/>
      <c r="GA23" s="126"/>
      <c r="GB23" s="126"/>
      <c r="GC23" s="126"/>
      <c r="GD23" s="126"/>
      <c r="GE23" s="126"/>
      <c r="GF23" s="126"/>
      <c r="GG23" s="126"/>
      <c r="GH23" s="126"/>
      <c r="GI23" s="126"/>
      <c r="GJ23" s="126"/>
      <c r="GK23" s="126"/>
      <c r="GL23" s="126"/>
      <c r="GM23" s="126"/>
      <c r="GN23" s="126"/>
      <c r="GO23" s="126"/>
      <c r="GP23" s="126"/>
      <c r="GQ23" s="126"/>
      <c r="GR23" s="126"/>
      <c r="GS23" s="126"/>
      <c r="GT23" s="126"/>
      <c r="GU23" s="126"/>
      <c r="GV23" s="126"/>
      <c r="GW23" s="126"/>
      <c r="GX23" s="126"/>
      <c r="GY23" s="126"/>
      <c r="GZ23" s="126"/>
      <c r="HA23" s="126"/>
      <c r="HB23" s="126"/>
      <c r="HC23" s="126"/>
      <c r="HD23" s="126"/>
      <c r="HE23" s="126"/>
      <c r="HF23" s="126"/>
      <c r="HG23" s="126"/>
      <c r="HH23" s="126"/>
      <c r="HI23" s="126"/>
      <c r="HJ23" s="126"/>
      <c r="HK23" s="126"/>
      <c r="HL23" s="126"/>
      <c r="HM23" s="126"/>
      <c r="HN23" s="126"/>
      <c r="HO23" s="126"/>
      <c r="HP23" s="126"/>
      <c r="HQ23" s="126"/>
      <c r="HR23" s="126"/>
      <c r="HS23" s="126"/>
      <c r="HT23" s="126"/>
      <c r="HU23" s="126"/>
      <c r="HV23" s="126"/>
      <c r="HW23" s="126"/>
      <c r="HX23" s="126"/>
      <c r="HY23" s="126"/>
      <c r="HZ23" s="126"/>
    </row>
    <row r="24" spans="1:234" s="126" customFormat="1" x14ac:dyDescent="0.25">
      <c r="A24" s="257"/>
      <c r="B24" s="129" t="s">
        <v>186</v>
      </c>
      <c r="C24" s="132" t="s">
        <v>187</v>
      </c>
      <c r="D24" s="132" t="s">
        <v>187</v>
      </c>
      <c r="E24" s="132" t="s">
        <v>187</v>
      </c>
      <c r="F24" s="132" t="s">
        <v>187</v>
      </c>
      <c r="G24" s="130">
        <v>100</v>
      </c>
      <c r="H24" s="130">
        <v>100</v>
      </c>
      <c r="I24" s="130">
        <v>100</v>
      </c>
      <c r="J24" s="130">
        <v>100</v>
      </c>
      <c r="K24" s="150" t="str">
        <f t="shared" si="1"/>
        <v>100/100</v>
      </c>
      <c r="L24" s="150" t="str">
        <f t="shared" si="1"/>
        <v>100/100</v>
      </c>
      <c r="M24" s="150" t="str">
        <f t="shared" si="1"/>
        <v>100/100</v>
      </c>
    </row>
    <row r="25" spans="1:234" s="126" customFormat="1" x14ac:dyDescent="0.25">
      <c r="A25" s="257"/>
      <c r="B25" s="133" t="s">
        <v>188</v>
      </c>
      <c r="C25" s="148" t="s">
        <v>189</v>
      </c>
      <c r="D25" s="148" t="s">
        <v>189</v>
      </c>
      <c r="E25" s="148" t="s">
        <v>189</v>
      </c>
      <c r="F25" s="148" t="s">
        <v>190</v>
      </c>
      <c r="G25" s="130">
        <v>100</v>
      </c>
      <c r="H25" s="130">
        <v>100</v>
      </c>
      <c r="I25" s="130">
        <v>100</v>
      </c>
      <c r="J25" s="130">
        <v>94</v>
      </c>
      <c r="K25" s="150" t="str">
        <f t="shared" si="1"/>
        <v>100/100</v>
      </c>
      <c r="L25" s="150" t="str">
        <f t="shared" si="1"/>
        <v>100/100</v>
      </c>
      <c r="M25" s="150" t="str">
        <f t="shared" si="1"/>
        <v>100/94</v>
      </c>
    </row>
    <row r="26" spans="1:234" s="126" customFormat="1" ht="24" x14ac:dyDescent="0.25">
      <c r="A26" s="257"/>
      <c r="B26" s="133" t="s">
        <v>191</v>
      </c>
      <c r="C26" s="149" t="s">
        <v>192</v>
      </c>
      <c r="D26" s="149" t="s">
        <v>192</v>
      </c>
      <c r="E26" s="149" t="s">
        <v>192</v>
      </c>
      <c r="F26" s="149" t="s">
        <v>192</v>
      </c>
      <c r="G26" s="130">
        <v>100</v>
      </c>
      <c r="H26" s="130">
        <v>100</v>
      </c>
      <c r="I26" s="130">
        <v>100</v>
      </c>
      <c r="J26" s="130">
        <v>100</v>
      </c>
      <c r="K26" s="150" t="str">
        <f t="shared" si="1"/>
        <v>100/100</v>
      </c>
      <c r="L26" s="150" t="str">
        <f t="shared" si="1"/>
        <v>100/100</v>
      </c>
      <c r="M26" s="150" t="str">
        <f t="shared" si="1"/>
        <v>100/100</v>
      </c>
    </row>
    <row r="27" spans="1:234" s="125" customFormat="1" x14ac:dyDescent="0.25">
      <c r="A27" s="246" t="s">
        <v>193</v>
      </c>
      <c r="B27" s="245"/>
      <c r="C27" s="130"/>
      <c r="D27" s="130"/>
      <c r="E27" s="130"/>
      <c r="F27" s="130"/>
      <c r="G27" s="130"/>
      <c r="H27" s="150">
        <f>ROUND(PRODUCT($G6:$G26)/PRODUCT(H6:H26)*H4*$H5/$G5,0)</f>
        <v>31396</v>
      </c>
      <c r="I27" s="150">
        <f>ROUND(PRODUCT($G6:$G26)/PRODUCT(I6:I26)*I4*$I5/$G5,0)</f>
        <v>29995</v>
      </c>
      <c r="J27" s="150">
        <f>ROUND(PRODUCT($G6:$G26)/PRODUCT(J6:J26)*J4*$J5/$G5,0)</f>
        <v>29085</v>
      </c>
      <c r="K27" s="150">
        <f>H27</f>
        <v>31396</v>
      </c>
      <c r="L27" s="150">
        <f>I27</f>
        <v>29995</v>
      </c>
      <c r="M27" s="150">
        <f>J27</f>
        <v>29085</v>
      </c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Z27" s="126"/>
      <c r="AA27" s="126"/>
      <c r="AB27" s="126"/>
      <c r="AC27" s="126"/>
      <c r="AD27" s="126"/>
      <c r="AE27" s="126"/>
      <c r="AF27" s="126"/>
      <c r="AG27" s="126"/>
      <c r="AH27" s="126"/>
      <c r="AI27" s="126"/>
      <c r="AJ27" s="126"/>
      <c r="AK27" s="126"/>
      <c r="AL27" s="126"/>
      <c r="AM27" s="126"/>
      <c r="AN27" s="126"/>
      <c r="AO27" s="126"/>
      <c r="AP27" s="126"/>
      <c r="AQ27" s="126"/>
      <c r="AR27" s="126"/>
      <c r="AS27" s="126"/>
      <c r="AT27" s="126"/>
      <c r="AU27" s="126"/>
      <c r="AV27" s="126"/>
      <c r="AW27" s="126"/>
      <c r="AX27" s="126"/>
      <c r="AY27" s="126"/>
      <c r="AZ27" s="126"/>
      <c r="BA27" s="126"/>
      <c r="BB27" s="126"/>
      <c r="BC27" s="126"/>
      <c r="BD27" s="126"/>
      <c r="BE27" s="126"/>
      <c r="BF27" s="126"/>
      <c r="BG27" s="126"/>
      <c r="BH27" s="126"/>
      <c r="BI27" s="126"/>
      <c r="BJ27" s="126"/>
      <c r="BK27" s="126"/>
      <c r="BL27" s="126"/>
      <c r="BM27" s="126"/>
      <c r="BN27" s="126"/>
      <c r="BO27" s="126"/>
      <c r="BP27" s="126"/>
      <c r="BQ27" s="126"/>
      <c r="BR27" s="126"/>
      <c r="BS27" s="126"/>
      <c r="BT27" s="126"/>
      <c r="BU27" s="126"/>
      <c r="BV27" s="126"/>
      <c r="BW27" s="126"/>
      <c r="BX27" s="126"/>
      <c r="BY27" s="126"/>
      <c r="BZ27" s="126"/>
      <c r="CA27" s="126"/>
      <c r="CB27" s="126"/>
      <c r="CC27" s="126"/>
      <c r="CD27" s="126"/>
      <c r="CE27" s="126"/>
      <c r="CF27" s="126"/>
      <c r="CG27" s="126"/>
      <c r="CH27" s="126"/>
      <c r="CI27" s="126"/>
      <c r="CJ27" s="126"/>
      <c r="CK27" s="126"/>
      <c r="CL27" s="126"/>
      <c r="CM27" s="126"/>
      <c r="CN27" s="126"/>
      <c r="CO27" s="126"/>
      <c r="CP27" s="126"/>
      <c r="CQ27" s="126"/>
      <c r="CR27" s="126"/>
      <c r="CS27" s="126"/>
      <c r="CT27" s="126"/>
      <c r="CU27" s="126"/>
      <c r="CV27" s="126"/>
      <c r="CW27" s="126"/>
      <c r="CX27" s="126"/>
      <c r="CY27" s="126"/>
      <c r="CZ27" s="126"/>
      <c r="DA27" s="126"/>
      <c r="DB27" s="126"/>
      <c r="DC27" s="126"/>
      <c r="DD27" s="126"/>
      <c r="DE27" s="126"/>
      <c r="DF27" s="126"/>
      <c r="DG27" s="126"/>
      <c r="DH27" s="126"/>
      <c r="DI27" s="126"/>
      <c r="DJ27" s="126"/>
      <c r="DK27" s="126"/>
      <c r="DL27" s="126"/>
      <c r="DM27" s="126"/>
      <c r="DN27" s="126"/>
      <c r="DO27" s="126"/>
      <c r="DP27" s="126"/>
      <c r="DQ27" s="126"/>
      <c r="DR27" s="126"/>
      <c r="DS27" s="126"/>
      <c r="DT27" s="126"/>
      <c r="DU27" s="126"/>
      <c r="DV27" s="126"/>
      <c r="DW27" s="126"/>
      <c r="DX27" s="126"/>
      <c r="DY27" s="126"/>
      <c r="DZ27" s="126"/>
      <c r="EA27" s="126"/>
      <c r="EB27" s="126"/>
      <c r="EC27" s="126"/>
      <c r="ED27" s="126"/>
      <c r="EE27" s="126"/>
      <c r="EF27" s="126"/>
      <c r="EG27" s="126"/>
      <c r="EH27" s="126"/>
      <c r="EI27" s="126"/>
      <c r="EJ27" s="126"/>
      <c r="EK27" s="126"/>
      <c r="EL27" s="126"/>
      <c r="EM27" s="126"/>
      <c r="EN27" s="126"/>
      <c r="EO27" s="126"/>
      <c r="EP27" s="126"/>
      <c r="EQ27" s="126"/>
      <c r="ER27" s="126"/>
      <c r="ES27" s="126"/>
      <c r="ET27" s="126"/>
      <c r="EU27" s="126"/>
      <c r="EV27" s="126"/>
      <c r="EW27" s="126"/>
      <c r="EX27" s="126"/>
      <c r="EY27" s="126"/>
      <c r="EZ27" s="126"/>
      <c r="FA27" s="126"/>
      <c r="FB27" s="126"/>
      <c r="FC27" s="126"/>
      <c r="FD27" s="126"/>
      <c r="FE27" s="126"/>
      <c r="FF27" s="126"/>
      <c r="FG27" s="126"/>
      <c r="FH27" s="126"/>
      <c r="FI27" s="126"/>
      <c r="FJ27" s="126"/>
      <c r="FK27" s="126"/>
      <c r="FL27" s="126"/>
      <c r="FM27" s="126"/>
      <c r="FN27" s="126"/>
      <c r="FO27" s="126"/>
      <c r="FP27" s="126"/>
      <c r="FQ27" s="126"/>
      <c r="FR27" s="126"/>
      <c r="FS27" s="126"/>
      <c r="FT27" s="126"/>
      <c r="FU27" s="126"/>
      <c r="FV27" s="126"/>
      <c r="FW27" s="126"/>
      <c r="FX27" s="126"/>
      <c r="FY27" s="126"/>
      <c r="FZ27" s="126"/>
      <c r="GA27" s="126"/>
      <c r="GB27" s="126"/>
      <c r="GC27" s="126"/>
      <c r="GD27" s="126"/>
      <c r="GE27" s="126"/>
      <c r="GF27" s="126"/>
      <c r="GG27" s="126"/>
      <c r="GH27" s="126"/>
      <c r="GI27" s="126"/>
      <c r="GJ27" s="126"/>
      <c r="GK27" s="126"/>
      <c r="GL27" s="126"/>
      <c r="GM27" s="126"/>
      <c r="GN27" s="126"/>
      <c r="GO27" s="126"/>
      <c r="GP27" s="126"/>
      <c r="GQ27" s="126"/>
      <c r="GR27" s="126"/>
      <c r="GS27" s="126"/>
      <c r="GT27" s="126"/>
      <c r="GU27" s="126"/>
      <c r="GV27" s="126"/>
      <c r="GW27" s="126"/>
      <c r="GX27" s="126"/>
      <c r="GY27" s="126"/>
      <c r="GZ27" s="126"/>
      <c r="HA27" s="126"/>
      <c r="HB27" s="126"/>
      <c r="HC27" s="126"/>
      <c r="HD27" s="126"/>
      <c r="HE27" s="126"/>
      <c r="HF27" s="126"/>
      <c r="HG27" s="126"/>
      <c r="HH27" s="126"/>
      <c r="HI27" s="126"/>
      <c r="HJ27" s="126"/>
      <c r="HK27" s="126"/>
      <c r="HL27" s="126"/>
      <c r="HM27" s="126"/>
      <c r="HN27" s="126"/>
      <c r="HO27" s="126"/>
      <c r="HP27" s="126"/>
      <c r="HQ27" s="126"/>
      <c r="HR27" s="126"/>
      <c r="HS27" s="126"/>
      <c r="HT27" s="126"/>
      <c r="HU27" s="126"/>
      <c r="HV27" s="126"/>
      <c r="HW27" s="126"/>
      <c r="HX27" s="126"/>
      <c r="HY27" s="126"/>
      <c r="HZ27" s="126"/>
    </row>
    <row r="28" spans="1:234" s="125" customFormat="1" x14ac:dyDescent="0.25">
      <c r="A28" s="247" t="s">
        <v>194</v>
      </c>
      <c r="B28" s="248"/>
      <c r="C28" s="130"/>
      <c r="D28" s="130"/>
      <c r="E28" s="130"/>
      <c r="F28" s="130"/>
      <c r="G28" s="130"/>
      <c r="H28" s="130"/>
      <c r="I28" s="130"/>
      <c r="J28" s="130"/>
      <c r="K28" s="249">
        <f>ROUND(AVERAGE(K27:M27),0)</f>
        <v>30159</v>
      </c>
      <c r="L28" s="249"/>
      <c r="M28" s="249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26"/>
      <c r="AA28" s="126"/>
      <c r="AB28" s="126"/>
      <c r="AC28" s="126"/>
      <c r="AD28" s="126"/>
      <c r="AE28" s="126"/>
      <c r="AF28" s="126"/>
      <c r="AG28" s="126"/>
      <c r="AH28" s="126"/>
      <c r="AI28" s="126"/>
      <c r="AJ28" s="126"/>
      <c r="AK28" s="126"/>
      <c r="AL28" s="126"/>
      <c r="AM28" s="126"/>
      <c r="AN28" s="126"/>
      <c r="AO28" s="126"/>
      <c r="AP28" s="126"/>
      <c r="AQ28" s="126"/>
      <c r="AR28" s="126"/>
      <c r="AS28" s="126"/>
      <c r="AT28" s="126"/>
      <c r="AU28" s="126"/>
      <c r="AV28" s="126"/>
      <c r="AW28" s="126"/>
      <c r="AX28" s="126"/>
      <c r="AY28" s="126"/>
      <c r="AZ28" s="126"/>
      <c r="BA28" s="126"/>
      <c r="BB28" s="126"/>
      <c r="BC28" s="126"/>
      <c r="BD28" s="126"/>
      <c r="BE28" s="126"/>
      <c r="BF28" s="126"/>
      <c r="BG28" s="126"/>
      <c r="BH28" s="126"/>
      <c r="BI28" s="126"/>
      <c r="BJ28" s="126"/>
      <c r="BK28" s="126"/>
      <c r="BL28" s="126"/>
      <c r="BM28" s="126"/>
      <c r="BN28" s="126"/>
      <c r="BO28" s="126"/>
      <c r="BP28" s="126"/>
      <c r="BQ28" s="126"/>
      <c r="BR28" s="126"/>
      <c r="BS28" s="126"/>
      <c r="BT28" s="126"/>
      <c r="BU28" s="126"/>
      <c r="BV28" s="126"/>
      <c r="BW28" s="126"/>
      <c r="BX28" s="126"/>
      <c r="BY28" s="126"/>
      <c r="BZ28" s="126"/>
      <c r="CA28" s="126"/>
      <c r="CB28" s="126"/>
      <c r="CC28" s="126"/>
      <c r="CD28" s="126"/>
      <c r="CE28" s="126"/>
      <c r="CF28" s="126"/>
      <c r="CG28" s="126"/>
      <c r="CH28" s="126"/>
      <c r="CI28" s="126"/>
      <c r="CJ28" s="126"/>
      <c r="CK28" s="126"/>
      <c r="CL28" s="126"/>
      <c r="CM28" s="126"/>
      <c r="CN28" s="126"/>
      <c r="CO28" s="126"/>
      <c r="CP28" s="126"/>
      <c r="CQ28" s="126"/>
      <c r="CR28" s="126"/>
      <c r="CS28" s="126"/>
      <c r="CT28" s="126"/>
      <c r="CU28" s="126"/>
      <c r="CV28" s="126"/>
      <c r="CW28" s="126"/>
      <c r="CX28" s="126"/>
      <c r="CY28" s="126"/>
      <c r="CZ28" s="126"/>
      <c r="DA28" s="126"/>
      <c r="DB28" s="126"/>
      <c r="DC28" s="126"/>
      <c r="DD28" s="126"/>
      <c r="DE28" s="126"/>
      <c r="DF28" s="126"/>
      <c r="DG28" s="126"/>
      <c r="DH28" s="126"/>
      <c r="DI28" s="126"/>
      <c r="DJ28" s="126"/>
      <c r="DK28" s="126"/>
      <c r="DL28" s="126"/>
      <c r="DM28" s="126"/>
      <c r="DN28" s="126"/>
      <c r="DO28" s="126"/>
      <c r="DP28" s="126"/>
      <c r="DQ28" s="126"/>
      <c r="DR28" s="126"/>
      <c r="DS28" s="126"/>
      <c r="DT28" s="126"/>
      <c r="DU28" s="126"/>
      <c r="DV28" s="126"/>
      <c r="DW28" s="126"/>
      <c r="DX28" s="126"/>
      <c r="DY28" s="126"/>
      <c r="DZ28" s="126"/>
      <c r="EA28" s="126"/>
      <c r="EB28" s="126"/>
      <c r="EC28" s="126"/>
      <c r="ED28" s="126"/>
      <c r="EE28" s="126"/>
      <c r="EF28" s="126"/>
      <c r="EG28" s="126"/>
      <c r="EH28" s="126"/>
      <c r="EI28" s="126"/>
      <c r="EJ28" s="126"/>
      <c r="EK28" s="126"/>
      <c r="EL28" s="126"/>
      <c r="EM28" s="126"/>
      <c r="EN28" s="126"/>
      <c r="EO28" s="126"/>
      <c r="EP28" s="126"/>
      <c r="EQ28" s="126"/>
      <c r="ER28" s="126"/>
      <c r="ES28" s="126"/>
      <c r="ET28" s="126"/>
      <c r="EU28" s="126"/>
      <c r="EV28" s="126"/>
      <c r="EW28" s="126"/>
      <c r="EX28" s="126"/>
      <c r="EY28" s="126"/>
      <c r="EZ28" s="126"/>
      <c r="FA28" s="126"/>
      <c r="FB28" s="126"/>
      <c r="FC28" s="126"/>
      <c r="FD28" s="126"/>
      <c r="FE28" s="126"/>
      <c r="FF28" s="126"/>
      <c r="FG28" s="126"/>
      <c r="FH28" s="126"/>
      <c r="FI28" s="126"/>
      <c r="FJ28" s="126"/>
      <c r="FK28" s="126"/>
      <c r="FL28" s="126"/>
      <c r="FM28" s="126"/>
      <c r="FN28" s="126"/>
      <c r="FO28" s="126"/>
      <c r="FP28" s="126"/>
      <c r="FQ28" s="126"/>
      <c r="FR28" s="126"/>
      <c r="FS28" s="126"/>
      <c r="FT28" s="126"/>
      <c r="FU28" s="126"/>
      <c r="FV28" s="126"/>
      <c r="FW28" s="126"/>
      <c r="FX28" s="126"/>
      <c r="FY28" s="126"/>
      <c r="FZ28" s="126"/>
      <c r="GA28" s="126"/>
      <c r="GB28" s="126"/>
      <c r="GC28" s="126"/>
      <c r="GD28" s="126"/>
      <c r="GE28" s="126"/>
      <c r="GF28" s="126"/>
      <c r="GG28" s="126"/>
      <c r="GH28" s="126"/>
      <c r="GI28" s="126"/>
      <c r="GJ28" s="126"/>
      <c r="GK28" s="126"/>
      <c r="GL28" s="126"/>
      <c r="GM28" s="126"/>
      <c r="GN28" s="126"/>
      <c r="GO28" s="126"/>
      <c r="GP28" s="126"/>
      <c r="GQ28" s="126"/>
      <c r="GR28" s="126"/>
      <c r="GS28" s="126"/>
      <c r="GT28" s="126"/>
      <c r="GU28" s="126"/>
      <c r="GV28" s="126"/>
      <c r="GW28" s="126"/>
      <c r="GX28" s="126"/>
      <c r="GY28" s="126"/>
      <c r="GZ28" s="126"/>
      <c r="HA28" s="126"/>
      <c r="HB28" s="126"/>
      <c r="HC28" s="126"/>
      <c r="HD28" s="126"/>
      <c r="HE28" s="126"/>
      <c r="HF28" s="126"/>
      <c r="HG28" s="126"/>
      <c r="HH28" s="126"/>
      <c r="HI28" s="126"/>
      <c r="HJ28" s="126"/>
      <c r="HK28" s="126"/>
      <c r="HL28" s="126"/>
      <c r="HM28" s="126"/>
      <c r="HN28" s="126"/>
      <c r="HO28" s="126"/>
      <c r="HP28" s="126"/>
      <c r="HQ28" s="126"/>
      <c r="HR28" s="126"/>
      <c r="HS28" s="126"/>
      <c r="HT28" s="126"/>
      <c r="HU28" s="126"/>
      <c r="HV28" s="126"/>
      <c r="HW28" s="126"/>
      <c r="HX28" s="126"/>
      <c r="HY28" s="126"/>
      <c r="HZ28" s="126"/>
    </row>
    <row r="29" spans="1:234" s="125" customFormat="1" x14ac:dyDescent="0.25">
      <c r="A29" s="331" t="s">
        <v>415</v>
      </c>
      <c r="B29" s="332"/>
      <c r="C29" s="330"/>
      <c r="D29" s="330"/>
      <c r="E29" s="330"/>
      <c r="F29" s="330"/>
      <c r="G29" s="330"/>
      <c r="H29" s="330"/>
      <c r="I29" s="330"/>
      <c r="J29" s="330"/>
      <c r="K29" s="333">
        <v>142.53</v>
      </c>
      <c r="L29" s="334"/>
      <c r="M29" s="335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Z29" s="126"/>
      <c r="AA29" s="126"/>
      <c r="AB29" s="126"/>
      <c r="AC29" s="126"/>
      <c r="AD29" s="126"/>
      <c r="AE29" s="126"/>
      <c r="AF29" s="126"/>
      <c r="AG29" s="126"/>
      <c r="AH29" s="126"/>
      <c r="AI29" s="126"/>
      <c r="AJ29" s="126"/>
      <c r="AK29" s="126"/>
      <c r="AL29" s="126"/>
      <c r="AM29" s="126"/>
      <c r="AN29" s="126"/>
      <c r="AO29" s="126"/>
      <c r="AP29" s="126"/>
      <c r="AQ29" s="126"/>
      <c r="AR29" s="126"/>
      <c r="AS29" s="126"/>
      <c r="AT29" s="126"/>
      <c r="AU29" s="126"/>
      <c r="AV29" s="126"/>
      <c r="AW29" s="126"/>
      <c r="AX29" s="126"/>
      <c r="AY29" s="126"/>
      <c r="AZ29" s="126"/>
      <c r="BA29" s="126"/>
      <c r="BB29" s="126"/>
      <c r="BC29" s="126"/>
      <c r="BD29" s="126"/>
      <c r="BE29" s="126"/>
      <c r="BF29" s="126"/>
      <c r="BG29" s="126"/>
      <c r="BH29" s="126"/>
      <c r="BI29" s="126"/>
      <c r="BJ29" s="126"/>
      <c r="BK29" s="126"/>
      <c r="BL29" s="126"/>
      <c r="BM29" s="126"/>
      <c r="BN29" s="126"/>
      <c r="BO29" s="126"/>
      <c r="BP29" s="126"/>
      <c r="BQ29" s="126"/>
      <c r="BR29" s="126"/>
      <c r="BS29" s="126"/>
      <c r="BT29" s="126"/>
      <c r="BU29" s="126"/>
      <c r="BV29" s="126"/>
      <c r="BW29" s="126"/>
      <c r="BX29" s="126"/>
      <c r="BY29" s="126"/>
      <c r="BZ29" s="126"/>
      <c r="CA29" s="126"/>
      <c r="CB29" s="126"/>
      <c r="CC29" s="126"/>
      <c r="CD29" s="126"/>
      <c r="CE29" s="126"/>
      <c r="CF29" s="126"/>
      <c r="CG29" s="126"/>
      <c r="CH29" s="126"/>
      <c r="CI29" s="126"/>
      <c r="CJ29" s="126"/>
      <c r="CK29" s="126"/>
      <c r="CL29" s="126"/>
      <c r="CM29" s="126"/>
      <c r="CN29" s="126"/>
      <c r="CO29" s="126"/>
      <c r="CP29" s="126"/>
      <c r="CQ29" s="126"/>
      <c r="CR29" s="126"/>
      <c r="CS29" s="126"/>
      <c r="CT29" s="126"/>
      <c r="CU29" s="126"/>
      <c r="CV29" s="126"/>
      <c r="CW29" s="126"/>
      <c r="CX29" s="126"/>
      <c r="CY29" s="126"/>
      <c r="CZ29" s="126"/>
      <c r="DA29" s="126"/>
      <c r="DB29" s="126"/>
      <c r="DC29" s="126"/>
      <c r="DD29" s="126"/>
      <c r="DE29" s="126"/>
      <c r="DF29" s="126"/>
      <c r="DG29" s="126"/>
      <c r="DH29" s="126"/>
      <c r="DI29" s="126"/>
      <c r="DJ29" s="126"/>
      <c r="DK29" s="126"/>
      <c r="DL29" s="126"/>
      <c r="DM29" s="126"/>
      <c r="DN29" s="126"/>
      <c r="DO29" s="126"/>
      <c r="DP29" s="126"/>
      <c r="DQ29" s="126"/>
      <c r="DR29" s="126"/>
      <c r="DS29" s="126"/>
      <c r="DT29" s="126"/>
      <c r="DU29" s="126"/>
      <c r="DV29" s="126"/>
      <c r="DW29" s="126"/>
      <c r="DX29" s="126"/>
      <c r="DY29" s="126"/>
      <c r="DZ29" s="126"/>
      <c r="EA29" s="126"/>
      <c r="EB29" s="126"/>
      <c r="EC29" s="126"/>
      <c r="ED29" s="126"/>
      <c r="EE29" s="126"/>
      <c r="EF29" s="126"/>
      <c r="EG29" s="126"/>
      <c r="EH29" s="126"/>
      <c r="EI29" s="126"/>
      <c r="EJ29" s="126"/>
      <c r="EK29" s="126"/>
      <c r="EL29" s="126"/>
      <c r="EM29" s="126"/>
      <c r="EN29" s="126"/>
      <c r="EO29" s="126"/>
      <c r="EP29" s="126"/>
      <c r="EQ29" s="126"/>
      <c r="ER29" s="126"/>
      <c r="ES29" s="126"/>
      <c r="ET29" s="126"/>
      <c r="EU29" s="126"/>
      <c r="EV29" s="126"/>
      <c r="EW29" s="126"/>
      <c r="EX29" s="126"/>
      <c r="EY29" s="126"/>
      <c r="EZ29" s="126"/>
      <c r="FA29" s="126"/>
      <c r="FB29" s="126"/>
      <c r="FC29" s="126"/>
      <c r="FD29" s="126"/>
      <c r="FE29" s="126"/>
      <c r="FF29" s="126"/>
      <c r="FG29" s="126"/>
      <c r="FH29" s="126"/>
      <c r="FI29" s="126"/>
      <c r="FJ29" s="126"/>
      <c r="FK29" s="126"/>
      <c r="FL29" s="126"/>
      <c r="FM29" s="126"/>
      <c r="FN29" s="126"/>
      <c r="FO29" s="126"/>
      <c r="FP29" s="126"/>
      <c r="FQ29" s="126"/>
      <c r="FR29" s="126"/>
      <c r="FS29" s="126"/>
      <c r="FT29" s="126"/>
      <c r="FU29" s="126"/>
      <c r="FV29" s="126"/>
      <c r="FW29" s="126"/>
      <c r="FX29" s="126"/>
      <c r="FY29" s="126"/>
      <c r="FZ29" s="126"/>
      <c r="GA29" s="126"/>
      <c r="GB29" s="126"/>
      <c r="GC29" s="126"/>
      <c r="GD29" s="126"/>
      <c r="GE29" s="126"/>
      <c r="GF29" s="126"/>
      <c r="GG29" s="126"/>
      <c r="GH29" s="126"/>
      <c r="GI29" s="126"/>
      <c r="GJ29" s="126"/>
      <c r="GK29" s="126"/>
      <c r="GL29" s="126"/>
      <c r="GM29" s="126"/>
      <c r="GN29" s="126"/>
      <c r="GO29" s="126"/>
      <c r="GP29" s="126"/>
      <c r="GQ29" s="126"/>
      <c r="GR29" s="126"/>
      <c r="GS29" s="126"/>
      <c r="GT29" s="126"/>
      <c r="GU29" s="126"/>
      <c r="GV29" s="126"/>
      <c r="GW29" s="126"/>
      <c r="GX29" s="126"/>
      <c r="GY29" s="126"/>
      <c r="GZ29" s="126"/>
      <c r="HA29" s="126"/>
      <c r="HB29" s="126"/>
      <c r="HC29" s="126"/>
      <c r="HD29" s="126"/>
      <c r="HE29" s="126"/>
      <c r="HF29" s="126"/>
      <c r="HG29" s="126"/>
      <c r="HH29" s="126"/>
      <c r="HI29" s="126"/>
      <c r="HJ29" s="126"/>
      <c r="HK29" s="126"/>
      <c r="HL29" s="126"/>
      <c r="HM29" s="126"/>
      <c r="HN29" s="126"/>
      <c r="HO29" s="126"/>
      <c r="HP29" s="126"/>
      <c r="HQ29" s="126"/>
      <c r="HR29" s="126"/>
      <c r="HS29" s="126"/>
      <c r="HT29" s="126"/>
      <c r="HU29" s="126"/>
      <c r="HV29" s="126"/>
      <c r="HW29" s="126"/>
      <c r="HX29" s="126"/>
      <c r="HY29" s="126"/>
      <c r="HZ29" s="126"/>
    </row>
    <row r="30" spans="1:234" s="125" customFormat="1" x14ac:dyDescent="0.25">
      <c r="A30" s="331" t="s">
        <v>416</v>
      </c>
      <c r="B30" s="332"/>
      <c r="C30" s="330"/>
      <c r="D30" s="330"/>
      <c r="E30" s="330"/>
      <c r="F30" s="330"/>
      <c r="G30" s="330"/>
      <c r="H30" s="330"/>
      <c r="I30" s="330"/>
      <c r="J30" s="330"/>
      <c r="K30" s="336">
        <f>ROUND(K28*K29,-2)</f>
        <v>4298600</v>
      </c>
      <c r="L30" s="337"/>
      <c r="M30" s="338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  <c r="AA30" s="126"/>
      <c r="AB30" s="126"/>
      <c r="AC30" s="126"/>
      <c r="AD30" s="126"/>
      <c r="AE30" s="126"/>
      <c r="AF30" s="126"/>
      <c r="AG30" s="126"/>
      <c r="AH30" s="126"/>
      <c r="AI30" s="126"/>
      <c r="AJ30" s="126"/>
      <c r="AK30" s="126"/>
      <c r="AL30" s="126"/>
      <c r="AM30" s="126"/>
      <c r="AN30" s="126"/>
      <c r="AO30" s="126"/>
      <c r="AP30" s="126"/>
      <c r="AQ30" s="126"/>
      <c r="AR30" s="126"/>
      <c r="AS30" s="126"/>
      <c r="AT30" s="126"/>
      <c r="AU30" s="126"/>
      <c r="AV30" s="126"/>
      <c r="AW30" s="126"/>
      <c r="AX30" s="126"/>
      <c r="AY30" s="126"/>
      <c r="AZ30" s="126"/>
      <c r="BA30" s="126"/>
      <c r="BB30" s="126"/>
      <c r="BC30" s="126"/>
      <c r="BD30" s="126"/>
      <c r="BE30" s="126"/>
      <c r="BF30" s="126"/>
      <c r="BG30" s="126"/>
      <c r="BH30" s="126"/>
      <c r="BI30" s="126"/>
      <c r="BJ30" s="126"/>
      <c r="BK30" s="126"/>
      <c r="BL30" s="126"/>
      <c r="BM30" s="126"/>
      <c r="BN30" s="126"/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A30" s="126"/>
      <c r="CB30" s="126"/>
      <c r="CC30" s="126"/>
      <c r="CD30" s="126"/>
      <c r="CE30" s="126"/>
      <c r="CF30" s="126"/>
      <c r="CG30" s="126"/>
      <c r="CH30" s="126"/>
      <c r="CI30" s="126"/>
      <c r="CJ30" s="126"/>
      <c r="CK30" s="126"/>
      <c r="CL30" s="126"/>
      <c r="CM30" s="126"/>
      <c r="CN30" s="126"/>
      <c r="CO30" s="126"/>
      <c r="CP30" s="126"/>
      <c r="CQ30" s="126"/>
      <c r="CR30" s="126"/>
      <c r="CS30" s="126"/>
      <c r="CT30" s="126"/>
      <c r="CU30" s="126"/>
      <c r="CV30" s="126"/>
      <c r="CW30" s="126"/>
      <c r="CX30" s="126"/>
      <c r="CY30" s="126"/>
      <c r="CZ30" s="126"/>
      <c r="DA30" s="126"/>
      <c r="DB30" s="126"/>
      <c r="DC30" s="126"/>
      <c r="DD30" s="126"/>
      <c r="DE30" s="126"/>
      <c r="DF30" s="126"/>
      <c r="DG30" s="126"/>
      <c r="DH30" s="126"/>
      <c r="DI30" s="126"/>
      <c r="DJ30" s="126"/>
      <c r="DK30" s="126"/>
      <c r="DL30" s="126"/>
      <c r="DM30" s="126"/>
      <c r="DN30" s="126"/>
      <c r="DO30" s="126"/>
      <c r="DP30" s="126"/>
      <c r="DQ30" s="126"/>
      <c r="DR30" s="126"/>
      <c r="DS30" s="126"/>
      <c r="DT30" s="126"/>
      <c r="DU30" s="126"/>
      <c r="DV30" s="126"/>
      <c r="DW30" s="126"/>
      <c r="DX30" s="126"/>
      <c r="DY30" s="126"/>
      <c r="DZ30" s="126"/>
      <c r="EA30" s="126"/>
      <c r="EB30" s="126"/>
      <c r="EC30" s="126"/>
      <c r="ED30" s="126"/>
      <c r="EE30" s="126"/>
      <c r="EF30" s="126"/>
      <c r="EG30" s="126"/>
      <c r="EH30" s="126"/>
      <c r="EI30" s="126"/>
      <c r="EJ30" s="126"/>
      <c r="EK30" s="126"/>
      <c r="EL30" s="126"/>
      <c r="EM30" s="126"/>
      <c r="EN30" s="126"/>
      <c r="EO30" s="126"/>
      <c r="EP30" s="126"/>
      <c r="EQ30" s="126"/>
      <c r="ER30" s="126"/>
      <c r="ES30" s="126"/>
      <c r="ET30" s="126"/>
      <c r="EU30" s="126"/>
      <c r="EV30" s="126"/>
      <c r="EW30" s="126"/>
      <c r="EX30" s="126"/>
      <c r="EY30" s="126"/>
      <c r="EZ30" s="126"/>
      <c r="FA30" s="126"/>
      <c r="FB30" s="126"/>
      <c r="FC30" s="126"/>
      <c r="FD30" s="126"/>
      <c r="FE30" s="126"/>
      <c r="FF30" s="126"/>
      <c r="FG30" s="126"/>
      <c r="FH30" s="126"/>
      <c r="FI30" s="126"/>
      <c r="FJ30" s="126"/>
      <c r="FK30" s="126"/>
      <c r="FL30" s="126"/>
      <c r="FM30" s="126"/>
      <c r="FN30" s="126"/>
      <c r="FO30" s="126"/>
      <c r="FP30" s="126"/>
      <c r="FQ30" s="126"/>
      <c r="FR30" s="126"/>
      <c r="FS30" s="126"/>
      <c r="FT30" s="126"/>
      <c r="FU30" s="126"/>
      <c r="FV30" s="126"/>
      <c r="FW30" s="126"/>
      <c r="FX30" s="126"/>
      <c r="FY30" s="126"/>
      <c r="FZ30" s="126"/>
      <c r="GA30" s="126"/>
      <c r="GB30" s="126"/>
      <c r="GC30" s="126"/>
      <c r="GD30" s="126"/>
      <c r="GE30" s="126"/>
      <c r="GF30" s="126"/>
      <c r="GG30" s="126"/>
      <c r="GH30" s="126"/>
      <c r="GI30" s="126"/>
      <c r="GJ30" s="126"/>
      <c r="GK30" s="126"/>
      <c r="GL30" s="126"/>
      <c r="GM30" s="126"/>
      <c r="GN30" s="126"/>
      <c r="GO30" s="126"/>
      <c r="GP30" s="126"/>
      <c r="GQ30" s="126"/>
      <c r="GR30" s="126"/>
      <c r="GS30" s="126"/>
      <c r="GT30" s="126"/>
      <c r="GU30" s="126"/>
      <c r="GV30" s="126"/>
      <c r="GW30" s="126"/>
      <c r="GX30" s="126"/>
      <c r="GY30" s="126"/>
      <c r="GZ30" s="126"/>
      <c r="HA30" s="126"/>
      <c r="HB30" s="126"/>
      <c r="HC30" s="126"/>
      <c r="HD30" s="126"/>
      <c r="HE30" s="126"/>
      <c r="HF30" s="126"/>
      <c r="HG30" s="126"/>
      <c r="HH30" s="126"/>
      <c r="HI30" s="126"/>
      <c r="HJ30" s="126"/>
      <c r="HK30" s="126"/>
      <c r="HL30" s="126"/>
      <c r="HM30" s="126"/>
      <c r="HN30" s="126"/>
      <c r="HO30" s="126"/>
      <c r="HP30" s="126"/>
      <c r="HQ30" s="126"/>
      <c r="HR30" s="126"/>
      <c r="HS30" s="126"/>
      <c r="HT30" s="126"/>
      <c r="HU30" s="126"/>
      <c r="HV30" s="126"/>
      <c r="HW30" s="126"/>
      <c r="HX30" s="126"/>
      <c r="HY30" s="126"/>
      <c r="HZ30" s="126"/>
    </row>
    <row r="31" spans="1:234" s="125" customFormat="1" x14ac:dyDescent="0.25">
      <c r="A31" s="151" t="s">
        <v>195</v>
      </c>
      <c r="B31" s="152"/>
      <c r="C31" s="328" t="s">
        <v>196</v>
      </c>
      <c r="D31" s="328"/>
      <c r="E31" s="151" t="s">
        <v>197</v>
      </c>
      <c r="F31" s="329" t="s">
        <v>196</v>
      </c>
      <c r="G31" s="153"/>
      <c r="H31" s="154"/>
      <c r="I31" s="154"/>
      <c r="J31" s="154"/>
      <c r="K31" s="163"/>
      <c r="L31" s="163"/>
      <c r="M31" s="163"/>
      <c r="N31" s="126"/>
      <c r="O31" s="126"/>
      <c r="P31" s="126"/>
      <c r="Q31" s="126"/>
      <c r="R31" s="126"/>
      <c r="S31" s="126"/>
      <c r="T31" s="126"/>
      <c r="U31" s="126"/>
      <c r="V31" s="126"/>
      <c r="W31" s="126"/>
      <c r="X31" s="126"/>
      <c r="Y31" s="126"/>
      <c r="Z31" s="126"/>
      <c r="AA31" s="126"/>
      <c r="AB31" s="126"/>
      <c r="AC31" s="126"/>
      <c r="AD31" s="126"/>
      <c r="AE31" s="126"/>
      <c r="AF31" s="126"/>
      <c r="AG31" s="126"/>
      <c r="AH31" s="126"/>
      <c r="AI31" s="126"/>
      <c r="AJ31" s="126"/>
      <c r="AK31" s="126"/>
      <c r="AL31" s="126"/>
      <c r="AM31" s="126"/>
      <c r="AN31" s="126"/>
      <c r="AO31" s="126"/>
      <c r="AP31" s="126"/>
      <c r="AQ31" s="126"/>
      <c r="AR31" s="126"/>
      <c r="AS31" s="126"/>
      <c r="AT31" s="126"/>
      <c r="AU31" s="126"/>
      <c r="AV31" s="126"/>
      <c r="AW31" s="126"/>
      <c r="AX31" s="126"/>
      <c r="AY31" s="126"/>
      <c r="AZ31" s="126"/>
      <c r="BA31" s="126"/>
      <c r="BB31" s="126"/>
      <c r="BC31" s="126"/>
      <c r="BD31" s="126"/>
      <c r="BE31" s="126"/>
      <c r="BF31" s="126"/>
      <c r="BG31" s="126"/>
      <c r="BH31" s="126"/>
      <c r="BI31" s="126"/>
      <c r="BJ31" s="126"/>
      <c r="BK31" s="126"/>
      <c r="BL31" s="126"/>
      <c r="BM31" s="126"/>
      <c r="BN31" s="126"/>
      <c r="BO31" s="126"/>
      <c r="BP31" s="126"/>
      <c r="BQ31" s="126"/>
      <c r="BR31" s="126"/>
      <c r="BS31" s="126"/>
      <c r="BT31" s="126"/>
      <c r="BU31" s="126"/>
      <c r="BV31" s="126"/>
      <c r="BW31" s="126"/>
      <c r="BX31" s="126"/>
      <c r="BY31" s="126"/>
      <c r="BZ31" s="126"/>
      <c r="CA31" s="126"/>
      <c r="CB31" s="126"/>
      <c r="CC31" s="126"/>
      <c r="CD31" s="126"/>
      <c r="CE31" s="126"/>
      <c r="CF31" s="126"/>
      <c r="CG31" s="126"/>
      <c r="CH31" s="126"/>
      <c r="CI31" s="126"/>
      <c r="CJ31" s="126"/>
      <c r="CK31" s="126"/>
      <c r="CL31" s="126"/>
      <c r="CM31" s="126"/>
      <c r="CN31" s="126"/>
      <c r="CO31" s="126"/>
      <c r="CP31" s="126"/>
      <c r="CQ31" s="126"/>
      <c r="CR31" s="126"/>
      <c r="CS31" s="126"/>
      <c r="CT31" s="126"/>
      <c r="CU31" s="126"/>
      <c r="CV31" s="126"/>
      <c r="CW31" s="126"/>
      <c r="CX31" s="126"/>
      <c r="CY31" s="126"/>
      <c r="CZ31" s="126"/>
      <c r="DA31" s="126"/>
      <c r="DB31" s="126"/>
      <c r="DC31" s="126"/>
      <c r="DD31" s="126"/>
      <c r="DE31" s="126"/>
      <c r="DF31" s="126"/>
      <c r="DG31" s="126"/>
      <c r="DH31" s="126"/>
      <c r="DI31" s="126"/>
      <c r="DJ31" s="126"/>
      <c r="DK31" s="126"/>
      <c r="DL31" s="126"/>
      <c r="DM31" s="126"/>
      <c r="DN31" s="126"/>
      <c r="DO31" s="126"/>
      <c r="DP31" s="126"/>
      <c r="DQ31" s="126"/>
      <c r="DR31" s="126"/>
      <c r="DS31" s="126"/>
      <c r="DT31" s="126"/>
      <c r="DU31" s="126"/>
      <c r="DV31" s="126"/>
      <c r="DW31" s="126"/>
      <c r="DX31" s="126"/>
      <c r="DY31" s="126"/>
      <c r="DZ31" s="126"/>
      <c r="EA31" s="126"/>
      <c r="EB31" s="126"/>
      <c r="EC31" s="126"/>
      <c r="ED31" s="126"/>
      <c r="EE31" s="126"/>
      <c r="EF31" s="126"/>
      <c r="EG31" s="126"/>
      <c r="EH31" s="126"/>
      <c r="EI31" s="126"/>
      <c r="EJ31" s="126"/>
      <c r="EK31" s="126"/>
      <c r="EL31" s="126"/>
      <c r="EM31" s="126"/>
      <c r="EN31" s="126"/>
      <c r="EO31" s="126"/>
      <c r="EP31" s="126"/>
      <c r="EQ31" s="126"/>
      <c r="ER31" s="126"/>
      <c r="ES31" s="126"/>
      <c r="ET31" s="126"/>
      <c r="EU31" s="126"/>
      <c r="EV31" s="126"/>
      <c r="EW31" s="126"/>
      <c r="EX31" s="126"/>
      <c r="EY31" s="126"/>
      <c r="EZ31" s="126"/>
      <c r="FA31" s="126"/>
      <c r="FB31" s="126"/>
      <c r="FC31" s="126"/>
      <c r="FD31" s="126"/>
      <c r="FE31" s="126"/>
      <c r="FF31" s="126"/>
      <c r="FG31" s="126"/>
      <c r="FH31" s="126"/>
      <c r="FI31" s="126"/>
      <c r="FJ31" s="126"/>
      <c r="FK31" s="126"/>
      <c r="FL31" s="126"/>
      <c r="FM31" s="126"/>
      <c r="FN31" s="126"/>
      <c r="FO31" s="126"/>
      <c r="FP31" s="126"/>
      <c r="FQ31" s="126"/>
      <c r="FR31" s="126"/>
      <c r="FS31" s="126"/>
      <c r="FT31" s="126"/>
      <c r="FU31" s="126"/>
      <c r="FV31" s="126"/>
      <c r="FW31" s="126"/>
      <c r="FX31" s="126"/>
      <c r="FY31" s="126"/>
      <c r="FZ31" s="126"/>
      <c r="GA31" s="126"/>
      <c r="GB31" s="126"/>
      <c r="GC31" s="126"/>
      <c r="GD31" s="126"/>
      <c r="GE31" s="126"/>
      <c r="GF31" s="126"/>
      <c r="GG31" s="126"/>
      <c r="GH31" s="126"/>
      <c r="GI31" s="126"/>
      <c r="GJ31" s="126"/>
      <c r="GK31" s="126"/>
      <c r="GL31" s="126"/>
      <c r="GM31" s="126"/>
      <c r="GN31" s="126"/>
      <c r="GO31" s="126"/>
      <c r="GP31" s="126"/>
      <c r="GQ31" s="126"/>
      <c r="GR31" s="126"/>
      <c r="GS31" s="126"/>
      <c r="GT31" s="126"/>
      <c r="GU31" s="126"/>
      <c r="GV31" s="126"/>
      <c r="GW31" s="126"/>
      <c r="GX31" s="126"/>
      <c r="GY31" s="126"/>
      <c r="GZ31" s="126"/>
      <c r="HA31" s="126"/>
      <c r="HB31" s="126"/>
      <c r="HC31" s="126"/>
      <c r="HD31" s="126"/>
      <c r="HE31" s="126"/>
      <c r="HF31" s="126"/>
      <c r="HG31" s="126"/>
      <c r="HH31" s="126"/>
      <c r="HI31" s="126"/>
      <c r="HJ31" s="126"/>
      <c r="HK31" s="126"/>
      <c r="HL31" s="126"/>
      <c r="HM31" s="126"/>
      <c r="HN31" s="126"/>
      <c r="HO31" s="126"/>
      <c r="HP31" s="126"/>
      <c r="HQ31" s="126"/>
      <c r="HR31" s="126"/>
      <c r="HS31" s="126"/>
      <c r="HT31" s="126"/>
      <c r="HU31" s="126"/>
      <c r="HV31" s="126"/>
      <c r="HW31" s="126"/>
      <c r="HX31" s="126"/>
      <c r="HY31" s="126"/>
      <c r="HZ31" s="126"/>
    </row>
    <row r="32" spans="1:234" s="125" customFormat="1" x14ac:dyDescent="0.25">
      <c r="A32" s="126"/>
      <c r="B32" s="126"/>
      <c r="C32" s="126"/>
      <c r="D32" s="155"/>
      <c r="E32" s="155"/>
      <c r="F32" s="155"/>
      <c r="G32" s="155"/>
      <c r="H32" s="126"/>
      <c r="I32" s="126"/>
      <c r="J32" s="126"/>
      <c r="K32" s="164"/>
      <c r="L32" s="165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  <c r="AO32" s="126"/>
      <c r="AP32" s="126"/>
      <c r="AQ32" s="126"/>
      <c r="AR32" s="126"/>
      <c r="AS32" s="126"/>
      <c r="AT32" s="126"/>
      <c r="AU32" s="126"/>
      <c r="AV32" s="126"/>
      <c r="AW32" s="126"/>
      <c r="AX32" s="126"/>
      <c r="AY32" s="126"/>
      <c r="AZ32" s="126"/>
      <c r="BA32" s="126"/>
      <c r="BB32" s="126"/>
      <c r="BC32" s="126"/>
      <c r="BD32" s="126"/>
      <c r="BE32" s="126"/>
      <c r="BF32" s="126"/>
      <c r="BG32" s="126"/>
      <c r="BH32" s="126"/>
      <c r="BI32" s="126"/>
      <c r="BJ32" s="126"/>
      <c r="BK32" s="126"/>
      <c r="BL32" s="126"/>
      <c r="BM32" s="126"/>
      <c r="BN32" s="126"/>
      <c r="BO32" s="126"/>
      <c r="BP32" s="126"/>
      <c r="BQ32" s="126"/>
      <c r="BR32" s="126"/>
      <c r="BS32" s="126"/>
      <c r="BT32" s="126"/>
      <c r="BU32" s="126"/>
      <c r="BV32" s="126"/>
      <c r="BW32" s="126"/>
      <c r="BX32" s="126"/>
      <c r="BY32" s="126"/>
      <c r="BZ32" s="126"/>
      <c r="CA32" s="126"/>
      <c r="CB32" s="126"/>
      <c r="CC32" s="126"/>
      <c r="CD32" s="126"/>
      <c r="CE32" s="126"/>
      <c r="CF32" s="126"/>
      <c r="CG32" s="126"/>
      <c r="CH32" s="126"/>
      <c r="CI32" s="126"/>
      <c r="CJ32" s="126"/>
      <c r="CK32" s="126"/>
      <c r="CL32" s="126"/>
      <c r="CM32" s="126"/>
      <c r="CN32" s="126"/>
      <c r="CO32" s="126"/>
      <c r="CP32" s="126"/>
      <c r="CQ32" s="126"/>
      <c r="CR32" s="126"/>
      <c r="CS32" s="126"/>
      <c r="CT32" s="126"/>
      <c r="CU32" s="126"/>
      <c r="CV32" s="126"/>
      <c r="CW32" s="126"/>
      <c r="CX32" s="126"/>
      <c r="CY32" s="126"/>
      <c r="CZ32" s="126"/>
      <c r="DA32" s="126"/>
      <c r="DB32" s="126"/>
      <c r="DC32" s="126"/>
      <c r="DD32" s="126"/>
      <c r="DE32" s="126"/>
      <c r="DF32" s="126"/>
      <c r="DG32" s="126"/>
      <c r="DH32" s="126"/>
      <c r="DI32" s="126"/>
      <c r="DJ32" s="126"/>
      <c r="DK32" s="126"/>
      <c r="DL32" s="126"/>
      <c r="DM32" s="126"/>
      <c r="DN32" s="126"/>
      <c r="DO32" s="126"/>
      <c r="DP32" s="126"/>
      <c r="DQ32" s="126"/>
      <c r="DR32" s="126"/>
      <c r="DS32" s="126"/>
      <c r="DT32" s="126"/>
      <c r="DU32" s="126"/>
      <c r="DV32" s="126"/>
      <c r="DW32" s="126"/>
      <c r="DX32" s="126"/>
      <c r="DY32" s="126"/>
      <c r="DZ32" s="126"/>
      <c r="EA32" s="126"/>
      <c r="EB32" s="126"/>
      <c r="EC32" s="126"/>
      <c r="ED32" s="126"/>
      <c r="EE32" s="126"/>
      <c r="EF32" s="126"/>
      <c r="EG32" s="126"/>
      <c r="EH32" s="126"/>
      <c r="EI32" s="126"/>
      <c r="EJ32" s="126"/>
      <c r="EK32" s="126"/>
      <c r="EL32" s="126"/>
      <c r="EM32" s="126"/>
      <c r="EN32" s="126"/>
      <c r="EO32" s="126"/>
      <c r="EP32" s="126"/>
      <c r="EQ32" s="126"/>
      <c r="ER32" s="126"/>
      <c r="ES32" s="126"/>
      <c r="ET32" s="126"/>
      <c r="EU32" s="126"/>
      <c r="EV32" s="126"/>
      <c r="EW32" s="126"/>
      <c r="EX32" s="126"/>
      <c r="EY32" s="126"/>
      <c r="EZ32" s="126"/>
      <c r="FA32" s="126"/>
      <c r="FB32" s="126"/>
      <c r="FC32" s="126"/>
      <c r="FD32" s="126"/>
      <c r="FE32" s="126"/>
      <c r="FF32" s="126"/>
      <c r="FG32" s="126"/>
      <c r="FH32" s="126"/>
      <c r="FI32" s="126"/>
      <c r="FJ32" s="126"/>
      <c r="FK32" s="126"/>
      <c r="FL32" s="126"/>
      <c r="FM32" s="126"/>
      <c r="FN32" s="126"/>
      <c r="FO32" s="126"/>
      <c r="FP32" s="126"/>
      <c r="FQ32" s="126"/>
      <c r="FR32" s="126"/>
      <c r="FS32" s="126"/>
      <c r="FT32" s="126"/>
      <c r="FU32" s="126"/>
      <c r="FV32" s="126"/>
      <c r="FW32" s="126"/>
      <c r="FX32" s="126"/>
      <c r="FY32" s="126"/>
      <c r="FZ32" s="126"/>
      <c r="GA32" s="126"/>
      <c r="GB32" s="126"/>
      <c r="GC32" s="126"/>
      <c r="GD32" s="126"/>
      <c r="GE32" s="126"/>
      <c r="GF32" s="126"/>
      <c r="GG32" s="126"/>
      <c r="GH32" s="126"/>
      <c r="GI32" s="126"/>
      <c r="GJ32" s="126"/>
      <c r="GK32" s="126"/>
      <c r="GL32" s="126"/>
      <c r="GM32" s="126"/>
      <c r="GN32" s="126"/>
      <c r="GO32" s="126"/>
      <c r="GP32" s="126"/>
      <c r="GQ32" s="126"/>
      <c r="GR32" s="126"/>
      <c r="GS32" s="126"/>
      <c r="GT32" s="126"/>
      <c r="GU32" s="126"/>
      <c r="GV32" s="126"/>
      <c r="GW32" s="126"/>
      <c r="GX32" s="126"/>
      <c r="GY32" s="126"/>
      <c r="GZ32" s="126"/>
      <c r="HA32" s="126"/>
      <c r="HB32" s="126"/>
      <c r="HC32" s="126"/>
      <c r="HD32" s="126"/>
      <c r="HE32" s="126"/>
      <c r="HF32" s="126"/>
      <c r="HG32" s="126"/>
      <c r="HH32" s="126"/>
      <c r="HI32" s="126"/>
      <c r="HJ32" s="126"/>
      <c r="HK32" s="126"/>
      <c r="HL32" s="126"/>
      <c r="HM32" s="126"/>
      <c r="HN32" s="126"/>
      <c r="HO32" s="126"/>
      <c r="HP32" s="126"/>
      <c r="HQ32" s="126"/>
      <c r="HR32" s="126"/>
      <c r="HS32" s="126"/>
      <c r="HT32" s="126"/>
      <c r="HU32" s="126"/>
      <c r="HV32" s="126"/>
      <c r="HW32" s="126"/>
      <c r="HX32" s="126"/>
      <c r="HY32" s="126"/>
      <c r="HZ32" s="126"/>
    </row>
    <row r="33" spans="1:234" s="125" customFormat="1" x14ac:dyDescent="0.25">
      <c r="A33" s="126"/>
      <c r="B33" s="126"/>
      <c r="C33" s="146" t="s">
        <v>198</v>
      </c>
      <c r="D33" s="147" t="s">
        <v>0</v>
      </c>
      <c r="E33" s="156" t="s">
        <v>26</v>
      </c>
      <c r="F33" s="156" t="s">
        <v>38</v>
      </c>
      <c r="G33" s="155"/>
      <c r="H33" s="126"/>
      <c r="I33" s="126"/>
      <c r="J33" s="126"/>
      <c r="K33" s="164"/>
      <c r="L33" s="166"/>
      <c r="M33" s="167"/>
      <c r="N33" s="126"/>
      <c r="O33" s="126"/>
      <c r="P33" s="126"/>
      <c r="Q33" s="126"/>
      <c r="R33" s="126"/>
      <c r="S33" s="126"/>
      <c r="T33" s="126"/>
      <c r="U33" s="126"/>
      <c r="V33" s="126"/>
      <c r="W33" s="126"/>
      <c r="X33" s="126"/>
      <c r="Y33" s="126"/>
      <c r="Z33" s="126"/>
      <c r="AA33" s="126"/>
      <c r="AB33" s="126"/>
      <c r="AC33" s="126"/>
      <c r="AD33" s="126"/>
      <c r="AE33" s="126"/>
      <c r="AF33" s="126"/>
      <c r="AG33" s="126"/>
      <c r="AH33" s="126"/>
      <c r="AI33" s="126"/>
      <c r="AJ33" s="126"/>
      <c r="AK33" s="126"/>
      <c r="AL33" s="126"/>
      <c r="AM33" s="126"/>
      <c r="AN33" s="126"/>
      <c r="AO33" s="126"/>
      <c r="AP33" s="126"/>
      <c r="AQ33" s="126"/>
      <c r="AR33" s="126"/>
      <c r="AS33" s="126"/>
      <c r="AT33" s="126"/>
      <c r="AU33" s="126"/>
      <c r="AV33" s="126"/>
      <c r="AW33" s="126"/>
      <c r="AX33" s="126"/>
      <c r="AY33" s="126"/>
      <c r="AZ33" s="126"/>
      <c r="BA33" s="126"/>
      <c r="BB33" s="126"/>
      <c r="BC33" s="126"/>
      <c r="BD33" s="126"/>
      <c r="BE33" s="126"/>
      <c r="BF33" s="126"/>
      <c r="BG33" s="126"/>
      <c r="BH33" s="126"/>
      <c r="BI33" s="126"/>
      <c r="BJ33" s="126"/>
      <c r="BK33" s="126"/>
      <c r="BL33" s="126"/>
      <c r="BM33" s="126"/>
      <c r="BN33" s="12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A33" s="126"/>
      <c r="CB33" s="126"/>
      <c r="CC33" s="126"/>
      <c r="CD33" s="126"/>
      <c r="CE33" s="126"/>
      <c r="CF33" s="126"/>
      <c r="CG33" s="126"/>
      <c r="CH33" s="126"/>
      <c r="CI33" s="126"/>
      <c r="CJ33" s="126"/>
      <c r="CK33" s="126"/>
      <c r="CL33" s="126"/>
      <c r="CM33" s="126"/>
      <c r="CN33" s="126"/>
      <c r="CO33" s="126"/>
      <c r="CP33" s="126"/>
      <c r="CQ33" s="126"/>
      <c r="CR33" s="126"/>
      <c r="CS33" s="126"/>
      <c r="CT33" s="126"/>
      <c r="CU33" s="126"/>
      <c r="CV33" s="126"/>
      <c r="CW33" s="126"/>
      <c r="CX33" s="126"/>
      <c r="CY33" s="126"/>
      <c r="CZ33" s="126"/>
      <c r="DA33" s="126"/>
      <c r="DB33" s="126"/>
      <c r="DC33" s="126"/>
      <c r="DD33" s="126"/>
      <c r="DE33" s="126"/>
      <c r="DF33" s="126"/>
      <c r="DG33" s="126"/>
      <c r="DH33" s="126"/>
      <c r="DI33" s="126"/>
      <c r="DJ33" s="126"/>
      <c r="DK33" s="126"/>
      <c r="DL33" s="126"/>
      <c r="DM33" s="126"/>
      <c r="DN33" s="126"/>
      <c r="DO33" s="126"/>
      <c r="DP33" s="126"/>
      <c r="DQ33" s="126"/>
      <c r="DR33" s="126"/>
      <c r="DS33" s="126"/>
      <c r="DT33" s="126"/>
      <c r="DU33" s="126"/>
      <c r="DV33" s="126"/>
      <c r="DW33" s="126"/>
      <c r="DX33" s="126"/>
      <c r="DY33" s="126"/>
      <c r="DZ33" s="126"/>
      <c r="EA33" s="126"/>
      <c r="EB33" s="126"/>
      <c r="EC33" s="126"/>
      <c r="ED33" s="126"/>
      <c r="EE33" s="126"/>
      <c r="EF33" s="126"/>
      <c r="EG33" s="126"/>
      <c r="EH33" s="126"/>
      <c r="EI33" s="126"/>
      <c r="EJ33" s="126"/>
      <c r="EK33" s="126"/>
      <c r="EL33" s="126"/>
      <c r="EM33" s="126"/>
      <c r="EN33" s="126"/>
      <c r="EO33" s="126"/>
      <c r="EP33" s="126"/>
      <c r="EQ33" s="126"/>
      <c r="ER33" s="126"/>
      <c r="ES33" s="126"/>
      <c r="ET33" s="126"/>
      <c r="EU33" s="126"/>
      <c r="EV33" s="126"/>
      <c r="EW33" s="126"/>
      <c r="EX33" s="126"/>
      <c r="EY33" s="126"/>
      <c r="EZ33" s="126"/>
      <c r="FA33" s="126"/>
      <c r="FB33" s="126"/>
      <c r="FC33" s="126"/>
      <c r="FD33" s="126"/>
      <c r="FE33" s="126"/>
      <c r="FF33" s="126"/>
      <c r="FG33" s="126"/>
      <c r="FH33" s="126"/>
      <c r="FI33" s="126"/>
      <c r="FJ33" s="126"/>
      <c r="FK33" s="126"/>
      <c r="FL33" s="126"/>
      <c r="FM33" s="126"/>
      <c r="FN33" s="126"/>
      <c r="FO33" s="126"/>
      <c r="FP33" s="126"/>
      <c r="FQ33" s="126"/>
      <c r="FR33" s="126"/>
      <c r="FS33" s="126"/>
      <c r="FT33" s="126"/>
      <c r="FU33" s="126"/>
      <c r="FV33" s="126"/>
      <c r="FW33" s="126"/>
      <c r="FX33" s="126"/>
      <c r="FY33" s="126"/>
      <c r="FZ33" s="126"/>
      <c r="GA33" s="126"/>
      <c r="GB33" s="126"/>
      <c r="GC33" s="126"/>
      <c r="GD33" s="126"/>
      <c r="GE33" s="126"/>
      <c r="GF33" s="126"/>
      <c r="GG33" s="126"/>
      <c r="GH33" s="126"/>
      <c r="GI33" s="126"/>
      <c r="GJ33" s="126"/>
      <c r="GK33" s="126"/>
      <c r="GL33" s="126"/>
      <c r="GM33" s="126"/>
      <c r="GN33" s="126"/>
      <c r="GO33" s="126"/>
      <c r="GP33" s="126"/>
      <c r="GQ33" s="126"/>
      <c r="GR33" s="126"/>
      <c r="GS33" s="126"/>
      <c r="GT33" s="126"/>
      <c r="GU33" s="126"/>
      <c r="GV33" s="126"/>
      <c r="GW33" s="126"/>
      <c r="GX33" s="126"/>
      <c r="GY33" s="126"/>
      <c r="GZ33" s="126"/>
      <c r="HA33" s="126"/>
      <c r="HB33" s="126"/>
      <c r="HC33" s="126"/>
      <c r="HD33" s="126"/>
      <c r="HE33" s="126"/>
      <c r="HF33" s="126"/>
      <c r="HG33" s="126"/>
      <c r="HH33" s="126"/>
      <c r="HI33" s="126"/>
      <c r="HJ33" s="126"/>
      <c r="HK33" s="126"/>
      <c r="HL33" s="126"/>
      <c r="HM33" s="126"/>
      <c r="HN33" s="126"/>
      <c r="HO33" s="126"/>
      <c r="HP33" s="126"/>
      <c r="HQ33" s="126"/>
      <c r="HR33" s="126"/>
      <c r="HS33" s="126"/>
      <c r="HT33" s="126"/>
      <c r="HU33" s="126"/>
      <c r="HV33" s="126"/>
      <c r="HW33" s="126"/>
      <c r="HX33" s="126"/>
      <c r="HY33" s="126"/>
      <c r="HZ33" s="126"/>
    </row>
    <row r="34" spans="1:234" s="125" customFormat="1" x14ac:dyDescent="0.25">
      <c r="A34" s="126"/>
      <c r="B34" s="126"/>
      <c r="C34" s="146" t="s">
        <v>199</v>
      </c>
      <c r="D34" s="339" t="s">
        <v>418</v>
      </c>
      <c r="E34" s="141" t="s">
        <v>419</v>
      </c>
      <c r="F34" s="141" t="s">
        <v>420</v>
      </c>
      <c r="G34" s="127"/>
      <c r="H34" s="127"/>
      <c r="I34" s="127"/>
      <c r="J34" s="124"/>
      <c r="K34" s="168"/>
      <c r="L34" s="124"/>
      <c r="M34" s="124"/>
      <c r="N34" s="124"/>
      <c r="O34" s="124"/>
      <c r="P34" s="124"/>
      <c r="Q34" s="124"/>
      <c r="R34" s="124"/>
      <c r="S34" s="124"/>
      <c r="T34" s="126"/>
      <c r="U34" s="126"/>
      <c r="V34" s="126"/>
      <c r="W34" s="126"/>
      <c r="X34" s="126"/>
      <c r="Y34" s="126"/>
      <c r="Z34" s="126"/>
      <c r="AA34" s="126"/>
      <c r="AB34" s="126"/>
      <c r="AC34" s="126"/>
      <c r="AD34" s="126"/>
      <c r="AE34" s="126"/>
      <c r="AF34" s="126"/>
      <c r="AG34" s="126"/>
      <c r="AH34" s="126"/>
      <c r="AI34" s="126"/>
      <c r="AJ34" s="126"/>
      <c r="AK34" s="126"/>
      <c r="AL34" s="126"/>
      <c r="AM34" s="126"/>
      <c r="AN34" s="126"/>
      <c r="AO34" s="126"/>
      <c r="AP34" s="126"/>
      <c r="AQ34" s="126"/>
      <c r="AR34" s="126"/>
      <c r="AS34" s="126"/>
      <c r="AT34" s="126"/>
      <c r="AU34" s="126"/>
      <c r="AV34" s="126"/>
      <c r="AW34" s="126"/>
      <c r="AX34" s="126"/>
      <c r="AY34" s="126"/>
      <c r="AZ34" s="126"/>
      <c r="BA34" s="126"/>
      <c r="BB34" s="126"/>
      <c r="BC34" s="126"/>
      <c r="BD34" s="126"/>
      <c r="BE34" s="126"/>
      <c r="BF34" s="126"/>
      <c r="BG34" s="126"/>
      <c r="BH34" s="126"/>
      <c r="BI34" s="126"/>
      <c r="BJ34" s="126"/>
      <c r="BK34" s="126"/>
      <c r="BL34" s="126"/>
      <c r="BM34" s="126"/>
      <c r="BN34" s="126"/>
      <c r="BO34" s="126"/>
      <c r="BP34" s="126"/>
      <c r="BQ34" s="126"/>
      <c r="BR34" s="126"/>
      <c r="BS34" s="126"/>
      <c r="BT34" s="126"/>
      <c r="BU34" s="126"/>
      <c r="BV34" s="126"/>
      <c r="BW34" s="126"/>
      <c r="BX34" s="126"/>
      <c r="BY34" s="126"/>
      <c r="BZ34" s="126"/>
      <c r="CA34" s="126"/>
      <c r="CB34" s="126"/>
      <c r="CC34" s="126"/>
      <c r="CD34" s="126"/>
      <c r="CE34" s="126"/>
      <c r="CF34" s="126"/>
      <c r="CG34" s="126"/>
      <c r="CH34" s="126"/>
      <c r="CI34" s="126"/>
      <c r="CJ34" s="126"/>
      <c r="CK34" s="126"/>
      <c r="CL34" s="126"/>
      <c r="CM34" s="126"/>
      <c r="CN34" s="126"/>
      <c r="CO34" s="126"/>
      <c r="CP34" s="126"/>
      <c r="CQ34" s="126"/>
      <c r="CR34" s="126"/>
      <c r="CS34" s="126"/>
      <c r="CT34" s="126"/>
      <c r="CU34" s="126"/>
      <c r="CV34" s="126"/>
      <c r="CW34" s="126"/>
      <c r="CX34" s="126"/>
      <c r="CY34" s="126"/>
      <c r="CZ34" s="126"/>
      <c r="DA34" s="126"/>
      <c r="DB34" s="126"/>
      <c r="DC34" s="126"/>
      <c r="DD34" s="126"/>
      <c r="DE34" s="126"/>
      <c r="DF34" s="126"/>
      <c r="DG34" s="126"/>
      <c r="DH34" s="126"/>
      <c r="DI34" s="126"/>
      <c r="DJ34" s="126"/>
      <c r="DK34" s="126"/>
      <c r="DL34" s="126"/>
      <c r="DM34" s="126"/>
      <c r="DN34" s="126"/>
      <c r="DO34" s="126"/>
      <c r="DP34" s="126"/>
      <c r="DQ34" s="126"/>
      <c r="DR34" s="126"/>
      <c r="DS34" s="126"/>
      <c r="DT34" s="126"/>
      <c r="DU34" s="126"/>
      <c r="DV34" s="126"/>
      <c r="DW34" s="126"/>
      <c r="DX34" s="126"/>
      <c r="DY34" s="126"/>
      <c r="DZ34" s="126"/>
      <c r="EA34" s="126"/>
      <c r="EB34" s="126"/>
      <c r="EC34" s="126"/>
      <c r="ED34" s="126"/>
      <c r="EE34" s="126"/>
      <c r="EF34" s="126"/>
      <c r="EG34" s="126"/>
      <c r="EH34" s="126"/>
      <c r="EI34" s="126"/>
      <c r="EJ34" s="126"/>
      <c r="EK34" s="126"/>
      <c r="EL34" s="126"/>
      <c r="EM34" s="126"/>
      <c r="EN34" s="126"/>
      <c r="EO34" s="126"/>
      <c r="EP34" s="126"/>
      <c r="EQ34" s="126"/>
      <c r="ER34" s="126"/>
      <c r="ES34" s="126"/>
      <c r="ET34" s="126"/>
      <c r="EU34" s="126"/>
      <c r="EV34" s="126"/>
      <c r="EW34" s="126"/>
      <c r="EX34" s="126"/>
      <c r="EY34" s="126"/>
      <c r="EZ34" s="126"/>
      <c r="FA34" s="126"/>
      <c r="FB34" s="126"/>
      <c r="FC34" s="126"/>
      <c r="FD34" s="126"/>
      <c r="FE34" s="126"/>
      <c r="FF34" s="126"/>
      <c r="FG34" s="126"/>
      <c r="FH34" s="126"/>
      <c r="FI34" s="126"/>
      <c r="FJ34" s="126"/>
      <c r="FK34" s="126"/>
      <c r="FL34" s="126"/>
      <c r="FM34" s="126"/>
      <c r="FN34" s="126"/>
      <c r="FO34" s="126"/>
      <c r="FP34" s="126"/>
      <c r="FQ34" s="126"/>
      <c r="FR34" s="126"/>
      <c r="FS34" s="126"/>
      <c r="FT34" s="126"/>
      <c r="FU34" s="126"/>
      <c r="FV34" s="126"/>
      <c r="FW34" s="126"/>
      <c r="FX34" s="126"/>
      <c r="FY34" s="126"/>
      <c r="FZ34" s="126"/>
      <c r="GA34" s="126"/>
      <c r="GB34" s="126"/>
      <c r="GC34" s="126"/>
      <c r="GD34" s="126"/>
      <c r="GE34" s="126"/>
      <c r="GF34" s="126"/>
      <c r="GG34" s="126"/>
      <c r="GH34" s="126"/>
      <c r="GI34" s="126"/>
      <c r="GJ34" s="126"/>
      <c r="GK34" s="126"/>
      <c r="GL34" s="126"/>
      <c r="GM34" s="126"/>
      <c r="GN34" s="126"/>
      <c r="GO34" s="126"/>
      <c r="GP34" s="126"/>
      <c r="GQ34" s="126"/>
      <c r="GR34" s="126"/>
      <c r="GS34" s="126"/>
      <c r="GT34" s="126"/>
      <c r="GU34" s="126"/>
      <c r="GV34" s="126"/>
      <c r="GW34" s="126"/>
      <c r="GX34" s="126"/>
      <c r="GY34" s="126"/>
      <c r="GZ34" s="126"/>
      <c r="HA34" s="126"/>
      <c r="HB34" s="126"/>
      <c r="HC34" s="126"/>
      <c r="HD34" s="126"/>
      <c r="HE34" s="126"/>
      <c r="HF34" s="126"/>
      <c r="HG34" s="126"/>
      <c r="HH34" s="126"/>
      <c r="HI34" s="126"/>
      <c r="HJ34" s="126"/>
      <c r="HK34" s="126"/>
      <c r="HL34" s="126"/>
      <c r="HM34" s="126"/>
      <c r="HN34" s="126"/>
      <c r="HO34" s="126"/>
      <c r="HP34" s="126"/>
      <c r="HQ34" s="126"/>
      <c r="HR34" s="126"/>
      <c r="HS34" s="126"/>
      <c r="HT34" s="126"/>
      <c r="HU34" s="126"/>
      <c r="HV34" s="126"/>
      <c r="HW34" s="126"/>
      <c r="HX34" s="126"/>
      <c r="HY34" s="126"/>
      <c r="HZ34" s="126"/>
    </row>
    <row r="35" spans="1:234" s="125" customFormat="1" ht="15.6" x14ac:dyDescent="0.25">
      <c r="A35" s="126"/>
      <c r="B35" s="126"/>
      <c r="C35" s="146" t="s">
        <v>200</v>
      </c>
      <c r="D35" s="147">
        <v>145</v>
      </c>
      <c r="E35" s="147">
        <v>143</v>
      </c>
      <c r="F35" s="147">
        <v>116</v>
      </c>
      <c r="G35" s="127"/>
      <c r="H35" s="127"/>
      <c r="I35" s="127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  <c r="BC35" s="126"/>
      <c r="BD35" s="126"/>
      <c r="BE35" s="126"/>
      <c r="BF35" s="126"/>
      <c r="BG35" s="126"/>
      <c r="BH35" s="126"/>
      <c r="BI35" s="126"/>
      <c r="BJ35" s="126"/>
      <c r="BK35" s="126"/>
      <c r="BL35" s="126"/>
      <c r="BM35" s="126"/>
      <c r="BN35" s="126"/>
      <c r="BO35" s="126"/>
      <c r="BP35" s="126"/>
      <c r="BQ35" s="126"/>
      <c r="BR35" s="126"/>
      <c r="BS35" s="126"/>
      <c r="BT35" s="126"/>
      <c r="BU35" s="126"/>
      <c r="BV35" s="126"/>
      <c r="BW35" s="126"/>
      <c r="BX35" s="126"/>
      <c r="BY35" s="126"/>
      <c r="BZ35" s="126"/>
      <c r="CA35" s="126"/>
      <c r="CB35" s="126"/>
      <c r="CC35" s="126"/>
      <c r="CD35" s="126"/>
      <c r="CE35" s="126"/>
      <c r="CF35" s="126"/>
      <c r="CG35" s="126"/>
      <c r="CH35" s="126"/>
      <c r="CI35" s="126"/>
      <c r="CJ35" s="126"/>
      <c r="CK35" s="126"/>
      <c r="CL35" s="126"/>
      <c r="CM35" s="126"/>
      <c r="CN35" s="126"/>
      <c r="CO35" s="126"/>
      <c r="CP35" s="126"/>
      <c r="CQ35" s="126"/>
      <c r="CR35" s="126"/>
      <c r="CS35" s="126"/>
      <c r="CT35" s="126"/>
      <c r="CU35" s="126"/>
      <c r="CV35" s="126"/>
      <c r="CW35" s="126"/>
      <c r="CX35" s="126"/>
      <c r="CY35" s="126"/>
      <c r="CZ35" s="126"/>
      <c r="DA35" s="126"/>
      <c r="DB35" s="126"/>
      <c r="DC35" s="126"/>
      <c r="DD35" s="126"/>
      <c r="DE35" s="126"/>
      <c r="DF35" s="126"/>
      <c r="DG35" s="126"/>
      <c r="DH35" s="126"/>
      <c r="DI35" s="126"/>
      <c r="DJ35" s="126"/>
      <c r="DK35" s="126"/>
      <c r="DL35" s="126"/>
      <c r="DM35" s="126"/>
      <c r="DN35" s="126"/>
      <c r="DO35" s="126"/>
      <c r="DP35" s="126"/>
      <c r="DQ35" s="126"/>
      <c r="DR35" s="126"/>
      <c r="DS35" s="126"/>
      <c r="DT35" s="126"/>
      <c r="DU35" s="126"/>
      <c r="DV35" s="126"/>
      <c r="DW35" s="126"/>
      <c r="DX35" s="126"/>
      <c r="DY35" s="126"/>
      <c r="DZ35" s="126"/>
      <c r="EA35" s="126"/>
      <c r="EB35" s="126"/>
      <c r="EC35" s="126"/>
      <c r="ED35" s="126"/>
      <c r="EE35" s="126"/>
      <c r="EF35" s="126"/>
      <c r="EG35" s="126"/>
      <c r="EH35" s="126"/>
      <c r="EI35" s="126"/>
      <c r="EJ35" s="126"/>
      <c r="EK35" s="126"/>
      <c r="EL35" s="126"/>
      <c r="EM35" s="126"/>
      <c r="EN35" s="126"/>
      <c r="EO35" s="126"/>
      <c r="EP35" s="126"/>
      <c r="EQ35" s="126"/>
      <c r="ER35" s="126"/>
      <c r="ES35" s="126"/>
      <c r="ET35" s="126"/>
      <c r="EU35" s="126"/>
      <c r="EV35" s="126"/>
      <c r="EW35" s="126"/>
      <c r="EX35" s="126"/>
      <c r="EY35" s="126"/>
      <c r="EZ35" s="126"/>
      <c r="FA35" s="126"/>
      <c r="FB35" s="126"/>
      <c r="FC35" s="126"/>
      <c r="FD35" s="126"/>
      <c r="FE35" s="126"/>
      <c r="FF35" s="126"/>
      <c r="FG35" s="126"/>
      <c r="FH35" s="126"/>
      <c r="FI35" s="126"/>
      <c r="FJ35" s="126"/>
      <c r="FK35" s="126"/>
      <c r="FL35" s="126"/>
      <c r="FM35" s="126"/>
      <c r="FN35" s="126"/>
      <c r="FO35" s="126"/>
      <c r="FP35" s="126"/>
      <c r="FQ35" s="126"/>
      <c r="FR35" s="126"/>
      <c r="FS35" s="126"/>
      <c r="FT35" s="126"/>
      <c r="FU35" s="126"/>
      <c r="FV35" s="126"/>
      <c r="FW35" s="126"/>
      <c r="FX35" s="126"/>
      <c r="FY35" s="126"/>
      <c r="FZ35" s="126"/>
      <c r="GA35" s="126"/>
      <c r="GB35" s="126"/>
      <c r="GC35" s="126"/>
      <c r="GD35" s="126"/>
      <c r="GE35" s="126"/>
      <c r="GF35" s="126"/>
      <c r="GG35" s="126"/>
      <c r="GH35" s="126"/>
      <c r="GI35" s="126"/>
      <c r="GJ35" s="126"/>
      <c r="GK35" s="126"/>
      <c r="GL35" s="126"/>
      <c r="GM35" s="126"/>
      <c r="GN35" s="126"/>
      <c r="GO35" s="126"/>
      <c r="GP35" s="126"/>
      <c r="GQ35" s="126"/>
      <c r="GR35" s="126"/>
      <c r="GS35" s="126"/>
      <c r="GT35" s="126"/>
      <c r="GU35" s="126"/>
      <c r="GV35" s="126"/>
      <c r="GW35" s="126"/>
      <c r="GX35" s="126"/>
      <c r="GY35" s="126"/>
      <c r="GZ35" s="126"/>
      <c r="HA35" s="126"/>
      <c r="HB35" s="126"/>
      <c r="HC35" s="126"/>
      <c r="HD35" s="126"/>
      <c r="HE35" s="126"/>
      <c r="HF35" s="126"/>
      <c r="HG35" s="126"/>
      <c r="HH35" s="126"/>
      <c r="HI35" s="126"/>
      <c r="HJ35" s="126"/>
      <c r="HK35" s="126"/>
      <c r="HL35" s="126"/>
      <c r="HM35" s="126"/>
      <c r="HN35" s="126"/>
      <c r="HO35" s="126"/>
      <c r="HP35" s="126"/>
      <c r="HQ35" s="126"/>
      <c r="HR35" s="126"/>
      <c r="HS35" s="126"/>
      <c r="HT35" s="126"/>
      <c r="HU35" s="126"/>
      <c r="HV35" s="126"/>
      <c r="HW35" s="126"/>
      <c r="HX35" s="126"/>
      <c r="HY35" s="126"/>
      <c r="HZ35" s="126"/>
    </row>
    <row r="36" spans="1:234" s="125" customFormat="1" x14ac:dyDescent="0.25">
      <c r="A36" s="126"/>
      <c r="B36" s="126"/>
      <c r="C36" s="146" t="s">
        <v>201</v>
      </c>
      <c r="D36" s="157">
        <v>4200000</v>
      </c>
      <c r="E36" s="157">
        <v>3900000</v>
      </c>
      <c r="F36" s="157">
        <v>3330000</v>
      </c>
      <c r="G36" s="127"/>
      <c r="H36" s="127"/>
      <c r="I36" s="127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6"/>
      <c r="U36" s="126"/>
      <c r="V36" s="126"/>
      <c r="W36" s="126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  <c r="BC36" s="126"/>
      <c r="BD36" s="126"/>
      <c r="BE36" s="126"/>
      <c r="BF36" s="126"/>
      <c r="BG36" s="126"/>
      <c r="BH36" s="126"/>
      <c r="BI36" s="126"/>
      <c r="BJ36" s="126"/>
      <c r="BK36" s="126"/>
      <c r="BL36" s="126"/>
      <c r="BM36" s="126"/>
      <c r="BN36" s="126"/>
      <c r="BO36" s="126"/>
      <c r="BP36" s="126"/>
      <c r="BQ36" s="126"/>
      <c r="BR36" s="126"/>
      <c r="BS36" s="126"/>
      <c r="BT36" s="126"/>
      <c r="BU36" s="126"/>
      <c r="BV36" s="126"/>
      <c r="BW36" s="126"/>
      <c r="BX36" s="126"/>
      <c r="BY36" s="126"/>
      <c r="BZ36" s="126"/>
      <c r="CA36" s="126"/>
      <c r="CB36" s="126"/>
      <c r="CC36" s="126"/>
      <c r="CD36" s="126"/>
      <c r="CE36" s="126"/>
      <c r="CF36" s="126"/>
      <c r="CG36" s="126"/>
      <c r="CH36" s="126"/>
      <c r="CI36" s="126"/>
      <c r="CJ36" s="126"/>
      <c r="CK36" s="126"/>
      <c r="CL36" s="126"/>
      <c r="CM36" s="126"/>
      <c r="CN36" s="126"/>
      <c r="CO36" s="126"/>
      <c r="CP36" s="126"/>
      <c r="CQ36" s="126"/>
      <c r="CR36" s="126"/>
      <c r="CS36" s="126"/>
      <c r="CT36" s="126"/>
      <c r="CU36" s="126"/>
      <c r="CV36" s="126"/>
      <c r="CW36" s="126"/>
      <c r="CX36" s="126"/>
      <c r="CY36" s="126"/>
      <c r="CZ36" s="126"/>
      <c r="DA36" s="126"/>
      <c r="DB36" s="126"/>
      <c r="DC36" s="126"/>
      <c r="DD36" s="126"/>
      <c r="DE36" s="126"/>
      <c r="DF36" s="126"/>
      <c r="DG36" s="126"/>
      <c r="DH36" s="126"/>
      <c r="DI36" s="126"/>
      <c r="DJ36" s="126"/>
      <c r="DK36" s="126"/>
      <c r="DL36" s="126"/>
      <c r="DM36" s="126"/>
      <c r="DN36" s="126"/>
      <c r="DO36" s="126"/>
      <c r="DP36" s="126"/>
      <c r="DQ36" s="126"/>
      <c r="DR36" s="126"/>
      <c r="DS36" s="126"/>
      <c r="DT36" s="126"/>
      <c r="DU36" s="126"/>
      <c r="DV36" s="126"/>
      <c r="DW36" s="126"/>
      <c r="DX36" s="126"/>
      <c r="DY36" s="126"/>
      <c r="DZ36" s="126"/>
      <c r="EA36" s="126"/>
      <c r="EB36" s="126"/>
      <c r="EC36" s="126"/>
      <c r="ED36" s="126"/>
      <c r="EE36" s="126"/>
      <c r="EF36" s="126"/>
      <c r="EG36" s="126"/>
      <c r="EH36" s="126"/>
      <c r="EI36" s="126"/>
      <c r="EJ36" s="126"/>
      <c r="EK36" s="126"/>
      <c r="EL36" s="126"/>
      <c r="EM36" s="126"/>
      <c r="EN36" s="126"/>
      <c r="EO36" s="126"/>
      <c r="EP36" s="126"/>
      <c r="EQ36" s="126"/>
      <c r="ER36" s="126"/>
      <c r="ES36" s="126"/>
      <c r="ET36" s="126"/>
      <c r="EU36" s="126"/>
      <c r="EV36" s="126"/>
      <c r="EW36" s="126"/>
      <c r="EX36" s="126"/>
      <c r="EY36" s="126"/>
      <c r="EZ36" s="126"/>
      <c r="FA36" s="126"/>
      <c r="FB36" s="126"/>
      <c r="FC36" s="126"/>
      <c r="FD36" s="126"/>
      <c r="FE36" s="126"/>
      <c r="FF36" s="126"/>
      <c r="FG36" s="126"/>
      <c r="FH36" s="126"/>
      <c r="FI36" s="126"/>
      <c r="FJ36" s="126"/>
      <c r="FK36" s="126"/>
      <c r="FL36" s="126"/>
      <c r="FM36" s="126"/>
      <c r="FN36" s="126"/>
      <c r="FO36" s="126"/>
      <c r="FP36" s="126"/>
      <c r="FQ36" s="126"/>
      <c r="FR36" s="126"/>
      <c r="FS36" s="126"/>
      <c r="FT36" s="126"/>
      <c r="FU36" s="126"/>
      <c r="FV36" s="126"/>
      <c r="FW36" s="126"/>
      <c r="FX36" s="126"/>
      <c r="FY36" s="126"/>
      <c r="FZ36" s="126"/>
      <c r="GA36" s="126"/>
      <c r="GB36" s="126"/>
      <c r="GC36" s="126"/>
      <c r="GD36" s="126"/>
      <c r="GE36" s="126"/>
      <c r="GF36" s="126"/>
      <c r="GG36" s="126"/>
      <c r="GH36" s="126"/>
      <c r="GI36" s="126"/>
      <c r="GJ36" s="126"/>
      <c r="GK36" s="126"/>
      <c r="GL36" s="126"/>
      <c r="GM36" s="126"/>
      <c r="GN36" s="126"/>
      <c r="GO36" s="126"/>
      <c r="GP36" s="126"/>
      <c r="GQ36" s="126"/>
      <c r="GR36" s="126"/>
      <c r="GS36" s="126"/>
      <c r="GT36" s="126"/>
      <c r="GU36" s="126"/>
      <c r="GV36" s="126"/>
      <c r="GW36" s="126"/>
      <c r="GX36" s="126"/>
      <c r="GY36" s="126"/>
      <c r="GZ36" s="126"/>
      <c r="HA36" s="126"/>
      <c r="HB36" s="126"/>
      <c r="HC36" s="126"/>
      <c r="HD36" s="126"/>
      <c r="HE36" s="126"/>
      <c r="HF36" s="126"/>
      <c r="HG36" s="126"/>
      <c r="HH36" s="126"/>
      <c r="HI36" s="126"/>
      <c r="HJ36" s="126"/>
      <c r="HK36" s="126"/>
      <c r="HL36" s="126"/>
      <c r="HM36" s="126"/>
      <c r="HN36" s="126"/>
      <c r="HO36" s="126"/>
      <c r="HP36" s="126"/>
      <c r="HQ36" s="126"/>
      <c r="HR36" s="126"/>
      <c r="HS36" s="126"/>
      <c r="HT36" s="126"/>
      <c r="HU36" s="126"/>
      <c r="HV36" s="126"/>
      <c r="HW36" s="126"/>
      <c r="HX36" s="126"/>
      <c r="HY36" s="126"/>
      <c r="HZ36" s="126"/>
    </row>
    <row r="37" spans="1:234" ht="27.6" x14ac:dyDescent="0.25">
      <c r="C37" s="146" t="s">
        <v>202</v>
      </c>
      <c r="D37" s="147">
        <f>ROUND(D36/D35/1.05,0)</f>
        <v>27586</v>
      </c>
      <c r="E37" s="147">
        <f>ROUND(E36/E35/1.05,0)</f>
        <v>25974</v>
      </c>
      <c r="F37" s="147">
        <f>ROUND(F36/F35/1.05,0)</f>
        <v>27340</v>
      </c>
      <c r="G37" s="223" t="s">
        <v>414</v>
      </c>
      <c r="H37" s="224"/>
      <c r="I37" s="224"/>
      <c r="J37" s="225"/>
    </row>
    <row r="38" spans="1:234" x14ac:dyDescent="0.25">
      <c r="C38" s="146" t="s">
        <v>203</v>
      </c>
      <c r="D38" s="139" t="s">
        <v>138</v>
      </c>
      <c r="E38" s="139" t="s">
        <v>139</v>
      </c>
      <c r="F38" s="139" t="s">
        <v>140</v>
      </c>
      <c r="H38" s="127"/>
      <c r="I38" s="127"/>
    </row>
    <row r="39" spans="1:234" x14ac:dyDescent="0.25">
      <c r="C39" s="146" t="s">
        <v>176</v>
      </c>
      <c r="D39" s="146" t="s">
        <v>204</v>
      </c>
      <c r="E39" s="146" t="s">
        <v>204</v>
      </c>
      <c r="F39" s="146" t="s">
        <v>204</v>
      </c>
    </row>
    <row r="40" spans="1:234" x14ac:dyDescent="0.25">
      <c r="C40" s="146" t="s">
        <v>205</v>
      </c>
      <c r="D40" s="145" t="s">
        <v>158</v>
      </c>
      <c r="E40" s="145" t="s">
        <v>159</v>
      </c>
      <c r="F40" s="145" t="s">
        <v>160</v>
      </c>
    </row>
    <row r="41" spans="1:234" x14ac:dyDescent="0.25">
      <c r="C41" s="146" t="s">
        <v>206</v>
      </c>
      <c r="D41" s="148" t="s">
        <v>189</v>
      </c>
      <c r="E41" s="148" t="s">
        <v>189</v>
      </c>
      <c r="F41" s="148" t="s">
        <v>190</v>
      </c>
    </row>
    <row r="42" spans="1:234" x14ac:dyDescent="0.25">
      <c r="C42" s="146" t="s">
        <v>207</v>
      </c>
      <c r="D42" s="148"/>
      <c r="E42" s="148"/>
      <c r="F42" s="148"/>
    </row>
    <row r="43" spans="1:234" x14ac:dyDescent="0.25">
      <c r="C43" s="146" t="s">
        <v>208</v>
      </c>
      <c r="D43" s="148"/>
      <c r="E43" s="148"/>
      <c r="F43" s="148"/>
    </row>
    <row r="46" spans="1:234" x14ac:dyDescent="0.25">
      <c r="B46" s="250" t="s">
        <v>209</v>
      </c>
      <c r="C46" s="250"/>
      <c r="D46" s="250"/>
      <c r="E46" s="250"/>
      <c r="F46" s="250"/>
      <c r="G46" s="250"/>
      <c r="H46" s="250"/>
      <c r="I46" s="250"/>
      <c r="J46" s="250"/>
      <c r="K46" s="250"/>
      <c r="L46" s="250"/>
      <c r="M46" s="250"/>
      <c r="N46" s="250"/>
      <c r="O46" s="250"/>
      <c r="P46" s="250"/>
      <c r="Q46" s="250"/>
      <c r="R46" s="250"/>
      <c r="S46" s="250"/>
      <c r="T46" s="250"/>
      <c r="U46" s="250"/>
      <c r="V46" s="250"/>
      <c r="W46" s="250"/>
      <c r="X46" s="250"/>
      <c r="Y46" s="250"/>
    </row>
    <row r="47" spans="1:234" x14ac:dyDescent="0.25">
      <c r="B47" s="158">
        <v>2013.1</v>
      </c>
      <c r="C47" s="158">
        <v>2013.4</v>
      </c>
      <c r="D47" s="158">
        <v>2013.5</v>
      </c>
      <c r="E47" s="158">
        <v>2013.6</v>
      </c>
      <c r="F47" s="158">
        <v>2013.7</v>
      </c>
      <c r="G47" s="158">
        <v>2013.8</v>
      </c>
      <c r="H47" s="158">
        <v>2013.9</v>
      </c>
      <c r="I47" s="169" t="s">
        <v>210</v>
      </c>
      <c r="J47" s="169" t="s">
        <v>211</v>
      </c>
      <c r="K47" s="169" t="s">
        <v>212</v>
      </c>
      <c r="L47" s="169" t="s">
        <v>213</v>
      </c>
      <c r="M47" s="158"/>
      <c r="N47" s="158"/>
      <c r="O47" s="158"/>
      <c r="P47" s="158"/>
      <c r="Q47" s="158"/>
      <c r="R47" s="158"/>
      <c r="S47" s="158"/>
      <c r="T47" s="158"/>
      <c r="U47" s="158"/>
      <c r="V47" s="158"/>
      <c r="W47" s="158"/>
      <c r="X47" s="158"/>
      <c r="Y47" s="158"/>
    </row>
    <row r="48" spans="1:234" x14ac:dyDescent="0.25">
      <c r="B48" s="159">
        <v>1.7100000000000001E-2</v>
      </c>
      <c r="C48" s="159">
        <v>2.5399999999999999E-2</v>
      </c>
      <c r="D48" s="159">
        <v>1.46E-2</v>
      </c>
      <c r="E48" s="159">
        <v>1.4E-2</v>
      </c>
      <c r="F48" s="159">
        <v>2.2599999999999999E-2</v>
      </c>
      <c r="G48" s="159">
        <v>1.2800000000000001E-2</v>
      </c>
      <c r="H48" s="159">
        <v>1.55E-2</v>
      </c>
      <c r="I48" s="159">
        <v>1.8700000000000001E-2</v>
      </c>
      <c r="J48" s="159">
        <v>1.84E-2</v>
      </c>
      <c r="K48" s="159">
        <v>1.77E-2</v>
      </c>
      <c r="L48" s="159">
        <v>1.0800000000000001E-2</v>
      </c>
      <c r="M48" s="159"/>
      <c r="N48" s="159"/>
      <c r="O48" s="159"/>
      <c r="P48" s="159"/>
      <c r="Q48" s="159"/>
      <c r="R48" s="159"/>
      <c r="S48" s="159"/>
      <c r="T48" s="159"/>
      <c r="U48" s="159"/>
      <c r="V48" s="159"/>
      <c r="W48" s="159"/>
      <c r="X48" s="159"/>
      <c r="Y48" s="159"/>
    </row>
  </sheetData>
  <mergeCells count="17">
    <mergeCell ref="A6:B6"/>
    <mergeCell ref="A27:B27"/>
    <mergeCell ref="A28:B28"/>
    <mergeCell ref="K28:M28"/>
    <mergeCell ref="B46:Y46"/>
    <mergeCell ref="A7:A14"/>
    <mergeCell ref="A15:A17"/>
    <mergeCell ref="A18:A26"/>
    <mergeCell ref="A29:B29"/>
    <mergeCell ref="A30:B30"/>
    <mergeCell ref="K29:M29"/>
    <mergeCell ref="K30:M30"/>
    <mergeCell ref="A1:K1"/>
    <mergeCell ref="A2:B2"/>
    <mergeCell ref="A3:B3"/>
    <mergeCell ref="A4:B4"/>
    <mergeCell ref="A5:B5"/>
  </mergeCells>
  <phoneticPr fontId="59" type="noConversion"/>
  <pageMargins left="0.69930555555555596" right="0.69930555555555596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90"/>
  <sheetViews>
    <sheetView workbookViewId="0">
      <pane ySplit="4164" topLeftCell="A17"/>
      <selection activeCell="C42" sqref="C42"/>
      <selection pane="bottomLeft"/>
    </sheetView>
  </sheetViews>
  <sheetFormatPr defaultColWidth="10" defaultRowHeight="13.8" x14ac:dyDescent="0.25"/>
  <cols>
    <col min="1" max="1" width="10.6640625" style="20" customWidth="1"/>
    <col min="2" max="2" width="22.88671875" style="20" customWidth="1"/>
    <col min="3" max="3" width="21.21875" style="20" customWidth="1"/>
    <col min="4" max="4" width="19.88671875" style="20" customWidth="1"/>
    <col min="5" max="5" width="18.21875" style="20" customWidth="1"/>
    <col min="6" max="6" width="19.77734375" style="20" customWidth="1"/>
    <col min="7" max="7" width="17.33203125" style="20" customWidth="1"/>
    <col min="8" max="8" width="16.21875" style="20" customWidth="1"/>
    <col min="9" max="9" width="12.88671875" style="20" customWidth="1"/>
    <col min="10" max="10" width="14" style="20" customWidth="1"/>
    <col min="11" max="12" width="11.6640625" style="20" customWidth="1"/>
    <col min="13" max="13" width="10" style="20"/>
    <col min="14" max="14" width="8" style="20" customWidth="1"/>
    <col min="15" max="16" width="10" style="20"/>
    <col min="17" max="17" width="11.6640625" style="20" customWidth="1"/>
    <col min="18" max="21" width="10" style="20"/>
    <col min="22" max="22" width="10.21875" style="20" customWidth="1"/>
    <col min="23" max="256" width="10" style="20"/>
    <col min="257" max="257" width="10.6640625" style="20" customWidth="1"/>
    <col min="258" max="258" width="19.44140625" style="20" customWidth="1"/>
    <col min="259" max="259" width="19" style="20" customWidth="1"/>
    <col min="260" max="260" width="18" style="20" customWidth="1"/>
    <col min="261" max="263" width="17.33203125" style="20" customWidth="1"/>
    <col min="264" max="264" width="16.21875" style="20" customWidth="1"/>
    <col min="265" max="265" width="12.88671875" style="20" customWidth="1"/>
    <col min="266" max="266" width="14" style="20" customWidth="1"/>
    <col min="267" max="268" width="11.6640625" style="20" customWidth="1"/>
    <col min="269" max="269" width="10" style="20"/>
    <col min="270" max="270" width="8" style="20" customWidth="1"/>
    <col min="271" max="272" width="10" style="20"/>
    <col min="273" max="273" width="11.6640625" style="20" customWidth="1"/>
    <col min="274" max="277" width="10" style="20"/>
    <col min="278" max="278" width="10.21875" style="20" customWidth="1"/>
    <col min="279" max="512" width="10" style="20"/>
    <col min="513" max="513" width="10.6640625" style="20" customWidth="1"/>
    <col min="514" max="514" width="19.44140625" style="20" customWidth="1"/>
    <col min="515" max="515" width="19" style="20" customWidth="1"/>
    <col min="516" max="516" width="18" style="20" customWidth="1"/>
    <col min="517" max="519" width="17.33203125" style="20" customWidth="1"/>
    <col min="520" max="520" width="16.21875" style="20" customWidth="1"/>
    <col min="521" max="521" width="12.88671875" style="20" customWidth="1"/>
    <col min="522" max="522" width="14" style="20" customWidth="1"/>
    <col min="523" max="524" width="11.6640625" style="20" customWidth="1"/>
    <col min="525" max="525" width="10" style="20"/>
    <col min="526" max="526" width="8" style="20" customWidth="1"/>
    <col min="527" max="528" width="10" style="20"/>
    <col min="529" max="529" width="11.6640625" style="20" customWidth="1"/>
    <col min="530" max="533" width="10" style="20"/>
    <col min="534" max="534" width="10.21875" style="20" customWidth="1"/>
    <col min="535" max="768" width="10" style="20"/>
    <col min="769" max="769" width="10.6640625" style="20" customWidth="1"/>
    <col min="770" max="770" width="19.44140625" style="20" customWidth="1"/>
    <col min="771" max="771" width="19" style="20" customWidth="1"/>
    <col min="772" max="772" width="18" style="20" customWidth="1"/>
    <col min="773" max="775" width="17.33203125" style="20" customWidth="1"/>
    <col min="776" max="776" width="16.21875" style="20" customWidth="1"/>
    <col min="777" max="777" width="12.88671875" style="20" customWidth="1"/>
    <col min="778" max="778" width="14" style="20" customWidth="1"/>
    <col min="779" max="780" width="11.6640625" style="20" customWidth="1"/>
    <col min="781" max="781" width="10" style="20"/>
    <col min="782" max="782" width="8" style="20" customWidth="1"/>
    <col min="783" max="784" width="10" style="20"/>
    <col min="785" max="785" width="11.6640625" style="20" customWidth="1"/>
    <col min="786" max="789" width="10" style="20"/>
    <col min="790" max="790" width="10.21875" style="20" customWidth="1"/>
    <col min="791" max="1024" width="10" style="20"/>
    <col min="1025" max="1025" width="10.6640625" style="20" customWidth="1"/>
    <col min="1026" max="1026" width="19.44140625" style="20" customWidth="1"/>
    <col min="1027" max="1027" width="19" style="20" customWidth="1"/>
    <col min="1028" max="1028" width="18" style="20" customWidth="1"/>
    <col min="1029" max="1031" width="17.33203125" style="20" customWidth="1"/>
    <col min="1032" max="1032" width="16.21875" style="20" customWidth="1"/>
    <col min="1033" max="1033" width="12.88671875" style="20" customWidth="1"/>
    <col min="1034" max="1034" width="14" style="20" customWidth="1"/>
    <col min="1035" max="1036" width="11.6640625" style="20" customWidth="1"/>
    <col min="1037" max="1037" width="10" style="20"/>
    <col min="1038" max="1038" width="8" style="20" customWidth="1"/>
    <col min="1039" max="1040" width="10" style="20"/>
    <col min="1041" max="1041" width="11.6640625" style="20" customWidth="1"/>
    <col min="1042" max="1045" width="10" style="20"/>
    <col min="1046" max="1046" width="10.21875" style="20" customWidth="1"/>
    <col min="1047" max="1280" width="10" style="20"/>
    <col min="1281" max="1281" width="10.6640625" style="20" customWidth="1"/>
    <col min="1282" max="1282" width="19.44140625" style="20" customWidth="1"/>
    <col min="1283" max="1283" width="19" style="20" customWidth="1"/>
    <col min="1284" max="1284" width="18" style="20" customWidth="1"/>
    <col min="1285" max="1287" width="17.33203125" style="20" customWidth="1"/>
    <col min="1288" max="1288" width="16.21875" style="20" customWidth="1"/>
    <col min="1289" max="1289" width="12.88671875" style="20" customWidth="1"/>
    <col min="1290" max="1290" width="14" style="20" customWidth="1"/>
    <col min="1291" max="1292" width="11.6640625" style="20" customWidth="1"/>
    <col min="1293" max="1293" width="10" style="20"/>
    <col min="1294" max="1294" width="8" style="20" customWidth="1"/>
    <col min="1295" max="1296" width="10" style="20"/>
    <col min="1297" max="1297" width="11.6640625" style="20" customWidth="1"/>
    <col min="1298" max="1301" width="10" style="20"/>
    <col min="1302" max="1302" width="10.21875" style="20" customWidth="1"/>
    <col min="1303" max="1536" width="10" style="20"/>
    <col min="1537" max="1537" width="10.6640625" style="20" customWidth="1"/>
    <col min="1538" max="1538" width="19.44140625" style="20" customWidth="1"/>
    <col min="1539" max="1539" width="19" style="20" customWidth="1"/>
    <col min="1540" max="1540" width="18" style="20" customWidth="1"/>
    <col min="1541" max="1543" width="17.33203125" style="20" customWidth="1"/>
    <col min="1544" max="1544" width="16.21875" style="20" customWidth="1"/>
    <col min="1545" max="1545" width="12.88671875" style="20" customWidth="1"/>
    <col min="1546" max="1546" width="14" style="20" customWidth="1"/>
    <col min="1547" max="1548" width="11.6640625" style="20" customWidth="1"/>
    <col min="1549" max="1549" width="10" style="20"/>
    <col min="1550" max="1550" width="8" style="20" customWidth="1"/>
    <col min="1551" max="1552" width="10" style="20"/>
    <col min="1553" max="1553" width="11.6640625" style="20" customWidth="1"/>
    <col min="1554" max="1557" width="10" style="20"/>
    <col min="1558" max="1558" width="10.21875" style="20" customWidth="1"/>
    <col min="1559" max="1792" width="10" style="20"/>
    <col min="1793" max="1793" width="10.6640625" style="20" customWidth="1"/>
    <col min="1794" max="1794" width="19.44140625" style="20" customWidth="1"/>
    <col min="1795" max="1795" width="19" style="20" customWidth="1"/>
    <col min="1796" max="1796" width="18" style="20" customWidth="1"/>
    <col min="1797" max="1799" width="17.33203125" style="20" customWidth="1"/>
    <col min="1800" max="1800" width="16.21875" style="20" customWidth="1"/>
    <col min="1801" max="1801" width="12.88671875" style="20" customWidth="1"/>
    <col min="1802" max="1802" width="14" style="20" customWidth="1"/>
    <col min="1803" max="1804" width="11.6640625" style="20" customWidth="1"/>
    <col min="1805" max="1805" width="10" style="20"/>
    <col min="1806" max="1806" width="8" style="20" customWidth="1"/>
    <col min="1807" max="1808" width="10" style="20"/>
    <col min="1809" max="1809" width="11.6640625" style="20" customWidth="1"/>
    <col min="1810" max="1813" width="10" style="20"/>
    <col min="1814" max="1814" width="10.21875" style="20" customWidth="1"/>
    <col min="1815" max="2048" width="10" style="20"/>
    <col min="2049" max="2049" width="10.6640625" style="20" customWidth="1"/>
    <col min="2050" max="2050" width="19.44140625" style="20" customWidth="1"/>
    <col min="2051" max="2051" width="19" style="20" customWidth="1"/>
    <col min="2052" max="2052" width="18" style="20" customWidth="1"/>
    <col min="2053" max="2055" width="17.33203125" style="20" customWidth="1"/>
    <col min="2056" max="2056" width="16.21875" style="20" customWidth="1"/>
    <col min="2057" max="2057" width="12.88671875" style="20" customWidth="1"/>
    <col min="2058" max="2058" width="14" style="20" customWidth="1"/>
    <col min="2059" max="2060" width="11.6640625" style="20" customWidth="1"/>
    <col min="2061" max="2061" width="10" style="20"/>
    <col min="2062" max="2062" width="8" style="20" customWidth="1"/>
    <col min="2063" max="2064" width="10" style="20"/>
    <col min="2065" max="2065" width="11.6640625" style="20" customWidth="1"/>
    <col min="2066" max="2069" width="10" style="20"/>
    <col min="2070" max="2070" width="10.21875" style="20" customWidth="1"/>
    <col min="2071" max="2304" width="10" style="20"/>
    <col min="2305" max="2305" width="10.6640625" style="20" customWidth="1"/>
    <col min="2306" max="2306" width="19.44140625" style="20" customWidth="1"/>
    <col min="2307" max="2307" width="19" style="20" customWidth="1"/>
    <col min="2308" max="2308" width="18" style="20" customWidth="1"/>
    <col min="2309" max="2311" width="17.33203125" style="20" customWidth="1"/>
    <col min="2312" max="2312" width="16.21875" style="20" customWidth="1"/>
    <col min="2313" max="2313" width="12.88671875" style="20" customWidth="1"/>
    <col min="2314" max="2314" width="14" style="20" customWidth="1"/>
    <col min="2315" max="2316" width="11.6640625" style="20" customWidth="1"/>
    <col min="2317" max="2317" width="10" style="20"/>
    <col min="2318" max="2318" width="8" style="20" customWidth="1"/>
    <col min="2319" max="2320" width="10" style="20"/>
    <col min="2321" max="2321" width="11.6640625" style="20" customWidth="1"/>
    <col min="2322" max="2325" width="10" style="20"/>
    <col min="2326" max="2326" width="10.21875" style="20" customWidth="1"/>
    <col min="2327" max="2560" width="10" style="20"/>
    <col min="2561" max="2561" width="10.6640625" style="20" customWidth="1"/>
    <col min="2562" max="2562" width="19.44140625" style="20" customWidth="1"/>
    <col min="2563" max="2563" width="19" style="20" customWidth="1"/>
    <col min="2564" max="2564" width="18" style="20" customWidth="1"/>
    <col min="2565" max="2567" width="17.33203125" style="20" customWidth="1"/>
    <col min="2568" max="2568" width="16.21875" style="20" customWidth="1"/>
    <col min="2569" max="2569" width="12.88671875" style="20" customWidth="1"/>
    <col min="2570" max="2570" width="14" style="20" customWidth="1"/>
    <col min="2571" max="2572" width="11.6640625" style="20" customWidth="1"/>
    <col min="2573" max="2573" width="10" style="20"/>
    <col min="2574" max="2574" width="8" style="20" customWidth="1"/>
    <col min="2575" max="2576" width="10" style="20"/>
    <col min="2577" max="2577" width="11.6640625" style="20" customWidth="1"/>
    <col min="2578" max="2581" width="10" style="20"/>
    <col min="2582" max="2582" width="10.21875" style="20" customWidth="1"/>
    <col min="2583" max="2816" width="10" style="20"/>
    <col min="2817" max="2817" width="10.6640625" style="20" customWidth="1"/>
    <col min="2818" max="2818" width="19.44140625" style="20" customWidth="1"/>
    <col min="2819" max="2819" width="19" style="20" customWidth="1"/>
    <col min="2820" max="2820" width="18" style="20" customWidth="1"/>
    <col min="2821" max="2823" width="17.33203125" style="20" customWidth="1"/>
    <col min="2824" max="2824" width="16.21875" style="20" customWidth="1"/>
    <col min="2825" max="2825" width="12.88671875" style="20" customWidth="1"/>
    <col min="2826" max="2826" width="14" style="20" customWidth="1"/>
    <col min="2827" max="2828" width="11.6640625" style="20" customWidth="1"/>
    <col min="2829" max="2829" width="10" style="20"/>
    <col min="2830" max="2830" width="8" style="20" customWidth="1"/>
    <col min="2831" max="2832" width="10" style="20"/>
    <col min="2833" max="2833" width="11.6640625" style="20" customWidth="1"/>
    <col min="2834" max="2837" width="10" style="20"/>
    <col min="2838" max="2838" width="10.21875" style="20" customWidth="1"/>
    <col min="2839" max="3072" width="10" style="20"/>
    <col min="3073" max="3073" width="10.6640625" style="20" customWidth="1"/>
    <col min="3074" max="3074" width="19.44140625" style="20" customWidth="1"/>
    <col min="3075" max="3075" width="19" style="20" customWidth="1"/>
    <col min="3076" max="3076" width="18" style="20" customWidth="1"/>
    <col min="3077" max="3079" width="17.33203125" style="20" customWidth="1"/>
    <col min="3080" max="3080" width="16.21875" style="20" customWidth="1"/>
    <col min="3081" max="3081" width="12.88671875" style="20" customWidth="1"/>
    <col min="3082" max="3082" width="14" style="20" customWidth="1"/>
    <col min="3083" max="3084" width="11.6640625" style="20" customWidth="1"/>
    <col min="3085" max="3085" width="10" style="20"/>
    <col min="3086" max="3086" width="8" style="20" customWidth="1"/>
    <col min="3087" max="3088" width="10" style="20"/>
    <col min="3089" max="3089" width="11.6640625" style="20" customWidth="1"/>
    <col min="3090" max="3093" width="10" style="20"/>
    <col min="3094" max="3094" width="10.21875" style="20" customWidth="1"/>
    <col min="3095" max="3328" width="10" style="20"/>
    <col min="3329" max="3329" width="10.6640625" style="20" customWidth="1"/>
    <col min="3330" max="3330" width="19.44140625" style="20" customWidth="1"/>
    <col min="3331" max="3331" width="19" style="20" customWidth="1"/>
    <col min="3332" max="3332" width="18" style="20" customWidth="1"/>
    <col min="3333" max="3335" width="17.33203125" style="20" customWidth="1"/>
    <col min="3336" max="3336" width="16.21875" style="20" customWidth="1"/>
    <col min="3337" max="3337" width="12.88671875" style="20" customWidth="1"/>
    <col min="3338" max="3338" width="14" style="20" customWidth="1"/>
    <col min="3339" max="3340" width="11.6640625" style="20" customWidth="1"/>
    <col min="3341" max="3341" width="10" style="20"/>
    <col min="3342" max="3342" width="8" style="20" customWidth="1"/>
    <col min="3343" max="3344" width="10" style="20"/>
    <col min="3345" max="3345" width="11.6640625" style="20" customWidth="1"/>
    <col min="3346" max="3349" width="10" style="20"/>
    <col min="3350" max="3350" width="10.21875" style="20" customWidth="1"/>
    <col min="3351" max="3584" width="10" style="20"/>
    <col min="3585" max="3585" width="10.6640625" style="20" customWidth="1"/>
    <col min="3586" max="3586" width="19.44140625" style="20" customWidth="1"/>
    <col min="3587" max="3587" width="19" style="20" customWidth="1"/>
    <col min="3588" max="3588" width="18" style="20" customWidth="1"/>
    <col min="3589" max="3591" width="17.33203125" style="20" customWidth="1"/>
    <col min="3592" max="3592" width="16.21875" style="20" customWidth="1"/>
    <col min="3593" max="3593" width="12.88671875" style="20" customWidth="1"/>
    <col min="3594" max="3594" width="14" style="20" customWidth="1"/>
    <col min="3595" max="3596" width="11.6640625" style="20" customWidth="1"/>
    <col min="3597" max="3597" width="10" style="20"/>
    <col min="3598" max="3598" width="8" style="20" customWidth="1"/>
    <col min="3599" max="3600" width="10" style="20"/>
    <col min="3601" max="3601" width="11.6640625" style="20" customWidth="1"/>
    <col min="3602" max="3605" width="10" style="20"/>
    <col min="3606" max="3606" width="10.21875" style="20" customWidth="1"/>
    <col min="3607" max="3840" width="10" style="20"/>
    <col min="3841" max="3841" width="10.6640625" style="20" customWidth="1"/>
    <col min="3842" max="3842" width="19.44140625" style="20" customWidth="1"/>
    <col min="3843" max="3843" width="19" style="20" customWidth="1"/>
    <col min="3844" max="3844" width="18" style="20" customWidth="1"/>
    <col min="3845" max="3847" width="17.33203125" style="20" customWidth="1"/>
    <col min="3848" max="3848" width="16.21875" style="20" customWidth="1"/>
    <col min="3849" max="3849" width="12.88671875" style="20" customWidth="1"/>
    <col min="3850" max="3850" width="14" style="20" customWidth="1"/>
    <col min="3851" max="3852" width="11.6640625" style="20" customWidth="1"/>
    <col min="3853" max="3853" width="10" style="20"/>
    <col min="3854" max="3854" width="8" style="20" customWidth="1"/>
    <col min="3855" max="3856" width="10" style="20"/>
    <col min="3857" max="3857" width="11.6640625" style="20" customWidth="1"/>
    <col min="3858" max="3861" width="10" style="20"/>
    <col min="3862" max="3862" width="10.21875" style="20" customWidth="1"/>
    <col min="3863" max="4096" width="10" style="20"/>
    <col min="4097" max="4097" width="10.6640625" style="20" customWidth="1"/>
    <col min="4098" max="4098" width="19.44140625" style="20" customWidth="1"/>
    <col min="4099" max="4099" width="19" style="20" customWidth="1"/>
    <col min="4100" max="4100" width="18" style="20" customWidth="1"/>
    <col min="4101" max="4103" width="17.33203125" style="20" customWidth="1"/>
    <col min="4104" max="4104" width="16.21875" style="20" customWidth="1"/>
    <col min="4105" max="4105" width="12.88671875" style="20" customWidth="1"/>
    <col min="4106" max="4106" width="14" style="20" customWidth="1"/>
    <col min="4107" max="4108" width="11.6640625" style="20" customWidth="1"/>
    <col min="4109" max="4109" width="10" style="20"/>
    <col min="4110" max="4110" width="8" style="20" customWidth="1"/>
    <col min="4111" max="4112" width="10" style="20"/>
    <col min="4113" max="4113" width="11.6640625" style="20" customWidth="1"/>
    <col min="4114" max="4117" width="10" style="20"/>
    <col min="4118" max="4118" width="10.21875" style="20" customWidth="1"/>
    <col min="4119" max="4352" width="10" style="20"/>
    <col min="4353" max="4353" width="10.6640625" style="20" customWidth="1"/>
    <col min="4354" max="4354" width="19.44140625" style="20" customWidth="1"/>
    <col min="4355" max="4355" width="19" style="20" customWidth="1"/>
    <col min="4356" max="4356" width="18" style="20" customWidth="1"/>
    <col min="4357" max="4359" width="17.33203125" style="20" customWidth="1"/>
    <col min="4360" max="4360" width="16.21875" style="20" customWidth="1"/>
    <col min="4361" max="4361" width="12.88671875" style="20" customWidth="1"/>
    <col min="4362" max="4362" width="14" style="20" customWidth="1"/>
    <col min="4363" max="4364" width="11.6640625" style="20" customWidth="1"/>
    <col min="4365" max="4365" width="10" style="20"/>
    <col min="4366" max="4366" width="8" style="20" customWidth="1"/>
    <col min="4367" max="4368" width="10" style="20"/>
    <col min="4369" max="4369" width="11.6640625" style="20" customWidth="1"/>
    <col min="4370" max="4373" width="10" style="20"/>
    <col min="4374" max="4374" width="10.21875" style="20" customWidth="1"/>
    <col min="4375" max="4608" width="10" style="20"/>
    <col min="4609" max="4609" width="10.6640625" style="20" customWidth="1"/>
    <col min="4610" max="4610" width="19.44140625" style="20" customWidth="1"/>
    <col min="4611" max="4611" width="19" style="20" customWidth="1"/>
    <col min="4612" max="4612" width="18" style="20" customWidth="1"/>
    <col min="4613" max="4615" width="17.33203125" style="20" customWidth="1"/>
    <col min="4616" max="4616" width="16.21875" style="20" customWidth="1"/>
    <col min="4617" max="4617" width="12.88671875" style="20" customWidth="1"/>
    <col min="4618" max="4618" width="14" style="20" customWidth="1"/>
    <col min="4619" max="4620" width="11.6640625" style="20" customWidth="1"/>
    <col min="4621" max="4621" width="10" style="20"/>
    <col min="4622" max="4622" width="8" style="20" customWidth="1"/>
    <col min="4623" max="4624" width="10" style="20"/>
    <col min="4625" max="4625" width="11.6640625" style="20" customWidth="1"/>
    <col min="4626" max="4629" width="10" style="20"/>
    <col min="4630" max="4630" width="10.21875" style="20" customWidth="1"/>
    <col min="4631" max="4864" width="10" style="20"/>
    <col min="4865" max="4865" width="10.6640625" style="20" customWidth="1"/>
    <col min="4866" max="4866" width="19.44140625" style="20" customWidth="1"/>
    <col min="4867" max="4867" width="19" style="20" customWidth="1"/>
    <col min="4868" max="4868" width="18" style="20" customWidth="1"/>
    <col min="4869" max="4871" width="17.33203125" style="20" customWidth="1"/>
    <col min="4872" max="4872" width="16.21875" style="20" customWidth="1"/>
    <col min="4873" max="4873" width="12.88671875" style="20" customWidth="1"/>
    <col min="4874" max="4874" width="14" style="20" customWidth="1"/>
    <col min="4875" max="4876" width="11.6640625" style="20" customWidth="1"/>
    <col min="4877" max="4877" width="10" style="20"/>
    <col min="4878" max="4878" width="8" style="20" customWidth="1"/>
    <col min="4879" max="4880" width="10" style="20"/>
    <col min="4881" max="4881" width="11.6640625" style="20" customWidth="1"/>
    <col min="4882" max="4885" width="10" style="20"/>
    <col min="4886" max="4886" width="10.21875" style="20" customWidth="1"/>
    <col min="4887" max="5120" width="10" style="20"/>
    <col min="5121" max="5121" width="10.6640625" style="20" customWidth="1"/>
    <col min="5122" max="5122" width="19.44140625" style="20" customWidth="1"/>
    <col min="5123" max="5123" width="19" style="20" customWidth="1"/>
    <col min="5124" max="5124" width="18" style="20" customWidth="1"/>
    <col min="5125" max="5127" width="17.33203125" style="20" customWidth="1"/>
    <col min="5128" max="5128" width="16.21875" style="20" customWidth="1"/>
    <col min="5129" max="5129" width="12.88671875" style="20" customWidth="1"/>
    <col min="5130" max="5130" width="14" style="20" customWidth="1"/>
    <col min="5131" max="5132" width="11.6640625" style="20" customWidth="1"/>
    <col min="5133" max="5133" width="10" style="20"/>
    <col min="5134" max="5134" width="8" style="20" customWidth="1"/>
    <col min="5135" max="5136" width="10" style="20"/>
    <col min="5137" max="5137" width="11.6640625" style="20" customWidth="1"/>
    <col min="5138" max="5141" width="10" style="20"/>
    <col min="5142" max="5142" width="10.21875" style="20" customWidth="1"/>
    <col min="5143" max="5376" width="10" style="20"/>
    <col min="5377" max="5377" width="10.6640625" style="20" customWidth="1"/>
    <col min="5378" max="5378" width="19.44140625" style="20" customWidth="1"/>
    <col min="5379" max="5379" width="19" style="20" customWidth="1"/>
    <col min="5380" max="5380" width="18" style="20" customWidth="1"/>
    <col min="5381" max="5383" width="17.33203125" style="20" customWidth="1"/>
    <col min="5384" max="5384" width="16.21875" style="20" customWidth="1"/>
    <col min="5385" max="5385" width="12.88671875" style="20" customWidth="1"/>
    <col min="5386" max="5386" width="14" style="20" customWidth="1"/>
    <col min="5387" max="5388" width="11.6640625" style="20" customWidth="1"/>
    <col min="5389" max="5389" width="10" style="20"/>
    <col min="5390" max="5390" width="8" style="20" customWidth="1"/>
    <col min="5391" max="5392" width="10" style="20"/>
    <col min="5393" max="5393" width="11.6640625" style="20" customWidth="1"/>
    <col min="5394" max="5397" width="10" style="20"/>
    <col min="5398" max="5398" width="10.21875" style="20" customWidth="1"/>
    <col min="5399" max="5632" width="10" style="20"/>
    <col min="5633" max="5633" width="10.6640625" style="20" customWidth="1"/>
    <col min="5634" max="5634" width="19.44140625" style="20" customWidth="1"/>
    <col min="5635" max="5635" width="19" style="20" customWidth="1"/>
    <col min="5636" max="5636" width="18" style="20" customWidth="1"/>
    <col min="5637" max="5639" width="17.33203125" style="20" customWidth="1"/>
    <col min="5640" max="5640" width="16.21875" style="20" customWidth="1"/>
    <col min="5641" max="5641" width="12.88671875" style="20" customWidth="1"/>
    <col min="5642" max="5642" width="14" style="20" customWidth="1"/>
    <col min="5643" max="5644" width="11.6640625" style="20" customWidth="1"/>
    <col min="5645" max="5645" width="10" style="20"/>
    <col min="5646" max="5646" width="8" style="20" customWidth="1"/>
    <col min="5647" max="5648" width="10" style="20"/>
    <col min="5649" max="5649" width="11.6640625" style="20" customWidth="1"/>
    <col min="5650" max="5653" width="10" style="20"/>
    <col min="5654" max="5654" width="10.21875" style="20" customWidth="1"/>
    <col min="5655" max="5888" width="10" style="20"/>
    <col min="5889" max="5889" width="10.6640625" style="20" customWidth="1"/>
    <col min="5890" max="5890" width="19.44140625" style="20" customWidth="1"/>
    <col min="5891" max="5891" width="19" style="20" customWidth="1"/>
    <col min="5892" max="5892" width="18" style="20" customWidth="1"/>
    <col min="5893" max="5895" width="17.33203125" style="20" customWidth="1"/>
    <col min="5896" max="5896" width="16.21875" style="20" customWidth="1"/>
    <col min="5897" max="5897" width="12.88671875" style="20" customWidth="1"/>
    <col min="5898" max="5898" width="14" style="20" customWidth="1"/>
    <col min="5899" max="5900" width="11.6640625" style="20" customWidth="1"/>
    <col min="5901" max="5901" width="10" style="20"/>
    <col min="5902" max="5902" width="8" style="20" customWidth="1"/>
    <col min="5903" max="5904" width="10" style="20"/>
    <col min="5905" max="5905" width="11.6640625" style="20" customWidth="1"/>
    <col min="5906" max="5909" width="10" style="20"/>
    <col min="5910" max="5910" width="10.21875" style="20" customWidth="1"/>
    <col min="5911" max="6144" width="10" style="20"/>
    <col min="6145" max="6145" width="10.6640625" style="20" customWidth="1"/>
    <col min="6146" max="6146" width="19.44140625" style="20" customWidth="1"/>
    <col min="6147" max="6147" width="19" style="20" customWidth="1"/>
    <col min="6148" max="6148" width="18" style="20" customWidth="1"/>
    <col min="6149" max="6151" width="17.33203125" style="20" customWidth="1"/>
    <col min="6152" max="6152" width="16.21875" style="20" customWidth="1"/>
    <col min="6153" max="6153" width="12.88671875" style="20" customWidth="1"/>
    <col min="6154" max="6154" width="14" style="20" customWidth="1"/>
    <col min="6155" max="6156" width="11.6640625" style="20" customWidth="1"/>
    <col min="6157" max="6157" width="10" style="20"/>
    <col min="6158" max="6158" width="8" style="20" customWidth="1"/>
    <col min="6159" max="6160" width="10" style="20"/>
    <col min="6161" max="6161" width="11.6640625" style="20" customWidth="1"/>
    <col min="6162" max="6165" width="10" style="20"/>
    <col min="6166" max="6166" width="10.21875" style="20" customWidth="1"/>
    <col min="6167" max="6400" width="10" style="20"/>
    <col min="6401" max="6401" width="10.6640625" style="20" customWidth="1"/>
    <col min="6402" max="6402" width="19.44140625" style="20" customWidth="1"/>
    <col min="6403" max="6403" width="19" style="20" customWidth="1"/>
    <col min="6404" max="6404" width="18" style="20" customWidth="1"/>
    <col min="6405" max="6407" width="17.33203125" style="20" customWidth="1"/>
    <col min="6408" max="6408" width="16.21875" style="20" customWidth="1"/>
    <col min="6409" max="6409" width="12.88671875" style="20" customWidth="1"/>
    <col min="6410" max="6410" width="14" style="20" customWidth="1"/>
    <col min="6411" max="6412" width="11.6640625" style="20" customWidth="1"/>
    <col min="6413" max="6413" width="10" style="20"/>
    <col min="6414" max="6414" width="8" style="20" customWidth="1"/>
    <col min="6415" max="6416" width="10" style="20"/>
    <col min="6417" max="6417" width="11.6640625" style="20" customWidth="1"/>
    <col min="6418" max="6421" width="10" style="20"/>
    <col min="6422" max="6422" width="10.21875" style="20" customWidth="1"/>
    <col min="6423" max="6656" width="10" style="20"/>
    <col min="6657" max="6657" width="10.6640625" style="20" customWidth="1"/>
    <col min="6658" max="6658" width="19.44140625" style="20" customWidth="1"/>
    <col min="6659" max="6659" width="19" style="20" customWidth="1"/>
    <col min="6660" max="6660" width="18" style="20" customWidth="1"/>
    <col min="6661" max="6663" width="17.33203125" style="20" customWidth="1"/>
    <col min="6664" max="6664" width="16.21875" style="20" customWidth="1"/>
    <col min="6665" max="6665" width="12.88671875" style="20" customWidth="1"/>
    <col min="6666" max="6666" width="14" style="20" customWidth="1"/>
    <col min="6667" max="6668" width="11.6640625" style="20" customWidth="1"/>
    <col min="6669" max="6669" width="10" style="20"/>
    <col min="6670" max="6670" width="8" style="20" customWidth="1"/>
    <col min="6671" max="6672" width="10" style="20"/>
    <col min="6673" max="6673" width="11.6640625" style="20" customWidth="1"/>
    <col min="6674" max="6677" width="10" style="20"/>
    <col min="6678" max="6678" width="10.21875" style="20" customWidth="1"/>
    <col min="6679" max="6912" width="10" style="20"/>
    <col min="6913" max="6913" width="10.6640625" style="20" customWidth="1"/>
    <col min="6914" max="6914" width="19.44140625" style="20" customWidth="1"/>
    <col min="6915" max="6915" width="19" style="20" customWidth="1"/>
    <col min="6916" max="6916" width="18" style="20" customWidth="1"/>
    <col min="6917" max="6919" width="17.33203125" style="20" customWidth="1"/>
    <col min="6920" max="6920" width="16.21875" style="20" customWidth="1"/>
    <col min="6921" max="6921" width="12.88671875" style="20" customWidth="1"/>
    <col min="6922" max="6922" width="14" style="20" customWidth="1"/>
    <col min="6923" max="6924" width="11.6640625" style="20" customWidth="1"/>
    <col min="6925" max="6925" width="10" style="20"/>
    <col min="6926" max="6926" width="8" style="20" customWidth="1"/>
    <col min="6927" max="6928" width="10" style="20"/>
    <col min="6929" max="6929" width="11.6640625" style="20" customWidth="1"/>
    <col min="6930" max="6933" width="10" style="20"/>
    <col min="6934" max="6934" width="10.21875" style="20" customWidth="1"/>
    <col min="6935" max="7168" width="10" style="20"/>
    <col min="7169" max="7169" width="10.6640625" style="20" customWidth="1"/>
    <col min="7170" max="7170" width="19.44140625" style="20" customWidth="1"/>
    <col min="7171" max="7171" width="19" style="20" customWidth="1"/>
    <col min="7172" max="7172" width="18" style="20" customWidth="1"/>
    <col min="7173" max="7175" width="17.33203125" style="20" customWidth="1"/>
    <col min="7176" max="7176" width="16.21875" style="20" customWidth="1"/>
    <col min="7177" max="7177" width="12.88671875" style="20" customWidth="1"/>
    <col min="7178" max="7178" width="14" style="20" customWidth="1"/>
    <col min="7179" max="7180" width="11.6640625" style="20" customWidth="1"/>
    <col min="7181" max="7181" width="10" style="20"/>
    <col min="7182" max="7182" width="8" style="20" customWidth="1"/>
    <col min="7183" max="7184" width="10" style="20"/>
    <col min="7185" max="7185" width="11.6640625" style="20" customWidth="1"/>
    <col min="7186" max="7189" width="10" style="20"/>
    <col min="7190" max="7190" width="10.21875" style="20" customWidth="1"/>
    <col min="7191" max="7424" width="10" style="20"/>
    <col min="7425" max="7425" width="10.6640625" style="20" customWidth="1"/>
    <col min="7426" max="7426" width="19.44140625" style="20" customWidth="1"/>
    <col min="7427" max="7427" width="19" style="20" customWidth="1"/>
    <col min="7428" max="7428" width="18" style="20" customWidth="1"/>
    <col min="7429" max="7431" width="17.33203125" style="20" customWidth="1"/>
    <col min="7432" max="7432" width="16.21875" style="20" customWidth="1"/>
    <col min="7433" max="7433" width="12.88671875" style="20" customWidth="1"/>
    <col min="7434" max="7434" width="14" style="20" customWidth="1"/>
    <col min="7435" max="7436" width="11.6640625" style="20" customWidth="1"/>
    <col min="7437" max="7437" width="10" style="20"/>
    <col min="7438" max="7438" width="8" style="20" customWidth="1"/>
    <col min="7439" max="7440" width="10" style="20"/>
    <col min="7441" max="7441" width="11.6640625" style="20" customWidth="1"/>
    <col min="7442" max="7445" width="10" style="20"/>
    <col min="7446" max="7446" width="10.21875" style="20" customWidth="1"/>
    <col min="7447" max="7680" width="10" style="20"/>
    <col min="7681" max="7681" width="10.6640625" style="20" customWidth="1"/>
    <col min="7682" max="7682" width="19.44140625" style="20" customWidth="1"/>
    <col min="7683" max="7683" width="19" style="20" customWidth="1"/>
    <col min="7684" max="7684" width="18" style="20" customWidth="1"/>
    <col min="7685" max="7687" width="17.33203125" style="20" customWidth="1"/>
    <col min="7688" max="7688" width="16.21875" style="20" customWidth="1"/>
    <col min="7689" max="7689" width="12.88671875" style="20" customWidth="1"/>
    <col min="7690" max="7690" width="14" style="20" customWidth="1"/>
    <col min="7691" max="7692" width="11.6640625" style="20" customWidth="1"/>
    <col min="7693" max="7693" width="10" style="20"/>
    <col min="7694" max="7694" width="8" style="20" customWidth="1"/>
    <col min="7695" max="7696" width="10" style="20"/>
    <col min="7697" max="7697" width="11.6640625" style="20" customWidth="1"/>
    <col min="7698" max="7701" width="10" style="20"/>
    <col min="7702" max="7702" width="10.21875" style="20" customWidth="1"/>
    <col min="7703" max="7936" width="10" style="20"/>
    <col min="7937" max="7937" width="10.6640625" style="20" customWidth="1"/>
    <col min="7938" max="7938" width="19.44140625" style="20" customWidth="1"/>
    <col min="7939" max="7939" width="19" style="20" customWidth="1"/>
    <col min="7940" max="7940" width="18" style="20" customWidth="1"/>
    <col min="7941" max="7943" width="17.33203125" style="20" customWidth="1"/>
    <col min="7944" max="7944" width="16.21875" style="20" customWidth="1"/>
    <col min="7945" max="7945" width="12.88671875" style="20" customWidth="1"/>
    <col min="7946" max="7946" width="14" style="20" customWidth="1"/>
    <col min="7947" max="7948" width="11.6640625" style="20" customWidth="1"/>
    <col min="7949" max="7949" width="10" style="20"/>
    <col min="7950" max="7950" width="8" style="20" customWidth="1"/>
    <col min="7951" max="7952" width="10" style="20"/>
    <col min="7953" max="7953" width="11.6640625" style="20" customWidth="1"/>
    <col min="7954" max="7957" width="10" style="20"/>
    <col min="7958" max="7958" width="10.21875" style="20" customWidth="1"/>
    <col min="7959" max="8192" width="10" style="20"/>
    <col min="8193" max="8193" width="10.6640625" style="20" customWidth="1"/>
    <col min="8194" max="8194" width="19.44140625" style="20" customWidth="1"/>
    <col min="8195" max="8195" width="19" style="20" customWidth="1"/>
    <col min="8196" max="8196" width="18" style="20" customWidth="1"/>
    <col min="8197" max="8199" width="17.33203125" style="20" customWidth="1"/>
    <col min="8200" max="8200" width="16.21875" style="20" customWidth="1"/>
    <col min="8201" max="8201" width="12.88671875" style="20" customWidth="1"/>
    <col min="8202" max="8202" width="14" style="20" customWidth="1"/>
    <col min="8203" max="8204" width="11.6640625" style="20" customWidth="1"/>
    <col min="8205" max="8205" width="10" style="20"/>
    <col min="8206" max="8206" width="8" style="20" customWidth="1"/>
    <col min="8207" max="8208" width="10" style="20"/>
    <col min="8209" max="8209" width="11.6640625" style="20" customWidth="1"/>
    <col min="8210" max="8213" width="10" style="20"/>
    <col min="8214" max="8214" width="10.21875" style="20" customWidth="1"/>
    <col min="8215" max="8448" width="10" style="20"/>
    <col min="8449" max="8449" width="10.6640625" style="20" customWidth="1"/>
    <col min="8450" max="8450" width="19.44140625" style="20" customWidth="1"/>
    <col min="8451" max="8451" width="19" style="20" customWidth="1"/>
    <col min="8452" max="8452" width="18" style="20" customWidth="1"/>
    <col min="8453" max="8455" width="17.33203125" style="20" customWidth="1"/>
    <col min="8456" max="8456" width="16.21875" style="20" customWidth="1"/>
    <col min="8457" max="8457" width="12.88671875" style="20" customWidth="1"/>
    <col min="8458" max="8458" width="14" style="20" customWidth="1"/>
    <col min="8459" max="8460" width="11.6640625" style="20" customWidth="1"/>
    <col min="8461" max="8461" width="10" style="20"/>
    <col min="8462" max="8462" width="8" style="20" customWidth="1"/>
    <col min="8463" max="8464" width="10" style="20"/>
    <col min="8465" max="8465" width="11.6640625" style="20" customWidth="1"/>
    <col min="8466" max="8469" width="10" style="20"/>
    <col min="8470" max="8470" width="10.21875" style="20" customWidth="1"/>
    <col min="8471" max="8704" width="10" style="20"/>
    <col min="8705" max="8705" width="10.6640625" style="20" customWidth="1"/>
    <col min="8706" max="8706" width="19.44140625" style="20" customWidth="1"/>
    <col min="8707" max="8707" width="19" style="20" customWidth="1"/>
    <col min="8708" max="8708" width="18" style="20" customWidth="1"/>
    <col min="8709" max="8711" width="17.33203125" style="20" customWidth="1"/>
    <col min="8712" max="8712" width="16.21875" style="20" customWidth="1"/>
    <col min="8713" max="8713" width="12.88671875" style="20" customWidth="1"/>
    <col min="8714" max="8714" width="14" style="20" customWidth="1"/>
    <col min="8715" max="8716" width="11.6640625" style="20" customWidth="1"/>
    <col min="8717" max="8717" width="10" style="20"/>
    <col min="8718" max="8718" width="8" style="20" customWidth="1"/>
    <col min="8719" max="8720" width="10" style="20"/>
    <col min="8721" max="8721" width="11.6640625" style="20" customWidth="1"/>
    <col min="8722" max="8725" width="10" style="20"/>
    <col min="8726" max="8726" width="10.21875" style="20" customWidth="1"/>
    <col min="8727" max="8960" width="10" style="20"/>
    <col min="8961" max="8961" width="10.6640625" style="20" customWidth="1"/>
    <col min="8962" max="8962" width="19.44140625" style="20" customWidth="1"/>
    <col min="8963" max="8963" width="19" style="20" customWidth="1"/>
    <col min="8964" max="8964" width="18" style="20" customWidth="1"/>
    <col min="8965" max="8967" width="17.33203125" style="20" customWidth="1"/>
    <col min="8968" max="8968" width="16.21875" style="20" customWidth="1"/>
    <col min="8969" max="8969" width="12.88671875" style="20" customWidth="1"/>
    <col min="8970" max="8970" width="14" style="20" customWidth="1"/>
    <col min="8971" max="8972" width="11.6640625" style="20" customWidth="1"/>
    <col min="8973" max="8973" width="10" style="20"/>
    <col min="8974" max="8974" width="8" style="20" customWidth="1"/>
    <col min="8975" max="8976" width="10" style="20"/>
    <col min="8977" max="8977" width="11.6640625" style="20" customWidth="1"/>
    <col min="8978" max="8981" width="10" style="20"/>
    <col min="8982" max="8982" width="10.21875" style="20" customWidth="1"/>
    <col min="8983" max="9216" width="10" style="20"/>
    <col min="9217" max="9217" width="10.6640625" style="20" customWidth="1"/>
    <col min="9218" max="9218" width="19.44140625" style="20" customWidth="1"/>
    <col min="9219" max="9219" width="19" style="20" customWidth="1"/>
    <col min="9220" max="9220" width="18" style="20" customWidth="1"/>
    <col min="9221" max="9223" width="17.33203125" style="20" customWidth="1"/>
    <col min="9224" max="9224" width="16.21875" style="20" customWidth="1"/>
    <col min="9225" max="9225" width="12.88671875" style="20" customWidth="1"/>
    <col min="9226" max="9226" width="14" style="20" customWidth="1"/>
    <col min="9227" max="9228" width="11.6640625" style="20" customWidth="1"/>
    <col min="9229" max="9229" width="10" style="20"/>
    <col min="9230" max="9230" width="8" style="20" customWidth="1"/>
    <col min="9231" max="9232" width="10" style="20"/>
    <col min="9233" max="9233" width="11.6640625" style="20" customWidth="1"/>
    <col min="9234" max="9237" width="10" style="20"/>
    <col min="9238" max="9238" width="10.21875" style="20" customWidth="1"/>
    <col min="9239" max="9472" width="10" style="20"/>
    <col min="9473" max="9473" width="10.6640625" style="20" customWidth="1"/>
    <col min="9474" max="9474" width="19.44140625" style="20" customWidth="1"/>
    <col min="9475" max="9475" width="19" style="20" customWidth="1"/>
    <col min="9476" max="9476" width="18" style="20" customWidth="1"/>
    <col min="9477" max="9479" width="17.33203125" style="20" customWidth="1"/>
    <col min="9480" max="9480" width="16.21875" style="20" customWidth="1"/>
    <col min="9481" max="9481" width="12.88671875" style="20" customWidth="1"/>
    <col min="9482" max="9482" width="14" style="20" customWidth="1"/>
    <col min="9483" max="9484" width="11.6640625" style="20" customWidth="1"/>
    <col min="9485" max="9485" width="10" style="20"/>
    <col min="9486" max="9486" width="8" style="20" customWidth="1"/>
    <col min="9487" max="9488" width="10" style="20"/>
    <col min="9489" max="9489" width="11.6640625" style="20" customWidth="1"/>
    <col min="9490" max="9493" width="10" style="20"/>
    <col min="9494" max="9494" width="10.21875" style="20" customWidth="1"/>
    <col min="9495" max="9728" width="10" style="20"/>
    <col min="9729" max="9729" width="10.6640625" style="20" customWidth="1"/>
    <col min="9730" max="9730" width="19.44140625" style="20" customWidth="1"/>
    <col min="9731" max="9731" width="19" style="20" customWidth="1"/>
    <col min="9732" max="9732" width="18" style="20" customWidth="1"/>
    <col min="9733" max="9735" width="17.33203125" style="20" customWidth="1"/>
    <col min="9736" max="9736" width="16.21875" style="20" customWidth="1"/>
    <col min="9737" max="9737" width="12.88671875" style="20" customWidth="1"/>
    <col min="9738" max="9738" width="14" style="20" customWidth="1"/>
    <col min="9739" max="9740" width="11.6640625" style="20" customWidth="1"/>
    <col min="9741" max="9741" width="10" style="20"/>
    <col min="9742" max="9742" width="8" style="20" customWidth="1"/>
    <col min="9743" max="9744" width="10" style="20"/>
    <col min="9745" max="9745" width="11.6640625" style="20" customWidth="1"/>
    <col min="9746" max="9749" width="10" style="20"/>
    <col min="9750" max="9750" width="10.21875" style="20" customWidth="1"/>
    <col min="9751" max="9984" width="10" style="20"/>
    <col min="9985" max="9985" width="10.6640625" style="20" customWidth="1"/>
    <col min="9986" max="9986" width="19.44140625" style="20" customWidth="1"/>
    <col min="9987" max="9987" width="19" style="20" customWidth="1"/>
    <col min="9988" max="9988" width="18" style="20" customWidth="1"/>
    <col min="9989" max="9991" width="17.33203125" style="20" customWidth="1"/>
    <col min="9992" max="9992" width="16.21875" style="20" customWidth="1"/>
    <col min="9993" max="9993" width="12.88671875" style="20" customWidth="1"/>
    <col min="9994" max="9994" width="14" style="20" customWidth="1"/>
    <col min="9995" max="9996" width="11.6640625" style="20" customWidth="1"/>
    <col min="9997" max="9997" width="10" style="20"/>
    <col min="9998" max="9998" width="8" style="20" customWidth="1"/>
    <col min="9999" max="10000" width="10" style="20"/>
    <col min="10001" max="10001" width="11.6640625" style="20" customWidth="1"/>
    <col min="10002" max="10005" width="10" style="20"/>
    <col min="10006" max="10006" width="10.21875" style="20" customWidth="1"/>
    <col min="10007" max="10240" width="10" style="20"/>
    <col min="10241" max="10241" width="10.6640625" style="20" customWidth="1"/>
    <col min="10242" max="10242" width="19.44140625" style="20" customWidth="1"/>
    <col min="10243" max="10243" width="19" style="20" customWidth="1"/>
    <col min="10244" max="10244" width="18" style="20" customWidth="1"/>
    <col min="10245" max="10247" width="17.33203125" style="20" customWidth="1"/>
    <col min="10248" max="10248" width="16.21875" style="20" customWidth="1"/>
    <col min="10249" max="10249" width="12.88671875" style="20" customWidth="1"/>
    <col min="10250" max="10250" width="14" style="20" customWidth="1"/>
    <col min="10251" max="10252" width="11.6640625" style="20" customWidth="1"/>
    <col min="10253" max="10253" width="10" style="20"/>
    <col min="10254" max="10254" width="8" style="20" customWidth="1"/>
    <col min="10255" max="10256" width="10" style="20"/>
    <col min="10257" max="10257" width="11.6640625" style="20" customWidth="1"/>
    <col min="10258" max="10261" width="10" style="20"/>
    <col min="10262" max="10262" width="10.21875" style="20" customWidth="1"/>
    <col min="10263" max="10496" width="10" style="20"/>
    <col min="10497" max="10497" width="10.6640625" style="20" customWidth="1"/>
    <col min="10498" max="10498" width="19.44140625" style="20" customWidth="1"/>
    <col min="10499" max="10499" width="19" style="20" customWidth="1"/>
    <col min="10500" max="10500" width="18" style="20" customWidth="1"/>
    <col min="10501" max="10503" width="17.33203125" style="20" customWidth="1"/>
    <col min="10504" max="10504" width="16.21875" style="20" customWidth="1"/>
    <col min="10505" max="10505" width="12.88671875" style="20" customWidth="1"/>
    <col min="10506" max="10506" width="14" style="20" customWidth="1"/>
    <col min="10507" max="10508" width="11.6640625" style="20" customWidth="1"/>
    <col min="10509" max="10509" width="10" style="20"/>
    <col min="10510" max="10510" width="8" style="20" customWidth="1"/>
    <col min="10511" max="10512" width="10" style="20"/>
    <col min="10513" max="10513" width="11.6640625" style="20" customWidth="1"/>
    <col min="10514" max="10517" width="10" style="20"/>
    <col min="10518" max="10518" width="10.21875" style="20" customWidth="1"/>
    <col min="10519" max="10752" width="10" style="20"/>
    <col min="10753" max="10753" width="10.6640625" style="20" customWidth="1"/>
    <col min="10754" max="10754" width="19.44140625" style="20" customWidth="1"/>
    <col min="10755" max="10755" width="19" style="20" customWidth="1"/>
    <col min="10756" max="10756" width="18" style="20" customWidth="1"/>
    <col min="10757" max="10759" width="17.33203125" style="20" customWidth="1"/>
    <col min="10760" max="10760" width="16.21875" style="20" customWidth="1"/>
    <col min="10761" max="10761" width="12.88671875" style="20" customWidth="1"/>
    <col min="10762" max="10762" width="14" style="20" customWidth="1"/>
    <col min="10763" max="10764" width="11.6640625" style="20" customWidth="1"/>
    <col min="10765" max="10765" width="10" style="20"/>
    <col min="10766" max="10766" width="8" style="20" customWidth="1"/>
    <col min="10767" max="10768" width="10" style="20"/>
    <col min="10769" max="10769" width="11.6640625" style="20" customWidth="1"/>
    <col min="10770" max="10773" width="10" style="20"/>
    <col min="10774" max="10774" width="10.21875" style="20" customWidth="1"/>
    <col min="10775" max="11008" width="10" style="20"/>
    <col min="11009" max="11009" width="10.6640625" style="20" customWidth="1"/>
    <col min="11010" max="11010" width="19.44140625" style="20" customWidth="1"/>
    <col min="11011" max="11011" width="19" style="20" customWidth="1"/>
    <col min="11012" max="11012" width="18" style="20" customWidth="1"/>
    <col min="11013" max="11015" width="17.33203125" style="20" customWidth="1"/>
    <col min="11016" max="11016" width="16.21875" style="20" customWidth="1"/>
    <col min="11017" max="11017" width="12.88671875" style="20" customWidth="1"/>
    <col min="11018" max="11018" width="14" style="20" customWidth="1"/>
    <col min="11019" max="11020" width="11.6640625" style="20" customWidth="1"/>
    <col min="11021" max="11021" width="10" style="20"/>
    <col min="11022" max="11022" width="8" style="20" customWidth="1"/>
    <col min="11023" max="11024" width="10" style="20"/>
    <col min="11025" max="11025" width="11.6640625" style="20" customWidth="1"/>
    <col min="11026" max="11029" width="10" style="20"/>
    <col min="11030" max="11030" width="10.21875" style="20" customWidth="1"/>
    <col min="11031" max="11264" width="10" style="20"/>
    <col min="11265" max="11265" width="10.6640625" style="20" customWidth="1"/>
    <col min="11266" max="11266" width="19.44140625" style="20" customWidth="1"/>
    <col min="11267" max="11267" width="19" style="20" customWidth="1"/>
    <col min="11268" max="11268" width="18" style="20" customWidth="1"/>
    <col min="11269" max="11271" width="17.33203125" style="20" customWidth="1"/>
    <col min="11272" max="11272" width="16.21875" style="20" customWidth="1"/>
    <col min="11273" max="11273" width="12.88671875" style="20" customWidth="1"/>
    <col min="11274" max="11274" width="14" style="20" customWidth="1"/>
    <col min="11275" max="11276" width="11.6640625" style="20" customWidth="1"/>
    <col min="11277" max="11277" width="10" style="20"/>
    <col min="11278" max="11278" width="8" style="20" customWidth="1"/>
    <col min="11279" max="11280" width="10" style="20"/>
    <col min="11281" max="11281" width="11.6640625" style="20" customWidth="1"/>
    <col min="11282" max="11285" width="10" style="20"/>
    <col min="11286" max="11286" width="10.21875" style="20" customWidth="1"/>
    <col min="11287" max="11520" width="10" style="20"/>
    <col min="11521" max="11521" width="10.6640625" style="20" customWidth="1"/>
    <col min="11522" max="11522" width="19.44140625" style="20" customWidth="1"/>
    <col min="11523" max="11523" width="19" style="20" customWidth="1"/>
    <col min="11524" max="11524" width="18" style="20" customWidth="1"/>
    <col min="11525" max="11527" width="17.33203125" style="20" customWidth="1"/>
    <col min="11528" max="11528" width="16.21875" style="20" customWidth="1"/>
    <col min="11529" max="11529" width="12.88671875" style="20" customWidth="1"/>
    <col min="11530" max="11530" width="14" style="20" customWidth="1"/>
    <col min="11531" max="11532" width="11.6640625" style="20" customWidth="1"/>
    <col min="11533" max="11533" width="10" style="20"/>
    <col min="11534" max="11534" width="8" style="20" customWidth="1"/>
    <col min="11535" max="11536" width="10" style="20"/>
    <col min="11537" max="11537" width="11.6640625" style="20" customWidth="1"/>
    <col min="11538" max="11541" width="10" style="20"/>
    <col min="11542" max="11542" width="10.21875" style="20" customWidth="1"/>
    <col min="11543" max="11776" width="10" style="20"/>
    <col min="11777" max="11777" width="10.6640625" style="20" customWidth="1"/>
    <col min="11778" max="11778" width="19.44140625" style="20" customWidth="1"/>
    <col min="11779" max="11779" width="19" style="20" customWidth="1"/>
    <col min="11780" max="11780" width="18" style="20" customWidth="1"/>
    <col min="11781" max="11783" width="17.33203125" style="20" customWidth="1"/>
    <col min="11784" max="11784" width="16.21875" style="20" customWidth="1"/>
    <col min="11785" max="11785" width="12.88671875" style="20" customWidth="1"/>
    <col min="11786" max="11786" width="14" style="20" customWidth="1"/>
    <col min="11787" max="11788" width="11.6640625" style="20" customWidth="1"/>
    <col min="11789" max="11789" width="10" style="20"/>
    <col min="11790" max="11790" width="8" style="20" customWidth="1"/>
    <col min="11791" max="11792" width="10" style="20"/>
    <col min="11793" max="11793" width="11.6640625" style="20" customWidth="1"/>
    <col min="11794" max="11797" width="10" style="20"/>
    <col min="11798" max="11798" width="10.21875" style="20" customWidth="1"/>
    <col min="11799" max="12032" width="10" style="20"/>
    <col min="12033" max="12033" width="10.6640625" style="20" customWidth="1"/>
    <col min="12034" max="12034" width="19.44140625" style="20" customWidth="1"/>
    <col min="12035" max="12035" width="19" style="20" customWidth="1"/>
    <col min="12036" max="12036" width="18" style="20" customWidth="1"/>
    <col min="12037" max="12039" width="17.33203125" style="20" customWidth="1"/>
    <col min="12040" max="12040" width="16.21875" style="20" customWidth="1"/>
    <col min="12041" max="12041" width="12.88671875" style="20" customWidth="1"/>
    <col min="12042" max="12042" width="14" style="20" customWidth="1"/>
    <col min="12043" max="12044" width="11.6640625" style="20" customWidth="1"/>
    <col min="12045" max="12045" width="10" style="20"/>
    <col min="12046" max="12046" width="8" style="20" customWidth="1"/>
    <col min="12047" max="12048" width="10" style="20"/>
    <col min="12049" max="12049" width="11.6640625" style="20" customWidth="1"/>
    <col min="12050" max="12053" width="10" style="20"/>
    <col min="12054" max="12054" width="10.21875" style="20" customWidth="1"/>
    <col min="12055" max="12288" width="10" style="20"/>
    <col min="12289" max="12289" width="10.6640625" style="20" customWidth="1"/>
    <col min="12290" max="12290" width="19.44140625" style="20" customWidth="1"/>
    <col min="12291" max="12291" width="19" style="20" customWidth="1"/>
    <col min="12292" max="12292" width="18" style="20" customWidth="1"/>
    <col min="12293" max="12295" width="17.33203125" style="20" customWidth="1"/>
    <col min="12296" max="12296" width="16.21875" style="20" customWidth="1"/>
    <col min="12297" max="12297" width="12.88671875" style="20" customWidth="1"/>
    <col min="12298" max="12298" width="14" style="20" customWidth="1"/>
    <col min="12299" max="12300" width="11.6640625" style="20" customWidth="1"/>
    <col min="12301" max="12301" width="10" style="20"/>
    <col min="12302" max="12302" width="8" style="20" customWidth="1"/>
    <col min="12303" max="12304" width="10" style="20"/>
    <col min="12305" max="12305" width="11.6640625" style="20" customWidth="1"/>
    <col min="12306" max="12309" width="10" style="20"/>
    <col min="12310" max="12310" width="10.21875" style="20" customWidth="1"/>
    <col min="12311" max="12544" width="10" style="20"/>
    <col min="12545" max="12545" width="10.6640625" style="20" customWidth="1"/>
    <col min="12546" max="12546" width="19.44140625" style="20" customWidth="1"/>
    <col min="12547" max="12547" width="19" style="20" customWidth="1"/>
    <col min="12548" max="12548" width="18" style="20" customWidth="1"/>
    <col min="12549" max="12551" width="17.33203125" style="20" customWidth="1"/>
    <col min="12552" max="12552" width="16.21875" style="20" customWidth="1"/>
    <col min="12553" max="12553" width="12.88671875" style="20" customWidth="1"/>
    <col min="12554" max="12554" width="14" style="20" customWidth="1"/>
    <col min="12555" max="12556" width="11.6640625" style="20" customWidth="1"/>
    <col min="12557" max="12557" width="10" style="20"/>
    <col min="12558" max="12558" width="8" style="20" customWidth="1"/>
    <col min="12559" max="12560" width="10" style="20"/>
    <col min="12561" max="12561" width="11.6640625" style="20" customWidth="1"/>
    <col min="12562" max="12565" width="10" style="20"/>
    <col min="12566" max="12566" width="10.21875" style="20" customWidth="1"/>
    <col min="12567" max="12800" width="10" style="20"/>
    <col min="12801" max="12801" width="10.6640625" style="20" customWidth="1"/>
    <col min="12802" max="12802" width="19.44140625" style="20" customWidth="1"/>
    <col min="12803" max="12803" width="19" style="20" customWidth="1"/>
    <col min="12804" max="12804" width="18" style="20" customWidth="1"/>
    <col min="12805" max="12807" width="17.33203125" style="20" customWidth="1"/>
    <col min="12808" max="12808" width="16.21875" style="20" customWidth="1"/>
    <col min="12809" max="12809" width="12.88671875" style="20" customWidth="1"/>
    <col min="12810" max="12810" width="14" style="20" customWidth="1"/>
    <col min="12811" max="12812" width="11.6640625" style="20" customWidth="1"/>
    <col min="12813" max="12813" width="10" style="20"/>
    <col min="12814" max="12814" width="8" style="20" customWidth="1"/>
    <col min="12815" max="12816" width="10" style="20"/>
    <col min="12817" max="12817" width="11.6640625" style="20" customWidth="1"/>
    <col min="12818" max="12821" width="10" style="20"/>
    <col min="12822" max="12822" width="10.21875" style="20" customWidth="1"/>
    <col min="12823" max="13056" width="10" style="20"/>
    <col min="13057" max="13057" width="10.6640625" style="20" customWidth="1"/>
    <col min="13058" max="13058" width="19.44140625" style="20" customWidth="1"/>
    <col min="13059" max="13059" width="19" style="20" customWidth="1"/>
    <col min="13060" max="13060" width="18" style="20" customWidth="1"/>
    <col min="13061" max="13063" width="17.33203125" style="20" customWidth="1"/>
    <col min="13064" max="13064" width="16.21875" style="20" customWidth="1"/>
    <col min="13065" max="13065" width="12.88671875" style="20" customWidth="1"/>
    <col min="13066" max="13066" width="14" style="20" customWidth="1"/>
    <col min="13067" max="13068" width="11.6640625" style="20" customWidth="1"/>
    <col min="13069" max="13069" width="10" style="20"/>
    <col min="13070" max="13070" width="8" style="20" customWidth="1"/>
    <col min="13071" max="13072" width="10" style="20"/>
    <col min="13073" max="13073" width="11.6640625" style="20" customWidth="1"/>
    <col min="13074" max="13077" width="10" style="20"/>
    <col min="13078" max="13078" width="10.21875" style="20" customWidth="1"/>
    <col min="13079" max="13312" width="10" style="20"/>
    <col min="13313" max="13313" width="10.6640625" style="20" customWidth="1"/>
    <col min="13314" max="13314" width="19.44140625" style="20" customWidth="1"/>
    <col min="13315" max="13315" width="19" style="20" customWidth="1"/>
    <col min="13316" max="13316" width="18" style="20" customWidth="1"/>
    <col min="13317" max="13319" width="17.33203125" style="20" customWidth="1"/>
    <col min="13320" max="13320" width="16.21875" style="20" customWidth="1"/>
    <col min="13321" max="13321" width="12.88671875" style="20" customWidth="1"/>
    <col min="13322" max="13322" width="14" style="20" customWidth="1"/>
    <col min="13323" max="13324" width="11.6640625" style="20" customWidth="1"/>
    <col min="13325" max="13325" width="10" style="20"/>
    <col min="13326" max="13326" width="8" style="20" customWidth="1"/>
    <col min="13327" max="13328" width="10" style="20"/>
    <col min="13329" max="13329" width="11.6640625" style="20" customWidth="1"/>
    <col min="13330" max="13333" width="10" style="20"/>
    <col min="13334" max="13334" width="10.21875" style="20" customWidth="1"/>
    <col min="13335" max="13568" width="10" style="20"/>
    <col min="13569" max="13569" width="10.6640625" style="20" customWidth="1"/>
    <col min="13570" max="13570" width="19.44140625" style="20" customWidth="1"/>
    <col min="13571" max="13571" width="19" style="20" customWidth="1"/>
    <col min="13572" max="13572" width="18" style="20" customWidth="1"/>
    <col min="13573" max="13575" width="17.33203125" style="20" customWidth="1"/>
    <col min="13576" max="13576" width="16.21875" style="20" customWidth="1"/>
    <col min="13577" max="13577" width="12.88671875" style="20" customWidth="1"/>
    <col min="13578" max="13578" width="14" style="20" customWidth="1"/>
    <col min="13579" max="13580" width="11.6640625" style="20" customWidth="1"/>
    <col min="13581" max="13581" width="10" style="20"/>
    <col min="13582" max="13582" width="8" style="20" customWidth="1"/>
    <col min="13583" max="13584" width="10" style="20"/>
    <col min="13585" max="13585" width="11.6640625" style="20" customWidth="1"/>
    <col min="13586" max="13589" width="10" style="20"/>
    <col min="13590" max="13590" width="10.21875" style="20" customWidth="1"/>
    <col min="13591" max="13824" width="10" style="20"/>
    <col min="13825" max="13825" width="10.6640625" style="20" customWidth="1"/>
    <col min="13826" max="13826" width="19.44140625" style="20" customWidth="1"/>
    <col min="13827" max="13827" width="19" style="20" customWidth="1"/>
    <col min="13828" max="13828" width="18" style="20" customWidth="1"/>
    <col min="13829" max="13831" width="17.33203125" style="20" customWidth="1"/>
    <col min="13832" max="13832" width="16.21875" style="20" customWidth="1"/>
    <col min="13833" max="13833" width="12.88671875" style="20" customWidth="1"/>
    <col min="13834" max="13834" width="14" style="20" customWidth="1"/>
    <col min="13835" max="13836" width="11.6640625" style="20" customWidth="1"/>
    <col min="13837" max="13837" width="10" style="20"/>
    <col min="13838" max="13838" width="8" style="20" customWidth="1"/>
    <col min="13839" max="13840" width="10" style="20"/>
    <col min="13841" max="13841" width="11.6640625" style="20" customWidth="1"/>
    <col min="13842" max="13845" width="10" style="20"/>
    <col min="13846" max="13846" width="10.21875" style="20" customWidth="1"/>
    <col min="13847" max="14080" width="10" style="20"/>
    <col min="14081" max="14081" width="10.6640625" style="20" customWidth="1"/>
    <col min="14082" max="14082" width="19.44140625" style="20" customWidth="1"/>
    <col min="14083" max="14083" width="19" style="20" customWidth="1"/>
    <col min="14084" max="14084" width="18" style="20" customWidth="1"/>
    <col min="14085" max="14087" width="17.33203125" style="20" customWidth="1"/>
    <col min="14088" max="14088" width="16.21875" style="20" customWidth="1"/>
    <col min="14089" max="14089" width="12.88671875" style="20" customWidth="1"/>
    <col min="14090" max="14090" width="14" style="20" customWidth="1"/>
    <col min="14091" max="14092" width="11.6640625" style="20" customWidth="1"/>
    <col min="14093" max="14093" width="10" style="20"/>
    <col min="14094" max="14094" width="8" style="20" customWidth="1"/>
    <col min="14095" max="14096" width="10" style="20"/>
    <col min="14097" max="14097" width="11.6640625" style="20" customWidth="1"/>
    <col min="14098" max="14101" width="10" style="20"/>
    <col min="14102" max="14102" width="10.21875" style="20" customWidth="1"/>
    <col min="14103" max="14336" width="10" style="20"/>
    <col min="14337" max="14337" width="10.6640625" style="20" customWidth="1"/>
    <col min="14338" max="14338" width="19.44140625" style="20" customWidth="1"/>
    <col min="14339" max="14339" width="19" style="20" customWidth="1"/>
    <col min="14340" max="14340" width="18" style="20" customWidth="1"/>
    <col min="14341" max="14343" width="17.33203125" style="20" customWidth="1"/>
    <col min="14344" max="14344" width="16.21875" style="20" customWidth="1"/>
    <col min="14345" max="14345" width="12.88671875" style="20" customWidth="1"/>
    <col min="14346" max="14346" width="14" style="20" customWidth="1"/>
    <col min="14347" max="14348" width="11.6640625" style="20" customWidth="1"/>
    <col min="14349" max="14349" width="10" style="20"/>
    <col min="14350" max="14350" width="8" style="20" customWidth="1"/>
    <col min="14351" max="14352" width="10" style="20"/>
    <col min="14353" max="14353" width="11.6640625" style="20" customWidth="1"/>
    <col min="14354" max="14357" width="10" style="20"/>
    <col min="14358" max="14358" width="10.21875" style="20" customWidth="1"/>
    <col min="14359" max="14592" width="10" style="20"/>
    <col min="14593" max="14593" width="10.6640625" style="20" customWidth="1"/>
    <col min="14594" max="14594" width="19.44140625" style="20" customWidth="1"/>
    <col min="14595" max="14595" width="19" style="20" customWidth="1"/>
    <col min="14596" max="14596" width="18" style="20" customWidth="1"/>
    <col min="14597" max="14599" width="17.33203125" style="20" customWidth="1"/>
    <col min="14600" max="14600" width="16.21875" style="20" customWidth="1"/>
    <col min="14601" max="14601" width="12.88671875" style="20" customWidth="1"/>
    <col min="14602" max="14602" width="14" style="20" customWidth="1"/>
    <col min="14603" max="14604" width="11.6640625" style="20" customWidth="1"/>
    <col min="14605" max="14605" width="10" style="20"/>
    <col min="14606" max="14606" width="8" style="20" customWidth="1"/>
    <col min="14607" max="14608" width="10" style="20"/>
    <col min="14609" max="14609" width="11.6640625" style="20" customWidth="1"/>
    <col min="14610" max="14613" width="10" style="20"/>
    <col min="14614" max="14614" width="10.21875" style="20" customWidth="1"/>
    <col min="14615" max="14848" width="10" style="20"/>
    <col min="14849" max="14849" width="10.6640625" style="20" customWidth="1"/>
    <col min="14850" max="14850" width="19.44140625" style="20" customWidth="1"/>
    <col min="14851" max="14851" width="19" style="20" customWidth="1"/>
    <col min="14852" max="14852" width="18" style="20" customWidth="1"/>
    <col min="14853" max="14855" width="17.33203125" style="20" customWidth="1"/>
    <col min="14856" max="14856" width="16.21875" style="20" customWidth="1"/>
    <col min="14857" max="14857" width="12.88671875" style="20" customWidth="1"/>
    <col min="14858" max="14858" width="14" style="20" customWidth="1"/>
    <col min="14859" max="14860" width="11.6640625" style="20" customWidth="1"/>
    <col min="14861" max="14861" width="10" style="20"/>
    <col min="14862" max="14862" width="8" style="20" customWidth="1"/>
    <col min="14863" max="14864" width="10" style="20"/>
    <col min="14865" max="14865" width="11.6640625" style="20" customWidth="1"/>
    <col min="14866" max="14869" width="10" style="20"/>
    <col min="14870" max="14870" width="10.21875" style="20" customWidth="1"/>
    <col min="14871" max="15104" width="10" style="20"/>
    <col min="15105" max="15105" width="10.6640625" style="20" customWidth="1"/>
    <col min="15106" max="15106" width="19.44140625" style="20" customWidth="1"/>
    <col min="15107" max="15107" width="19" style="20" customWidth="1"/>
    <col min="15108" max="15108" width="18" style="20" customWidth="1"/>
    <col min="15109" max="15111" width="17.33203125" style="20" customWidth="1"/>
    <col min="15112" max="15112" width="16.21875" style="20" customWidth="1"/>
    <col min="15113" max="15113" width="12.88671875" style="20" customWidth="1"/>
    <col min="15114" max="15114" width="14" style="20" customWidth="1"/>
    <col min="15115" max="15116" width="11.6640625" style="20" customWidth="1"/>
    <col min="15117" max="15117" width="10" style="20"/>
    <col min="15118" max="15118" width="8" style="20" customWidth="1"/>
    <col min="15119" max="15120" width="10" style="20"/>
    <col min="15121" max="15121" width="11.6640625" style="20" customWidth="1"/>
    <col min="15122" max="15125" width="10" style="20"/>
    <col min="15126" max="15126" width="10.21875" style="20" customWidth="1"/>
    <col min="15127" max="15360" width="10" style="20"/>
    <col min="15361" max="15361" width="10.6640625" style="20" customWidth="1"/>
    <col min="15362" max="15362" width="19.44140625" style="20" customWidth="1"/>
    <col min="15363" max="15363" width="19" style="20" customWidth="1"/>
    <col min="15364" max="15364" width="18" style="20" customWidth="1"/>
    <col min="15365" max="15367" width="17.33203125" style="20" customWidth="1"/>
    <col min="15368" max="15368" width="16.21875" style="20" customWidth="1"/>
    <col min="15369" max="15369" width="12.88671875" style="20" customWidth="1"/>
    <col min="15370" max="15370" width="14" style="20" customWidth="1"/>
    <col min="15371" max="15372" width="11.6640625" style="20" customWidth="1"/>
    <col min="15373" max="15373" width="10" style="20"/>
    <col min="15374" max="15374" width="8" style="20" customWidth="1"/>
    <col min="15375" max="15376" width="10" style="20"/>
    <col min="15377" max="15377" width="11.6640625" style="20" customWidth="1"/>
    <col min="15378" max="15381" width="10" style="20"/>
    <col min="15382" max="15382" width="10.21875" style="20" customWidth="1"/>
    <col min="15383" max="15616" width="10" style="20"/>
    <col min="15617" max="15617" width="10.6640625" style="20" customWidth="1"/>
    <col min="15618" max="15618" width="19.44140625" style="20" customWidth="1"/>
    <col min="15619" max="15619" width="19" style="20" customWidth="1"/>
    <col min="15620" max="15620" width="18" style="20" customWidth="1"/>
    <col min="15621" max="15623" width="17.33203125" style="20" customWidth="1"/>
    <col min="15624" max="15624" width="16.21875" style="20" customWidth="1"/>
    <col min="15625" max="15625" width="12.88671875" style="20" customWidth="1"/>
    <col min="15626" max="15626" width="14" style="20" customWidth="1"/>
    <col min="15627" max="15628" width="11.6640625" style="20" customWidth="1"/>
    <col min="15629" max="15629" width="10" style="20"/>
    <col min="15630" max="15630" width="8" style="20" customWidth="1"/>
    <col min="15631" max="15632" width="10" style="20"/>
    <col min="15633" max="15633" width="11.6640625" style="20" customWidth="1"/>
    <col min="15634" max="15637" width="10" style="20"/>
    <col min="15638" max="15638" width="10.21875" style="20" customWidth="1"/>
    <col min="15639" max="15872" width="10" style="20"/>
    <col min="15873" max="15873" width="10.6640625" style="20" customWidth="1"/>
    <col min="15874" max="15874" width="19.44140625" style="20" customWidth="1"/>
    <col min="15875" max="15875" width="19" style="20" customWidth="1"/>
    <col min="15876" max="15876" width="18" style="20" customWidth="1"/>
    <col min="15877" max="15879" width="17.33203125" style="20" customWidth="1"/>
    <col min="15880" max="15880" width="16.21875" style="20" customWidth="1"/>
    <col min="15881" max="15881" width="12.88671875" style="20" customWidth="1"/>
    <col min="15882" max="15882" width="14" style="20" customWidth="1"/>
    <col min="15883" max="15884" width="11.6640625" style="20" customWidth="1"/>
    <col min="15885" max="15885" width="10" style="20"/>
    <col min="15886" max="15886" width="8" style="20" customWidth="1"/>
    <col min="15887" max="15888" width="10" style="20"/>
    <col min="15889" max="15889" width="11.6640625" style="20" customWidth="1"/>
    <col min="15890" max="15893" width="10" style="20"/>
    <col min="15894" max="15894" width="10.21875" style="20" customWidth="1"/>
    <col min="15895" max="16128" width="10" style="20"/>
    <col min="16129" max="16129" width="10.6640625" style="20" customWidth="1"/>
    <col min="16130" max="16130" width="19.44140625" style="20" customWidth="1"/>
    <col min="16131" max="16131" width="19" style="20" customWidth="1"/>
    <col min="16132" max="16132" width="18" style="20" customWidth="1"/>
    <col min="16133" max="16135" width="17.33203125" style="20" customWidth="1"/>
    <col min="16136" max="16136" width="16.21875" style="20" customWidth="1"/>
    <col min="16137" max="16137" width="12.88671875" style="20" customWidth="1"/>
    <col min="16138" max="16138" width="14" style="20" customWidth="1"/>
    <col min="16139" max="16140" width="11.6640625" style="20" customWidth="1"/>
    <col min="16141" max="16141" width="10" style="20"/>
    <col min="16142" max="16142" width="8" style="20" customWidth="1"/>
    <col min="16143" max="16144" width="10" style="20"/>
    <col min="16145" max="16145" width="11.6640625" style="20" customWidth="1"/>
    <col min="16146" max="16149" width="10" style="20"/>
    <col min="16150" max="16150" width="10.21875" style="20" customWidth="1"/>
    <col min="16151" max="16384" width="10" style="20"/>
  </cols>
  <sheetData>
    <row r="1" spans="1:27" ht="36.75" customHeight="1" x14ac:dyDescent="0.25">
      <c r="A1" s="258" t="s">
        <v>214</v>
      </c>
      <c r="B1" s="258"/>
      <c r="C1" s="258"/>
      <c r="D1" s="258"/>
      <c r="E1" s="258"/>
      <c r="F1" s="258"/>
      <c r="G1" s="21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</row>
    <row r="2" spans="1:27" ht="22.5" customHeight="1" x14ac:dyDescent="0.25">
      <c r="A2" s="259" t="s">
        <v>215</v>
      </c>
      <c r="B2" s="260"/>
      <c r="C2" s="23" t="s">
        <v>216</v>
      </c>
      <c r="D2" s="23" t="s">
        <v>217</v>
      </c>
      <c r="E2" s="23" t="s">
        <v>132</v>
      </c>
      <c r="F2" s="23" t="s">
        <v>133</v>
      </c>
      <c r="G2" s="24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7" ht="28.95" customHeight="1" x14ac:dyDescent="0.25">
      <c r="A3" s="261" t="s">
        <v>218</v>
      </c>
      <c r="B3" s="261"/>
      <c r="C3" s="25" t="s">
        <v>219</v>
      </c>
      <c r="D3" s="25" t="s">
        <v>220</v>
      </c>
      <c r="E3" s="25" t="s">
        <v>221</v>
      </c>
      <c r="F3" s="25" t="s">
        <v>222</v>
      </c>
      <c r="G3" s="22"/>
      <c r="H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7" ht="22.2" customHeight="1" x14ac:dyDescent="0.25">
      <c r="A4" s="261" t="s">
        <v>223</v>
      </c>
      <c r="B4" s="259"/>
      <c r="C4" s="27" t="s">
        <v>136</v>
      </c>
      <c r="D4" s="26">
        <v>14171.1</v>
      </c>
      <c r="E4" s="26">
        <v>13979.66</v>
      </c>
      <c r="F4" s="26">
        <v>13990.86</v>
      </c>
      <c r="G4" s="28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7" ht="22.2" customHeight="1" x14ac:dyDescent="0.25">
      <c r="A5" s="261" t="s">
        <v>224</v>
      </c>
      <c r="B5" s="259"/>
      <c r="C5" s="29">
        <v>43298</v>
      </c>
      <c r="D5" s="29">
        <v>43280</v>
      </c>
      <c r="E5" s="29">
        <v>43096</v>
      </c>
      <c r="F5" s="29">
        <v>43096</v>
      </c>
      <c r="G5" s="28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7" ht="22.2" customHeight="1" x14ac:dyDescent="0.25">
      <c r="A6" s="261" t="s">
        <v>225</v>
      </c>
      <c r="B6" s="259"/>
      <c r="C6" s="30"/>
      <c r="D6" s="25" t="s">
        <v>226</v>
      </c>
      <c r="E6" s="25" t="s">
        <v>226</v>
      </c>
      <c r="F6" s="25" t="s">
        <v>226</v>
      </c>
      <c r="G6" s="24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U6" s="22"/>
      <c r="V6" s="22"/>
      <c r="W6" s="22"/>
      <c r="X6" s="22"/>
      <c r="Y6" s="22"/>
      <c r="Z6" s="22"/>
    </row>
    <row r="7" spans="1:27" ht="22.2" customHeight="1" x14ac:dyDescent="0.25">
      <c r="A7" s="261" t="s">
        <v>141</v>
      </c>
      <c r="B7" s="259"/>
      <c r="C7" s="30" t="s">
        <v>142</v>
      </c>
      <c r="D7" s="30" t="s">
        <v>142</v>
      </c>
      <c r="E7" s="30" t="s">
        <v>142</v>
      </c>
      <c r="F7" s="30" t="s">
        <v>142</v>
      </c>
      <c r="G7" s="24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7" ht="30.6" customHeight="1" x14ac:dyDescent="0.25">
      <c r="A8" s="272" t="s">
        <v>227</v>
      </c>
      <c r="B8" s="32" t="s">
        <v>228</v>
      </c>
      <c r="C8" s="25" t="s">
        <v>229</v>
      </c>
      <c r="D8" s="25" t="s">
        <v>229</v>
      </c>
      <c r="E8" s="25" t="s">
        <v>229</v>
      </c>
      <c r="F8" s="25" t="s">
        <v>229</v>
      </c>
      <c r="G8" s="24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7" ht="39.6" customHeight="1" x14ac:dyDescent="0.25">
      <c r="A9" s="273"/>
      <c r="B9" s="32" t="s">
        <v>230</v>
      </c>
      <c r="C9" s="25" t="s">
        <v>231</v>
      </c>
      <c r="D9" s="25" t="s">
        <v>232</v>
      </c>
      <c r="E9" s="25" t="s">
        <v>233</v>
      </c>
      <c r="F9" s="25" t="s">
        <v>234</v>
      </c>
      <c r="G9" s="24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7" s="18" customFormat="1" ht="40.950000000000003" customHeight="1" x14ac:dyDescent="0.25">
      <c r="A10" s="273"/>
      <c r="B10" s="67" t="s">
        <v>235</v>
      </c>
      <c r="C10" s="109" t="s">
        <v>236</v>
      </c>
      <c r="D10" s="110" t="s">
        <v>237</v>
      </c>
      <c r="E10" s="111" t="s">
        <v>238</v>
      </c>
      <c r="F10" s="111" t="s">
        <v>238</v>
      </c>
      <c r="G10" s="66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spans="1:27" ht="22.2" customHeight="1" x14ac:dyDescent="0.25">
      <c r="A11" s="273"/>
      <c r="B11" s="32" t="s">
        <v>239</v>
      </c>
      <c r="C11" s="30" t="s">
        <v>240</v>
      </c>
      <c r="D11" s="30" t="s">
        <v>240</v>
      </c>
      <c r="E11" s="30" t="s">
        <v>240</v>
      </c>
      <c r="F11" s="30" t="s">
        <v>240</v>
      </c>
      <c r="G11" s="24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7" s="18" customFormat="1" ht="36" customHeight="1" x14ac:dyDescent="0.25">
      <c r="A12" s="273"/>
      <c r="B12" s="67" t="s">
        <v>241</v>
      </c>
      <c r="C12" s="110" t="s">
        <v>242</v>
      </c>
      <c r="D12" s="110" t="s">
        <v>242</v>
      </c>
      <c r="E12" s="110" t="s">
        <v>243</v>
      </c>
      <c r="F12" s="110" t="s">
        <v>243</v>
      </c>
      <c r="G12" s="66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spans="1:27" ht="22.2" customHeight="1" x14ac:dyDescent="0.25">
      <c r="A13" s="273"/>
      <c r="B13" s="32" t="s">
        <v>244</v>
      </c>
      <c r="C13" s="30" t="s">
        <v>245</v>
      </c>
      <c r="D13" s="30" t="s">
        <v>245</v>
      </c>
      <c r="E13" s="30" t="s">
        <v>245</v>
      </c>
      <c r="F13" s="30" t="s">
        <v>245</v>
      </c>
      <c r="G13" s="24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7" s="18" customFormat="1" ht="27.6" customHeight="1" x14ac:dyDescent="0.25">
      <c r="A14" s="273"/>
      <c r="B14" s="67" t="s">
        <v>246</v>
      </c>
      <c r="C14" s="110" t="s">
        <v>247</v>
      </c>
      <c r="D14" s="110" t="s">
        <v>248</v>
      </c>
      <c r="E14" s="110" t="s">
        <v>247</v>
      </c>
      <c r="F14" s="110" t="s">
        <v>248</v>
      </c>
      <c r="G14" s="66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spans="1:27" ht="22.2" customHeight="1" x14ac:dyDescent="0.25">
      <c r="A15" s="272" t="s">
        <v>249</v>
      </c>
      <c r="B15" s="112" t="s">
        <v>250</v>
      </c>
      <c r="C15" s="26">
        <v>0.9</v>
      </c>
      <c r="D15" s="26">
        <v>2.56</v>
      </c>
      <c r="E15" s="26">
        <v>2.19</v>
      </c>
      <c r="F15" s="26">
        <v>2.5</v>
      </c>
      <c r="G15" s="24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7" ht="22.2" customHeight="1" x14ac:dyDescent="0.25">
      <c r="A16" s="273"/>
      <c r="B16" s="112" t="s">
        <v>251</v>
      </c>
      <c r="C16" s="30" t="s">
        <v>252</v>
      </c>
      <c r="D16" s="30" t="s">
        <v>252</v>
      </c>
      <c r="E16" s="30" t="s">
        <v>252</v>
      </c>
      <c r="F16" s="30" t="s">
        <v>252</v>
      </c>
      <c r="G16" s="24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7" ht="27" customHeight="1" x14ac:dyDescent="0.25">
      <c r="A17" s="273"/>
      <c r="B17" s="112" t="s">
        <v>253</v>
      </c>
      <c r="C17" s="30" t="s">
        <v>254</v>
      </c>
      <c r="D17" s="30" t="s">
        <v>255</v>
      </c>
      <c r="E17" s="30" t="s">
        <v>256</v>
      </c>
      <c r="F17" s="30" t="s">
        <v>257</v>
      </c>
      <c r="G17" s="24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7" s="18" customFormat="1" ht="29.4" customHeight="1" x14ac:dyDescent="0.25">
      <c r="A18" s="273"/>
      <c r="B18" s="113" t="s">
        <v>258</v>
      </c>
      <c r="C18" s="110" t="s">
        <v>259</v>
      </c>
      <c r="D18" s="110" t="s">
        <v>260</v>
      </c>
      <c r="E18" s="110" t="s">
        <v>261</v>
      </c>
      <c r="F18" s="110" t="s">
        <v>262</v>
      </c>
      <c r="G18" s="66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spans="1:27" s="18" customFormat="1" ht="36" customHeight="1" x14ac:dyDescent="0.25">
      <c r="A19" s="273"/>
      <c r="B19" s="113" t="s">
        <v>263</v>
      </c>
      <c r="C19" s="114" t="s">
        <v>264</v>
      </c>
      <c r="D19" s="114" t="s">
        <v>265</v>
      </c>
      <c r="E19" s="114" t="s">
        <v>266</v>
      </c>
      <c r="F19" s="114" t="s">
        <v>267</v>
      </c>
      <c r="G19" s="66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spans="1:27" ht="22.2" customHeight="1" x14ac:dyDescent="0.25">
      <c r="A20" s="273"/>
      <c r="B20" s="112" t="s">
        <v>268</v>
      </c>
      <c r="C20" s="30" t="s">
        <v>269</v>
      </c>
      <c r="D20" s="30" t="s">
        <v>269</v>
      </c>
      <c r="E20" s="30" t="s">
        <v>269</v>
      </c>
      <c r="F20" s="30" t="s">
        <v>269</v>
      </c>
      <c r="G20" s="24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7" ht="22.2" customHeight="1" x14ac:dyDescent="0.25">
      <c r="A21" s="274"/>
      <c r="B21" s="112" t="s">
        <v>270</v>
      </c>
      <c r="C21" s="30" t="s">
        <v>271</v>
      </c>
      <c r="D21" s="30" t="s">
        <v>271</v>
      </c>
      <c r="E21" s="30" t="s">
        <v>271</v>
      </c>
      <c r="F21" s="30" t="s">
        <v>271</v>
      </c>
      <c r="G21" s="24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</row>
    <row r="22" spans="1:27" ht="18.75" customHeight="1" x14ac:dyDescent="0.25">
      <c r="A22" s="38"/>
      <c r="B22" s="39"/>
      <c r="C22" s="40"/>
      <c r="D22" s="40"/>
      <c r="E22" s="40"/>
      <c r="F22" s="40"/>
      <c r="G22" s="24"/>
      <c r="H22" s="41"/>
      <c r="I22" s="41"/>
      <c r="J22" s="41"/>
      <c r="K22" s="41"/>
      <c r="L22" s="41"/>
      <c r="M22" s="24"/>
      <c r="N22" s="22"/>
      <c r="O22" s="22"/>
      <c r="P22" s="22"/>
      <c r="Q22" s="22"/>
      <c r="R22" s="22"/>
      <c r="S22" s="22"/>
      <c r="T22" s="22"/>
      <c r="U22" s="22"/>
      <c r="V22" s="22"/>
    </row>
    <row r="23" spans="1:27" x14ac:dyDescent="0.25">
      <c r="A23" s="38"/>
      <c r="B23" s="39"/>
      <c r="C23" s="40"/>
      <c r="D23" s="40"/>
      <c r="E23" s="40"/>
      <c r="F23" s="40"/>
      <c r="G23" s="22"/>
      <c r="H23" s="41"/>
      <c r="I23" s="41"/>
      <c r="J23" s="41"/>
      <c r="K23" s="41"/>
      <c r="L23" s="41"/>
      <c r="M23" s="41"/>
      <c r="N23" s="41"/>
      <c r="O23" s="41"/>
      <c r="P23" s="41"/>
      <c r="Q23" s="24"/>
      <c r="R23" s="22"/>
      <c r="S23" s="22"/>
      <c r="T23" s="22"/>
      <c r="U23" s="22"/>
      <c r="V23" s="22"/>
      <c r="W23" s="22"/>
      <c r="X23" s="22"/>
      <c r="Y23" s="22"/>
      <c r="Z23" s="22"/>
    </row>
    <row r="24" spans="1:27" ht="7.95" customHeight="1" x14ac:dyDescent="0.25">
      <c r="A24" s="42"/>
      <c r="B24" s="40"/>
      <c r="C24" s="40"/>
      <c r="D24" s="40"/>
      <c r="E24" s="40"/>
      <c r="F24" s="40"/>
      <c r="G24" s="40"/>
      <c r="H24" s="43"/>
      <c r="I24" s="262"/>
      <c r="J24" s="262"/>
      <c r="K24" s="262"/>
      <c r="L24" s="24"/>
      <c r="M24" s="24"/>
      <c r="N24" s="24"/>
      <c r="O24" s="24"/>
      <c r="P24" s="24"/>
      <c r="Q24" s="24"/>
      <c r="R24" s="22"/>
      <c r="S24" s="22"/>
      <c r="T24" s="22">
        <v>99.3</v>
      </c>
      <c r="U24" s="22">
        <v>100</v>
      </c>
      <c r="V24" s="22"/>
      <c r="W24" s="22"/>
      <c r="X24" s="22"/>
      <c r="Y24" s="22"/>
      <c r="Z24" s="22"/>
    </row>
    <row r="25" spans="1:27" hidden="1" x14ac:dyDescent="0.25">
      <c r="A25" s="42"/>
      <c r="B25" s="40"/>
      <c r="C25" s="44"/>
      <c r="D25" s="44"/>
      <c r="E25" s="44"/>
      <c r="F25" s="44"/>
      <c r="G25" s="40"/>
      <c r="H25" s="22"/>
      <c r="I25" s="43"/>
      <c r="J25" s="24"/>
      <c r="K25" s="24"/>
      <c r="L25" s="24"/>
      <c r="M25" s="24"/>
      <c r="N25" s="24"/>
      <c r="O25" s="24"/>
      <c r="P25" s="24"/>
      <c r="Q25" s="24"/>
      <c r="R25" s="24"/>
      <c r="S25" s="22"/>
      <c r="T25" s="22"/>
      <c r="U25" s="24">
        <v>100</v>
      </c>
      <c r="V25" s="65">
        <f>10000/T24</f>
        <v>100.7</v>
      </c>
      <c r="W25" s="22"/>
      <c r="X25" s="22"/>
      <c r="Y25" s="22"/>
      <c r="Z25" s="22"/>
      <c r="AA25" s="22"/>
    </row>
    <row r="26" spans="1:27" ht="28.2" customHeight="1" x14ac:dyDescent="0.25">
      <c r="A26" s="258" t="s">
        <v>272</v>
      </c>
      <c r="B26" s="258"/>
      <c r="C26" s="258"/>
      <c r="D26" s="258"/>
      <c r="E26" s="258"/>
      <c r="F26" s="258"/>
      <c r="G26" s="40"/>
      <c r="H26" s="22"/>
      <c r="I26" s="43"/>
      <c r="J26" s="63"/>
      <c r="K26" s="63"/>
      <c r="L26" s="24"/>
      <c r="M26" s="24"/>
      <c r="N26" s="24"/>
      <c r="O26" s="24"/>
      <c r="P26" s="24"/>
      <c r="Q26" s="24"/>
      <c r="R26" s="24"/>
      <c r="S26" s="22"/>
      <c r="T26" s="22"/>
      <c r="U26" s="22"/>
      <c r="V26" s="22"/>
      <c r="W26" s="22"/>
      <c r="X26" s="22"/>
      <c r="Y26" s="22"/>
      <c r="Z26" s="22"/>
      <c r="AA26" s="22"/>
    </row>
    <row r="27" spans="1:27" ht="22.2" customHeight="1" x14ac:dyDescent="0.25">
      <c r="A27" s="259" t="s">
        <v>215</v>
      </c>
      <c r="B27" s="260"/>
      <c r="C27" s="23" t="s">
        <v>216</v>
      </c>
      <c r="D27" s="23" t="s">
        <v>217</v>
      </c>
      <c r="E27" s="23" t="s">
        <v>132</v>
      </c>
      <c r="F27" s="23" t="s">
        <v>133</v>
      </c>
      <c r="G27" s="44"/>
      <c r="H27" s="22"/>
      <c r="I27" s="24"/>
      <c r="J27" s="63"/>
      <c r="K27" s="63"/>
      <c r="L27" s="24"/>
      <c r="M27" s="24"/>
      <c r="N27" s="24"/>
      <c r="O27" s="24"/>
      <c r="P27" s="24"/>
      <c r="Q27" s="24"/>
      <c r="R27" s="24"/>
      <c r="S27" s="22"/>
      <c r="T27" s="22"/>
      <c r="U27" s="22"/>
      <c r="V27" s="22"/>
      <c r="W27" s="22"/>
      <c r="X27" s="22"/>
      <c r="Y27" s="22"/>
      <c r="Z27" s="22"/>
      <c r="AA27" s="22"/>
    </row>
    <row r="28" spans="1:27" ht="24.6" customHeight="1" x14ac:dyDescent="0.25">
      <c r="A28" s="261" t="s">
        <v>218</v>
      </c>
      <c r="B28" s="261"/>
      <c r="C28" s="25" t="s">
        <v>219</v>
      </c>
      <c r="D28" s="25" t="s">
        <v>220</v>
      </c>
      <c r="E28" s="25" t="s">
        <v>221</v>
      </c>
      <c r="F28" s="25" t="s">
        <v>222</v>
      </c>
      <c r="G28" s="44"/>
      <c r="H28" s="22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2"/>
      <c r="T28" s="22"/>
      <c r="U28" s="22"/>
      <c r="V28" s="22"/>
      <c r="W28" s="22"/>
      <c r="X28" s="22"/>
      <c r="Y28" s="22"/>
      <c r="Z28" s="22"/>
      <c r="AA28" s="22"/>
    </row>
    <row r="29" spans="1:27" ht="22.2" customHeight="1" x14ac:dyDescent="0.25">
      <c r="A29" s="261" t="s">
        <v>273</v>
      </c>
      <c r="B29" s="259"/>
      <c r="C29" s="26" t="str">
        <f>C4</f>
        <v>待估</v>
      </c>
      <c r="D29" s="26">
        <f>D4</f>
        <v>14171.1</v>
      </c>
      <c r="E29" s="26">
        <f>E4</f>
        <v>13979.66</v>
      </c>
      <c r="F29" s="26">
        <f>F4</f>
        <v>13990.86</v>
      </c>
      <c r="G29" s="22"/>
      <c r="H29" s="22"/>
      <c r="I29" s="22"/>
      <c r="J29" s="22"/>
      <c r="K29" s="22"/>
      <c r="L29" s="22"/>
      <c r="M29" s="22"/>
      <c r="N29" s="22"/>
    </row>
    <row r="30" spans="1:27" ht="22.2" customHeight="1" x14ac:dyDescent="0.25">
      <c r="A30" s="263" t="s">
        <v>224</v>
      </c>
      <c r="B30" s="263"/>
      <c r="C30" s="45">
        <v>100</v>
      </c>
      <c r="D30" s="45">
        <v>100</v>
      </c>
      <c r="E30" s="45">
        <v>100</v>
      </c>
      <c r="F30" s="45">
        <v>100</v>
      </c>
      <c r="G30" s="22"/>
      <c r="H30" s="24"/>
      <c r="I30" s="22"/>
      <c r="J30" s="22"/>
      <c r="K30" s="22"/>
      <c r="L30" s="22"/>
      <c r="M30" s="22"/>
      <c r="N30" s="22"/>
      <c r="O30" s="22"/>
      <c r="P30" s="22"/>
      <c r="Q30" s="22"/>
    </row>
    <row r="31" spans="1:27" ht="22.2" customHeight="1" x14ac:dyDescent="0.25">
      <c r="A31" s="263" t="s">
        <v>225</v>
      </c>
      <c r="B31" s="263"/>
      <c r="C31" s="45">
        <v>100</v>
      </c>
      <c r="D31" s="45">
        <v>100</v>
      </c>
      <c r="E31" s="45">
        <v>100</v>
      </c>
      <c r="F31" s="45">
        <v>100</v>
      </c>
      <c r="G31" s="22"/>
      <c r="H31" s="24"/>
      <c r="I31" s="22"/>
      <c r="J31" s="22"/>
      <c r="K31" s="22"/>
      <c r="L31" s="22"/>
      <c r="M31" s="22"/>
      <c r="N31" s="22"/>
      <c r="O31" s="22"/>
      <c r="P31" s="22"/>
      <c r="Q31" s="22"/>
    </row>
    <row r="32" spans="1:27" ht="22.2" customHeight="1" x14ac:dyDescent="0.25">
      <c r="A32" s="263" t="s">
        <v>141</v>
      </c>
      <c r="B32" s="263"/>
      <c r="C32" s="45">
        <v>100</v>
      </c>
      <c r="D32" s="45">
        <v>100</v>
      </c>
      <c r="E32" s="45">
        <v>100</v>
      </c>
      <c r="F32" s="45">
        <v>100</v>
      </c>
      <c r="G32" s="22"/>
      <c r="H32" s="24"/>
      <c r="I32" s="22"/>
      <c r="J32" s="22"/>
      <c r="K32" s="22"/>
      <c r="L32" s="22"/>
      <c r="M32" s="22"/>
      <c r="N32" s="22"/>
      <c r="O32" s="22"/>
      <c r="P32" s="22"/>
      <c r="Q32" s="22"/>
    </row>
    <row r="33" spans="1:26" ht="22.2" customHeight="1" x14ac:dyDescent="0.25">
      <c r="A33" s="272" t="s">
        <v>227</v>
      </c>
      <c r="B33" s="32" t="s">
        <v>228</v>
      </c>
      <c r="C33" s="45">
        <v>100</v>
      </c>
      <c r="D33" s="45">
        <v>100</v>
      </c>
      <c r="E33" s="45">
        <v>100</v>
      </c>
      <c r="F33" s="45">
        <v>100</v>
      </c>
      <c r="G33" s="22"/>
      <c r="H33" s="22"/>
      <c r="I33" s="22"/>
      <c r="J33" s="22"/>
      <c r="K33" s="22"/>
      <c r="L33" s="22"/>
      <c r="M33" s="22"/>
      <c r="N33" s="22"/>
    </row>
    <row r="34" spans="1:26" ht="22.2" customHeight="1" x14ac:dyDescent="0.25">
      <c r="A34" s="273"/>
      <c r="B34" s="32" t="s">
        <v>230</v>
      </c>
      <c r="C34" s="45">
        <v>100</v>
      </c>
      <c r="D34" s="45">
        <v>100</v>
      </c>
      <c r="E34" s="45">
        <v>100</v>
      </c>
      <c r="F34" s="45">
        <v>100</v>
      </c>
      <c r="G34" s="22"/>
      <c r="H34" s="46"/>
      <c r="I34" s="52"/>
      <c r="J34" s="46"/>
      <c r="K34" s="46"/>
      <c r="L34" s="46"/>
      <c r="M34" s="46"/>
      <c r="N34" s="46"/>
      <c r="O34" s="46"/>
      <c r="P34" s="46"/>
      <c r="Q34" s="24"/>
      <c r="R34" s="22"/>
      <c r="S34" s="22"/>
      <c r="T34" s="22"/>
      <c r="U34" s="22"/>
      <c r="V34" s="22"/>
      <c r="W34" s="22"/>
      <c r="X34" s="22"/>
      <c r="Y34" s="22"/>
      <c r="Z34" s="22"/>
    </row>
    <row r="35" spans="1:26" s="18" customFormat="1" ht="22.2" customHeight="1" x14ac:dyDescent="0.25">
      <c r="A35" s="273"/>
      <c r="B35" s="67" t="s">
        <v>235</v>
      </c>
      <c r="C35" s="115">
        <v>100</v>
      </c>
      <c r="D35" s="115">
        <v>100</v>
      </c>
      <c r="E35" s="115">
        <v>98</v>
      </c>
      <c r="F35" s="115">
        <v>98</v>
      </c>
      <c r="G35" s="49"/>
      <c r="H35" s="50"/>
      <c r="I35" s="64"/>
      <c r="J35" s="64"/>
      <c r="K35" s="64"/>
      <c r="L35" s="64"/>
      <c r="M35" s="64"/>
      <c r="N35" s="64"/>
      <c r="O35" s="64"/>
      <c r="P35" s="64"/>
      <c r="Q35" s="66"/>
      <c r="R35" s="49"/>
      <c r="S35" s="49"/>
      <c r="T35" s="49"/>
      <c r="U35" s="49"/>
      <c r="V35" s="49"/>
      <c r="W35" s="49"/>
      <c r="X35" s="49"/>
      <c r="Y35" s="49"/>
      <c r="Z35" s="49"/>
    </row>
    <row r="36" spans="1:26" ht="22.2" customHeight="1" x14ac:dyDescent="0.25">
      <c r="A36" s="273"/>
      <c r="B36" s="32" t="s">
        <v>239</v>
      </c>
      <c r="C36" s="45">
        <v>100</v>
      </c>
      <c r="D36" s="45">
        <v>100</v>
      </c>
      <c r="E36" s="45">
        <v>100</v>
      </c>
      <c r="F36" s="45">
        <v>100</v>
      </c>
      <c r="G36" s="51"/>
      <c r="H36" s="52"/>
      <c r="I36" s="46"/>
      <c r="J36" s="46"/>
      <c r="K36" s="46"/>
      <c r="L36" s="46"/>
      <c r="M36" s="46"/>
      <c r="N36" s="46"/>
      <c r="O36" s="46"/>
      <c r="P36" s="46"/>
      <c r="Q36" s="24"/>
      <c r="R36" s="22"/>
      <c r="S36" s="22"/>
      <c r="T36" s="22"/>
      <c r="U36" s="22"/>
      <c r="V36" s="22"/>
      <c r="W36" s="22"/>
      <c r="X36" s="22"/>
      <c r="Y36" s="22"/>
      <c r="Z36" s="22"/>
    </row>
    <row r="37" spans="1:26" s="18" customFormat="1" ht="22.2" customHeight="1" x14ac:dyDescent="0.25">
      <c r="A37" s="273"/>
      <c r="B37" s="67" t="s">
        <v>274</v>
      </c>
      <c r="C37" s="115">
        <v>100</v>
      </c>
      <c r="D37" s="115">
        <v>100</v>
      </c>
      <c r="E37" s="115">
        <v>96</v>
      </c>
      <c r="F37" s="115">
        <v>96</v>
      </c>
      <c r="G37" s="49"/>
      <c r="H37" s="50"/>
      <c r="I37" s="64"/>
      <c r="J37" s="64"/>
      <c r="K37" s="64"/>
      <c r="L37" s="64"/>
      <c r="M37" s="64"/>
      <c r="N37" s="64"/>
      <c r="O37" s="64"/>
      <c r="P37" s="64"/>
      <c r="Q37" s="66"/>
      <c r="R37" s="49"/>
      <c r="S37" s="49"/>
      <c r="T37" s="49"/>
      <c r="U37" s="49"/>
      <c r="V37" s="49"/>
      <c r="W37" s="49"/>
      <c r="X37" s="49"/>
      <c r="Y37" s="49"/>
      <c r="Z37" s="49"/>
    </row>
    <row r="38" spans="1:26" ht="22.2" customHeight="1" x14ac:dyDescent="0.25">
      <c r="A38" s="273"/>
      <c r="B38" s="32" t="s">
        <v>244</v>
      </c>
      <c r="C38" s="45">
        <v>100</v>
      </c>
      <c r="D38" s="45">
        <v>100</v>
      </c>
      <c r="E38" s="45">
        <v>100</v>
      </c>
      <c r="F38" s="45">
        <v>100</v>
      </c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s="18" customFormat="1" ht="22.2" customHeight="1" x14ac:dyDescent="0.25">
      <c r="A39" s="273"/>
      <c r="B39" s="67" t="s">
        <v>246</v>
      </c>
      <c r="C39" s="115">
        <v>100</v>
      </c>
      <c r="D39" s="115">
        <v>99</v>
      </c>
      <c r="E39" s="115">
        <v>100</v>
      </c>
      <c r="F39" s="115">
        <v>99</v>
      </c>
      <c r="G39" s="49"/>
      <c r="H39" s="49"/>
      <c r="I39" s="116" t="s">
        <v>275</v>
      </c>
      <c r="J39" s="117" t="s">
        <v>276</v>
      </c>
      <c r="K39" s="118" t="s">
        <v>277</v>
      </c>
      <c r="L39" s="119" t="s">
        <v>278</v>
      </c>
      <c r="M39" s="119" t="s">
        <v>279</v>
      </c>
      <c r="N39" s="120"/>
      <c r="O39" s="120"/>
      <c r="P39" s="120"/>
      <c r="Q39" s="120"/>
      <c r="R39" s="49"/>
      <c r="S39" s="49"/>
      <c r="T39" s="49"/>
      <c r="U39" s="49"/>
      <c r="V39" s="49"/>
      <c r="W39" s="49"/>
      <c r="X39" s="49"/>
      <c r="Y39" s="49"/>
    </row>
    <row r="40" spans="1:26" ht="22.2" customHeight="1" x14ac:dyDescent="0.25">
      <c r="A40" s="272" t="s">
        <v>249</v>
      </c>
      <c r="B40" s="112" t="s">
        <v>250</v>
      </c>
      <c r="C40" s="45">
        <v>100</v>
      </c>
      <c r="D40" s="45">
        <v>100</v>
      </c>
      <c r="E40" s="45">
        <v>100</v>
      </c>
      <c r="F40" s="45">
        <v>100</v>
      </c>
      <c r="G40" s="22"/>
      <c r="H40" s="53"/>
      <c r="Q40" s="22"/>
      <c r="R40" s="22"/>
      <c r="S40" s="22"/>
      <c r="T40" s="22"/>
      <c r="U40" s="22"/>
      <c r="V40" s="22"/>
      <c r="W40" s="22"/>
      <c r="X40" s="22"/>
      <c r="Y40" s="22"/>
    </row>
    <row r="41" spans="1:26" ht="22.2" customHeight="1" x14ac:dyDescent="0.25">
      <c r="A41" s="273"/>
      <c r="B41" s="112" t="s">
        <v>251</v>
      </c>
      <c r="C41" s="45">
        <v>100</v>
      </c>
      <c r="D41" s="45">
        <v>100</v>
      </c>
      <c r="E41" s="45">
        <v>100</v>
      </c>
      <c r="F41" s="45">
        <v>100</v>
      </c>
      <c r="G41" s="22"/>
      <c r="H41" s="53"/>
      <c r="R41" s="22"/>
      <c r="S41" s="22"/>
      <c r="T41" s="22"/>
      <c r="U41" s="22"/>
      <c r="V41" s="22"/>
      <c r="W41" s="22"/>
      <c r="X41" s="22"/>
      <c r="Y41" s="22"/>
    </row>
    <row r="42" spans="1:26" ht="22.2" customHeight="1" x14ac:dyDescent="0.25">
      <c r="A42" s="273"/>
      <c r="B42" s="112" t="s">
        <v>253</v>
      </c>
      <c r="C42" s="45">
        <v>100</v>
      </c>
      <c r="D42" s="45">
        <v>100</v>
      </c>
      <c r="E42" s="45">
        <v>100</v>
      </c>
      <c r="F42" s="45">
        <v>100</v>
      </c>
      <c r="G42" s="22"/>
      <c r="H42" s="54"/>
      <c r="R42" s="22"/>
      <c r="S42" s="22"/>
      <c r="T42" s="22"/>
      <c r="U42" s="22"/>
      <c r="V42" s="22"/>
      <c r="W42" s="22"/>
      <c r="X42" s="22"/>
      <c r="Y42" s="22"/>
    </row>
    <row r="43" spans="1:26" s="18" customFormat="1" ht="22.2" customHeight="1" x14ac:dyDescent="0.25">
      <c r="A43" s="273"/>
      <c r="B43" s="113" t="s">
        <v>258</v>
      </c>
      <c r="C43" s="115">
        <v>100</v>
      </c>
      <c r="D43" s="115">
        <v>100</v>
      </c>
      <c r="E43" s="115">
        <v>98</v>
      </c>
      <c r="F43" s="115">
        <v>96</v>
      </c>
      <c r="G43" s="49"/>
      <c r="H43" s="55"/>
      <c r="R43" s="49"/>
      <c r="S43" s="49"/>
      <c r="T43" s="49"/>
      <c r="U43" s="49"/>
      <c r="V43" s="49"/>
      <c r="W43" s="49"/>
      <c r="X43" s="49"/>
      <c r="Y43" s="49"/>
    </row>
    <row r="44" spans="1:26" s="18" customFormat="1" ht="22.2" customHeight="1" x14ac:dyDescent="0.25">
      <c r="A44" s="273"/>
      <c r="B44" s="113" t="s">
        <v>263</v>
      </c>
      <c r="C44" s="115">
        <v>100</v>
      </c>
      <c r="D44" s="115">
        <v>96</v>
      </c>
      <c r="E44" s="115">
        <v>99</v>
      </c>
      <c r="F44" s="115">
        <v>98</v>
      </c>
      <c r="G44" s="49"/>
      <c r="S44" s="49"/>
      <c r="T44" s="49"/>
      <c r="U44" s="49"/>
      <c r="V44" s="49"/>
      <c r="W44" s="49"/>
      <c r="X44" s="49"/>
      <c r="Y44" s="49"/>
    </row>
    <row r="45" spans="1:26" s="19" customFormat="1" ht="22.2" customHeight="1" x14ac:dyDescent="0.25">
      <c r="A45" s="273"/>
      <c r="B45" s="37" t="s">
        <v>268</v>
      </c>
      <c r="C45" s="48">
        <v>100</v>
      </c>
      <c r="D45" s="45">
        <v>100</v>
      </c>
      <c r="E45" s="45">
        <v>100</v>
      </c>
      <c r="F45" s="45">
        <v>100</v>
      </c>
      <c r="G45" s="56"/>
      <c r="S45" s="56"/>
      <c r="T45" s="56"/>
      <c r="U45" s="56"/>
      <c r="V45" s="56"/>
      <c r="W45" s="56"/>
      <c r="X45" s="56"/>
      <c r="Y45" s="56"/>
    </row>
    <row r="46" spans="1:26" ht="22.2" customHeight="1" x14ac:dyDescent="0.25">
      <c r="A46" s="274"/>
      <c r="B46" s="112" t="s">
        <v>270</v>
      </c>
      <c r="C46" s="45">
        <v>100</v>
      </c>
      <c r="D46" s="45">
        <v>100</v>
      </c>
      <c r="E46" s="45">
        <v>100</v>
      </c>
      <c r="F46" s="45">
        <v>100</v>
      </c>
      <c r="G46" s="22"/>
      <c r="S46" s="22"/>
      <c r="T46" s="22"/>
      <c r="U46" s="22"/>
      <c r="V46" s="22"/>
      <c r="W46" s="22"/>
      <c r="X46" s="22"/>
      <c r="Y46" s="22"/>
      <c r="Z46" s="22"/>
    </row>
    <row r="47" spans="1:26" ht="22.2" customHeight="1" x14ac:dyDescent="0.25">
      <c r="A47" s="264" t="s">
        <v>280</v>
      </c>
      <c r="B47" s="265"/>
      <c r="C47" s="45"/>
      <c r="D47" s="45">
        <f>ROUND(PRODUCT($C$30:$C$46)/PRODUCT(D30:D46)*D29,0)</f>
        <v>14911</v>
      </c>
      <c r="E47" s="45">
        <f>ROUND(PRODUCT($C$30:$C$46)/PRODUCT(E30:E46)*E29,0)</f>
        <v>15316</v>
      </c>
      <c r="F47" s="45">
        <f>ROUND(PRODUCT($C$30:$C$46)/PRODUCT(F30:F46)*F29,0)</f>
        <v>15967</v>
      </c>
      <c r="G47" s="22"/>
      <c r="S47" s="22"/>
      <c r="T47" s="22"/>
      <c r="U47" s="22"/>
      <c r="V47" s="22"/>
      <c r="W47" s="22"/>
      <c r="X47" s="22"/>
      <c r="Y47" s="22"/>
      <c r="Z47" s="22"/>
    </row>
    <row r="48" spans="1:26" ht="21.75" customHeight="1" x14ac:dyDescent="0.25">
      <c r="A48" s="263" t="s">
        <v>281</v>
      </c>
      <c r="B48" s="263"/>
      <c r="C48" s="30"/>
      <c r="D48" s="266">
        <f>(D47+E47+F47)/3</f>
        <v>15398</v>
      </c>
      <c r="E48" s="267"/>
      <c r="F48" s="268"/>
      <c r="G48" s="22"/>
      <c r="S48" s="22"/>
      <c r="T48" s="22"/>
      <c r="U48" s="22"/>
      <c r="V48" s="22"/>
      <c r="W48" s="22"/>
      <c r="X48" s="22"/>
      <c r="Y48" s="22"/>
      <c r="Z48" s="22"/>
    </row>
    <row r="49" spans="1:27" ht="21.75" customHeight="1" x14ac:dyDescent="0.25">
      <c r="A49" s="264" t="s">
        <v>3</v>
      </c>
      <c r="B49" s="265"/>
      <c r="C49" s="30"/>
      <c r="D49" s="269">
        <v>0.9</v>
      </c>
      <c r="E49" s="270"/>
      <c r="F49" s="271"/>
      <c r="G49" s="22"/>
      <c r="S49" s="22"/>
      <c r="T49" s="22"/>
      <c r="U49" s="22"/>
      <c r="V49" s="22"/>
      <c r="W49" s="22"/>
      <c r="X49" s="22"/>
      <c r="Y49" s="22"/>
      <c r="Z49" s="22"/>
    </row>
    <row r="50" spans="1:27" ht="21.75" customHeight="1" x14ac:dyDescent="0.25">
      <c r="A50" s="264" t="s">
        <v>2</v>
      </c>
      <c r="B50" s="265"/>
      <c r="C50" s="30"/>
      <c r="D50" s="269">
        <f>D48*D49</f>
        <v>13858.2</v>
      </c>
      <c r="E50" s="270"/>
      <c r="F50" s="271"/>
      <c r="G50" s="22"/>
      <c r="S50" s="22"/>
      <c r="T50" s="22"/>
      <c r="U50" s="22"/>
      <c r="V50" s="22"/>
      <c r="W50" s="22"/>
      <c r="X50" s="22"/>
      <c r="Y50" s="22"/>
      <c r="Z50" s="22"/>
    </row>
    <row r="51" spans="1:27" ht="21.75" customHeight="1" x14ac:dyDescent="0.25">
      <c r="A51" s="263" t="s">
        <v>282</v>
      </c>
      <c r="B51" s="263"/>
      <c r="C51" s="30"/>
      <c r="D51" s="266">
        <v>15994</v>
      </c>
      <c r="E51" s="267"/>
      <c r="F51" s="268"/>
      <c r="G51" s="22"/>
      <c r="S51" s="22"/>
      <c r="T51" s="22"/>
      <c r="U51" s="22"/>
      <c r="V51" s="22"/>
      <c r="W51" s="22"/>
      <c r="X51" s="22"/>
      <c r="Y51" s="22"/>
      <c r="Z51" s="22"/>
    </row>
    <row r="52" spans="1:27" ht="21.75" customHeight="1" x14ac:dyDescent="0.25">
      <c r="A52" s="264" t="s">
        <v>283</v>
      </c>
      <c r="B52" s="265"/>
      <c r="C52" s="30"/>
      <c r="D52" s="266">
        <f>ROUND(D48*D51,-2)</f>
        <v>246275600</v>
      </c>
      <c r="E52" s="267"/>
      <c r="F52" s="268"/>
      <c r="G52" s="22"/>
      <c r="S52" s="22"/>
      <c r="T52" s="22"/>
      <c r="U52" s="22"/>
      <c r="V52" s="22"/>
      <c r="W52" s="22"/>
      <c r="X52" s="22"/>
      <c r="Y52" s="22"/>
      <c r="Z52" s="22"/>
    </row>
    <row r="53" spans="1:27" ht="21.75" customHeight="1" x14ac:dyDescent="0.25">
      <c r="A53" s="58"/>
      <c r="B53" s="58"/>
      <c r="C53" s="59"/>
      <c r="D53" s="60"/>
      <c r="E53" s="60"/>
      <c r="F53" s="60"/>
      <c r="G53" s="22"/>
      <c r="S53" s="22"/>
      <c r="T53" s="22"/>
      <c r="U53" s="22"/>
      <c r="V53" s="22"/>
      <c r="W53" s="22"/>
      <c r="X53" s="22"/>
      <c r="Y53" s="22"/>
      <c r="Z53" s="22"/>
    </row>
    <row r="54" spans="1:27" ht="21.75" customHeight="1" x14ac:dyDescent="0.25">
      <c r="A54" s="58"/>
      <c r="B54" s="58"/>
      <c r="C54" s="59"/>
      <c r="D54" s="60"/>
      <c r="E54" s="60"/>
      <c r="F54" s="60"/>
      <c r="G54" s="22"/>
      <c r="S54" s="22"/>
      <c r="T54" s="22"/>
      <c r="U54" s="22"/>
      <c r="V54" s="22"/>
      <c r="W54" s="22"/>
      <c r="X54" s="22"/>
      <c r="Y54" s="22"/>
      <c r="Z54" s="22"/>
    </row>
    <row r="55" spans="1:27" ht="21.75" customHeight="1" x14ac:dyDescent="0.25">
      <c r="A55" s="58"/>
      <c r="B55" s="58"/>
      <c r="C55" s="59"/>
      <c r="D55" s="60"/>
      <c r="E55" s="60"/>
      <c r="F55" s="60"/>
      <c r="G55" s="22"/>
      <c r="S55" s="22"/>
      <c r="T55" s="22"/>
      <c r="U55" s="22"/>
      <c r="V55" s="22"/>
      <c r="W55" s="22"/>
      <c r="X55" s="22"/>
      <c r="Y55" s="22"/>
      <c r="Z55" s="22"/>
    </row>
    <row r="56" spans="1:27" x14ac:dyDescent="0.25">
      <c r="A56" s="58"/>
      <c r="B56" s="61"/>
      <c r="C56" s="59"/>
      <c r="D56" s="59"/>
      <c r="E56" s="59"/>
      <c r="F56" s="59"/>
      <c r="G56" s="22"/>
      <c r="K56" s="22"/>
      <c r="L56" s="22"/>
      <c r="M56" s="22"/>
      <c r="N56" s="22"/>
      <c r="O56" s="22"/>
      <c r="P56" s="22"/>
      <c r="Q56" s="22"/>
      <c r="S56" s="22"/>
      <c r="T56" s="22"/>
      <c r="U56" s="22"/>
      <c r="V56" s="22"/>
      <c r="W56" s="22"/>
      <c r="X56" s="22"/>
      <c r="Y56" s="22"/>
      <c r="Z56" s="22"/>
    </row>
    <row r="57" spans="1:27" ht="22.2" customHeight="1" x14ac:dyDescent="0.25">
      <c r="A57" s="275" t="s">
        <v>284</v>
      </c>
      <c r="B57" s="276"/>
      <c r="C57" s="276"/>
      <c r="D57" s="276"/>
      <c r="E57" s="277"/>
      <c r="J57" s="22"/>
      <c r="K57" s="22"/>
      <c r="L57" s="22"/>
      <c r="M57" s="22"/>
      <c r="N57" s="22"/>
      <c r="O57" s="22"/>
      <c r="P57" s="22"/>
      <c r="Q57" s="22"/>
      <c r="S57" s="22"/>
      <c r="T57" s="22"/>
      <c r="U57" s="22"/>
      <c r="V57" s="22"/>
      <c r="W57" s="22"/>
      <c r="X57" s="22"/>
      <c r="Y57" s="22"/>
      <c r="Z57" s="22"/>
    </row>
    <row r="58" spans="1:27" ht="22.2" customHeight="1" x14ac:dyDescent="0.25">
      <c r="A58" s="259" t="s">
        <v>215</v>
      </c>
      <c r="B58" s="260"/>
      <c r="C58" s="23" t="s">
        <v>217</v>
      </c>
      <c r="D58" s="23" t="s">
        <v>132</v>
      </c>
      <c r="E58" s="23" t="s">
        <v>133</v>
      </c>
      <c r="G58" s="59"/>
      <c r="J58" s="22"/>
      <c r="K58" s="22"/>
      <c r="L58" s="22"/>
      <c r="M58" s="22"/>
      <c r="N58" s="22"/>
      <c r="O58" s="22"/>
      <c r="P58" s="22"/>
      <c r="Q58" s="22"/>
      <c r="T58" s="22"/>
      <c r="U58" s="22"/>
      <c r="V58" s="22"/>
      <c r="W58" s="22"/>
      <c r="X58" s="22"/>
      <c r="Y58" s="22"/>
      <c r="Z58" s="22"/>
      <c r="AA58" s="22"/>
    </row>
    <row r="59" spans="1:27" ht="30" customHeight="1" x14ac:dyDescent="0.25">
      <c r="A59" s="259" t="str">
        <f>A28</f>
        <v>项目位置</v>
      </c>
      <c r="B59" s="260"/>
      <c r="C59" s="25" t="s">
        <v>220</v>
      </c>
      <c r="D59" s="25" t="s">
        <v>221</v>
      </c>
      <c r="E59" s="25" t="s">
        <v>222</v>
      </c>
      <c r="G59" s="59"/>
      <c r="I59" s="22"/>
      <c r="J59" s="22"/>
      <c r="K59" s="22"/>
      <c r="L59" s="22"/>
      <c r="M59" s="22"/>
      <c r="N59" s="22"/>
      <c r="O59" s="22"/>
      <c r="P59" s="22"/>
      <c r="Q59" s="22"/>
      <c r="R59" s="22"/>
      <c r="T59" s="22"/>
      <c r="U59" s="22"/>
      <c r="V59" s="22"/>
      <c r="W59" s="22"/>
      <c r="X59" s="22"/>
      <c r="Y59" s="22"/>
      <c r="Z59" s="22"/>
      <c r="AA59" s="22"/>
    </row>
    <row r="60" spans="1:27" ht="22.2" customHeight="1" x14ac:dyDescent="0.25">
      <c r="A60" s="259" t="s">
        <v>285</v>
      </c>
      <c r="B60" s="260"/>
      <c r="C60" s="26">
        <f>D4</f>
        <v>14171.1</v>
      </c>
      <c r="D60" s="26">
        <f>E4</f>
        <v>13979.66</v>
      </c>
      <c r="E60" s="26">
        <f>F4</f>
        <v>13990.86</v>
      </c>
      <c r="F60" s="22"/>
      <c r="I60" s="22"/>
      <c r="J60" s="22"/>
      <c r="K60" s="22"/>
      <c r="L60" s="22"/>
      <c r="M60" s="22"/>
      <c r="N60" s="22"/>
      <c r="O60" s="22"/>
      <c r="P60" s="22"/>
      <c r="Q60" s="22"/>
      <c r="S60" s="22"/>
      <c r="T60" s="22"/>
      <c r="U60" s="22"/>
      <c r="V60" s="22"/>
      <c r="W60" s="22"/>
      <c r="X60" s="22"/>
      <c r="Y60" s="22"/>
      <c r="Z60" s="22"/>
    </row>
    <row r="61" spans="1:27" ht="22.2" customHeight="1" x14ac:dyDescent="0.25">
      <c r="A61" s="259" t="s">
        <v>286</v>
      </c>
      <c r="B61" s="260"/>
      <c r="C61" s="62" t="str">
        <f t="shared" ref="C61:E70" si="0">CONCATENATE($C30,"/",D30)</f>
        <v>100/100</v>
      </c>
      <c r="D61" s="62" t="str">
        <f t="shared" si="0"/>
        <v>100/100</v>
      </c>
      <c r="E61" s="62" t="str">
        <f t="shared" si="0"/>
        <v>100/100</v>
      </c>
      <c r="F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S61" s="22"/>
      <c r="T61" s="22"/>
      <c r="U61" s="22"/>
      <c r="V61" s="22"/>
      <c r="W61" s="22"/>
      <c r="X61" s="22"/>
      <c r="Y61" s="22"/>
      <c r="Z61" s="22"/>
    </row>
    <row r="62" spans="1:27" ht="22.2" customHeight="1" x14ac:dyDescent="0.25">
      <c r="A62" s="259" t="s">
        <v>287</v>
      </c>
      <c r="B62" s="260"/>
      <c r="C62" s="62" t="str">
        <f t="shared" si="0"/>
        <v>100/100</v>
      </c>
      <c r="D62" s="62" t="str">
        <f t="shared" si="0"/>
        <v>100/100</v>
      </c>
      <c r="E62" s="62" t="str">
        <f t="shared" si="0"/>
        <v>100/100</v>
      </c>
      <c r="F62" s="22"/>
      <c r="H62" s="22"/>
      <c r="I62" s="22"/>
      <c r="J62" s="22"/>
      <c r="K62" s="22"/>
      <c r="L62" s="22"/>
      <c r="M62" s="22"/>
      <c r="N62" s="22"/>
      <c r="O62" s="22"/>
      <c r="P62" s="22"/>
      <c r="Q62" s="22"/>
    </row>
    <row r="63" spans="1:27" ht="22.2" customHeight="1" x14ac:dyDescent="0.25">
      <c r="A63" s="259" t="s">
        <v>288</v>
      </c>
      <c r="B63" s="260"/>
      <c r="C63" s="62" t="str">
        <f t="shared" si="0"/>
        <v>100/100</v>
      </c>
      <c r="D63" s="62" t="str">
        <f t="shared" si="0"/>
        <v>100/100</v>
      </c>
      <c r="E63" s="62" t="str">
        <f t="shared" si="0"/>
        <v>100/100</v>
      </c>
      <c r="F63" s="22"/>
      <c r="H63" s="22"/>
      <c r="I63" s="77"/>
      <c r="J63" s="22"/>
      <c r="K63" s="22"/>
      <c r="L63" s="22"/>
      <c r="M63" s="22"/>
      <c r="N63" s="22"/>
      <c r="O63" s="22"/>
      <c r="P63" s="22"/>
      <c r="Q63" s="22"/>
    </row>
    <row r="64" spans="1:27" ht="22.2" customHeight="1" x14ac:dyDescent="0.25">
      <c r="A64" s="272" t="s">
        <v>227</v>
      </c>
      <c r="B64" s="32" t="s">
        <v>228</v>
      </c>
      <c r="C64" s="62" t="str">
        <f t="shared" si="0"/>
        <v>100/100</v>
      </c>
      <c r="D64" s="62" t="str">
        <f t="shared" si="0"/>
        <v>100/100</v>
      </c>
      <c r="E64" s="62" t="str">
        <f t="shared" si="0"/>
        <v>100/100</v>
      </c>
      <c r="F64" s="22"/>
      <c r="H64" s="22"/>
      <c r="I64" s="22"/>
      <c r="J64" s="22"/>
      <c r="K64" s="22"/>
      <c r="L64" s="22"/>
      <c r="M64" s="22"/>
      <c r="N64" s="22"/>
      <c r="O64" s="22"/>
      <c r="P64" s="22"/>
      <c r="Q64" s="22"/>
    </row>
    <row r="65" spans="1:18" ht="22.2" customHeight="1" x14ac:dyDescent="0.25">
      <c r="A65" s="273"/>
      <c r="B65" s="32" t="s">
        <v>230</v>
      </c>
      <c r="C65" s="62" t="str">
        <f t="shared" si="0"/>
        <v>100/100</v>
      </c>
      <c r="D65" s="62" t="str">
        <f t="shared" si="0"/>
        <v>100/100</v>
      </c>
      <c r="E65" s="62" t="str">
        <f t="shared" si="0"/>
        <v>100/100</v>
      </c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</row>
    <row r="66" spans="1:18" ht="22.2" customHeight="1" x14ac:dyDescent="0.25">
      <c r="A66" s="273"/>
      <c r="B66" s="32" t="s">
        <v>235</v>
      </c>
      <c r="C66" s="62" t="str">
        <f t="shared" si="0"/>
        <v>100/100</v>
      </c>
      <c r="D66" s="62" t="str">
        <f t="shared" si="0"/>
        <v>100/98</v>
      </c>
      <c r="E66" s="62" t="str">
        <f t="shared" si="0"/>
        <v>100/98</v>
      </c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</row>
    <row r="67" spans="1:18" ht="22.2" customHeight="1" x14ac:dyDescent="0.25">
      <c r="A67" s="273"/>
      <c r="B67" s="32" t="s">
        <v>239</v>
      </c>
      <c r="C67" s="62" t="str">
        <f t="shared" si="0"/>
        <v>100/100</v>
      </c>
      <c r="D67" s="62" t="str">
        <f t="shared" si="0"/>
        <v>100/100</v>
      </c>
      <c r="E67" s="62" t="str">
        <f t="shared" si="0"/>
        <v>100/100</v>
      </c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</row>
    <row r="68" spans="1:18" ht="22.2" customHeight="1" x14ac:dyDescent="0.25">
      <c r="A68" s="273"/>
      <c r="B68" s="32" t="s">
        <v>274</v>
      </c>
      <c r="C68" s="62" t="str">
        <f t="shared" si="0"/>
        <v>100/100</v>
      </c>
      <c r="D68" s="62" t="str">
        <f t="shared" si="0"/>
        <v>100/96</v>
      </c>
      <c r="E68" s="62" t="str">
        <f t="shared" si="0"/>
        <v>100/96</v>
      </c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</row>
    <row r="69" spans="1:18" ht="22.2" customHeight="1" x14ac:dyDescent="0.25">
      <c r="A69" s="273"/>
      <c r="B69" s="32" t="s">
        <v>244</v>
      </c>
      <c r="C69" s="62" t="str">
        <f t="shared" si="0"/>
        <v>100/100</v>
      </c>
      <c r="D69" s="62" t="str">
        <f t="shared" si="0"/>
        <v>100/100</v>
      </c>
      <c r="E69" s="62" t="str">
        <f t="shared" si="0"/>
        <v>100/100</v>
      </c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</row>
    <row r="70" spans="1:18" ht="22.2" customHeight="1" x14ac:dyDescent="0.25">
      <c r="A70" s="273"/>
      <c r="B70" s="32" t="s">
        <v>246</v>
      </c>
      <c r="C70" s="62" t="str">
        <f t="shared" si="0"/>
        <v>100/99</v>
      </c>
      <c r="D70" s="62" t="str">
        <f t="shared" si="0"/>
        <v>100/100</v>
      </c>
      <c r="E70" s="62" t="str">
        <f t="shared" si="0"/>
        <v>100/99</v>
      </c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</row>
    <row r="71" spans="1:18" ht="22.2" customHeight="1" x14ac:dyDescent="0.25">
      <c r="A71" s="272" t="s">
        <v>249</v>
      </c>
      <c r="B71" s="112" t="s">
        <v>250</v>
      </c>
      <c r="C71" s="62" t="str">
        <f t="shared" ref="C71:E72" si="1">CONCATENATE($C40,"/",D40)</f>
        <v>100/100</v>
      </c>
      <c r="D71" s="62" t="str">
        <f t="shared" si="1"/>
        <v>100/100</v>
      </c>
      <c r="E71" s="62" t="str">
        <f t="shared" si="1"/>
        <v>100/100</v>
      </c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</row>
    <row r="72" spans="1:18" ht="22.2" customHeight="1" x14ac:dyDescent="0.25">
      <c r="A72" s="273"/>
      <c r="B72" s="112" t="s">
        <v>251</v>
      </c>
      <c r="C72" s="62" t="str">
        <f t="shared" si="1"/>
        <v>100/100</v>
      </c>
      <c r="D72" s="62" t="str">
        <f t="shared" si="1"/>
        <v>100/100</v>
      </c>
      <c r="E72" s="62" t="str">
        <f t="shared" si="1"/>
        <v>100/100</v>
      </c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</row>
    <row r="73" spans="1:18" ht="22.2" customHeight="1" x14ac:dyDescent="0.25">
      <c r="A73" s="273"/>
      <c r="B73" s="112" t="s">
        <v>253</v>
      </c>
      <c r="C73" s="62" t="str">
        <f t="shared" ref="C73:E77" si="2">CONCATENATE($C42,"/",D42)</f>
        <v>100/100</v>
      </c>
      <c r="D73" s="62" t="str">
        <f t="shared" si="2"/>
        <v>100/100</v>
      </c>
      <c r="E73" s="62" t="str">
        <f t="shared" si="2"/>
        <v>100/100</v>
      </c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</row>
    <row r="74" spans="1:18" ht="22.2" customHeight="1" x14ac:dyDescent="0.25">
      <c r="A74" s="273"/>
      <c r="B74" s="112" t="s">
        <v>258</v>
      </c>
      <c r="C74" s="62" t="str">
        <f t="shared" si="2"/>
        <v>100/100</v>
      </c>
      <c r="D74" s="62" t="str">
        <f t="shared" si="2"/>
        <v>100/98</v>
      </c>
      <c r="E74" s="62" t="str">
        <f t="shared" si="2"/>
        <v>100/96</v>
      </c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</row>
    <row r="75" spans="1:18" ht="22.2" customHeight="1" x14ac:dyDescent="0.25">
      <c r="A75" s="273"/>
      <c r="B75" s="112" t="s">
        <v>263</v>
      </c>
      <c r="C75" s="62" t="str">
        <f t="shared" si="2"/>
        <v>100/96</v>
      </c>
      <c r="D75" s="62" t="str">
        <f t="shared" si="2"/>
        <v>100/99</v>
      </c>
      <c r="E75" s="62" t="str">
        <f t="shared" si="2"/>
        <v>100/98</v>
      </c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</row>
    <row r="76" spans="1:18" ht="22.2" customHeight="1" x14ac:dyDescent="0.25">
      <c r="A76" s="273"/>
      <c r="B76" s="112" t="s">
        <v>268</v>
      </c>
      <c r="C76" s="62" t="str">
        <f t="shared" si="2"/>
        <v>100/100</v>
      </c>
      <c r="D76" s="62" t="str">
        <f t="shared" si="2"/>
        <v>100/100</v>
      </c>
      <c r="E76" s="62" t="str">
        <f t="shared" si="2"/>
        <v>100/100</v>
      </c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</row>
    <row r="77" spans="1:18" ht="22.2" customHeight="1" x14ac:dyDescent="0.25">
      <c r="A77" s="274"/>
      <c r="B77" s="112" t="s">
        <v>270</v>
      </c>
      <c r="C77" s="62" t="str">
        <f t="shared" si="2"/>
        <v>100/100</v>
      </c>
      <c r="D77" s="62" t="str">
        <f t="shared" si="2"/>
        <v>100/100</v>
      </c>
      <c r="E77" s="62" t="str">
        <f t="shared" si="2"/>
        <v>100/100</v>
      </c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</row>
    <row r="78" spans="1:18" ht="22.2" customHeight="1" x14ac:dyDescent="0.25">
      <c r="A78" s="264" t="s">
        <v>289</v>
      </c>
      <c r="B78" s="265"/>
      <c r="C78" s="62">
        <f>ROUND(PRODUCT($C$30:$C$46)/PRODUCT(D30:D46)*D29,0)</f>
        <v>14911</v>
      </c>
      <c r="D78" s="62">
        <f>ROUND(PRODUCT($C$30:$C$46)/PRODUCT(E30:E46)*E29,0)</f>
        <v>15316</v>
      </c>
      <c r="E78" s="62">
        <f>ROUND(PRODUCT($C$30:$C$46)/PRODUCT(F30:F46)*F29,0)</f>
        <v>15967</v>
      </c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</row>
    <row r="79" spans="1:18" ht="22.2" customHeight="1" x14ac:dyDescent="0.25">
      <c r="A79" s="264" t="s">
        <v>290</v>
      </c>
      <c r="B79" s="265"/>
      <c r="C79" s="62">
        <f>ROUND((C78+D78+E78)/3,-2)</f>
        <v>15400</v>
      </c>
      <c r="D79" s="62"/>
      <c r="E79" s="62"/>
      <c r="F79" s="68"/>
      <c r="G79" s="69"/>
      <c r="H79" s="22"/>
      <c r="I79" s="22"/>
      <c r="J79" s="22"/>
      <c r="K79" s="22"/>
      <c r="L79" s="22"/>
      <c r="M79" s="22"/>
      <c r="N79" s="22"/>
      <c r="O79" s="22"/>
      <c r="P79" s="22"/>
      <c r="Q79" s="22"/>
    </row>
    <row r="80" spans="1:18" ht="22.2" customHeight="1" x14ac:dyDescent="0.25">
      <c r="A80" s="70"/>
      <c r="B80" s="70"/>
      <c r="C80" s="71"/>
      <c r="D80" s="71"/>
      <c r="E80" s="72"/>
      <c r="F80" s="7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</row>
    <row r="81" spans="1:27" x14ac:dyDescent="0.25">
      <c r="A81" s="22"/>
      <c r="B81" s="22"/>
      <c r="C81" s="70"/>
      <c r="D81" s="70"/>
      <c r="E81" s="70"/>
      <c r="F81" s="70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</row>
    <row r="82" spans="1:27" ht="13.5" customHeight="1" x14ac:dyDescent="0.25">
      <c r="A82" s="22"/>
      <c r="B82" s="22"/>
      <c r="C82" s="73"/>
      <c r="D82" s="73"/>
      <c r="E82" s="73"/>
      <c r="F82" s="73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</row>
    <row r="83" spans="1:27" x14ac:dyDescent="0.25">
      <c r="A83" s="22"/>
      <c r="B83" s="22"/>
      <c r="C83" s="74"/>
      <c r="D83" s="74"/>
      <c r="E83" s="74"/>
      <c r="F83" s="74"/>
      <c r="G83" s="75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</row>
    <row r="84" spans="1:27" x14ac:dyDescent="0.25">
      <c r="A84" s="22"/>
      <c r="B84" s="22"/>
      <c r="C84" s="74"/>
      <c r="D84" s="74"/>
      <c r="E84" s="74"/>
      <c r="F84" s="74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</row>
    <row r="85" spans="1:27" x14ac:dyDescent="0.25">
      <c r="G85" s="76"/>
      <c r="H85" s="22"/>
      <c r="R85" s="22"/>
      <c r="S85" s="22"/>
      <c r="T85" s="22"/>
      <c r="U85" s="22"/>
      <c r="V85" s="22"/>
      <c r="W85" s="22"/>
      <c r="X85" s="22"/>
      <c r="Y85" s="22"/>
      <c r="Z85" s="22"/>
      <c r="AA85" s="22"/>
    </row>
    <row r="86" spans="1:27" x14ac:dyDescent="0.25">
      <c r="S86" s="22"/>
      <c r="T86" s="22"/>
      <c r="U86" s="22"/>
      <c r="V86" s="22"/>
      <c r="W86" s="22"/>
      <c r="X86" s="22"/>
      <c r="Y86" s="22"/>
      <c r="Z86" s="22"/>
      <c r="AA86" s="22"/>
    </row>
    <row r="87" spans="1:27" x14ac:dyDescent="0.25">
      <c r="S87" s="22"/>
      <c r="T87" s="22"/>
      <c r="U87" s="22"/>
      <c r="V87" s="22"/>
      <c r="W87" s="22"/>
      <c r="X87" s="22"/>
      <c r="Y87" s="22"/>
      <c r="Z87" s="22"/>
      <c r="AA87" s="22"/>
    </row>
    <row r="88" spans="1:27" x14ac:dyDescent="0.25">
      <c r="S88" s="22"/>
      <c r="T88" s="22"/>
      <c r="U88" s="22"/>
      <c r="V88" s="22"/>
      <c r="W88" s="22"/>
      <c r="X88" s="22"/>
    </row>
    <row r="89" spans="1:27" x14ac:dyDescent="0.25">
      <c r="S89" s="22"/>
      <c r="T89" s="22"/>
      <c r="U89" s="22"/>
      <c r="V89" s="22"/>
      <c r="W89" s="22"/>
      <c r="X89" s="22"/>
      <c r="Y89" s="22"/>
      <c r="Z89" s="22"/>
      <c r="AA89" s="22"/>
    </row>
    <row r="90" spans="1:27" x14ac:dyDescent="0.25">
      <c r="S90" s="22"/>
      <c r="T90" s="22"/>
      <c r="U90" s="22"/>
      <c r="V90" s="22"/>
      <c r="W90" s="22"/>
      <c r="X90" s="22"/>
      <c r="Y90" s="22"/>
      <c r="Z90" s="22"/>
      <c r="AA90" s="22"/>
    </row>
  </sheetData>
  <mergeCells count="41">
    <mergeCell ref="A62:B62"/>
    <mergeCell ref="A63:B63"/>
    <mergeCell ref="A78:B78"/>
    <mergeCell ref="A79:B79"/>
    <mergeCell ref="A8:A14"/>
    <mergeCell ref="A15:A21"/>
    <mergeCell ref="A33:A39"/>
    <mergeCell ref="A40:A46"/>
    <mergeCell ref="A64:A70"/>
    <mergeCell ref="A71:A77"/>
    <mergeCell ref="A57:E57"/>
    <mergeCell ref="A58:B58"/>
    <mergeCell ref="A59:B59"/>
    <mergeCell ref="A60:B60"/>
    <mergeCell ref="A61:B61"/>
    <mergeCell ref="A50:B50"/>
    <mergeCell ref="D50:F50"/>
    <mergeCell ref="A51:B51"/>
    <mergeCell ref="D51:F51"/>
    <mergeCell ref="A52:B52"/>
    <mergeCell ref="D52:F52"/>
    <mergeCell ref="A47:B47"/>
    <mergeCell ref="A48:B48"/>
    <mergeCell ref="D48:F48"/>
    <mergeCell ref="A49:B49"/>
    <mergeCell ref="D49:F49"/>
    <mergeCell ref="A28:B28"/>
    <mergeCell ref="A29:B29"/>
    <mergeCell ref="A30:B30"/>
    <mergeCell ref="A31:B31"/>
    <mergeCell ref="A32:B32"/>
    <mergeCell ref="A6:B6"/>
    <mergeCell ref="A7:B7"/>
    <mergeCell ref="I24:K24"/>
    <mergeCell ref="A26:F26"/>
    <mergeCell ref="A27:B27"/>
    <mergeCell ref="A1:F1"/>
    <mergeCell ref="A2:B2"/>
    <mergeCell ref="A3:B3"/>
    <mergeCell ref="A4:B4"/>
    <mergeCell ref="A5:B5"/>
  </mergeCells>
  <phoneticPr fontId="59" type="noConversion"/>
  <pageMargins left="0.69930555555555596" right="0.69930555555555596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VN35"/>
  <sheetViews>
    <sheetView workbookViewId="0">
      <selection activeCell="H9" sqref="H9"/>
    </sheetView>
  </sheetViews>
  <sheetFormatPr defaultColWidth="9" defaultRowHeight="13.8" x14ac:dyDescent="0.25"/>
  <cols>
    <col min="1" max="1" width="12.44140625" style="20" customWidth="1"/>
    <col min="2" max="2" width="19.44140625" style="57" customWidth="1"/>
    <col min="3" max="3" width="18.33203125" style="20" customWidth="1"/>
    <col min="4" max="4" width="18.44140625" style="20" customWidth="1"/>
    <col min="5" max="5" width="16.44140625" style="20" customWidth="1"/>
    <col min="6" max="6" width="18.33203125" style="20" customWidth="1"/>
    <col min="7" max="7" width="14.44140625" style="20" hidden="1" customWidth="1"/>
    <col min="8" max="8" width="17.6640625" style="20" customWidth="1"/>
    <col min="9" max="10" width="8.88671875" style="20"/>
    <col min="11" max="11" width="13.109375" style="20" customWidth="1"/>
    <col min="12" max="255" width="8.88671875" style="20"/>
    <col min="256" max="256" width="12.44140625" style="20" customWidth="1"/>
    <col min="257" max="257" width="12.21875" style="20" customWidth="1"/>
    <col min="258" max="258" width="16.44140625" style="20" customWidth="1"/>
    <col min="259" max="259" width="16.33203125" style="20" customWidth="1"/>
    <col min="260" max="260" width="16" style="20" customWidth="1"/>
    <col min="261" max="261" width="16.21875" style="20" customWidth="1"/>
    <col min="262" max="262" width="9" style="20" hidden="1" customWidth="1"/>
    <col min="263" max="263" width="17.6640625" style="20" customWidth="1"/>
    <col min="264" max="511" width="8.88671875" style="20"/>
    <col min="512" max="512" width="12.44140625" style="20" customWidth="1"/>
    <col min="513" max="513" width="12.21875" style="20" customWidth="1"/>
    <col min="514" max="514" width="16.44140625" style="20" customWidth="1"/>
    <col min="515" max="515" width="16.33203125" style="20" customWidth="1"/>
    <col min="516" max="516" width="16" style="20" customWidth="1"/>
    <col min="517" max="517" width="16.21875" style="20" customWidth="1"/>
    <col min="518" max="518" width="9" style="20" hidden="1" customWidth="1"/>
    <col min="519" max="519" width="17.6640625" style="20" customWidth="1"/>
    <col min="520" max="767" width="8.88671875" style="20"/>
    <col min="768" max="768" width="12.44140625" style="20" customWidth="1"/>
    <col min="769" max="769" width="12.21875" style="20" customWidth="1"/>
    <col min="770" max="770" width="16.44140625" style="20" customWidth="1"/>
    <col min="771" max="771" width="16.33203125" style="20" customWidth="1"/>
    <col min="772" max="772" width="16" style="20" customWidth="1"/>
    <col min="773" max="773" width="16.21875" style="20" customWidth="1"/>
    <col min="774" max="774" width="9" style="20" hidden="1" customWidth="1"/>
    <col min="775" max="775" width="17.6640625" style="20" customWidth="1"/>
    <col min="776" max="1023" width="8.88671875" style="20"/>
    <col min="1024" max="1024" width="12.44140625" style="20" customWidth="1"/>
    <col min="1025" max="1025" width="12.21875" style="20" customWidth="1"/>
    <col min="1026" max="1026" width="16.44140625" style="20" customWidth="1"/>
    <col min="1027" max="1027" width="16.33203125" style="20" customWidth="1"/>
    <col min="1028" max="1028" width="16" style="20" customWidth="1"/>
    <col min="1029" max="1029" width="16.21875" style="20" customWidth="1"/>
    <col min="1030" max="1030" width="9" style="20" hidden="1" customWidth="1"/>
    <col min="1031" max="1031" width="17.6640625" style="20" customWidth="1"/>
    <col min="1032" max="1279" width="8.88671875" style="20"/>
    <col min="1280" max="1280" width="12.44140625" style="20" customWidth="1"/>
    <col min="1281" max="1281" width="12.21875" style="20" customWidth="1"/>
    <col min="1282" max="1282" width="16.44140625" style="20" customWidth="1"/>
    <col min="1283" max="1283" width="16.33203125" style="20" customWidth="1"/>
    <col min="1284" max="1284" width="16" style="20" customWidth="1"/>
    <col min="1285" max="1285" width="16.21875" style="20" customWidth="1"/>
    <col min="1286" max="1286" width="9" style="20" hidden="1" customWidth="1"/>
    <col min="1287" max="1287" width="17.6640625" style="20" customWidth="1"/>
    <col min="1288" max="1535" width="8.88671875" style="20"/>
    <col min="1536" max="1536" width="12.44140625" style="20" customWidth="1"/>
    <col min="1537" max="1537" width="12.21875" style="20" customWidth="1"/>
    <col min="1538" max="1538" width="16.44140625" style="20" customWidth="1"/>
    <col min="1539" max="1539" width="16.33203125" style="20" customWidth="1"/>
    <col min="1540" max="1540" width="16" style="20" customWidth="1"/>
    <col min="1541" max="1541" width="16.21875" style="20" customWidth="1"/>
    <col min="1542" max="1542" width="9" style="20" hidden="1" customWidth="1"/>
    <col min="1543" max="1543" width="17.6640625" style="20" customWidth="1"/>
    <col min="1544" max="1791" width="8.88671875" style="20"/>
    <col min="1792" max="1792" width="12.44140625" style="20" customWidth="1"/>
    <col min="1793" max="1793" width="12.21875" style="20" customWidth="1"/>
    <col min="1794" max="1794" width="16.44140625" style="20" customWidth="1"/>
    <col min="1795" max="1795" width="16.33203125" style="20" customWidth="1"/>
    <col min="1796" max="1796" width="16" style="20" customWidth="1"/>
    <col min="1797" max="1797" width="16.21875" style="20" customWidth="1"/>
    <col min="1798" max="1798" width="9" style="20" hidden="1" customWidth="1"/>
    <col min="1799" max="1799" width="17.6640625" style="20" customWidth="1"/>
    <col min="1800" max="2047" width="8.88671875" style="20"/>
    <col min="2048" max="2048" width="12.44140625" style="20" customWidth="1"/>
    <col min="2049" max="2049" width="12.21875" style="20" customWidth="1"/>
    <col min="2050" max="2050" width="16.44140625" style="20" customWidth="1"/>
    <col min="2051" max="2051" width="16.33203125" style="20" customWidth="1"/>
    <col min="2052" max="2052" width="16" style="20" customWidth="1"/>
    <col min="2053" max="2053" width="16.21875" style="20" customWidth="1"/>
    <col min="2054" max="2054" width="9" style="20" hidden="1" customWidth="1"/>
    <col min="2055" max="2055" width="17.6640625" style="20" customWidth="1"/>
    <col min="2056" max="2303" width="8.88671875" style="20"/>
    <col min="2304" max="2304" width="12.44140625" style="20" customWidth="1"/>
    <col min="2305" max="2305" width="12.21875" style="20" customWidth="1"/>
    <col min="2306" max="2306" width="16.44140625" style="20" customWidth="1"/>
    <col min="2307" max="2307" width="16.33203125" style="20" customWidth="1"/>
    <col min="2308" max="2308" width="16" style="20" customWidth="1"/>
    <col min="2309" max="2309" width="16.21875" style="20" customWidth="1"/>
    <col min="2310" max="2310" width="9" style="20" hidden="1" customWidth="1"/>
    <col min="2311" max="2311" width="17.6640625" style="20" customWidth="1"/>
    <col min="2312" max="2559" width="8.88671875" style="20"/>
    <col min="2560" max="2560" width="12.44140625" style="20" customWidth="1"/>
    <col min="2561" max="2561" width="12.21875" style="20" customWidth="1"/>
    <col min="2562" max="2562" width="16.44140625" style="20" customWidth="1"/>
    <col min="2563" max="2563" width="16.33203125" style="20" customWidth="1"/>
    <col min="2564" max="2564" width="16" style="20" customWidth="1"/>
    <col min="2565" max="2565" width="16.21875" style="20" customWidth="1"/>
    <col min="2566" max="2566" width="9" style="20" hidden="1" customWidth="1"/>
    <col min="2567" max="2567" width="17.6640625" style="20" customWidth="1"/>
    <col min="2568" max="2815" width="8.88671875" style="20"/>
    <col min="2816" max="2816" width="12.44140625" style="20" customWidth="1"/>
    <col min="2817" max="2817" width="12.21875" style="20" customWidth="1"/>
    <col min="2818" max="2818" width="16.44140625" style="20" customWidth="1"/>
    <col min="2819" max="2819" width="16.33203125" style="20" customWidth="1"/>
    <col min="2820" max="2820" width="16" style="20" customWidth="1"/>
    <col min="2821" max="2821" width="16.21875" style="20" customWidth="1"/>
    <col min="2822" max="2822" width="9" style="20" hidden="1" customWidth="1"/>
    <col min="2823" max="2823" width="17.6640625" style="20" customWidth="1"/>
    <col min="2824" max="3071" width="8.88671875" style="20"/>
    <col min="3072" max="3072" width="12.44140625" style="20" customWidth="1"/>
    <col min="3073" max="3073" width="12.21875" style="20" customWidth="1"/>
    <col min="3074" max="3074" width="16.44140625" style="20" customWidth="1"/>
    <col min="3075" max="3075" width="16.33203125" style="20" customWidth="1"/>
    <col min="3076" max="3076" width="16" style="20" customWidth="1"/>
    <col min="3077" max="3077" width="16.21875" style="20" customWidth="1"/>
    <col min="3078" max="3078" width="9" style="20" hidden="1" customWidth="1"/>
    <col min="3079" max="3079" width="17.6640625" style="20" customWidth="1"/>
    <col min="3080" max="3327" width="8.88671875" style="20"/>
    <col min="3328" max="3328" width="12.44140625" style="20" customWidth="1"/>
    <col min="3329" max="3329" width="12.21875" style="20" customWidth="1"/>
    <col min="3330" max="3330" width="16.44140625" style="20" customWidth="1"/>
    <col min="3331" max="3331" width="16.33203125" style="20" customWidth="1"/>
    <col min="3332" max="3332" width="16" style="20" customWidth="1"/>
    <col min="3333" max="3333" width="16.21875" style="20" customWidth="1"/>
    <col min="3334" max="3334" width="9" style="20" hidden="1" customWidth="1"/>
    <col min="3335" max="3335" width="17.6640625" style="20" customWidth="1"/>
    <col min="3336" max="3583" width="8.88671875" style="20"/>
    <col min="3584" max="3584" width="12.44140625" style="20" customWidth="1"/>
    <col min="3585" max="3585" width="12.21875" style="20" customWidth="1"/>
    <col min="3586" max="3586" width="16.44140625" style="20" customWidth="1"/>
    <col min="3587" max="3587" width="16.33203125" style="20" customWidth="1"/>
    <col min="3588" max="3588" width="16" style="20" customWidth="1"/>
    <col min="3589" max="3589" width="16.21875" style="20" customWidth="1"/>
    <col min="3590" max="3590" width="9" style="20" hidden="1" customWidth="1"/>
    <col min="3591" max="3591" width="17.6640625" style="20" customWidth="1"/>
    <col min="3592" max="3839" width="8.88671875" style="20"/>
    <col min="3840" max="3840" width="12.44140625" style="20" customWidth="1"/>
    <col min="3841" max="3841" width="12.21875" style="20" customWidth="1"/>
    <col min="3842" max="3842" width="16.44140625" style="20" customWidth="1"/>
    <col min="3843" max="3843" width="16.33203125" style="20" customWidth="1"/>
    <col min="3844" max="3844" width="16" style="20" customWidth="1"/>
    <col min="3845" max="3845" width="16.21875" style="20" customWidth="1"/>
    <col min="3846" max="3846" width="9" style="20" hidden="1" customWidth="1"/>
    <col min="3847" max="3847" width="17.6640625" style="20" customWidth="1"/>
    <col min="3848" max="4095" width="8.88671875" style="20"/>
    <col min="4096" max="4096" width="12.44140625" style="20" customWidth="1"/>
    <col min="4097" max="4097" width="12.21875" style="20" customWidth="1"/>
    <col min="4098" max="4098" width="16.44140625" style="20" customWidth="1"/>
    <col min="4099" max="4099" width="16.33203125" style="20" customWidth="1"/>
    <col min="4100" max="4100" width="16" style="20" customWidth="1"/>
    <col min="4101" max="4101" width="16.21875" style="20" customWidth="1"/>
    <col min="4102" max="4102" width="9" style="20" hidden="1" customWidth="1"/>
    <col min="4103" max="4103" width="17.6640625" style="20" customWidth="1"/>
    <col min="4104" max="4351" width="8.88671875" style="20"/>
    <col min="4352" max="4352" width="12.44140625" style="20" customWidth="1"/>
    <col min="4353" max="4353" width="12.21875" style="20" customWidth="1"/>
    <col min="4354" max="4354" width="16.44140625" style="20" customWidth="1"/>
    <col min="4355" max="4355" width="16.33203125" style="20" customWidth="1"/>
    <col min="4356" max="4356" width="16" style="20" customWidth="1"/>
    <col min="4357" max="4357" width="16.21875" style="20" customWidth="1"/>
    <col min="4358" max="4358" width="9" style="20" hidden="1" customWidth="1"/>
    <col min="4359" max="4359" width="17.6640625" style="20" customWidth="1"/>
    <col min="4360" max="4607" width="8.88671875" style="20"/>
    <col min="4608" max="4608" width="12.44140625" style="20" customWidth="1"/>
    <col min="4609" max="4609" width="12.21875" style="20" customWidth="1"/>
    <col min="4610" max="4610" width="16.44140625" style="20" customWidth="1"/>
    <col min="4611" max="4611" width="16.33203125" style="20" customWidth="1"/>
    <col min="4612" max="4612" width="16" style="20" customWidth="1"/>
    <col min="4613" max="4613" width="16.21875" style="20" customWidth="1"/>
    <col min="4614" max="4614" width="9" style="20" hidden="1" customWidth="1"/>
    <col min="4615" max="4615" width="17.6640625" style="20" customWidth="1"/>
    <col min="4616" max="4863" width="8.88671875" style="20"/>
    <col min="4864" max="4864" width="12.44140625" style="20" customWidth="1"/>
    <col min="4865" max="4865" width="12.21875" style="20" customWidth="1"/>
    <col min="4866" max="4866" width="16.44140625" style="20" customWidth="1"/>
    <col min="4867" max="4867" width="16.33203125" style="20" customWidth="1"/>
    <col min="4868" max="4868" width="16" style="20" customWidth="1"/>
    <col min="4869" max="4869" width="16.21875" style="20" customWidth="1"/>
    <col min="4870" max="4870" width="9" style="20" hidden="1" customWidth="1"/>
    <col min="4871" max="4871" width="17.6640625" style="20" customWidth="1"/>
    <col min="4872" max="5119" width="8.88671875" style="20"/>
    <col min="5120" max="5120" width="12.44140625" style="20" customWidth="1"/>
    <col min="5121" max="5121" width="12.21875" style="20" customWidth="1"/>
    <col min="5122" max="5122" width="16.44140625" style="20" customWidth="1"/>
    <col min="5123" max="5123" width="16.33203125" style="20" customWidth="1"/>
    <col min="5124" max="5124" width="16" style="20" customWidth="1"/>
    <col min="5125" max="5125" width="16.21875" style="20" customWidth="1"/>
    <col min="5126" max="5126" width="9" style="20" hidden="1" customWidth="1"/>
    <col min="5127" max="5127" width="17.6640625" style="20" customWidth="1"/>
    <col min="5128" max="5375" width="8.88671875" style="20"/>
    <col min="5376" max="5376" width="12.44140625" style="20" customWidth="1"/>
    <col min="5377" max="5377" width="12.21875" style="20" customWidth="1"/>
    <col min="5378" max="5378" width="16.44140625" style="20" customWidth="1"/>
    <col min="5379" max="5379" width="16.33203125" style="20" customWidth="1"/>
    <col min="5380" max="5380" width="16" style="20" customWidth="1"/>
    <col min="5381" max="5381" width="16.21875" style="20" customWidth="1"/>
    <col min="5382" max="5382" width="9" style="20" hidden="1" customWidth="1"/>
    <col min="5383" max="5383" width="17.6640625" style="20" customWidth="1"/>
    <col min="5384" max="5631" width="8.88671875" style="20"/>
    <col min="5632" max="5632" width="12.44140625" style="20" customWidth="1"/>
    <col min="5633" max="5633" width="12.21875" style="20" customWidth="1"/>
    <col min="5634" max="5634" width="16.44140625" style="20" customWidth="1"/>
    <col min="5635" max="5635" width="16.33203125" style="20" customWidth="1"/>
    <col min="5636" max="5636" width="16" style="20" customWidth="1"/>
    <col min="5637" max="5637" width="16.21875" style="20" customWidth="1"/>
    <col min="5638" max="5638" width="9" style="20" hidden="1" customWidth="1"/>
    <col min="5639" max="5639" width="17.6640625" style="20" customWidth="1"/>
    <col min="5640" max="5887" width="8.88671875" style="20"/>
    <col min="5888" max="5888" width="12.44140625" style="20" customWidth="1"/>
    <col min="5889" max="5889" width="12.21875" style="20" customWidth="1"/>
    <col min="5890" max="5890" width="16.44140625" style="20" customWidth="1"/>
    <col min="5891" max="5891" width="16.33203125" style="20" customWidth="1"/>
    <col min="5892" max="5892" width="16" style="20" customWidth="1"/>
    <col min="5893" max="5893" width="16.21875" style="20" customWidth="1"/>
    <col min="5894" max="5894" width="9" style="20" hidden="1" customWidth="1"/>
    <col min="5895" max="5895" width="17.6640625" style="20" customWidth="1"/>
    <col min="5896" max="6143" width="8.88671875" style="20"/>
    <col min="6144" max="6144" width="12.44140625" style="20" customWidth="1"/>
    <col min="6145" max="6145" width="12.21875" style="20" customWidth="1"/>
    <col min="6146" max="6146" width="16.44140625" style="20" customWidth="1"/>
    <col min="6147" max="6147" width="16.33203125" style="20" customWidth="1"/>
    <col min="6148" max="6148" width="16" style="20" customWidth="1"/>
    <col min="6149" max="6149" width="16.21875" style="20" customWidth="1"/>
    <col min="6150" max="6150" width="9" style="20" hidden="1" customWidth="1"/>
    <col min="6151" max="6151" width="17.6640625" style="20" customWidth="1"/>
    <col min="6152" max="6399" width="8.88671875" style="20"/>
    <col min="6400" max="6400" width="12.44140625" style="20" customWidth="1"/>
    <col min="6401" max="6401" width="12.21875" style="20" customWidth="1"/>
    <col min="6402" max="6402" width="16.44140625" style="20" customWidth="1"/>
    <col min="6403" max="6403" width="16.33203125" style="20" customWidth="1"/>
    <col min="6404" max="6404" width="16" style="20" customWidth="1"/>
    <col min="6405" max="6405" width="16.21875" style="20" customWidth="1"/>
    <col min="6406" max="6406" width="9" style="20" hidden="1" customWidth="1"/>
    <col min="6407" max="6407" width="17.6640625" style="20" customWidth="1"/>
    <col min="6408" max="6655" width="8.88671875" style="20"/>
    <col min="6656" max="6656" width="12.44140625" style="20" customWidth="1"/>
    <col min="6657" max="6657" width="12.21875" style="20" customWidth="1"/>
    <col min="6658" max="6658" width="16.44140625" style="20" customWidth="1"/>
    <col min="6659" max="6659" width="16.33203125" style="20" customWidth="1"/>
    <col min="6660" max="6660" width="16" style="20" customWidth="1"/>
    <col min="6661" max="6661" width="16.21875" style="20" customWidth="1"/>
    <col min="6662" max="6662" width="9" style="20" hidden="1" customWidth="1"/>
    <col min="6663" max="6663" width="17.6640625" style="20" customWidth="1"/>
    <col min="6664" max="6911" width="8.88671875" style="20"/>
    <col min="6912" max="6912" width="12.44140625" style="20" customWidth="1"/>
    <col min="6913" max="6913" width="12.21875" style="20" customWidth="1"/>
    <col min="6914" max="6914" width="16.44140625" style="20" customWidth="1"/>
    <col min="6915" max="6915" width="16.33203125" style="20" customWidth="1"/>
    <col min="6916" max="6916" width="16" style="20" customWidth="1"/>
    <col min="6917" max="6917" width="16.21875" style="20" customWidth="1"/>
    <col min="6918" max="6918" width="9" style="20" hidden="1" customWidth="1"/>
    <col min="6919" max="6919" width="17.6640625" style="20" customWidth="1"/>
    <col min="6920" max="7167" width="8.88671875" style="20"/>
    <col min="7168" max="7168" width="12.44140625" style="20" customWidth="1"/>
    <col min="7169" max="7169" width="12.21875" style="20" customWidth="1"/>
    <col min="7170" max="7170" width="16.44140625" style="20" customWidth="1"/>
    <col min="7171" max="7171" width="16.33203125" style="20" customWidth="1"/>
    <col min="7172" max="7172" width="16" style="20" customWidth="1"/>
    <col min="7173" max="7173" width="16.21875" style="20" customWidth="1"/>
    <col min="7174" max="7174" width="9" style="20" hidden="1" customWidth="1"/>
    <col min="7175" max="7175" width="17.6640625" style="20" customWidth="1"/>
    <col min="7176" max="7423" width="8.88671875" style="20"/>
    <col min="7424" max="7424" width="12.44140625" style="20" customWidth="1"/>
    <col min="7425" max="7425" width="12.21875" style="20" customWidth="1"/>
    <col min="7426" max="7426" width="16.44140625" style="20" customWidth="1"/>
    <col min="7427" max="7427" width="16.33203125" style="20" customWidth="1"/>
    <col min="7428" max="7428" width="16" style="20" customWidth="1"/>
    <col min="7429" max="7429" width="16.21875" style="20" customWidth="1"/>
    <col min="7430" max="7430" width="9" style="20" hidden="1" customWidth="1"/>
    <col min="7431" max="7431" width="17.6640625" style="20" customWidth="1"/>
    <col min="7432" max="7679" width="8.88671875" style="20"/>
    <col min="7680" max="7680" width="12.44140625" style="20" customWidth="1"/>
    <col min="7681" max="7681" width="12.21875" style="20" customWidth="1"/>
    <col min="7682" max="7682" width="16.44140625" style="20" customWidth="1"/>
    <col min="7683" max="7683" width="16.33203125" style="20" customWidth="1"/>
    <col min="7684" max="7684" width="16" style="20" customWidth="1"/>
    <col min="7685" max="7685" width="16.21875" style="20" customWidth="1"/>
    <col min="7686" max="7686" width="9" style="20" hidden="1" customWidth="1"/>
    <col min="7687" max="7687" width="17.6640625" style="20" customWidth="1"/>
    <col min="7688" max="7935" width="8.88671875" style="20"/>
    <col min="7936" max="7936" width="12.44140625" style="20" customWidth="1"/>
    <col min="7937" max="7937" width="12.21875" style="20" customWidth="1"/>
    <col min="7938" max="7938" width="16.44140625" style="20" customWidth="1"/>
    <col min="7939" max="7939" width="16.33203125" style="20" customWidth="1"/>
    <col min="7940" max="7940" width="16" style="20" customWidth="1"/>
    <col min="7941" max="7941" width="16.21875" style="20" customWidth="1"/>
    <col min="7942" max="7942" width="9" style="20" hidden="1" customWidth="1"/>
    <col min="7943" max="7943" width="17.6640625" style="20" customWidth="1"/>
    <col min="7944" max="8191" width="8.88671875" style="20"/>
    <col min="8192" max="8192" width="12.44140625" style="20" customWidth="1"/>
    <col min="8193" max="8193" width="12.21875" style="20" customWidth="1"/>
    <col min="8194" max="8194" width="16.44140625" style="20" customWidth="1"/>
    <col min="8195" max="8195" width="16.33203125" style="20" customWidth="1"/>
    <col min="8196" max="8196" width="16" style="20" customWidth="1"/>
    <col min="8197" max="8197" width="16.21875" style="20" customWidth="1"/>
    <col min="8198" max="8198" width="9" style="20" hidden="1" customWidth="1"/>
    <col min="8199" max="8199" width="17.6640625" style="20" customWidth="1"/>
    <col min="8200" max="8447" width="8.88671875" style="20"/>
    <col min="8448" max="8448" width="12.44140625" style="20" customWidth="1"/>
    <col min="8449" max="8449" width="12.21875" style="20" customWidth="1"/>
    <col min="8450" max="8450" width="16.44140625" style="20" customWidth="1"/>
    <col min="8451" max="8451" width="16.33203125" style="20" customWidth="1"/>
    <col min="8452" max="8452" width="16" style="20" customWidth="1"/>
    <col min="8453" max="8453" width="16.21875" style="20" customWidth="1"/>
    <col min="8454" max="8454" width="9" style="20" hidden="1" customWidth="1"/>
    <col min="8455" max="8455" width="17.6640625" style="20" customWidth="1"/>
    <col min="8456" max="8703" width="8.88671875" style="20"/>
    <col min="8704" max="8704" width="12.44140625" style="20" customWidth="1"/>
    <col min="8705" max="8705" width="12.21875" style="20" customWidth="1"/>
    <col min="8706" max="8706" width="16.44140625" style="20" customWidth="1"/>
    <col min="8707" max="8707" width="16.33203125" style="20" customWidth="1"/>
    <col min="8708" max="8708" width="16" style="20" customWidth="1"/>
    <col min="8709" max="8709" width="16.21875" style="20" customWidth="1"/>
    <col min="8710" max="8710" width="9" style="20" hidden="1" customWidth="1"/>
    <col min="8711" max="8711" width="17.6640625" style="20" customWidth="1"/>
    <col min="8712" max="8959" width="8.88671875" style="20"/>
    <col min="8960" max="8960" width="12.44140625" style="20" customWidth="1"/>
    <col min="8961" max="8961" width="12.21875" style="20" customWidth="1"/>
    <col min="8962" max="8962" width="16.44140625" style="20" customWidth="1"/>
    <col min="8963" max="8963" width="16.33203125" style="20" customWidth="1"/>
    <col min="8964" max="8964" width="16" style="20" customWidth="1"/>
    <col min="8965" max="8965" width="16.21875" style="20" customWidth="1"/>
    <col min="8966" max="8966" width="9" style="20" hidden="1" customWidth="1"/>
    <col min="8967" max="8967" width="17.6640625" style="20" customWidth="1"/>
    <col min="8968" max="9215" width="8.88671875" style="20"/>
    <col min="9216" max="9216" width="12.44140625" style="20" customWidth="1"/>
    <col min="9217" max="9217" width="12.21875" style="20" customWidth="1"/>
    <col min="9218" max="9218" width="16.44140625" style="20" customWidth="1"/>
    <col min="9219" max="9219" width="16.33203125" style="20" customWidth="1"/>
    <col min="9220" max="9220" width="16" style="20" customWidth="1"/>
    <col min="9221" max="9221" width="16.21875" style="20" customWidth="1"/>
    <col min="9222" max="9222" width="9" style="20" hidden="1" customWidth="1"/>
    <col min="9223" max="9223" width="17.6640625" style="20" customWidth="1"/>
    <col min="9224" max="9471" width="8.88671875" style="20"/>
    <col min="9472" max="9472" width="12.44140625" style="20" customWidth="1"/>
    <col min="9473" max="9473" width="12.21875" style="20" customWidth="1"/>
    <col min="9474" max="9474" width="16.44140625" style="20" customWidth="1"/>
    <col min="9475" max="9475" width="16.33203125" style="20" customWidth="1"/>
    <col min="9476" max="9476" width="16" style="20" customWidth="1"/>
    <col min="9477" max="9477" width="16.21875" style="20" customWidth="1"/>
    <col min="9478" max="9478" width="9" style="20" hidden="1" customWidth="1"/>
    <col min="9479" max="9479" width="17.6640625" style="20" customWidth="1"/>
    <col min="9480" max="9727" width="8.88671875" style="20"/>
    <col min="9728" max="9728" width="12.44140625" style="20" customWidth="1"/>
    <col min="9729" max="9729" width="12.21875" style="20" customWidth="1"/>
    <col min="9730" max="9730" width="16.44140625" style="20" customWidth="1"/>
    <col min="9731" max="9731" width="16.33203125" style="20" customWidth="1"/>
    <col min="9732" max="9732" width="16" style="20" customWidth="1"/>
    <col min="9733" max="9733" width="16.21875" style="20" customWidth="1"/>
    <col min="9734" max="9734" width="9" style="20" hidden="1" customWidth="1"/>
    <col min="9735" max="9735" width="17.6640625" style="20" customWidth="1"/>
    <col min="9736" max="9983" width="8.88671875" style="20"/>
    <col min="9984" max="9984" width="12.44140625" style="20" customWidth="1"/>
    <col min="9985" max="9985" width="12.21875" style="20" customWidth="1"/>
    <col min="9986" max="9986" width="16.44140625" style="20" customWidth="1"/>
    <col min="9987" max="9987" width="16.33203125" style="20" customWidth="1"/>
    <col min="9988" max="9988" width="16" style="20" customWidth="1"/>
    <col min="9989" max="9989" width="16.21875" style="20" customWidth="1"/>
    <col min="9990" max="9990" width="9" style="20" hidden="1" customWidth="1"/>
    <col min="9991" max="9991" width="17.6640625" style="20" customWidth="1"/>
    <col min="9992" max="10239" width="8.88671875" style="20"/>
    <col min="10240" max="10240" width="12.44140625" style="20" customWidth="1"/>
    <col min="10241" max="10241" width="12.21875" style="20" customWidth="1"/>
    <col min="10242" max="10242" width="16.44140625" style="20" customWidth="1"/>
    <col min="10243" max="10243" width="16.33203125" style="20" customWidth="1"/>
    <col min="10244" max="10244" width="16" style="20" customWidth="1"/>
    <col min="10245" max="10245" width="16.21875" style="20" customWidth="1"/>
    <col min="10246" max="10246" width="9" style="20" hidden="1" customWidth="1"/>
    <col min="10247" max="10247" width="17.6640625" style="20" customWidth="1"/>
    <col min="10248" max="10495" width="8.88671875" style="20"/>
    <col min="10496" max="10496" width="12.44140625" style="20" customWidth="1"/>
    <col min="10497" max="10497" width="12.21875" style="20" customWidth="1"/>
    <col min="10498" max="10498" width="16.44140625" style="20" customWidth="1"/>
    <col min="10499" max="10499" width="16.33203125" style="20" customWidth="1"/>
    <col min="10500" max="10500" width="16" style="20" customWidth="1"/>
    <col min="10501" max="10501" width="16.21875" style="20" customWidth="1"/>
    <col min="10502" max="10502" width="9" style="20" hidden="1" customWidth="1"/>
    <col min="10503" max="10503" width="17.6640625" style="20" customWidth="1"/>
    <col min="10504" max="10751" width="8.88671875" style="20"/>
    <col min="10752" max="10752" width="12.44140625" style="20" customWidth="1"/>
    <col min="10753" max="10753" width="12.21875" style="20" customWidth="1"/>
    <col min="10754" max="10754" width="16.44140625" style="20" customWidth="1"/>
    <col min="10755" max="10755" width="16.33203125" style="20" customWidth="1"/>
    <col min="10756" max="10756" width="16" style="20" customWidth="1"/>
    <col min="10757" max="10757" width="16.21875" style="20" customWidth="1"/>
    <col min="10758" max="10758" width="9" style="20" hidden="1" customWidth="1"/>
    <col min="10759" max="10759" width="17.6640625" style="20" customWidth="1"/>
    <col min="10760" max="11007" width="8.88671875" style="20"/>
    <col min="11008" max="11008" width="12.44140625" style="20" customWidth="1"/>
    <col min="11009" max="11009" width="12.21875" style="20" customWidth="1"/>
    <col min="11010" max="11010" width="16.44140625" style="20" customWidth="1"/>
    <col min="11011" max="11011" width="16.33203125" style="20" customWidth="1"/>
    <col min="11012" max="11012" width="16" style="20" customWidth="1"/>
    <col min="11013" max="11013" width="16.21875" style="20" customWidth="1"/>
    <col min="11014" max="11014" width="9" style="20" hidden="1" customWidth="1"/>
    <col min="11015" max="11015" width="17.6640625" style="20" customWidth="1"/>
    <col min="11016" max="11263" width="8.88671875" style="20"/>
    <col min="11264" max="11264" width="12.44140625" style="20" customWidth="1"/>
    <col min="11265" max="11265" width="12.21875" style="20" customWidth="1"/>
    <col min="11266" max="11266" width="16.44140625" style="20" customWidth="1"/>
    <col min="11267" max="11267" width="16.33203125" style="20" customWidth="1"/>
    <col min="11268" max="11268" width="16" style="20" customWidth="1"/>
    <col min="11269" max="11269" width="16.21875" style="20" customWidth="1"/>
    <col min="11270" max="11270" width="9" style="20" hidden="1" customWidth="1"/>
    <col min="11271" max="11271" width="17.6640625" style="20" customWidth="1"/>
    <col min="11272" max="11519" width="8.88671875" style="20"/>
    <col min="11520" max="11520" width="12.44140625" style="20" customWidth="1"/>
    <col min="11521" max="11521" width="12.21875" style="20" customWidth="1"/>
    <col min="11522" max="11522" width="16.44140625" style="20" customWidth="1"/>
    <col min="11523" max="11523" width="16.33203125" style="20" customWidth="1"/>
    <col min="11524" max="11524" width="16" style="20" customWidth="1"/>
    <col min="11525" max="11525" width="16.21875" style="20" customWidth="1"/>
    <col min="11526" max="11526" width="9" style="20" hidden="1" customWidth="1"/>
    <col min="11527" max="11527" width="17.6640625" style="20" customWidth="1"/>
    <col min="11528" max="11775" width="8.88671875" style="20"/>
    <col min="11776" max="11776" width="12.44140625" style="20" customWidth="1"/>
    <col min="11777" max="11777" width="12.21875" style="20" customWidth="1"/>
    <col min="11778" max="11778" width="16.44140625" style="20" customWidth="1"/>
    <col min="11779" max="11779" width="16.33203125" style="20" customWidth="1"/>
    <col min="11780" max="11780" width="16" style="20" customWidth="1"/>
    <col min="11781" max="11781" width="16.21875" style="20" customWidth="1"/>
    <col min="11782" max="11782" width="9" style="20" hidden="1" customWidth="1"/>
    <col min="11783" max="11783" width="17.6640625" style="20" customWidth="1"/>
    <col min="11784" max="12031" width="8.88671875" style="20"/>
    <col min="12032" max="12032" width="12.44140625" style="20" customWidth="1"/>
    <col min="12033" max="12033" width="12.21875" style="20" customWidth="1"/>
    <col min="12034" max="12034" width="16.44140625" style="20" customWidth="1"/>
    <col min="12035" max="12035" width="16.33203125" style="20" customWidth="1"/>
    <col min="12036" max="12036" width="16" style="20" customWidth="1"/>
    <col min="12037" max="12037" width="16.21875" style="20" customWidth="1"/>
    <col min="12038" max="12038" width="9" style="20" hidden="1" customWidth="1"/>
    <col min="12039" max="12039" width="17.6640625" style="20" customWidth="1"/>
    <col min="12040" max="12287" width="8.88671875" style="20"/>
    <col min="12288" max="12288" width="12.44140625" style="20" customWidth="1"/>
    <col min="12289" max="12289" width="12.21875" style="20" customWidth="1"/>
    <col min="12290" max="12290" width="16.44140625" style="20" customWidth="1"/>
    <col min="12291" max="12291" width="16.33203125" style="20" customWidth="1"/>
    <col min="12292" max="12292" width="16" style="20" customWidth="1"/>
    <col min="12293" max="12293" width="16.21875" style="20" customWidth="1"/>
    <col min="12294" max="12294" width="9" style="20" hidden="1" customWidth="1"/>
    <col min="12295" max="12295" width="17.6640625" style="20" customWidth="1"/>
    <col min="12296" max="12543" width="8.88671875" style="20"/>
    <col min="12544" max="12544" width="12.44140625" style="20" customWidth="1"/>
    <col min="12545" max="12545" width="12.21875" style="20" customWidth="1"/>
    <col min="12546" max="12546" width="16.44140625" style="20" customWidth="1"/>
    <col min="12547" max="12547" width="16.33203125" style="20" customWidth="1"/>
    <col min="12548" max="12548" width="16" style="20" customWidth="1"/>
    <col min="12549" max="12549" width="16.21875" style="20" customWidth="1"/>
    <col min="12550" max="12550" width="9" style="20" hidden="1" customWidth="1"/>
    <col min="12551" max="12551" width="17.6640625" style="20" customWidth="1"/>
    <col min="12552" max="12799" width="8.88671875" style="20"/>
    <col min="12800" max="12800" width="12.44140625" style="20" customWidth="1"/>
    <col min="12801" max="12801" width="12.21875" style="20" customWidth="1"/>
    <col min="12802" max="12802" width="16.44140625" style="20" customWidth="1"/>
    <col min="12803" max="12803" width="16.33203125" style="20" customWidth="1"/>
    <col min="12804" max="12804" width="16" style="20" customWidth="1"/>
    <col min="12805" max="12805" width="16.21875" style="20" customWidth="1"/>
    <col min="12806" max="12806" width="9" style="20" hidden="1" customWidth="1"/>
    <col min="12807" max="12807" width="17.6640625" style="20" customWidth="1"/>
    <col min="12808" max="13055" width="8.88671875" style="20"/>
    <col min="13056" max="13056" width="12.44140625" style="20" customWidth="1"/>
    <col min="13057" max="13057" width="12.21875" style="20" customWidth="1"/>
    <col min="13058" max="13058" width="16.44140625" style="20" customWidth="1"/>
    <col min="13059" max="13059" width="16.33203125" style="20" customWidth="1"/>
    <col min="13060" max="13060" width="16" style="20" customWidth="1"/>
    <col min="13061" max="13061" width="16.21875" style="20" customWidth="1"/>
    <col min="13062" max="13062" width="9" style="20" hidden="1" customWidth="1"/>
    <col min="13063" max="13063" width="17.6640625" style="20" customWidth="1"/>
    <col min="13064" max="13311" width="8.88671875" style="20"/>
    <col min="13312" max="13312" width="12.44140625" style="20" customWidth="1"/>
    <col min="13313" max="13313" width="12.21875" style="20" customWidth="1"/>
    <col min="13314" max="13314" width="16.44140625" style="20" customWidth="1"/>
    <col min="13315" max="13315" width="16.33203125" style="20" customWidth="1"/>
    <col min="13316" max="13316" width="16" style="20" customWidth="1"/>
    <col min="13317" max="13317" width="16.21875" style="20" customWidth="1"/>
    <col min="13318" max="13318" width="9" style="20" hidden="1" customWidth="1"/>
    <col min="13319" max="13319" width="17.6640625" style="20" customWidth="1"/>
    <col min="13320" max="13567" width="8.88671875" style="20"/>
    <col min="13568" max="13568" width="12.44140625" style="20" customWidth="1"/>
    <col min="13569" max="13569" width="12.21875" style="20" customWidth="1"/>
    <col min="13570" max="13570" width="16.44140625" style="20" customWidth="1"/>
    <col min="13571" max="13571" width="16.33203125" style="20" customWidth="1"/>
    <col min="13572" max="13572" width="16" style="20" customWidth="1"/>
    <col min="13573" max="13573" width="16.21875" style="20" customWidth="1"/>
    <col min="13574" max="13574" width="9" style="20" hidden="1" customWidth="1"/>
    <col min="13575" max="13575" width="17.6640625" style="20" customWidth="1"/>
    <col min="13576" max="13823" width="8.88671875" style="20"/>
    <col min="13824" max="13824" width="12.44140625" style="20" customWidth="1"/>
    <col min="13825" max="13825" width="12.21875" style="20" customWidth="1"/>
    <col min="13826" max="13826" width="16.44140625" style="20" customWidth="1"/>
    <col min="13827" max="13827" width="16.33203125" style="20" customWidth="1"/>
    <col min="13828" max="13828" width="16" style="20" customWidth="1"/>
    <col min="13829" max="13829" width="16.21875" style="20" customWidth="1"/>
    <col min="13830" max="13830" width="9" style="20" hidden="1" customWidth="1"/>
    <col min="13831" max="13831" width="17.6640625" style="20" customWidth="1"/>
    <col min="13832" max="14079" width="8.88671875" style="20"/>
    <col min="14080" max="14080" width="12.44140625" style="20" customWidth="1"/>
    <col min="14081" max="14081" width="12.21875" style="20" customWidth="1"/>
    <col min="14082" max="14082" width="16.44140625" style="20" customWidth="1"/>
    <col min="14083" max="14083" width="16.33203125" style="20" customWidth="1"/>
    <col min="14084" max="14084" width="16" style="20" customWidth="1"/>
    <col min="14085" max="14085" width="16.21875" style="20" customWidth="1"/>
    <col min="14086" max="14086" width="9" style="20" hidden="1" customWidth="1"/>
    <col min="14087" max="14087" width="17.6640625" style="20" customWidth="1"/>
    <col min="14088" max="14335" width="8.88671875" style="20"/>
    <col min="14336" max="14336" width="12.44140625" style="20" customWidth="1"/>
    <col min="14337" max="14337" width="12.21875" style="20" customWidth="1"/>
    <col min="14338" max="14338" width="16.44140625" style="20" customWidth="1"/>
    <col min="14339" max="14339" width="16.33203125" style="20" customWidth="1"/>
    <col min="14340" max="14340" width="16" style="20" customWidth="1"/>
    <col min="14341" max="14341" width="16.21875" style="20" customWidth="1"/>
    <col min="14342" max="14342" width="9" style="20" hidden="1" customWidth="1"/>
    <col min="14343" max="14343" width="17.6640625" style="20" customWidth="1"/>
    <col min="14344" max="14591" width="8.88671875" style="20"/>
    <col min="14592" max="14592" width="12.44140625" style="20" customWidth="1"/>
    <col min="14593" max="14593" width="12.21875" style="20" customWidth="1"/>
    <col min="14594" max="14594" width="16.44140625" style="20" customWidth="1"/>
    <col min="14595" max="14595" width="16.33203125" style="20" customWidth="1"/>
    <col min="14596" max="14596" width="16" style="20" customWidth="1"/>
    <col min="14597" max="14597" width="16.21875" style="20" customWidth="1"/>
    <col min="14598" max="14598" width="9" style="20" hidden="1" customWidth="1"/>
    <col min="14599" max="14599" width="17.6640625" style="20" customWidth="1"/>
    <col min="14600" max="14847" width="8.88671875" style="20"/>
    <col min="14848" max="14848" width="12.44140625" style="20" customWidth="1"/>
    <col min="14849" max="14849" width="12.21875" style="20" customWidth="1"/>
    <col min="14850" max="14850" width="16.44140625" style="20" customWidth="1"/>
    <col min="14851" max="14851" width="16.33203125" style="20" customWidth="1"/>
    <col min="14852" max="14852" width="16" style="20" customWidth="1"/>
    <col min="14853" max="14853" width="16.21875" style="20" customWidth="1"/>
    <col min="14854" max="14854" width="9" style="20" hidden="1" customWidth="1"/>
    <col min="14855" max="14855" width="17.6640625" style="20" customWidth="1"/>
    <col min="14856" max="15103" width="8.88671875" style="20"/>
    <col min="15104" max="15104" width="12.44140625" style="20" customWidth="1"/>
    <col min="15105" max="15105" width="12.21875" style="20" customWidth="1"/>
    <col min="15106" max="15106" width="16.44140625" style="20" customWidth="1"/>
    <col min="15107" max="15107" width="16.33203125" style="20" customWidth="1"/>
    <col min="15108" max="15108" width="16" style="20" customWidth="1"/>
    <col min="15109" max="15109" width="16.21875" style="20" customWidth="1"/>
    <col min="15110" max="15110" width="9" style="20" hidden="1" customWidth="1"/>
    <col min="15111" max="15111" width="17.6640625" style="20" customWidth="1"/>
    <col min="15112" max="15359" width="8.88671875" style="20"/>
    <col min="15360" max="15360" width="12.44140625" style="20" customWidth="1"/>
    <col min="15361" max="15361" width="12.21875" style="20" customWidth="1"/>
    <col min="15362" max="15362" width="16.44140625" style="20" customWidth="1"/>
    <col min="15363" max="15363" width="16.33203125" style="20" customWidth="1"/>
    <col min="15364" max="15364" width="16" style="20" customWidth="1"/>
    <col min="15365" max="15365" width="16.21875" style="20" customWidth="1"/>
    <col min="15366" max="15366" width="9" style="20" hidden="1" customWidth="1"/>
    <col min="15367" max="15367" width="17.6640625" style="20" customWidth="1"/>
    <col min="15368" max="15615" width="8.88671875" style="20"/>
    <col min="15616" max="15616" width="12.44140625" style="20" customWidth="1"/>
    <col min="15617" max="15617" width="12.21875" style="20" customWidth="1"/>
    <col min="15618" max="15618" width="16.44140625" style="20" customWidth="1"/>
    <col min="15619" max="15619" width="16.33203125" style="20" customWidth="1"/>
    <col min="15620" max="15620" width="16" style="20" customWidth="1"/>
    <col min="15621" max="15621" width="16.21875" style="20" customWidth="1"/>
    <col min="15622" max="15622" width="9" style="20" hidden="1" customWidth="1"/>
    <col min="15623" max="15623" width="17.6640625" style="20" customWidth="1"/>
    <col min="15624" max="15871" width="8.88671875" style="20"/>
    <col min="15872" max="15872" width="12.44140625" style="20" customWidth="1"/>
    <col min="15873" max="15873" width="12.21875" style="20" customWidth="1"/>
    <col min="15874" max="15874" width="16.44140625" style="20" customWidth="1"/>
    <col min="15875" max="15875" width="16.33203125" style="20" customWidth="1"/>
    <col min="15876" max="15876" width="16" style="20" customWidth="1"/>
    <col min="15877" max="15877" width="16.21875" style="20" customWidth="1"/>
    <col min="15878" max="15878" width="9" style="20" hidden="1" customWidth="1"/>
    <col min="15879" max="15879" width="17.6640625" style="20" customWidth="1"/>
    <col min="15880" max="16127" width="8.88671875" style="20"/>
    <col min="16128" max="16128" width="12.44140625" style="20" customWidth="1"/>
    <col min="16129" max="16129" width="12.21875" style="20" customWidth="1"/>
    <col min="16130" max="16130" width="16.44140625" style="20" customWidth="1"/>
    <col min="16131" max="16131" width="16.33203125" style="20" customWidth="1"/>
    <col min="16132" max="16132" width="16" style="20" customWidth="1"/>
    <col min="16133" max="16133" width="16.21875" style="20" customWidth="1"/>
    <col min="16134" max="16134" width="9" style="20" hidden="1" customWidth="1"/>
    <col min="16135" max="16135" width="17.6640625" style="20" customWidth="1"/>
    <col min="16136" max="16384" width="8.88671875" style="20"/>
  </cols>
  <sheetData>
    <row r="1" spans="1:6" ht="17.399999999999999" x14ac:dyDescent="0.25">
      <c r="A1" s="81" t="s">
        <v>291</v>
      </c>
      <c r="B1" s="82" t="s">
        <v>292</v>
      </c>
      <c r="C1" s="83"/>
      <c r="D1" s="82" t="s">
        <v>275</v>
      </c>
      <c r="E1" s="84">
        <v>39082</v>
      </c>
      <c r="F1" s="85"/>
    </row>
    <row r="2" spans="1:6" ht="22.2" x14ac:dyDescent="0.25">
      <c r="A2" s="278" t="s">
        <v>293</v>
      </c>
      <c r="B2" s="278"/>
      <c r="C2" s="278"/>
      <c r="D2" s="278"/>
      <c r="E2" s="278"/>
      <c r="F2" s="278"/>
    </row>
    <row r="3" spans="1:6" ht="14.4" x14ac:dyDescent="0.25">
      <c r="A3" s="279" t="s">
        <v>294</v>
      </c>
      <c r="B3" s="280"/>
      <c r="C3" s="86" t="s">
        <v>216</v>
      </c>
      <c r="D3" s="86" t="s">
        <v>295</v>
      </c>
      <c r="E3" s="86" t="s">
        <v>296</v>
      </c>
      <c r="F3" s="86" t="s">
        <v>297</v>
      </c>
    </row>
    <row r="4" spans="1:6" ht="14.4" x14ac:dyDescent="0.25">
      <c r="A4" s="279" t="s">
        <v>298</v>
      </c>
      <c r="B4" s="281"/>
      <c r="C4" s="87">
        <v>2006.12</v>
      </c>
      <c r="D4" s="88" t="s">
        <v>299</v>
      </c>
      <c r="E4" s="88" t="s">
        <v>300</v>
      </c>
      <c r="F4" s="88" t="s">
        <v>300</v>
      </c>
    </row>
    <row r="5" spans="1:6" ht="14.4" x14ac:dyDescent="0.25">
      <c r="A5" s="279" t="s">
        <v>141</v>
      </c>
      <c r="B5" s="281"/>
      <c r="C5" s="89" t="s">
        <v>142</v>
      </c>
      <c r="D5" s="89" t="s">
        <v>142</v>
      </c>
      <c r="E5" s="89" t="s">
        <v>142</v>
      </c>
      <c r="F5" s="89" t="s">
        <v>142</v>
      </c>
    </row>
    <row r="6" spans="1:6" ht="14.4" x14ac:dyDescent="0.25">
      <c r="A6" s="279" t="s">
        <v>225</v>
      </c>
      <c r="B6" s="281"/>
      <c r="C6" s="89" t="s">
        <v>301</v>
      </c>
      <c r="D6" s="89" t="s">
        <v>302</v>
      </c>
      <c r="E6" s="89" t="s">
        <v>302</v>
      </c>
      <c r="F6" s="89" t="s">
        <v>302</v>
      </c>
    </row>
    <row r="7" spans="1:6" ht="14.4" x14ac:dyDescent="0.25">
      <c r="A7" s="279" t="s">
        <v>303</v>
      </c>
      <c r="B7" s="281"/>
      <c r="C7" s="89" t="s">
        <v>304</v>
      </c>
      <c r="D7" s="87">
        <f>[1]土地市场法案例!F19</f>
        <v>2413</v>
      </c>
      <c r="E7" s="87">
        <f>[1]土地市场法案例!F30</f>
        <v>2619</v>
      </c>
      <c r="F7" s="87">
        <f>[1]土地市场法案例!F42</f>
        <v>2927</v>
      </c>
    </row>
    <row r="8" spans="1:6" s="78" customFormat="1" ht="21.6" x14ac:dyDescent="0.25">
      <c r="A8" s="298" t="s">
        <v>227</v>
      </c>
      <c r="B8" s="90" t="s">
        <v>305</v>
      </c>
      <c r="C8" s="91" t="s">
        <v>306</v>
      </c>
      <c r="D8" s="91" t="s">
        <v>306</v>
      </c>
      <c r="E8" s="91" t="s">
        <v>306</v>
      </c>
      <c r="F8" s="91" t="s">
        <v>306</v>
      </c>
    </row>
    <row r="9" spans="1:6" s="78" customFormat="1" ht="64.8" x14ac:dyDescent="0.25">
      <c r="A9" s="299"/>
      <c r="B9" s="92" t="s">
        <v>307</v>
      </c>
      <c r="C9" s="93" t="s">
        <v>308</v>
      </c>
      <c r="D9" s="93" t="s">
        <v>309</v>
      </c>
      <c r="E9" s="93" t="s">
        <v>308</v>
      </c>
      <c r="F9" s="93" t="s">
        <v>310</v>
      </c>
    </row>
    <row r="10" spans="1:6" s="78" customFormat="1" ht="54" x14ac:dyDescent="0.25">
      <c r="A10" s="299"/>
      <c r="B10" s="92" t="s">
        <v>311</v>
      </c>
      <c r="C10" s="93" t="s">
        <v>312</v>
      </c>
      <c r="D10" s="93" t="s">
        <v>312</v>
      </c>
      <c r="E10" s="93" t="s">
        <v>312</v>
      </c>
      <c r="F10" s="93" t="s">
        <v>313</v>
      </c>
    </row>
    <row r="11" spans="1:6" s="78" customFormat="1" ht="12" x14ac:dyDescent="0.25">
      <c r="A11" s="299"/>
      <c r="B11" s="94" t="s">
        <v>314</v>
      </c>
      <c r="C11" s="93" t="s">
        <v>315</v>
      </c>
      <c r="D11" s="93" t="s">
        <v>315</v>
      </c>
      <c r="E11" s="93" t="s">
        <v>315</v>
      </c>
      <c r="F11" s="93" t="s">
        <v>315</v>
      </c>
    </row>
    <row r="12" spans="1:6" s="78" customFormat="1" ht="32.4" x14ac:dyDescent="0.25">
      <c r="A12" s="298" t="s">
        <v>249</v>
      </c>
      <c r="B12" s="95" t="s">
        <v>316</v>
      </c>
      <c r="C12" s="96" t="s">
        <v>317</v>
      </c>
      <c r="D12" s="96" t="s">
        <v>318</v>
      </c>
      <c r="E12" s="96" t="s">
        <v>319</v>
      </c>
      <c r="F12" s="96" t="s">
        <v>320</v>
      </c>
    </row>
    <row r="13" spans="1:6" s="78" customFormat="1" ht="21.6" x14ac:dyDescent="0.25">
      <c r="A13" s="299"/>
      <c r="B13" s="95" t="s">
        <v>321</v>
      </c>
      <c r="C13" s="96" t="s">
        <v>322</v>
      </c>
      <c r="D13" s="96" t="s">
        <v>323</v>
      </c>
      <c r="E13" s="96" t="s">
        <v>324</v>
      </c>
      <c r="F13" s="96" t="s">
        <v>325</v>
      </c>
    </row>
    <row r="14" spans="1:6" s="78" customFormat="1" ht="24" x14ac:dyDescent="0.25">
      <c r="A14" s="299"/>
      <c r="B14" s="95" t="s">
        <v>263</v>
      </c>
      <c r="C14" s="97" t="s">
        <v>326</v>
      </c>
      <c r="D14" s="97" t="s">
        <v>327</v>
      </c>
      <c r="E14" s="97" t="s">
        <v>328</v>
      </c>
      <c r="F14" s="97" t="s">
        <v>329</v>
      </c>
    </row>
    <row r="15" spans="1:6" s="78" customFormat="1" ht="10.8" x14ac:dyDescent="0.25">
      <c r="A15" s="299"/>
      <c r="B15" s="95" t="s">
        <v>268</v>
      </c>
      <c r="C15" s="98" t="s">
        <v>330</v>
      </c>
      <c r="D15" s="98" t="s">
        <v>330</v>
      </c>
      <c r="E15" s="98" t="s">
        <v>330</v>
      </c>
      <c r="F15" s="98" t="s">
        <v>330</v>
      </c>
    </row>
    <row r="16" spans="1:6" s="78" customFormat="1" ht="10.8" x14ac:dyDescent="0.25">
      <c r="A16" s="300"/>
      <c r="B16" s="95" t="s">
        <v>3</v>
      </c>
      <c r="C16" s="98">
        <v>1.6</v>
      </c>
      <c r="D16" s="98">
        <v>1.01</v>
      </c>
      <c r="E16" s="98">
        <v>1.2</v>
      </c>
      <c r="F16" s="98">
        <v>1.7</v>
      </c>
    </row>
    <row r="17" spans="1:16" ht="22.2" x14ac:dyDescent="0.25">
      <c r="A17" s="282" t="s">
        <v>331</v>
      </c>
      <c r="B17" s="283"/>
      <c r="C17" s="283"/>
      <c r="D17" s="283"/>
      <c r="E17" s="283"/>
      <c r="F17" s="284"/>
    </row>
    <row r="18" spans="1:16" ht="14.4" x14ac:dyDescent="0.25">
      <c r="A18" s="285" t="s">
        <v>294</v>
      </c>
      <c r="B18" s="285"/>
      <c r="C18" s="89" t="s">
        <v>216</v>
      </c>
      <c r="D18" s="89" t="s">
        <v>295</v>
      </c>
      <c r="E18" s="89" t="s">
        <v>296</v>
      </c>
      <c r="F18" s="89" t="s">
        <v>297</v>
      </c>
    </row>
    <row r="19" spans="1:16" ht="14.4" x14ac:dyDescent="0.25">
      <c r="A19" s="285" t="s">
        <v>298</v>
      </c>
      <c r="B19" s="285"/>
      <c r="C19" s="99">
        <v>100</v>
      </c>
      <c r="D19" s="99">
        <v>100</v>
      </c>
      <c r="E19" s="99">
        <v>100</v>
      </c>
      <c r="F19" s="99">
        <v>100</v>
      </c>
    </row>
    <row r="20" spans="1:16" ht="14.4" x14ac:dyDescent="0.25">
      <c r="A20" s="285" t="s">
        <v>141</v>
      </c>
      <c r="B20" s="285"/>
      <c r="C20" s="99">
        <v>100</v>
      </c>
      <c r="D20" s="99">
        <v>100</v>
      </c>
      <c r="E20" s="99">
        <v>100</v>
      </c>
      <c r="F20" s="99">
        <v>100</v>
      </c>
    </row>
    <row r="21" spans="1:16" ht="14.4" x14ac:dyDescent="0.25">
      <c r="A21" s="285" t="s">
        <v>225</v>
      </c>
      <c r="B21" s="285"/>
      <c r="C21" s="99">
        <v>100</v>
      </c>
      <c r="D21" s="99">
        <v>100</v>
      </c>
      <c r="E21" s="99">
        <v>100</v>
      </c>
      <c r="F21" s="99">
        <v>100</v>
      </c>
    </row>
    <row r="22" spans="1:16" ht="14.4" x14ac:dyDescent="0.25">
      <c r="A22" s="285" t="s">
        <v>303</v>
      </c>
      <c r="B22" s="285"/>
      <c r="C22" s="89" t="s">
        <v>304</v>
      </c>
      <c r="D22" s="87">
        <f>D7</f>
        <v>2413</v>
      </c>
      <c r="E22" s="87">
        <f>E7</f>
        <v>2619</v>
      </c>
      <c r="F22" s="87">
        <f>F7</f>
        <v>2927</v>
      </c>
    </row>
    <row r="23" spans="1:16" x14ac:dyDescent="0.25">
      <c r="A23" s="301" t="s">
        <v>227</v>
      </c>
      <c r="B23" s="90" t="s">
        <v>305</v>
      </c>
      <c r="C23" s="100">
        <v>100</v>
      </c>
      <c r="D23" s="87">
        <v>100</v>
      </c>
      <c r="E23" s="87">
        <v>100</v>
      </c>
      <c r="F23" s="87">
        <v>100</v>
      </c>
    </row>
    <row r="24" spans="1:16" ht="20.100000000000001" customHeight="1" x14ac:dyDescent="0.25">
      <c r="A24" s="302"/>
      <c r="B24" s="92" t="s">
        <v>307</v>
      </c>
      <c r="C24" s="100">
        <v>100</v>
      </c>
      <c r="D24" s="87">
        <v>100</v>
      </c>
      <c r="E24" s="87">
        <v>100</v>
      </c>
      <c r="F24" s="87">
        <v>100</v>
      </c>
    </row>
    <row r="25" spans="1:16" ht="20.100000000000001" customHeight="1" x14ac:dyDescent="0.25">
      <c r="A25" s="302"/>
      <c r="B25" s="92" t="s">
        <v>311</v>
      </c>
      <c r="C25" s="100">
        <v>100</v>
      </c>
      <c r="D25" s="87">
        <v>100</v>
      </c>
      <c r="E25" s="87">
        <v>100</v>
      </c>
      <c r="F25" s="87">
        <v>100</v>
      </c>
    </row>
    <row r="26" spans="1:16" x14ac:dyDescent="0.25">
      <c r="A26" s="302"/>
      <c r="B26" s="94" t="s">
        <v>314</v>
      </c>
      <c r="C26" s="100">
        <v>100</v>
      </c>
      <c r="D26" s="87">
        <v>100</v>
      </c>
      <c r="E26" s="87">
        <v>100</v>
      </c>
      <c r="F26" s="87">
        <v>100</v>
      </c>
      <c r="J26" s="286" t="s">
        <v>332</v>
      </c>
      <c r="K26" s="286"/>
      <c r="L26" s="286"/>
      <c r="M26" s="286"/>
      <c r="N26" s="286"/>
      <c r="O26" s="286"/>
      <c r="P26" s="286"/>
    </row>
    <row r="27" spans="1:16" ht="14.4" x14ac:dyDescent="0.25">
      <c r="A27" s="303" t="s">
        <v>249</v>
      </c>
      <c r="B27" s="95" t="s">
        <v>316</v>
      </c>
      <c r="C27" s="100">
        <v>100</v>
      </c>
      <c r="D27" s="87">
        <v>100</v>
      </c>
      <c r="E27" s="87">
        <v>100</v>
      </c>
      <c r="F27" s="87">
        <v>100</v>
      </c>
      <c r="J27" s="292" t="s">
        <v>333</v>
      </c>
      <c r="K27" s="105" t="s">
        <v>334</v>
      </c>
      <c r="L27" s="106" t="s">
        <v>335</v>
      </c>
      <c r="M27" s="106" t="s">
        <v>336</v>
      </c>
      <c r="N27" s="106" t="s">
        <v>337</v>
      </c>
      <c r="O27" s="106" t="s">
        <v>338</v>
      </c>
      <c r="P27" s="106" t="s">
        <v>339</v>
      </c>
    </row>
    <row r="28" spans="1:16" ht="15.6" x14ac:dyDescent="0.25">
      <c r="A28" s="304"/>
      <c r="B28" s="95" t="s">
        <v>321</v>
      </c>
      <c r="C28" s="100">
        <v>100</v>
      </c>
      <c r="D28" s="87">
        <v>100</v>
      </c>
      <c r="E28" s="87">
        <v>100</v>
      </c>
      <c r="F28" s="87">
        <v>100</v>
      </c>
      <c r="G28" s="79"/>
      <c r="H28" s="79"/>
      <c r="I28" s="79"/>
      <c r="J28" s="293"/>
      <c r="K28" s="107" t="s">
        <v>340</v>
      </c>
      <c r="L28" s="108">
        <v>0.85</v>
      </c>
      <c r="M28" s="108">
        <v>0.91</v>
      </c>
      <c r="N28" s="108">
        <v>1</v>
      </c>
      <c r="O28" s="108">
        <v>1.0900000000000001</v>
      </c>
      <c r="P28" s="108">
        <v>1.1499999999999999</v>
      </c>
    </row>
    <row r="29" spans="1:16" ht="15.6" x14ac:dyDescent="0.25">
      <c r="A29" s="304"/>
      <c r="B29" s="95" t="s">
        <v>263</v>
      </c>
      <c r="C29" s="101">
        <v>100</v>
      </c>
      <c r="D29" s="102">
        <v>98</v>
      </c>
      <c r="E29" s="102">
        <v>99</v>
      </c>
      <c r="F29" s="102">
        <v>100</v>
      </c>
      <c r="G29" s="80"/>
      <c r="H29" s="80"/>
      <c r="I29" s="80"/>
      <c r="J29" s="80"/>
    </row>
    <row r="30" spans="1:16" ht="15.6" x14ac:dyDescent="0.25">
      <c r="A30" s="304"/>
      <c r="B30" s="95" t="s">
        <v>268</v>
      </c>
      <c r="C30" s="100">
        <v>100</v>
      </c>
      <c r="D30" s="87">
        <v>100</v>
      </c>
      <c r="E30" s="87">
        <v>100</v>
      </c>
      <c r="F30" s="87">
        <v>100</v>
      </c>
      <c r="G30" s="80"/>
      <c r="H30" s="80"/>
      <c r="I30" s="80"/>
      <c r="J30" s="80"/>
    </row>
    <row r="31" spans="1:16" ht="15.6" x14ac:dyDescent="0.25">
      <c r="A31" s="305"/>
      <c r="B31" s="95" t="s">
        <v>3</v>
      </c>
      <c r="C31" s="101">
        <v>109</v>
      </c>
      <c r="D31" s="102">
        <v>100</v>
      </c>
      <c r="E31" s="102">
        <v>100</v>
      </c>
      <c r="F31" s="102">
        <v>109</v>
      </c>
      <c r="G31" s="80"/>
      <c r="H31" s="80"/>
      <c r="I31" s="80"/>
      <c r="J31" s="80"/>
    </row>
    <row r="32" spans="1:16" s="79" customFormat="1" ht="15.6" x14ac:dyDescent="0.25">
      <c r="A32" s="287" t="s">
        <v>341</v>
      </c>
      <c r="B32" s="287"/>
      <c r="C32" s="103"/>
      <c r="D32" s="104">
        <f>D22*(C31/D31)*(C29/D29)</f>
        <v>2683.85</v>
      </c>
      <c r="E32" s="104">
        <f t="shared" ref="E32:F32" si="0">E22*(D31/E31)*(D29/E29)</f>
        <v>2592.5500000000002</v>
      </c>
      <c r="F32" s="104">
        <f t="shared" si="0"/>
        <v>2658.47</v>
      </c>
      <c r="G32" s="80"/>
      <c r="H32" s="80"/>
      <c r="I32" s="80"/>
      <c r="J32" s="80"/>
    </row>
    <row r="33" spans="1:10" s="80" customFormat="1" ht="15.6" x14ac:dyDescent="0.25">
      <c r="A33" s="288" t="s">
        <v>342</v>
      </c>
      <c r="B33" s="288"/>
      <c r="C33" s="289">
        <f>ROUND((D32+E32+F32)/3,0)</f>
        <v>2645</v>
      </c>
      <c r="D33" s="290"/>
      <c r="E33" s="290"/>
      <c r="F33" s="291"/>
      <c r="G33" s="20"/>
      <c r="H33" s="20"/>
      <c r="I33" s="20"/>
      <c r="J33" s="20"/>
    </row>
    <row r="34" spans="1:10" ht="21.6" customHeight="1" x14ac:dyDescent="0.25">
      <c r="A34" s="294" t="s">
        <v>3</v>
      </c>
      <c r="B34" s="294"/>
      <c r="C34" s="295">
        <v>1.6</v>
      </c>
      <c r="D34" s="296"/>
      <c r="E34" s="296"/>
      <c r="F34" s="297"/>
    </row>
    <row r="35" spans="1:10" ht="23.4" customHeight="1" x14ac:dyDescent="0.25">
      <c r="A35" s="294" t="s">
        <v>343</v>
      </c>
      <c r="B35" s="294"/>
      <c r="C35" s="289">
        <f>ROUND(C33/C34,0)</f>
        <v>1653</v>
      </c>
      <c r="D35" s="290"/>
      <c r="E35" s="290"/>
      <c r="F35" s="291"/>
    </row>
  </sheetData>
  <mergeCells count="25">
    <mergeCell ref="A34:B34"/>
    <mergeCell ref="C34:F34"/>
    <mergeCell ref="A35:B35"/>
    <mergeCell ref="C35:F35"/>
    <mergeCell ref="A8:A11"/>
    <mergeCell ref="A12:A16"/>
    <mergeCell ref="A23:A26"/>
    <mergeCell ref="A27:A31"/>
    <mergeCell ref="A21:B21"/>
    <mergeCell ref="A22:B22"/>
    <mergeCell ref="J26:P26"/>
    <mergeCell ref="A32:B32"/>
    <mergeCell ref="A33:B33"/>
    <mergeCell ref="C33:F33"/>
    <mergeCell ref="J27:J28"/>
    <mergeCell ref="A7:B7"/>
    <mergeCell ref="A17:F17"/>
    <mergeCell ref="A18:B18"/>
    <mergeCell ref="A19:B19"/>
    <mergeCell ref="A20:B20"/>
    <mergeCell ref="A2:F2"/>
    <mergeCell ref="A3:B3"/>
    <mergeCell ref="A4:B4"/>
    <mergeCell ref="A5:B5"/>
    <mergeCell ref="A6:B6"/>
  </mergeCells>
  <phoneticPr fontId="59" type="noConversion"/>
  <pageMargins left="0.69930555555555596" right="0.69930555555555596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1:X68"/>
  <sheetViews>
    <sheetView topLeftCell="D22" workbookViewId="0">
      <selection activeCell="P1" sqref="P1"/>
    </sheetView>
  </sheetViews>
  <sheetFormatPr defaultColWidth="9" defaultRowHeight="13.8" x14ac:dyDescent="0.25"/>
  <cols>
    <col min="23" max="23" width="14.109375" customWidth="1"/>
    <col min="24" max="24" width="11.6640625" bestFit="1" customWidth="1"/>
  </cols>
  <sheetData>
    <row r="1" spans="5:23" ht="39" customHeight="1" x14ac:dyDescent="0.25">
      <c r="E1" s="306" t="s">
        <v>394</v>
      </c>
      <c r="F1" s="306"/>
      <c r="G1" s="306"/>
      <c r="H1" s="306"/>
      <c r="I1" s="306"/>
      <c r="J1" s="306"/>
      <c r="K1" s="306"/>
      <c r="L1" s="306"/>
      <c r="M1" s="306"/>
    </row>
    <row r="5" spans="5:23" x14ac:dyDescent="0.25">
      <c r="V5" s="179" t="s">
        <v>367</v>
      </c>
    </row>
    <row r="6" spans="5:23" x14ac:dyDescent="0.25">
      <c r="V6" s="179" t="s">
        <v>363</v>
      </c>
      <c r="W6">
        <f>19400+1800+300+600+600+200+600+60+1500+1500+100+150+80+30+250</f>
        <v>27170</v>
      </c>
    </row>
    <row r="7" spans="5:23" x14ac:dyDescent="0.25">
      <c r="V7" s="179" t="s">
        <v>364</v>
      </c>
      <c r="W7">
        <v>2000</v>
      </c>
    </row>
    <row r="8" spans="5:23" x14ac:dyDescent="0.25">
      <c r="W8">
        <f>W6*W7</f>
        <v>54340000</v>
      </c>
    </row>
    <row r="9" spans="5:23" x14ac:dyDescent="0.25">
      <c r="V9" s="179" t="s">
        <v>365</v>
      </c>
      <c r="W9">
        <v>5560000000</v>
      </c>
    </row>
    <row r="10" spans="5:23" x14ac:dyDescent="0.25">
      <c r="W10" s="180">
        <f>W8/W9</f>
        <v>0.01</v>
      </c>
    </row>
    <row r="24" spans="23:24" x14ac:dyDescent="0.25">
      <c r="X24">
        <f>3000+1400+800+1050+2600+120+250+1800+3000+2500+140+160+60+600+400</f>
        <v>17880</v>
      </c>
    </row>
    <row r="26" spans="23:24" x14ac:dyDescent="0.25">
      <c r="W26" s="179" t="s">
        <v>368</v>
      </c>
    </row>
    <row r="27" spans="23:24" x14ac:dyDescent="0.25">
      <c r="W27" s="179" t="s">
        <v>363</v>
      </c>
      <c r="X27">
        <v>5730</v>
      </c>
    </row>
    <row r="28" spans="23:24" x14ac:dyDescent="0.25">
      <c r="W28" s="179" t="s">
        <v>364</v>
      </c>
      <c r="X28">
        <v>2000</v>
      </c>
    </row>
    <row r="29" spans="23:24" x14ac:dyDescent="0.25">
      <c r="X29">
        <f>X27*X28</f>
        <v>11460000</v>
      </c>
    </row>
    <row r="30" spans="23:24" x14ac:dyDescent="0.25">
      <c r="W30" s="179" t="s">
        <v>365</v>
      </c>
      <c r="X30">
        <v>1060000000</v>
      </c>
    </row>
    <row r="31" spans="23:24" x14ac:dyDescent="0.25">
      <c r="X31" s="180">
        <f>X29/X30</f>
        <v>0.01</v>
      </c>
    </row>
    <row r="68" spans="3:3" x14ac:dyDescent="0.25">
      <c r="C68" t="s">
        <v>360</v>
      </c>
    </row>
  </sheetData>
  <mergeCells count="1">
    <mergeCell ref="E1:M1"/>
  </mergeCells>
  <phoneticPr fontId="59" type="noConversion"/>
  <pageMargins left="0.75" right="0.75" top="1" bottom="1" header="0.51180555555555596" footer="0.51180555555555596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102"/>
  <sheetViews>
    <sheetView workbookViewId="0">
      <selection activeCell="F64" sqref="F64"/>
    </sheetView>
  </sheetViews>
  <sheetFormatPr defaultColWidth="10" defaultRowHeight="13.8" x14ac:dyDescent="0.25"/>
  <cols>
    <col min="1" max="1" width="10.6640625" style="20" customWidth="1"/>
    <col min="2" max="2" width="22.88671875" style="20" customWidth="1"/>
    <col min="3" max="3" width="21.21875" style="20" customWidth="1"/>
    <col min="4" max="4" width="19.88671875" style="20" customWidth="1"/>
    <col min="5" max="5" width="18.21875" style="20" customWidth="1"/>
    <col min="6" max="6" width="19.77734375" style="20" customWidth="1"/>
    <col min="7" max="8" width="11.6640625" style="20" customWidth="1"/>
    <col min="9" max="9" width="10" style="20"/>
    <col min="10" max="10" width="8" style="20" customWidth="1"/>
    <col min="11" max="12" width="10" style="20"/>
    <col min="13" max="13" width="11.6640625" style="20" customWidth="1"/>
    <col min="14" max="17" width="10" style="20"/>
    <col min="18" max="18" width="10.21875" style="20" customWidth="1"/>
    <col min="19" max="252" width="10" style="20"/>
    <col min="253" max="253" width="10.6640625" style="20" customWidth="1"/>
    <col min="254" max="254" width="19.44140625" style="20" customWidth="1"/>
    <col min="255" max="255" width="19" style="20" customWidth="1"/>
    <col min="256" max="256" width="18" style="20" customWidth="1"/>
    <col min="257" max="259" width="17.33203125" style="20" customWidth="1"/>
    <col min="260" max="260" width="16.21875" style="20" customWidth="1"/>
    <col min="261" max="261" width="12.88671875" style="20" customWidth="1"/>
    <col min="262" max="262" width="14" style="20" customWidth="1"/>
    <col min="263" max="264" width="11.6640625" style="20" customWidth="1"/>
    <col min="265" max="265" width="10" style="20"/>
    <col min="266" max="266" width="8" style="20" customWidth="1"/>
    <col min="267" max="268" width="10" style="20"/>
    <col min="269" max="269" width="11.6640625" style="20" customWidth="1"/>
    <col min="270" max="273" width="10" style="20"/>
    <col min="274" max="274" width="10.21875" style="20" customWidth="1"/>
    <col min="275" max="508" width="10" style="20"/>
    <col min="509" max="509" width="10.6640625" style="20" customWidth="1"/>
    <col min="510" max="510" width="19.44140625" style="20" customWidth="1"/>
    <col min="511" max="511" width="19" style="20" customWidth="1"/>
    <col min="512" max="512" width="18" style="20" customWidth="1"/>
    <col min="513" max="515" width="17.33203125" style="20" customWidth="1"/>
    <col min="516" max="516" width="16.21875" style="20" customWidth="1"/>
    <col min="517" max="517" width="12.88671875" style="20" customWidth="1"/>
    <col min="518" max="518" width="14" style="20" customWidth="1"/>
    <col min="519" max="520" width="11.6640625" style="20" customWidth="1"/>
    <col min="521" max="521" width="10" style="20"/>
    <col min="522" max="522" width="8" style="20" customWidth="1"/>
    <col min="523" max="524" width="10" style="20"/>
    <col min="525" max="525" width="11.6640625" style="20" customWidth="1"/>
    <col min="526" max="529" width="10" style="20"/>
    <col min="530" max="530" width="10.21875" style="20" customWidth="1"/>
    <col min="531" max="764" width="10" style="20"/>
    <col min="765" max="765" width="10.6640625" style="20" customWidth="1"/>
    <col min="766" max="766" width="19.44140625" style="20" customWidth="1"/>
    <col min="767" max="767" width="19" style="20" customWidth="1"/>
    <col min="768" max="768" width="18" style="20" customWidth="1"/>
    <col min="769" max="771" width="17.33203125" style="20" customWidth="1"/>
    <col min="772" max="772" width="16.21875" style="20" customWidth="1"/>
    <col min="773" max="773" width="12.88671875" style="20" customWidth="1"/>
    <col min="774" max="774" width="14" style="20" customWidth="1"/>
    <col min="775" max="776" width="11.6640625" style="20" customWidth="1"/>
    <col min="777" max="777" width="10" style="20"/>
    <col min="778" max="778" width="8" style="20" customWidth="1"/>
    <col min="779" max="780" width="10" style="20"/>
    <col min="781" max="781" width="11.6640625" style="20" customWidth="1"/>
    <col min="782" max="785" width="10" style="20"/>
    <col min="786" max="786" width="10.21875" style="20" customWidth="1"/>
    <col min="787" max="1020" width="10" style="20"/>
    <col min="1021" max="1021" width="10.6640625" style="20" customWidth="1"/>
    <col min="1022" max="1022" width="19.44140625" style="20" customWidth="1"/>
    <col min="1023" max="1023" width="19" style="20" customWidth="1"/>
    <col min="1024" max="1024" width="18" style="20" customWidth="1"/>
    <col min="1025" max="1027" width="17.33203125" style="20" customWidth="1"/>
    <col min="1028" max="1028" width="16.21875" style="20" customWidth="1"/>
    <col min="1029" max="1029" width="12.88671875" style="20" customWidth="1"/>
    <col min="1030" max="1030" width="14" style="20" customWidth="1"/>
    <col min="1031" max="1032" width="11.6640625" style="20" customWidth="1"/>
    <col min="1033" max="1033" width="10" style="20"/>
    <col min="1034" max="1034" width="8" style="20" customWidth="1"/>
    <col min="1035" max="1036" width="10" style="20"/>
    <col min="1037" max="1037" width="11.6640625" style="20" customWidth="1"/>
    <col min="1038" max="1041" width="10" style="20"/>
    <col min="1042" max="1042" width="10.21875" style="20" customWidth="1"/>
    <col min="1043" max="1276" width="10" style="20"/>
    <col min="1277" max="1277" width="10.6640625" style="20" customWidth="1"/>
    <col min="1278" max="1278" width="19.44140625" style="20" customWidth="1"/>
    <col min="1279" max="1279" width="19" style="20" customWidth="1"/>
    <col min="1280" max="1280" width="18" style="20" customWidth="1"/>
    <col min="1281" max="1283" width="17.33203125" style="20" customWidth="1"/>
    <col min="1284" max="1284" width="16.21875" style="20" customWidth="1"/>
    <col min="1285" max="1285" width="12.88671875" style="20" customWidth="1"/>
    <col min="1286" max="1286" width="14" style="20" customWidth="1"/>
    <col min="1287" max="1288" width="11.6640625" style="20" customWidth="1"/>
    <col min="1289" max="1289" width="10" style="20"/>
    <col min="1290" max="1290" width="8" style="20" customWidth="1"/>
    <col min="1291" max="1292" width="10" style="20"/>
    <col min="1293" max="1293" width="11.6640625" style="20" customWidth="1"/>
    <col min="1294" max="1297" width="10" style="20"/>
    <col min="1298" max="1298" width="10.21875" style="20" customWidth="1"/>
    <col min="1299" max="1532" width="10" style="20"/>
    <col min="1533" max="1533" width="10.6640625" style="20" customWidth="1"/>
    <col min="1534" max="1534" width="19.44140625" style="20" customWidth="1"/>
    <col min="1535" max="1535" width="19" style="20" customWidth="1"/>
    <col min="1536" max="1536" width="18" style="20" customWidth="1"/>
    <col min="1537" max="1539" width="17.33203125" style="20" customWidth="1"/>
    <col min="1540" max="1540" width="16.21875" style="20" customWidth="1"/>
    <col min="1541" max="1541" width="12.88671875" style="20" customWidth="1"/>
    <col min="1542" max="1542" width="14" style="20" customWidth="1"/>
    <col min="1543" max="1544" width="11.6640625" style="20" customWidth="1"/>
    <col min="1545" max="1545" width="10" style="20"/>
    <col min="1546" max="1546" width="8" style="20" customWidth="1"/>
    <col min="1547" max="1548" width="10" style="20"/>
    <col min="1549" max="1549" width="11.6640625" style="20" customWidth="1"/>
    <col min="1550" max="1553" width="10" style="20"/>
    <col min="1554" max="1554" width="10.21875" style="20" customWidth="1"/>
    <col min="1555" max="1788" width="10" style="20"/>
    <col min="1789" max="1789" width="10.6640625" style="20" customWidth="1"/>
    <col min="1790" max="1790" width="19.44140625" style="20" customWidth="1"/>
    <col min="1791" max="1791" width="19" style="20" customWidth="1"/>
    <col min="1792" max="1792" width="18" style="20" customWidth="1"/>
    <col min="1793" max="1795" width="17.33203125" style="20" customWidth="1"/>
    <col min="1796" max="1796" width="16.21875" style="20" customWidth="1"/>
    <col min="1797" max="1797" width="12.88671875" style="20" customWidth="1"/>
    <col min="1798" max="1798" width="14" style="20" customWidth="1"/>
    <col min="1799" max="1800" width="11.6640625" style="20" customWidth="1"/>
    <col min="1801" max="1801" width="10" style="20"/>
    <col min="1802" max="1802" width="8" style="20" customWidth="1"/>
    <col min="1803" max="1804" width="10" style="20"/>
    <col min="1805" max="1805" width="11.6640625" style="20" customWidth="1"/>
    <col min="1806" max="1809" width="10" style="20"/>
    <col min="1810" max="1810" width="10.21875" style="20" customWidth="1"/>
    <col min="1811" max="2044" width="10" style="20"/>
    <col min="2045" max="2045" width="10.6640625" style="20" customWidth="1"/>
    <col min="2046" max="2046" width="19.44140625" style="20" customWidth="1"/>
    <col min="2047" max="2047" width="19" style="20" customWidth="1"/>
    <col min="2048" max="2048" width="18" style="20" customWidth="1"/>
    <col min="2049" max="2051" width="17.33203125" style="20" customWidth="1"/>
    <col min="2052" max="2052" width="16.21875" style="20" customWidth="1"/>
    <col min="2053" max="2053" width="12.88671875" style="20" customWidth="1"/>
    <col min="2054" max="2054" width="14" style="20" customWidth="1"/>
    <col min="2055" max="2056" width="11.6640625" style="20" customWidth="1"/>
    <col min="2057" max="2057" width="10" style="20"/>
    <col min="2058" max="2058" width="8" style="20" customWidth="1"/>
    <col min="2059" max="2060" width="10" style="20"/>
    <col min="2061" max="2061" width="11.6640625" style="20" customWidth="1"/>
    <col min="2062" max="2065" width="10" style="20"/>
    <col min="2066" max="2066" width="10.21875" style="20" customWidth="1"/>
    <col min="2067" max="2300" width="10" style="20"/>
    <col min="2301" max="2301" width="10.6640625" style="20" customWidth="1"/>
    <col min="2302" max="2302" width="19.44140625" style="20" customWidth="1"/>
    <col min="2303" max="2303" width="19" style="20" customWidth="1"/>
    <col min="2304" max="2304" width="18" style="20" customWidth="1"/>
    <col min="2305" max="2307" width="17.33203125" style="20" customWidth="1"/>
    <col min="2308" max="2308" width="16.21875" style="20" customWidth="1"/>
    <col min="2309" max="2309" width="12.88671875" style="20" customWidth="1"/>
    <col min="2310" max="2310" width="14" style="20" customWidth="1"/>
    <col min="2311" max="2312" width="11.6640625" style="20" customWidth="1"/>
    <col min="2313" max="2313" width="10" style="20"/>
    <col min="2314" max="2314" width="8" style="20" customWidth="1"/>
    <col min="2315" max="2316" width="10" style="20"/>
    <col min="2317" max="2317" width="11.6640625" style="20" customWidth="1"/>
    <col min="2318" max="2321" width="10" style="20"/>
    <col min="2322" max="2322" width="10.21875" style="20" customWidth="1"/>
    <col min="2323" max="2556" width="10" style="20"/>
    <col min="2557" max="2557" width="10.6640625" style="20" customWidth="1"/>
    <col min="2558" max="2558" width="19.44140625" style="20" customWidth="1"/>
    <col min="2559" max="2559" width="19" style="20" customWidth="1"/>
    <col min="2560" max="2560" width="18" style="20" customWidth="1"/>
    <col min="2561" max="2563" width="17.33203125" style="20" customWidth="1"/>
    <col min="2564" max="2564" width="16.21875" style="20" customWidth="1"/>
    <col min="2565" max="2565" width="12.88671875" style="20" customWidth="1"/>
    <col min="2566" max="2566" width="14" style="20" customWidth="1"/>
    <col min="2567" max="2568" width="11.6640625" style="20" customWidth="1"/>
    <col min="2569" max="2569" width="10" style="20"/>
    <col min="2570" max="2570" width="8" style="20" customWidth="1"/>
    <col min="2571" max="2572" width="10" style="20"/>
    <col min="2573" max="2573" width="11.6640625" style="20" customWidth="1"/>
    <col min="2574" max="2577" width="10" style="20"/>
    <col min="2578" max="2578" width="10.21875" style="20" customWidth="1"/>
    <col min="2579" max="2812" width="10" style="20"/>
    <col min="2813" max="2813" width="10.6640625" style="20" customWidth="1"/>
    <col min="2814" max="2814" width="19.44140625" style="20" customWidth="1"/>
    <col min="2815" max="2815" width="19" style="20" customWidth="1"/>
    <col min="2816" max="2816" width="18" style="20" customWidth="1"/>
    <col min="2817" max="2819" width="17.33203125" style="20" customWidth="1"/>
    <col min="2820" max="2820" width="16.21875" style="20" customWidth="1"/>
    <col min="2821" max="2821" width="12.88671875" style="20" customWidth="1"/>
    <col min="2822" max="2822" width="14" style="20" customWidth="1"/>
    <col min="2823" max="2824" width="11.6640625" style="20" customWidth="1"/>
    <col min="2825" max="2825" width="10" style="20"/>
    <col min="2826" max="2826" width="8" style="20" customWidth="1"/>
    <col min="2827" max="2828" width="10" style="20"/>
    <col min="2829" max="2829" width="11.6640625" style="20" customWidth="1"/>
    <col min="2830" max="2833" width="10" style="20"/>
    <col min="2834" max="2834" width="10.21875" style="20" customWidth="1"/>
    <col min="2835" max="3068" width="10" style="20"/>
    <col min="3069" max="3069" width="10.6640625" style="20" customWidth="1"/>
    <col min="3070" max="3070" width="19.44140625" style="20" customWidth="1"/>
    <col min="3071" max="3071" width="19" style="20" customWidth="1"/>
    <col min="3072" max="3072" width="18" style="20" customWidth="1"/>
    <col min="3073" max="3075" width="17.33203125" style="20" customWidth="1"/>
    <col min="3076" max="3076" width="16.21875" style="20" customWidth="1"/>
    <col min="3077" max="3077" width="12.88671875" style="20" customWidth="1"/>
    <col min="3078" max="3078" width="14" style="20" customWidth="1"/>
    <col min="3079" max="3080" width="11.6640625" style="20" customWidth="1"/>
    <col min="3081" max="3081" width="10" style="20"/>
    <col min="3082" max="3082" width="8" style="20" customWidth="1"/>
    <col min="3083" max="3084" width="10" style="20"/>
    <col min="3085" max="3085" width="11.6640625" style="20" customWidth="1"/>
    <col min="3086" max="3089" width="10" style="20"/>
    <col min="3090" max="3090" width="10.21875" style="20" customWidth="1"/>
    <col min="3091" max="3324" width="10" style="20"/>
    <col min="3325" max="3325" width="10.6640625" style="20" customWidth="1"/>
    <col min="3326" max="3326" width="19.44140625" style="20" customWidth="1"/>
    <col min="3327" max="3327" width="19" style="20" customWidth="1"/>
    <col min="3328" max="3328" width="18" style="20" customWidth="1"/>
    <col min="3329" max="3331" width="17.33203125" style="20" customWidth="1"/>
    <col min="3332" max="3332" width="16.21875" style="20" customWidth="1"/>
    <col min="3333" max="3333" width="12.88671875" style="20" customWidth="1"/>
    <col min="3334" max="3334" width="14" style="20" customWidth="1"/>
    <col min="3335" max="3336" width="11.6640625" style="20" customWidth="1"/>
    <col min="3337" max="3337" width="10" style="20"/>
    <col min="3338" max="3338" width="8" style="20" customWidth="1"/>
    <col min="3339" max="3340" width="10" style="20"/>
    <col min="3341" max="3341" width="11.6640625" style="20" customWidth="1"/>
    <col min="3342" max="3345" width="10" style="20"/>
    <col min="3346" max="3346" width="10.21875" style="20" customWidth="1"/>
    <col min="3347" max="3580" width="10" style="20"/>
    <col min="3581" max="3581" width="10.6640625" style="20" customWidth="1"/>
    <col min="3582" max="3582" width="19.44140625" style="20" customWidth="1"/>
    <col min="3583" max="3583" width="19" style="20" customWidth="1"/>
    <col min="3584" max="3584" width="18" style="20" customWidth="1"/>
    <col min="3585" max="3587" width="17.33203125" style="20" customWidth="1"/>
    <col min="3588" max="3588" width="16.21875" style="20" customWidth="1"/>
    <col min="3589" max="3589" width="12.88671875" style="20" customWidth="1"/>
    <col min="3590" max="3590" width="14" style="20" customWidth="1"/>
    <col min="3591" max="3592" width="11.6640625" style="20" customWidth="1"/>
    <col min="3593" max="3593" width="10" style="20"/>
    <col min="3594" max="3594" width="8" style="20" customWidth="1"/>
    <col min="3595" max="3596" width="10" style="20"/>
    <col min="3597" max="3597" width="11.6640625" style="20" customWidth="1"/>
    <col min="3598" max="3601" width="10" style="20"/>
    <col min="3602" max="3602" width="10.21875" style="20" customWidth="1"/>
    <col min="3603" max="3836" width="10" style="20"/>
    <col min="3837" max="3837" width="10.6640625" style="20" customWidth="1"/>
    <col min="3838" max="3838" width="19.44140625" style="20" customWidth="1"/>
    <col min="3839" max="3839" width="19" style="20" customWidth="1"/>
    <col min="3840" max="3840" width="18" style="20" customWidth="1"/>
    <col min="3841" max="3843" width="17.33203125" style="20" customWidth="1"/>
    <col min="3844" max="3844" width="16.21875" style="20" customWidth="1"/>
    <col min="3845" max="3845" width="12.88671875" style="20" customWidth="1"/>
    <col min="3846" max="3846" width="14" style="20" customWidth="1"/>
    <col min="3847" max="3848" width="11.6640625" style="20" customWidth="1"/>
    <col min="3849" max="3849" width="10" style="20"/>
    <col min="3850" max="3850" width="8" style="20" customWidth="1"/>
    <col min="3851" max="3852" width="10" style="20"/>
    <col min="3853" max="3853" width="11.6640625" style="20" customWidth="1"/>
    <col min="3854" max="3857" width="10" style="20"/>
    <col min="3858" max="3858" width="10.21875" style="20" customWidth="1"/>
    <col min="3859" max="4092" width="10" style="20"/>
    <col min="4093" max="4093" width="10.6640625" style="20" customWidth="1"/>
    <col min="4094" max="4094" width="19.44140625" style="20" customWidth="1"/>
    <col min="4095" max="4095" width="19" style="20" customWidth="1"/>
    <col min="4096" max="4096" width="18" style="20" customWidth="1"/>
    <col min="4097" max="4099" width="17.33203125" style="20" customWidth="1"/>
    <col min="4100" max="4100" width="16.21875" style="20" customWidth="1"/>
    <col min="4101" max="4101" width="12.88671875" style="20" customWidth="1"/>
    <col min="4102" max="4102" width="14" style="20" customWidth="1"/>
    <col min="4103" max="4104" width="11.6640625" style="20" customWidth="1"/>
    <col min="4105" max="4105" width="10" style="20"/>
    <col min="4106" max="4106" width="8" style="20" customWidth="1"/>
    <col min="4107" max="4108" width="10" style="20"/>
    <col min="4109" max="4109" width="11.6640625" style="20" customWidth="1"/>
    <col min="4110" max="4113" width="10" style="20"/>
    <col min="4114" max="4114" width="10.21875" style="20" customWidth="1"/>
    <col min="4115" max="4348" width="10" style="20"/>
    <col min="4349" max="4349" width="10.6640625" style="20" customWidth="1"/>
    <col min="4350" max="4350" width="19.44140625" style="20" customWidth="1"/>
    <col min="4351" max="4351" width="19" style="20" customWidth="1"/>
    <col min="4352" max="4352" width="18" style="20" customWidth="1"/>
    <col min="4353" max="4355" width="17.33203125" style="20" customWidth="1"/>
    <col min="4356" max="4356" width="16.21875" style="20" customWidth="1"/>
    <col min="4357" max="4357" width="12.88671875" style="20" customWidth="1"/>
    <col min="4358" max="4358" width="14" style="20" customWidth="1"/>
    <col min="4359" max="4360" width="11.6640625" style="20" customWidth="1"/>
    <col min="4361" max="4361" width="10" style="20"/>
    <col min="4362" max="4362" width="8" style="20" customWidth="1"/>
    <col min="4363" max="4364" width="10" style="20"/>
    <col min="4365" max="4365" width="11.6640625" style="20" customWidth="1"/>
    <col min="4366" max="4369" width="10" style="20"/>
    <col min="4370" max="4370" width="10.21875" style="20" customWidth="1"/>
    <col min="4371" max="4604" width="10" style="20"/>
    <col min="4605" max="4605" width="10.6640625" style="20" customWidth="1"/>
    <col min="4606" max="4606" width="19.44140625" style="20" customWidth="1"/>
    <col min="4607" max="4607" width="19" style="20" customWidth="1"/>
    <col min="4608" max="4608" width="18" style="20" customWidth="1"/>
    <col min="4609" max="4611" width="17.33203125" style="20" customWidth="1"/>
    <col min="4612" max="4612" width="16.21875" style="20" customWidth="1"/>
    <col min="4613" max="4613" width="12.88671875" style="20" customWidth="1"/>
    <col min="4614" max="4614" width="14" style="20" customWidth="1"/>
    <col min="4615" max="4616" width="11.6640625" style="20" customWidth="1"/>
    <col min="4617" max="4617" width="10" style="20"/>
    <col min="4618" max="4618" width="8" style="20" customWidth="1"/>
    <col min="4619" max="4620" width="10" style="20"/>
    <col min="4621" max="4621" width="11.6640625" style="20" customWidth="1"/>
    <col min="4622" max="4625" width="10" style="20"/>
    <col min="4626" max="4626" width="10.21875" style="20" customWidth="1"/>
    <col min="4627" max="4860" width="10" style="20"/>
    <col min="4861" max="4861" width="10.6640625" style="20" customWidth="1"/>
    <col min="4862" max="4862" width="19.44140625" style="20" customWidth="1"/>
    <col min="4863" max="4863" width="19" style="20" customWidth="1"/>
    <col min="4864" max="4864" width="18" style="20" customWidth="1"/>
    <col min="4865" max="4867" width="17.33203125" style="20" customWidth="1"/>
    <col min="4868" max="4868" width="16.21875" style="20" customWidth="1"/>
    <col min="4869" max="4869" width="12.88671875" style="20" customWidth="1"/>
    <col min="4870" max="4870" width="14" style="20" customWidth="1"/>
    <col min="4871" max="4872" width="11.6640625" style="20" customWidth="1"/>
    <col min="4873" max="4873" width="10" style="20"/>
    <col min="4874" max="4874" width="8" style="20" customWidth="1"/>
    <col min="4875" max="4876" width="10" style="20"/>
    <col min="4877" max="4877" width="11.6640625" style="20" customWidth="1"/>
    <col min="4878" max="4881" width="10" style="20"/>
    <col min="4882" max="4882" width="10.21875" style="20" customWidth="1"/>
    <col min="4883" max="5116" width="10" style="20"/>
    <col min="5117" max="5117" width="10.6640625" style="20" customWidth="1"/>
    <col min="5118" max="5118" width="19.44140625" style="20" customWidth="1"/>
    <col min="5119" max="5119" width="19" style="20" customWidth="1"/>
    <col min="5120" max="5120" width="18" style="20" customWidth="1"/>
    <col min="5121" max="5123" width="17.33203125" style="20" customWidth="1"/>
    <col min="5124" max="5124" width="16.21875" style="20" customWidth="1"/>
    <col min="5125" max="5125" width="12.88671875" style="20" customWidth="1"/>
    <col min="5126" max="5126" width="14" style="20" customWidth="1"/>
    <col min="5127" max="5128" width="11.6640625" style="20" customWidth="1"/>
    <col min="5129" max="5129" width="10" style="20"/>
    <col min="5130" max="5130" width="8" style="20" customWidth="1"/>
    <col min="5131" max="5132" width="10" style="20"/>
    <col min="5133" max="5133" width="11.6640625" style="20" customWidth="1"/>
    <col min="5134" max="5137" width="10" style="20"/>
    <col min="5138" max="5138" width="10.21875" style="20" customWidth="1"/>
    <col min="5139" max="5372" width="10" style="20"/>
    <col min="5373" max="5373" width="10.6640625" style="20" customWidth="1"/>
    <col min="5374" max="5374" width="19.44140625" style="20" customWidth="1"/>
    <col min="5375" max="5375" width="19" style="20" customWidth="1"/>
    <col min="5376" max="5376" width="18" style="20" customWidth="1"/>
    <col min="5377" max="5379" width="17.33203125" style="20" customWidth="1"/>
    <col min="5380" max="5380" width="16.21875" style="20" customWidth="1"/>
    <col min="5381" max="5381" width="12.88671875" style="20" customWidth="1"/>
    <col min="5382" max="5382" width="14" style="20" customWidth="1"/>
    <col min="5383" max="5384" width="11.6640625" style="20" customWidth="1"/>
    <col min="5385" max="5385" width="10" style="20"/>
    <col min="5386" max="5386" width="8" style="20" customWidth="1"/>
    <col min="5387" max="5388" width="10" style="20"/>
    <col min="5389" max="5389" width="11.6640625" style="20" customWidth="1"/>
    <col min="5390" max="5393" width="10" style="20"/>
    <col min="5394" max="5394" width="10.21875" style="20" customWidth="1"/>
    <col min="5395" max="5628" width="10" style="20"/>
    <col min="5629" max="5629" width="10.6640625" style="20" customWidth="1"/>
    <col min="5630" max="5630" width="19.44140625" style="20" customWidth="1"/>
    <col min="5631" max="5631" width="19" style="20" customWidth="1"/>
    <col min="5632" max="5632" width="18" style="20" customWidth="1"/>
    <col min="5633" max="5635" width="17.33203125" style="20" customWidth="1"/>
    <col min="5636" max="5636" width="16.21875" style="20" customWidth="1"/>
    <col min="5637" max="5637" width="12.88671875" style="20" customWidth="1"/>
    <col min="5638" max="5638" width="14" style="20" customWidth="1"/>
    <col min="5639" max="5640" width="11.6640625" style="20" customWidth="1"/>
    <col min="5641" max="5641" width="10" style="20"/>
    <col min="5642" max="5642" width="8" style="20" customWidth="1"/>
    <col min="5643" max="5644" width="10" style="20"/>
    <col min="5645" max="5645" width="11.6640625" style="20" customWidth="1"/>
    <col min="5646" max="5649" width="10" style="20"/>
    <col min="5650" max="5650" width="10.21875" style="20" customWidth="1"/>
    <col min="5651" max="5884" width="10" style="20"/>
    <col min="5885" max="5885" width="10.6640625" style="20" customWidth="1"/>
    <col min="5886" max="5886" width="19.44140625" style="20" customWidth="1"/>
    <col min="5887" max="5887" width="19" style="20" customWidth="1"/>
    <col min="5888" max="5888" width="18" style="20" customWidth="1"/>
    <col min="5889" max="5891" width="17.33203125" style="20" customWidth="1"/>
    <col min="5892" max="5892" width="16.21875" style="20" customWidth="1"/>
    <col min="5893" max="5893" width="12.88671875" style="20" customWidth="1"/>
    <col min="5894" max="5894" width="14" style="20" customWidth="1"/>
    <col min="5895" max="5896" width="11.6640625" style="20" customWidth="1"/>
    <col min="5897" max="5897" width="10" style="20"/>
    <col min="5898" max="5898" width="8" style="20" customWidth="1"/>
    <col min="5899" max="5900" width="10" style="20"/>
    <col min="5901" max="5901" width="11.6640625" style="20" customWidth="1"/>
    <col min="5902" max="5905" width="10" style="20"/>
    <col min="5906" max="5906" width="10.21875" style="20" customWidth="1"/>
    <col min="5907" max="6140" width="10" style="20"/>
    <col min="6141" max="6141" width="10.6640625" style="20" customWidth="1"/>
    <col min="6142" max="6142" width="19.44140625" style="20" customWidth="1"/>
    <col min="6143" max="6143" width="19" style="20" customWidth="1"/>
    <col min="6144" max="6144" width="18" style="20" customWidth="1"/>
    <col min="6145" max="6147" width="17.33203125" style="20" customWidth="1"/>
    <col min="6148" max="6148" width="16.21875" style="20" customWidth="1"/>
    <col min="6149" max="6149" width="12.88671875" style="20" customWidth="1"/>
    <col min="6150" max="6150" width="14" style="20" customWidth="1"/>
    <col min="6151" max="6152" width="11.6640625" style="20" customWidth="1"/>
    <col min="6153" max="6153" width="10" style="20"/>
    <col min="6154" max="6154" width="8" style="20" customWidth="1"/>
    <col min="6155" max="6156" width="10" style="20"/>
    <col min="6157" max="6157" width="11.6640625" style="20" customWidth="1"/>
    <col min="6158" max="6161" width="10" style="20"/>
    <col min="6162" max="6162" width="10.21875" style="20" customWidth="1"/>
    <col min="6163" max="6396" width="10" style="20"/>
    <col min="6397" max="6397" width="10.6640625" style="20" customWidth="1"/>
    <col min="6398" max="6398" width="19.44140625" style="20" customWidth="1"/>
    <col min="6399" max="6399" width="19" style="20" customWidth="1"/>
    <col min="6400" max="6400" width="18" style="20" customWidth="1"/>
    <col min="6401" max="6403" width="17.33203125" style="20" customWidth="1"/>
    <col min="6404" max="6404" width="16.21875" style="20" customWidth="1"/>
    <col min="6405" max="6405" width="12.88671875" style="20" customWidth="1"/>
    <col min="6406" max="6406" width="14" style="20" customWidth="1"/>
    <col min="6407" max="6408" width="11.6640625" style="20" customWidth="1"/>
    <col min="6409" max="6409" width="10" style="20"/>
    <col min="6410" max="6410" width="8" style="20" customWidth="1"/>
    <col min="6411" max="6412" width="10" style="20"/>
    <col min="6413" max="6413" width="11.6640625" style="20" customWidth="1"/>
    <col min="6414" max="6417" width="10" style="20"/>
    <col min="6418" max="6418" width="10.21875" style="20" customWidth="1"/>
    <col min="6419" max="6652" width="10" style="20"/>
    <col min="6653" max="6653" width="10.6640625" style="20" customWidth="1"/>
    <col min="6654" max="6654" width="19.44140625" style="20" customWidth="1"/>
    <col min="6655" max="6655" width="19" style="20" customWidth="1"/>
    <col min="6656" max="6656" width="18" style="20" customWidth="1"/>
    <col min="6657" max="6659" width="17.33203125" style="20" customWidth="1"/>
    <col min="6660" max="6660" width="16.21875" style="20" customWidth="1"/>
    <col min="6661" max="6661" width="12.88671875" style="20" customWidth="1"/>
    <col min="6662" max="6662" width="14" style="20" customWidth="1"/>
    <col min="6663" max="6664" width="11.6640625" style="20" customWidth="1"/>
    <col min="6665" max="6665" width="10" style="20"/>
    <col min="6666" max="6666" width="8" style="20" customWidth="1"/>
    <col min="6667" max="6668" width="10" style="20"/>
    <col min="6669" max="6669" width="11.6640625" style="20" customWidth="1"/>
    <col min="6670" max="6673" width="10" style="20"/>
    <col min="6674" max="6674" width="10.21875" style="20" customWidth="1"/>
    <col min="6675" max="6908" width="10" style="20"/>
    <col min="6909" max="6909" width="10.6640625" style="20" customWidth="1"/>
    <col min="6910" max="6910" width="19.44140625" style="20" customWidth="1"/>
    <col min="6911" max="6911" width="19" style="20" customWidth="1"/>
    <col min="6912" max="6912" width="18" style="20" customWidth="1"/>
    <col min="6913" max="6915" width="17.33203125" style="20" customWidth="1"/>
    <col min="6916" max="6916" width="16.21875" style="20" customWidth="1"/>
    <col min="6917" max="6917" width="12.88671875" style="20" customWidth="1"/>
    <col min="6918" max="6918" width="14" style="20" customWidth="1"/>
    <col min="6919" max="6920" width="11.6640625" style="20" customWidth="1"/>
    <col min="6921" max="6921" width="10" style="20"/>
    <col min="6922" max="6922" width="8" style="20" customWidth="1"/>
    <col min="6923" max="6924" width="10" style="20"/>
    <col min="6925" max="6925" width="11.6640625" style="20" customWidth="1"/>
    <col min="6926" max="6929" width="10" style="20"/>
    <col min="6930" max="6930" width="10.21875" style="20" customWidth="1"/>
    <col min="6931" max="7164" width="10" style="20"/>
    <col min="7165" max="7165" width="10.6640625" style="20" customWidth="1"/>
    <col min="7166" max="7166" width="19.44140625" style="20" customWidth="1"/>
    <col min="7167" max="7167" width="19" style="20" customWidth="1"/>
    <col min="7168" max="7168" width="18" style="20" customWidth="1"/>
    <col min="7169" max="7171" width="17.33203125" style="20" customWidth="1"/>
    <col min="7172" max="7172" width="16.21875" style="20" customWidth="1"/>
    <col min="7173" max="7173" width="12.88671875" style="20" customWidth="1"/>
    <col min="7174" max="7174" width="14" style="20" customWidth="1"/>
    <col min="7175" max="7176" width="11.6640625" style="20" customWidth="1"/>
    <col min="7177" max="7177" width="10" style="20"/>
    <col min="7178" max="7178" width="8" style="20" customWidth="1"/>
    <col min="7179" max="7180" width="10" style="20"/>
    <col min="7181" max="7181" width="11.6640625" style="20" customWidth="1"/>
    <col min="7182" max="7185" width="10" style="20"/>
    <col min="7186" max="7186" width="10.21875" style="20" customWidth="1"/>
    <col min="7187" max="7420" width="10" style="20"/>
    <col min="7421" max="7421" width="10.6640625" style="20" customWidth="1"/>
    <col min="7422" max="7422" width="19.44140625" style="20" customWidth="1"/>
    <col min="7423" max="7423" width="19" style="20" customWidth="1"/>
    <col min="7424" max="7424" width="18" style="20" customWidth="1"/>
    <col min="7425" max="7427" width="17.33203125" style="20" customWidth="1"/>
    <col min="7428" max="7428" width="16.21875" style="20" customWidth="1"/>
    <col min="7429" max="7429" width="12.88671875" style="20" customWidth="1"/>
    <col min="7430" max="7430" width="14" style="20" customWidth="1"/>
    <col min="7431" max="7432" width="11.6640625" style="20" customWidth="1"/>
    <col min="7433" max="7433" width="10" style="20"/>
    <col min="7434" max="7434" width="8" style="20" customWidth="1"/>
    <col min="7435" max="7436" width="10" style="20"/>
    <col min="7437" max="7437" width="11.6640625" style="20" customWidth="1"/>
    <col min="7438" max="7441" width="10" style="20"/>
    <col min="7442" max="7442" width="10.21875" style="20" customWidth="1"/>
    <col min="7443" max="7676" width="10" style="20"/>
    <col min="7677" max="7677" width="10.6640625" style="20" customWidth="1"/>
    <col min="7678" max="7678" width="19.44140625" style="20" customWidth="1"/>
    <col min="7679" max="7679" width="19" style="20" customWidth="1"/>
    <col min="7680" max="7680" width="18" style="20" customWidth="1"/>
    <col min="7681" max="7683" width="17.33203125" style="20" customWidth="1"/>
    <col min="7684" max="7684" width="16.21875" style="20" customWidth="1"/>
    <col min="7685" max="7685" width="12.88671875" style="20" customWidth="1"/>
    <col min="7686" max="7686" width="14" style="20" customWidth="1"/>
    <col min="7687" max="7688" width="11.6640625" style="20" customWidth="1"/>
    <col min="7689" max="7689" width="10" style="20"/>
    <col min="7690" max="7690" width="8" style="20" customWidth="1"/>
    <col min="7691" max="7692" width="10" style="20"/>
    <col min="7693" max="7693" width="11.6640625" style="20" customWidth="1"/>
    <col min="7694" max="7697" width="10" style="20"/>
    <col min="7698" max="7698" width="10.21875" style="20" customWidth="1"/>
    <col min="7699" max="7932" width="10" style="20"/>
    <col min="7933" max="7933" width="10.6640625" style="20" customWidth="1"/>
    <col min="7934" max="7934" width="19.44140625" style="20" customWidth="1"/>
    <col min="7935" max="7935" width="19" style="20" customWidth="1"/>
    <col min="7936" max="7936" width="18" style="20" customWidth="1"/>
    <col min="7937" max="7939" width="17.33203125" style="20" customWidth="1"/>
    <col min="7940" max="7940" width="16.21875" style="20" customWidth="1"/>
    <col min="7941" max="7941" width="12.88671875" style="20" customWidth="1"/>
    <col min="7942" max="7942" width="14" style="20" customWidth="1"/>
    <col min="7943" max="7944" width="11.6640625" style="20" customWidth="1"/>
    <col min="7945" max="7945" width="10" style="20"/>
    <col min="7946" max="7946" width="8" style="20" customWidth="1"/>
    <col min="7947" max="7948" width="10" style="20"/>
    <col min="7949" max="7949" width="11.6640625" style="20" customWidth="1"/>
    <col min="7950" max="7953" width="10" style="20"/>
    <col min="7954" max="7954" width="10.21875" style="20" customWidth="1"/>
    <col min="7955" max="8188" width="10" style="20"/>
    <col min="8189" max="8189" width="10.6640625" style="20" customWidth="1"/>
    <col min="8190" max="8190" width="19.44140625" style="20" customWidth="1"/>
    <col min="8191" max="8191" width="19" style="20" customWidth="1"/>
    <col min="8192" max="8192" width="18" style="20" customWidth="1"/>
    <col min="8193" max="8195" width="17.33203125" style="20" customWidth="1"/>
    <col min="8196" max="8196" width="16.21875" style="20" customWidth="1"/>
    <col min="8197" max="8197" width="12.88671875" style="20" customWidth="1"/>
    <col min="8198" max="8198" width="14" style="20" customWidth="1"/>
    <col min="8199" max="8200" width="11.6640625" style="20" customWidth="1"/>
    <col min="8201" max="8201" width="10" style="20"/>
    <col min="8202" max="8202" width="8" style="20" customWidth="1"/>
    <col min="8203" max="8204" width="10" style="20"/>
    <col min="8205" max="8205" width="11.6640625" style="20" customWidth="1"/>
    <col min="8206" max="8209" width="10" style="20"/>
    <col min="8210" max="8210" width="10.21875" style="20" customWidth="1"/>
    <col min="8211" max="8444" width="10" style="20"/>
    <col min="8445" max="8445" width="10.6640625" style="20" customWidth="1"/>
    <col min="8446" max="8446" width="19.44140625" style="20" customWidth="1"/>
    <col min="8447" max="8447" width="19" style="20" customWidth="1"/>
    <col min="8448" max="8448" width="18" style="20" customWidth="1"/>
    <col min="8449" max="8451" width="17.33203125" style="20" customWidth="1"/>
    <col min="8452" max="8452" width="16.21875" style="20" customWidth="1"/>
    <col min="8453" max="8453" width="12.88671875" style="20" customWidth="1"/>
    <col min="8454" max="8454" width="14" style="20" customWidth="1"/>
    <col min="8455" max="8456" width="11.6640625" style="20" customWidth="1"/>
    <col min="8457" max="8457" width="10" style="20"/>
    <col min="8458" max="8458" width="8" style="20" customWidth="1"/>
    <col min="8459" max="8460" width="10" style="20"/>
    <col min="8461" max="8461" width="11.6640625" style="20" customWidth="1"/>
    <col min="8462" max="8465" width="10" style="20"/>
    <col min="8466" max="8466" width="10.21875" style="20" customWidth="1"/>
    <col min="8467" max="8700" width="10" style="20"/>
    <col min="8701" max="8701" width="10.6640625" style="20" customWidth="1"/>
    <col min="8702" max="8702" width="19.44140625" style="20" customWidth="1"/>
    <col min="8703" max="8703" width="19" style="20" customWidth="1"/>
    <col min="8704" max="8704" width="18" style="20" customWidth="1"/>
    <col min="8705" max="8707" width="17.33203125" style="20" customWidth="1"/>
    <col min="8708" max="8708" width="16.21875" style="20" customWidth="1"/>
    <col min="8709" max="8709" width="12.88671875" style="20" customWidth="1"/>
    <col min="8710" max="8710" width="14" style="20" customWidth="1"/>
    <col min="8711" max="8712" width="11.6640625" style="20" customWidth="1"/>
    <col min="8713" max="8713" width="10" style="20"/>
    <col min="8714" max="8714" width="8" style="20" customWidth="1"/>
    <col min="8715" max="8716" width="10" style="20"/>
    <col min="8717" max="8717" width="11.6640625" style="20" customWidth="1"/>
    <col min="8718" max="8721" width="10" style="20"/>
    <col min="8722" max="8722" width="10.21875" style="20" customWidth="1"/>
    <col min="8723" max="8956" width="10" style="20"/>
    <col min="8957" max="8957" width="10.6640625" style="20" customWidth="1"/>
    <col min="8958" max="8958" width="19.44140625" style="20" customWidth="1"/>
    <col min="8959" max="8959" width="19" style="20" customWidth="1"/>
    <col min="8960" max="8960" width="18" style="20" customWidth="1"/>
    <col min="8961" max="8963" width="17.33203125" style="20" customWidth="1"/>
    <col min="8964" max="8964" width="16.21875" style="20" customWidth="1"/>
    <col min="8965" max="8965" width="12.88671875" style="20" customWidth="1"/>
    <col min="8966" max="8966" width="14" style="20" customWidth="1"/>
    <col min="8967" max="8968" width="11.6640625" style="20" customWidth="1"/>
    <col min="8969" max="8969" width="10" style="20"/>
    <col min="8970" max="8970" width="8" style="20" customWidth="1"/>
    <col min="8971" max="8972" width="10" style="20"/>
    <col min="8973" max="8973" width="11.6640625" style="20" customWidth="1"/>
    <col min="8974" max="8977" width="10" style="20"/>
    <col min="8978" max="8978" width="10.21875" style="20" customWidth="1"/>
    <col min="8979" max="9212" width="10" style="20"/>
    <col min="9213" max="9213" width="10.6640625" style="20" customWidth="1"/>
    <col min="9214" max="9214" width="19.44140625" style="20" customWidth="1"/>
    <col min="9215" max="9215" width="19" style="20" customWidth="1"/>
    <col min="9216" max="9216" width="18" style="20" customWidth="1"/>
    <col min="9217" max="9219" width="17.33203125" style="20" customWidth="1"/>
    <col min="9220" max="9220" width="16.21875" style="20" customWidth="1"/>
    <col min="9221" max="9221" width="12.88671875" style="20" customWidth="1"/>
    <col min="9222" max="9222" width="14" style="20" customWidth="1"/>
    <col min="9223" max="9224" width="11.6640625" style="20" customWidth="1"/>
    <col min="9225" max="9225" width="10" style="20"/>
    <col min="9226" max="9226" width="8" style="20" customWidth="1"/>
    <col min="9227" max="9228" width="10" style="20"/>
    <col min="9229" max="9229" width="11.6640625" style="20" customWidth="1"/>
    <col min="9230" max="9233" width="10" style="20"/>
    <col min="9234" max="9234" width="10.21875" style="20" customWidth="1"/>
    <col min="9235" max="9468" width="10" style="20"/>
    <col min="9469" max="9469" width="10.6640625" style="20" customWidth="1"/>
    <col min="9470" max="9470" width="19.44140625" style="20" customWidth="1"/>
    <col min="9471" max="9471" width="19" style="20" customWidth="1"/>
    <col min="9472" max="9472" width="18" style="20" customWidth="1"/>
    <col min="9473" max="9475" width="17.33203125" style="20" customWidth="1"/>
    <col min="9476" max="9476" width="16.21875" style="20" customWidth="1"/>
    <col min="9477" max="9477" width="12.88671875" style="20" customWidth="1"/>
    <col min="9478" max="9478" width="14" style="20" customWidth="1"/>
    <col min="9479" max="9480" width="11.6640625" style="20" customWidth="1"/>
    <col min="9481" max="9481" width="10" style="20"/>
    <col min="9482" max="9482" width="8" style="20" customWidth="1"/>
    <col min="9483" max="9484" width="10" style="20"/>
    <col min="9485" max="9485" width="11.6640625" style="20" customWidth="1"/>
    <col min="9486" max="9489" width="10" style="20"/>
    <col min="9490" max="9490" width="10.21875" style="20" customWidth="1"/>
    <col min="9491" max="9724" width="10" style="20"/>
    <col min="9725" max="9725" width="10.6640625" style="20" customWidth="1"/>
    <col min="9726" max="9726" width="19.44140625" style="20" customWidth="1"/>
    <col min="9727" max="9727" width="19" style="20" customWidth="1"/>
    <col min="9728" max="9728" width="18" style="20" customWidth="1"/>
    <col min="9729" max="9731" width="17.33203125" style="20" customWidth="1"/>
    <col min="9732" max="9732" width="16.21875" style="20" customWidth="1"/>
    <col min="9733" max="9733" width="12.88671875" style="20" customWidth="1"/>
    <col min="9734" max="9734" width="14" style="20" customWidth="1"/>
    <col min="9735" max="9736" width="11.6640625" style="20" customWidth="1"/>
    <col min="9737" max="9737" width="10" style="20"/>
    <col min="9738" max="9738" width="8" style="20" customWidth="1"/>
    <col min="9739" max="9740" width="10" style="20"/>
    <col min="9741" max="9741" width="11.6640625" style="20" customWidth="1"/>
    <col min="9742" max="9745" width="10" style="20"/>
    <col min="9746" max="9746" width="10.21875" style="20" customWidth="1"/>
    <col min="9747" max="9980" width="10" style="20"/>
    <col min="9981" max="9981" width="10.6640625" style="20" customWidth="1"/>
    <col min="9982" max="9982" width="19.44140625" style="20" customWidth="1"/>
    <col min="9983" max="9983" width="19" style="20" customWidth="1"/>
    <col min="9984" max="9984" width="18" style="20" customWidth="1"/>
    <col min="9985" max="9987" width="17.33203125" style="20" customWidth="1"/>
    <col min="9988" max="9988" width="16.21875" style="20" customWidth="1"/>
    <col min="9989" max="9989" width="12.88671875" style="20" customWidth="1"/>
    <col min="9990" max="9990" width="14" style="20" customWidth="1"/>
    <col min="9991" max="9992" width="11.6640625" style="20" customWidth="1"/>
    <col min="9993" max="9993" width="10" style="20"/>
    <col min="9994" max="9994" width="8" style="20" customWidth="1"/>
    <col min="9995" max="9996" width="10" style="20"/>
    <col min="9997" max="9997" width="11.6640625" style="20" customWidth="1"/>
    <col min="9998" max="10001" width="10" style="20"/>
    <col min="10002" max="10002" width="10.21875" style="20" customWidth="1"/>
    <col min="10003" max="10236" width="10" style="20"/>
    <col min="10237" max="10237" width="10.6640625" style="20" customWidth="1"/>
    <col min="10238" max="10238" width="19.44140625" style="20" customWidth="1"/>
    <col min="10239" max="10239" width="19" style="20" customWidth="1"/>
    <col min="10240" max="10240" width="18" style="20" customWidth="1"/>
    <col min="10241" max="10243" width="17.33203125" style="20" customWidth="1"/>
    <col min="10244" max="10244" width="16.21875" style="20" customWidth="1"/>
    <col min="10245" max="10245" width="12.88671875" style="20" customWidth="1"/>
    <col min="10246" max="10246" width="14" style="20" customWidth="1"/>
    <col min="10247" max="10248" width="11.6640625" style="20" customWidth="1"/>
    <col min="10249" max="10249" width="10" style="20"/>
    <col min="10250" max="10250" width="8" style="20" customWidth="1"/>
    <col min="10251" max="10252" width="10" style="20"/>
    <col min="10253" max="10253" width="11.6640625" style="20" customWidth="1"/>
    <col min="10254" max="10257" width="10" style="20"/>
    <col min="10258" max="10258" width="10.21875" style="20" customWidth="1"/>
    <col min="10259" max="10492" width="10" style="20"/>
    <col min="10493" max="10493" width="10.6640625" style="20" customWidth="1"/>
    <col min="10494" max="10494" width="19.44140625" style="20" customWidth="1"/>
    <col min="10495" max="10495" width="19" style="20" customWidth="1"/>
    <col min="10496" max="10496" width="18" style="20" customWidth="1"/>
    <col min="10497" max="10499" width="17.33203125" style="20" customWidth="1"/>
    <col min="10500" max="10500" width="16.21875" style="20" customWidth="1"/>
    <col min="10501" max="10501" width="12.88671875" style="20" customWidth="1"/>
    <col min="10502" max="10502" width="14" style="20" customWidth="1"/>
    <col min="10503" max="10504" width="11.6640625" style="20" customWidth="1"/>
    <col min="10505" max="10505" width="10" style="20"/>
    <col min="10506" max="10506" width="8" style="20" customWidth="1"/>
    <col min="10507" max="10508" width="10" style="20"/>
    <col min="10509" max="10509" width="11.6640625" style="20" customWidth="1"/>
    <col min="10510" max="10513" width="10" style="20"/>
    <col min="10514" max="10514" width="10.21875" style="20" customWidth="1"/>
    <col min="10515" max="10748" width="10" style="20"/>
    <col min="10749" max="10749" width="10.6640625" style="20" customWidth="1"/>
    <col min="10750" max="10750" width="19.44140625" style="20" customWidth="1"/>
    <col min="10751" max="10751" width="19" style="20" customWidth="1"/>
    <col min="10752" max="10752" width="18" style="20" customWidth="1"/>
    <col min="10753" max="10755" width="17.33203125" style="20" customWidth="1"/>
    <col min="10756" max="10756" width="16.21875" style="20" customWidth="1"/>
    <col min="10757" max="10757" width="12.88671875" style="20" customWidth="1"/>
    <col min="10758" max="10758" width="14" style="20" customWidth="1"/>
    <col min="10759" max="10760" width="11.6640625" style="20" customWidth="1"/>
    <col min="10761" max="10761" width="10" style="20"/>
    <col min="10762" max="10762" width="8" style="20" customWidth="1"/>
    <col min="10763" max="10764" width="10" style="20"/>
    <col min="10765" max="10765" width="11.6640625" style="20" customWidth="1"/>
    <col min="10766" max="10769" width="10" style="20"/>
    <col min="10770" max="10770" width="10.21875" style="20" customWidth="1"/>
    <col min="10771" max="11004" width="10" style="20"/>
    <col min="11005" max="11005" width="10.6640625" style="20" customWidth="1"/>
    <col min="11006" max="11006" width="19.44140625" style="20" customWidth="1"/>
    <col min="11007" max="11007" width="19" style="20" customWidth="1"/>
    <col min="11008" max="11008" width="18" style="20" customWidth="1"/>
    <col min="11009" max="11011" width="17.33203125" style="20" customWidth="1"/>
    <col min="11012" max="11012" width="16.21875" style="20" customWidth="1"/>
    <col min="11013" max="11013" width="12.88671875" style="20" customWidth="1"/>
    <col min="11014" max="11014" width="14" style="20" customWidth="1"/>
    <col min="11015" max="11016" width="11.6640625" style="20" customWidth="1"/>
    <col min="11017" max="11017" width="10" style="20"/>
    <col min="11018" max="11018" width="8" style="20" customWidth="1"/>
    <col min="11019" max="11020" width="10" style="20"/>
    <col min="11021" max="11021" width="11.6640625" style="20" customWidth="1"/>
    <col min="11022" max="11025" width="10" style="20"/>
    <col min="11026" max="11026" width="10.21875" style="20" customWidth="1"/>
    <col min="11027" max="11260" width="10" style="20"/>
    <col min="11261" max="11261" width="10.6640625" style="20" customWidth="1"/>
    <col min="11262" max="11262" width="19.44140625" style="20" customWidth="1"/>
    <col min="11263" max="11263" width="19" style="20" customWidth="1"/>
    <col min="11264" max="11264" width="18" style="20" customWidth="1"/>
    <col min="11265" max="11267" width="17.33203125" style="20" customWidth="1"/>
    <col min="11268" max="11268" width="16.21875" style="20" customWidth="1"/>
    <col min="11269" max="11269" width="12.88671875" style="20" customWidth="1"/>
    <col min="11270" max="11270" width="14" style="20" customWidth="1"/>
    <col min="11271" max="11272" width="11.6640625" style="20" customWidth="1"/>
    <col min="11273" max="11273" width="10" style="20"/>
    <col min="11274" max="11274" width="8" style="20" customWidth="1"/>
    <col min="11275" max="11276" width="10" style="20"/>
    <col min="11277" max="11277" width="11.6640625" style="20" customWidth="1"/>
    <col min="11278" max="11281" width="10" style="20"/>
    <col min="11282" max="11282" width="10.21875" style="20" customWidth="1"/>
    <col min="11283" max="11516" width="10" style="20"/>
    <col min="11517" max="11517" width="10.6640625" style="20" customWidth="1"/>
    <col min="11518" max="11518" width="19.44140625" style="20" customWidth="1"/>
    <col min="11519" max="11519" width="19" style="20" customWidth="1"/>
    <col min="11520" max="11520" width="18" style="20" customWidth="1"/>
    <col min="11521" max="11523" width="17.33203125" style="20" customWidth="1"/>
    <col min="11524" max="11524" width="16.21875" style="20" customWidth="1"/>
    <col min="11525" max="11525" width="12.88671875" style="20" customWidth="1"/>
    <col min="11526" max="11526" width="14" style="20" customWidth="1"/>
    <col min="11527" max="11528" width="11.6640625" style="20" customWidth="1"/>
    <col min="11529" max="11529" width="10" style="20"/>
    <col min="11530" max="11530" width="8" style="20" customWidth="1"/>
    <col min="11531" max="11532" width="10" style="20"/>
    <col min="11533" max="11533" width="11.6640625" style="20" customWidth="1"/>
    <col min="11534" max="11537" width="10" style="20"/>
    <col min="11538" max="11538" width="10.21875" style="20" customWidth="1"/>
    <col min="11539" max="11772" width="10" style="20"/>
    <col min="11773" max="11773" width="10.6640625" style="20" customWidth="1"/>
    <col min="11774" max="11774" width="19.44140625" style="20" customWidth="1"/>
    <col min="11775" max="11775" width="19" style="20" customWidth="1"/>
    <col min="11776" max="11776" width="18" style="20" customWidth="1"/>
    <col min="11777" max="11779" width="17.33203125" style="20" customWidth="1"/>
    <col min="11780" max="11780" width="16.21875" style="20" customWidth="1"/>
    <col min="11781" max="11781" width="12.88671875" style="20" customWidth="1"/>
    <col min="11782" max="11782" width="14" style="20" customWidth="1"/>
    <col min="11783" max="11784" width="11.6640625" style="20" customWidth="1"/>
    <col min="11785" max="11785" width="10" style="20"/>
    <col min="11786" max="11786" width="8" style="20" customWidth="1"/>
    <col min="11787" max="11788" width="10" style="20"/>
    <col min="11789" max="11789" width="11.6640625" style="20" customWidth="1"/>
    <col min="11790" max="11793" width="10" style="20"/>
    <col min="11794" max="11794" width="10.21875" style="20" customWidth="1"/>
    <col min="11795" max="12028" width="10" style="20"/>
    <col min="12029" max="12029" width="10.6640625" style="20" customWidth="1"/>
    <col min="12030" max="12030" width="19.44140625" style="20" customWidth="1"/>
    <col min="12031" max="12031" width="19" style="20" customWidth="1"/>
    <col min="12032" max="12032" width="18" style="20" customWidth="1"/>
    <col min="12033" max="12035" width="17.33203125" style="20" customWidth="1"/>
    <col min="12036" max="12036" width="16.21875" style="20" customWidth="1"/>
    <col min="12037" max="12037" width="12.88671875" style="20" customWidth="1"/>
    <col min="12038" max="12038" width="14" style="20" customWidth="1"/>
    <col min="12039" max="12040" width="11.6640625" style="20" customWidth="1"/>
    <col min="12041" max="12041" width="10" style="20"/>
    <col min="12042" max="12042" width="8" style="20" customWidth="1"/>
    <col min="12043" max="12044" width="10" style="20"/>
    <col min="12045" max="12045" width="11.6640625" style="20" customWidth="1"/>
    <col min="12046" max="12049" width="10" style="20"/>
    <col min="12050" max="12050" width="10.21875" style="20" customWidth="1"/>
    <col min="12051" max="12284" width="10" style="20"/>
    <col min="12285" max="12285" width="10.6640625" style="20" customWidth="1"/>
    <col min="12286" max="12286" width="19.44140625" style="20" customWidth="1"/>
    <col min="12287" max="12287" width="19" style="20" customWidth="1"/>
    <col min="12288" max="12288" width="18" style="20" customWidth="1"/>
    <col min="12289" max="12291" width="17.33203125" style="20" customWidth="1"/>
    <col min="12292" max="12292" width="16.21875" style="20" customWidth="1"/>
    <col min="12293" max="12293" width="12.88671875" style="20" customWidth="1"/>
    <col min="12294" max="12294" width="14" style="20" customWidth="1"/>
    <col min="12295" max="12296" width="11.6640625" style="20" customWidth="1"/>
    <col min="12297" max="12297" width="10" style="20"/>
    <col min="12298" max="12298" width="8" style="20" customWidth="1"/>
    <col min="12299" max="12300" width="10" style="20"/>
    <col min="12301" max="12301" width="11.6640625" style="20" customWidth="1"/>
    <col min="12302" max="12305" width="10" style="20"/>
    <col min="12306" max="12306" width="10.21875" style="20" customWidth="1"/>
    <col min="12307" max="12540" width="10" style="20"/>
    <col min="12541" max="12541" width="10.6640625" style="20" customWidth="1"/>
    <col min="12542" max="12542" width="19.44140625" style="20" customWidth="1"/>
    <col min="12543" max="12543" width="19" style="20" customWidth="1"/>
    <col min="12544" max="12544" width="18" style="20" customWidth="1"/>
    <col min="12545" max="12547" width="17.33203125" style="20" customWidth="1"/>
    <col min="12548" max="12548" width="16.21875" style="20" customWidth="1"/>
    <col min="12549" max="12549" width="12.88671875" style="20" customWidth="1"/>
    <col min="12550" max="12550" width="14" style="20" customWidth="1"/>
    <col min="12551" max="12552" width="11.6640625" style="20" customWidth="1"/>
    <col min="12553" max="12553" width="10" style="20"/>
    <col min="12554" max="12554" width="8" style="20" customWidth="1"/>
    <col min="12555" max="12556" width="10" style="20"/>
    <col min="12557" max="12557" width="11.6640625" style="20" customWidth="1"/>
    <col min="12558" max="12561" width="10" style="20"/>
    <col min="12562" max="12562" width="10.21875" style="20" customWidth="1"/>
    <col min="12563" max="12796" width="10" style="20"/>
    <col min="12797" max="12797" width="10.6640625" style="20" customWidth="1"/>
    <col min="12798" max="12798" width="19.44140625" style="20" customWidth="1"/>
    <col min="12799" max="12799" width="19" style="20" customWidth="1"/>
    <col min="12800" max="12800" width="18" style="20" customWidth="1"/>
    <col min="12801" max="12803" width="17.33203125" style="20" customWidth="1"/>
    <col min="12804" max="12804" width="16.21875" style="20" customWidth="1"/>
    <col min="12805" max="12805" width="12.88671875" style="20" customWidth="1"/>
    <col min="12806" max="12806" width="14" style="20" customWidth="1"/>
    <col min="12807" max="12808" width="11.6640625" style="20" customWidth="1"/>
    <col min="12809" max="12809" width="10" style="20"/>
    <col min="12810" max="12810" width="8" style="20" customWidth="1"/>
    <col min="12811" max="12812" width="10" style="20"/>
    <col min="12813" max="12813" width="11.6640625" style="20" customWidth="1"/>
    <col min="12814" max="12817" width="10" style="20"/>
    <col min="12818" max="12818" width="10.21875" style="20" customWidth="1"/>
    <col min="12819" max="13052" width="10" style="20"/>
    <col min="13053" max="13053" width="10.6640625" style="20" customWidth="1"/>
    <col min="13054" max="13054" width="19.44140625" style="20" customWidth="1"/>
    <col min="13055" max="13055" width="19" style="20" customWidth="1"/>
    <col min="13056" max="13056" width="18" style="20" customWidth="1"/>
    <col min="13057" max="13059" width="17.33203125" style="20" customWidth="1"/>
    <col min="13060" max="13060" width="16.21875" style="20" customWidth="1"/>
    <col min="13061" max="13061" width="12.88671875" style="20" customWidth="1"/>
    <col min="13062" max="13062" width="14" style="20" customWidth="1"/>
    <col min="13063" max="13064" width="11.6640625" style="20" customWidth="1"/>
    <col min="13065" max="13065" width="10" style="20"/>
    <col min="13066" max="13066" width="8" style="20" customWidth="1"/>
    <col min="13067" max="13068" width="10" style="20"/>
    <col min="13069" max="13069" width="11.6640625" style="20" customWidth="1"/>
    <col min="13070" max="13073" width="10" style="20"/>
    <col min="13074" max="13074" width="10.21875" style="20" customWidth="1"/>
    <col min="13075" max="13308" width="10" style="20"/>
    <col min="13309" max="13309" width="10.6640625" style="20" customWidth="1"/>
    <col min="13310" max="13310" width="19.44140625" style="20" customWidth="1"/>
    <col min="13311" max="13311" width="19" style="20" customWidth="1"/>
    <col min="13312" max="13312" width="18" style="20" customWidth="1"/>
    <col min="13313" max="13315" width="17.33203125" style="20" customWidth="1"/>
    <col min="13316" max="13316" width="16.21875" style="20" customWidth="1"/>
    <col min="13317" max="13317" width="12.88671875" style="20" customWidth="1"/>
    <col min="13318" max="13318" width="14" style="20" customWidth="1"/>
    <col min="13319" max="13320" width="11.6640625" style="20" customWidth="1"/>
    <col min="13321" max="13321" width="10" style="20"/>
    <col min="13322" max="13322" width="8" style="20" customWidth="1"/>
    <col min="13323" max="13324" width="10" style="20"/>
    <col min="13325" max="13325" width="11.6640625" style="20" customWidth="1"/>
    <col min="13326" max="13329" width="10" style="20"/>
    <col min="13330" max="13330" width="10.21875" style="20" customWidth="1"/>
    <col min="13331" max="13564" width="10" style="20"/>
    <col min="13565" max="13565" width="10.6640625" style="20" customWidth="1"/>
    <col min="13566" max="13566" width="19.44140625" style="20" customWidth="1"/>
    <col min="13567" max="13567" width="19" style="20" customWidth="1"/>
    <col min="13568" max="13568" width="18" style="20" customWidth="1"/>
    <col min="13569" max="13571" width="17.33203125" style="20" customWidth="1"/>
    <col min="13572" max="13572" width="16.21875" style="20" customWidth="1"/>
    <col min="13573" max="13573" width="12.88671875" style="20" customWidth="1"/>
    <col min="13574" max="13574" width="14" style="20" customWidth="1"/>
    <col min="13575" max="13576" width="11.6640625" style="20" customWidth="1"/>
    <col min="13577" max="13577" width="10" style="20"/>
    <col min="13578" max="13578" width="8" style="20" customWidth="1"/>
    <col min="13579" max="13580" width="10" style="20"/>
    <col min="13581" max="13581" width="11.6640625" style="20" customWidth="1"/>
    <col min="13582" max="13585" width="10" style="20"/>
    <col min="13586" max="13586" width="10.21875" style="20" customWidth="1"/>
    <col min="13587" max="13820" width="10" style="20"/>
    <col min="13821" max="13821" width="10.6640625" style="20" customWidth="1"/>
    <col min="13822" max="13822" width="19.44140625" style="20" customWidth="1"/>
    <col min="13823" max="13823" width="19" style="20" customWidth="1"/>
    <col min="13824" max="13824" width="18" style="20" customWidth="1"/>
    <col min="13825" max="13827" width="17.33203125" style="20" customWidth="1"/>
    <col min="13828" max="13828" width="16.21875" style="20" customWidth="1"/>
    <col min="13829" max="13829" width="12.88671875" style="20" customWidth="1"/>
    <col min="13830" max="13830" width="14" style="20" customWidth="1"/>
    <col min="13831" max="13832" width="11.6640625" style="20" customWidth="1"/>
    <col min="13833" max="13833" width="10" style="20"/>
    <col min="13834" max="13834" width="8" style="20" customWidth="1"/>
    <col min="13835" max="13836" width="10" style="20"/>
    <col min="13837" max="13837" width="11.6640625" style="20" customWidth="1"/>
    <col min="13838" max="13841" width="10" style="20"/>
    <col min="13842" max="13842" width="10.21875" style="20" customWidth="1"/>
    <col min="13843" max="14076" width="10" style="20"/>
    <col min="14077" max="14077" width="10.6640625" style="20" customWidth="1"/>
    <col min="14078" max="14078" width="19.44140625" style="20" customWidth="1"/>
    <col min="14079" max="14079" width="19" style="20" customWidth="1"/>
    <col min="14080" max="14080" width="18" style="20" customWidth="1"/>
    <col min="14081" max="14083" width="17.33203125" style="20" customWidth="1"/>
    <col min="14084" max="14084" width="16.21875" style="20" customWidth="1"/>
    <col min="14085" max="14085" width="12.88671875" style="20" customWidth="1"/>
    <col min="14086" max="14086" width="14" style="20" customWidth="1"/>
    <col min="14087" max="14088" width="11.6640625" style="20" customWidth="1"/>
    <col min="14089" max="14089" width="10" style="20"/>
    <col min="14090" max="14090" width="8" style="20" customWidth="1"/>
    <col min="14091" max="14092" width="10" style="20"/>
    <col min="14093" max="14093" width="11.6640625" style="20" customWidth="1"/>
    <col min="14094" max="14097" width="10" style="20"/>
    <col min="14098" max="14098" width="10.21875" style="20" customWidth="1"/>
    <col min="14099" max="14332" width="10" style="20"/>
    <col min="14333" max="14333" width="10.6640625" style="20" customWidth="1"/>
    <col min="14334" max="14334" width="19.44140625" style="20" customWidth="1"/>
    <col min="14335" max="14335" width="19" style="20" customWidth="1"/>
    <col min="14336" max="14336" width="18" style="20" customWidth="1"/>
    <col min="14337" max="14339" width="17.33203125" style="20" customWidth="1"/>
    <col min="14340" max="14340" width="16.21875" style="20" customWidth="1"/>
    <col min="14341" max="14341" width="12.88671875" style="20" customWidth="1"/>
    <col min="14342" max="14342" width="14" style="20" customWidth="1"/>
    <col min="14343" max="14344" width="11.6640625" style="20" customWidth="1"/>
    <col min="14345" max="14345" width="10" style="20"/>
    <col min="14346" max="14346" width="8" style="20" customWidth="1"/>
    <col min="14347" max="14348" width="10" style="20"/>
    <col min="14349" max="14349" width="11.6640625" style="20" customWidth="1"/>
    <col min="14350" max="14353" width="10" style="20"/>
    <col min="14354" max="14354" width="10.21875" style="20" customWidth="1"/>
    <col min="14355" max="14588" width="10" style="20"/>
    <col min="14589" max="14589" width="10.6640625" style="20" customWidth="1"/>
    <col min="14590" max="14590" width="19.44140625" style="20" customWidth="1"/>
    <col min="14591" max="14591" width="19" style="20" customWidth="1"/>
    <col min="14592" max="14592" width="18" style="20" customWidth="1"/>
    <col min="14593" max="14595" width="17.33203125" style="20" customWidth="1"/>
    <col min="14596" max="14596" width="16.21875" style="20" customWidth="1"/>
    <col min="14597" max="14597" width="12.88671875" style="20" customWidth="1"/>
    <col min="14598" max="14598" width="14" style="20" customWidth="1"/>
    <col min="14599" max="14600" width="11.6640625" style="20" customWidth="1"/>
    <col min="14601" max="14601" width="10" style="20"/>
    <col min="14602" max="14602" width="8" style="20" customWidth="1"/>
    <col min="14603" max="14604" width="10" style="20"/>
    <col min="14605" max="14605" width="11.6640625" style="20" customWidth="1"/>
    <col min="14606" max="14609" width="10" style="20"/>
    <col min="14610" max="14610" width="10.21875" style="20" customWidth="1"/>
    <col min="14611" max="14844" width="10" style="20"/>
    <col min="14845" max="14845" width="10.6640625" style="20" customWidth="1"/>
    <col min="14846" max="14846" width="19.44140625" style="20" customWidth="1"/>
    <col min="14847" max="14847" width="19" style="20" customWidth="1"/>
    <col min="14848" max="14848" width="18" style="20" customWidth="1"/>
    <col min="14849" max="14851" width="17.33203125" style="20" customWidth="1"/>
    <col min="14852" max="14852" width="16.21875" style="20" customWidth="1"/>
    <col min="14853" max="14853" width="12.88671875" style="20" customWidth="1"/>
    <col min="14854" max="14854" width="14" style="20" customWidth="1"/>
    <col min="14855" max="14856" width="11.6640625" style="20" customWidth="1"/>
    <col min="14857" max="14857" width="10" style="20"/>
    <col min="14858" max="14858" width="8" style="20" customWidth="1"/>
    <col min="14859" max="14860" width="10" style="20"/>
    <col min="14861" max="14861" width="11.6640625" style="20" customWidth="1"/>
    <col min="14862" max="14865" width="10" style="20"/>
    <col min="14866" max="14866" width="10.21875" style="20" customWidth="1"/>
    <col min="14867" max="15100" width="10" style="20"/>
    <col min="15101" max="15101" width="10.6640625" style="20" customWidth="1"/>
    <col min="15102" max="15102" width="19.44140625" style="20" customWidth="1"/>
    <col min="15103" max="15103" width="19" style="20" customWidth="1"/>
    <col min="15104" max="15104" width="18" style="20" customWidth="1"/>
    <col min="15105" max="15107" width="17.33203125" style="20" customWidth="1"/>
    <col min="15108" max="15108" width="16.21875" style="20" customWidth="1"/>
    <col min="15109" max="15109" width="12.88671875" style="20" customWidth="1"/>
    <col min="15110" max="15110" width="14" style="20" customWidth="1"/>
    <col min="15111" max="15112" width="11.6640625" style="20" customWidth="1"/>
    <col min="15113" max="15113" width="10" style="20"/>
    <col min="15114" max="15114" width="8" style="20" customWidth="1"/>
    <col min="15115" max="15116" width="10" style="20"/>
    <col min="15117" max="15117" width="11.6640625" style="20" customWidth="1"/>
    <col min="15118" max="15121" width="10" style="20"/>
    <col min="15122" max="15122" width="10.21875" style="20" customWidth="1"/>
    <col min="15123" max="15356" width="10" style="20"/>
    <col min="15357" max="15357" width="10.6640625" style="20" customWidth="1"/>
    <col min="15358" max="15358" width="19.44140625" style="20" customWidth="1"/>
    <col min="15359" max="15359" width="19" style="20" customWidth="1"/>
    <col min="15360" max="15360" width="18" style="20" customWidth="1"/>
    <col min="15361" max="15363" width="17.33203125" style="20" customWidth="1"/>
    <col min="15364" max="15364" width="16.21875" style="20" customWidth="1"/>
    <col min="15365" max="15365" width="12.88671875" style="20" customWidth="1"/>
    <col min="15366" max="15366" width="14" style="20" customWidth="1"/>
    <col min="15367" max="15368" width="11.6640625" style="20" customWidth="1"/>
    <col min="15369" max="15369" width="10" style="20"/>
    <col min="15370" max="15370" width="8" style="20" customWidth="1"/>
    <col min="15371" max="15372" width="10" style="20"/>
    <col min="15373" max="15373" width="11.6640625" style="20" customWidth="1"/>
    <col min="15374" max="15377" width="10" style="20"/>
    <col min="15378" max="15378" width="10.21875" style="20" customWidth="1"/>
    <col min="15379" max="15612" width="10" style="20"/>
    <col min="15613" max="15613" width="10.6640625" style="20" customWidth="1"/>
    <col min="15614" max="15614" width="19.44140625" style="20" customWidth="1"/>
    <col min="15615" max="15615" width="19" style="20" customWidth="1"/>
    <col min="15616" max="15616" width="18" style="20" customWidth="1"/>
    <col min="15617" max="15619" width="17.33203125" style="20" customWidth="1"/>
    <col min="15620" max="15620" width="16.21875" style="20" customWidth="1"/>
    <col min="15621" max="15621" width="12.88671875" style="20" customWidth="1"/>
    <col min="15622" max="15622" width="14" style="20" customWidth="1"/>
    <col min="15623" max="15624" width="11.6640625" style="20" customWidth="1"/>
    <col min="15625" max="15625" width="10" style="20"/>
    <col min="15626" max="15626" width="8" style="20" customWidth="1"/>
    <col min="15627" max="15628" width="10" style="20"/>
    <col min="15629" max="15629" width="11.6640625" style="20" customWidth="1"/>
    <col min="15630" max="15633" width="10" style="20"/>
    <col min="15634" max="15634" width="10.21875" style="20" customWidth="1"/>
    <col min="15635" max="15868" width="10" style="20"/>
    <col min="15869" max="15869" width="10.6640625" style="20" customWidth="1"/>
    <col min="15870" max="15870" width="19.44140625" style="20" customWidth="1"/>
    <col min="15871" max="15871" width="19" style="20" customWidth="1"/>
    <col min="15872" max="15872" width="18" style="20" customWidth="1"/>
    <col min="15873" max="15875" width="17.33203125" style="20" customWidth="1"/>
    <col min="15876" max="15876" width="16.21875" style="20" customWidth="1"/>
    <col min="15877" max="15877" width="12.88671875" style="20" customWidth="1"/>
    <col min="15878" max="15878" width="14" style="20" customWidth="1"/>
    <col min="15879" max="15880" width="11.6640625" style="20" customWidth="1"/>
    <col min="15881" max="15881" width="10" style="20"/>
    <col min="15882" max="15882" width="8" style="20" customWidth="1"/>
    <col min="15883" max="15884" width="10" style="20"/>
    <col min="15885" max="15885" width="11.6640625" style="20" customWidth="1"/>
    <col min="15886" max="15889" width="10" style="20"/>
    <col min="15890" max="15890" width="10.21875" style="20" customWidth="1"/>
    <col min="15891" max="16124" width="10" style="20"/>
    <col min="16125" max="16125" width="10.6640625" style="20" customWidth="1"/>
    <col min="16126" max="16126" width="19.44140625" style="20" customWidth="1"/>
    <col min="16127" max="16127" width="19" style="20" customWidth="1"/>
    <col min="16128" max="16128" width="18" style="20" customWidth="1"/>
    <col min="16129" max="16131" width="17.33203125" style="20" customWidth="1"/>
    <col min="16132" max="16132" width="16.21875" style="20" customWidth="1"/>
    <col min="16133" max="16133" width="12.88671875" style="20" customWidth="1"/>
    <col min="16134" max="16134" width="14" style="20" customWidth="1"/>
    <col min="16135" max="16136" width="11.6640625" style="20" customWidth="1"/>
    <col min="16137" max="16137" width="10" style="20"/>
    <col min="16138" max="16138" width="8" style="20" customWidth="1"/>
    <col min="16139" max="16140" width="10" style="20"/>
    <col min="16141" max="16141" width="11.6640625" style="20" customWidth="1"/>
    <col min="16142" max="16145" width="10" style="20"/>
    <col min="16146" max="16146" width="10.21875" style="20" customWidth="1"/>
    <col min="16147" max="16384" width="10" style="20"/>
  </cols>
  <sheetData>
    <row r="1" spans="1:23" ht="36.75" customHeight="1" x14ac:dyDescent="0.25">
      <c r="A1" s="258" t="s">
        <v>214</v>
      </c>
      <c r="B1" s="258"/>
      <c r="C1" s="258"/>
      <c r="D1" s="258"/>
      <c r="E1" s="258"/>
      <c r="F1" s="258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</row>
    <row r="2" spans="1:23" ht="22.5" customHeight="1" x14ac:dyDescent="0.25">
      <c r="A2" s="259" t="s">
        <v>215</v>
      </c>
      <c r="B2" s="260"/>
      <c r="C2" s="23" t="s">
        <v>216</v>
      </c>
      <c r="D2" s="23" t="s">
        <v>217</v>
      </c>
      <c r="E2" s="23" t="s">
        <v>132</v>
      </c>
      <c r="F2" s="23" t="s">
        <v>133</v>
      </c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</row>
    <row r="3" spans="1:23" ht="22.5" customHeight="1" x14ac:dyDescent="0.25">
      <c r="A3" s="259" t="s">
        <v>344</v>
      </c>
      <c r="B3" s="260"/>
      <c r="C3" s="23"/>
      <c r="D3" s="23" t="s">
        <v>6</v>
      </c>
      <c r="E3" s="23" t="s">
        <v>28</v>
      </c>
      <c r="F3" s="23" t="s">
        <v>40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</row>
    <row r="4" spans="1:23" ht="28.95" customHeight="1" x14ac:dyDescent="0.25">
      <c r="A4" s="261" t="s">
        <v>218</v>
      </c>
      <c r="B4" s="261"/>
      <c r="C4" s="25" t="s">
        <v>219</v>
      </c>
      <c r="D4" s="25" t="s">
        <v>220</v>
      </c>
      <c r="E4" s="25" t="s">
        <v>221</v>
      </c>
      <c r="F4" s="25" t="s">
        <v>222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</row>
    <row r="5" spans="1:23" ht="28.95" customHeight="1" x14ac:dyDescent="0.25">
      <c r="A5" s="261" t="s">
        <v>410</v>
      </c>
      <c r="B5" s="259"/>
      <c r="C5" s="25"/>
      <c r="D5" s="26" t="s">
        <v>21</v>
      </c>
      <c r="E5" s="26" t="s">
        <v>35</v>
      </c>
      <c r="F5" s="26" t="s">
        <v>47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</row>
    <row r="6" spans="1:23" ht="22.2" customHeight="1" x14ac:dyDescent="0.25">
      <c r="A6" s="261" t="s">
        <v>273</v>
      </c>
      <c r="B6" s="259"/>
      <c r="C6" s="27" t="s">
        <v>136</v>
      </c>
      <c r="D6" s="26">
        <v>36278.01</v>
      </c>
      <c r="E6" s="26">
        <v>30615.46</v>
      </c>
      <c r="F6" s="26">
        <v>34977.14</v>
      </c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</row>
    <row r="7" spans="1:23" ht="22.2" customHeight="1" x14ac:dyDescent="0.25">
      <c r="A7" s="261" t="s">
        <v>224</v>
      </c>
      <c r="B7" s="259"/>
      <c r="C7" s="29">
        <v>43298</v>
      </c>
      <c r="D7" s="29">
        <v>43280</v>
      </c>
      <c r="E7" s="29">
        <v>43096</v>
      </c>
      <c r="F7" s="29">
        <v>43096</v>
      </c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</row>
    <row r="8" spans="1:23" ht="22.2" customHeight="1" x14ac:dyDescent="0.25">
      <c r="A8" s="261" t="s">
        <v>141</v>
      </c>
      <c r="B8" s="259"/>
      <c r="C8" s="30" t="s">
        <v>142</v>
      </c>
      <c r="D8" s="30" t="s">
        <v>142</v>
      </c>
      <c r="E8" s="30" t="s">
        <v>142</v>
      </c>
      <c r="F8" s="30" t="s">
        <v>142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</row>
    <row r="9" spans="1:23" ht="22.2" customHeight="1" x14ac:dyDescent="0.25">
      <c r="A9" s="261" t="s">
        <v>225</v>
      </c>
      <c r="B9" s="259"/>
      <c r="C9" s="30"/>
      <c r="D9" s="25" t="s">
        <v>226</v>
      </c>
      <c r="E9" s="25" t="s">
        <v>226</v>
      </c>
      <c r="F9" s="25" t="s">
        <v>226</v>
      </c>
      <c r="G9" s="22"/>
      <c r="H9" s="22"/>
      <c r="I9" s="22"/>
      <c r="J9" s="22"/>
      <c r="K9" s="22"/>
      <c r="L9" s="22"/>
      <c r="M9" s="22"/>
      <c r="N9" s="22"/>
      <c r="O9" s="22"/>
      <c r="Q9" s="22"/>
      <c r="R9" s="22"/>
      <c r="S9" s="22"/>
      <c r="T9" s="22"/>
      <c r="U9" s="22"/>
      <c r="V9" s="22"/>
    </row>
    <row r="10" spans="1:23" ht="22.2" customHeight="1" x14ac:dyDescent="0.25">
      <c r="A10" s="259" t="s">
        <v>345</v>
      </c>
      <c r="B10" s="260"/>
      <c r="C10" s="30" t="s">
        <v>271</v>
      </c>
      <c r="D10" s="30" t="s">
        <v>271</v>
      </c>
      <c r="E10" s="30" t="s">
        <v>271</v>
      </c>
      <c r="F10" s="30" t="s">
        <v>271</v>
      </c>
      <c r="G10" s="22"/>
      <c r="H10" s="22"/>
      <c r="I10" s="22"/>
      <c r="J10" s="22"/>
      <c r="K10" s="22"/>
      <c r="L10" s="22"/>
      <c r="M10" s="22"/>
      <c r="N10" s="22"/>
      <c r="O10" s="22"/>
      <c r="Q10" s="22"/>
      <c r="R10" s="22"/>
      <c r="S10" s="22"/>
      <c r="T10" s="22"/>
      <c r="U10" s="22"/>
      <c r="V10" s="22"/>
    </row>
    <row r="11" spans="1:23" ht="22.2" customHeight="1" x14ac:dyDescent="0.25">
      <c r="A11" s="259" t="s">
        <v>346</v>
      </c>
      <c r="B11" s="260"/>
      <c r="C11" s="182" t="s">
        <v>379</v>
      </c>
      <c r="D11" s="31" t="s">
        <v>347</v>
      </c>
      <c r="E11" s="31" t="s">
        <v>347</v>
      </c>
      <c r="F11" s="31" t="s">
        <v>347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</row>
    <row r="12" spans="1:23" ht="30.6" customHeight="1" x14ac:dyDescent="0.25">
      <c r="A12" s="272" t="s">
        <v>227</v>
      </c>
      <c r="B12" s="32" t="s">
        <v>402</v>
      </c>
      <c r="C12" s="186" t="s">
        <v>381</v>
      </c>
      <c r="D12" s="186" t="s">
        <v>381</v>
      </c>
      <c r="E12" s="187" t="s">
        <v>382</v>
      </c>
      <c r="F12" s="187" t="s">
        <v>382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</row>
    <row r="13" spans="1:23" ht="39.6" customHeight="1" x14ac:dyDescent="0.25">
      <c r="A13" s="273"/>
      <c r="B13" s="32" t="s">
        <v>403</v>
      </c>
      <c r="C13" s="186" t="s">
        <v>383</v>
      </c>
      <c r="D13" s="186" t="s">
        <v>384</v>
      </c>
      <c r="E13" s="187" t="s">
        <v>385</v>
      </c>
      <c r="F13" s="187" t="s">
        <v>386</v>
      </c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</row>
    <row r="14" spans="1:23" s="16" customFormat="1" ht="40.950000000000003" customHeight="1" x14ac:dyDescent="0.25">
      <c r="A14" s="273"/>
      <c r="B14" s="1" t="s">
        <v>404</v>
      </c>
      <c r="C14" s="191" t="s">
        <v>348</v>
      </c>
      <c r="D14" s="33" t="s">
        <v>349</v>
      </c>
      <c r="E14" s="2" t="s">
        <v>238</v>
      </c>
      <c r="F14" s="2" t="s">
        <v>238</v>
      </c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</row>
    <row r="15" spans="1:23" s="17" customFormat="1" ht="31.95" customHeight="1" x14ac:dyDescent="0.25">
      <c r="A15" s="273"/>
      <c r="B15" s="1" t="s">
        <v>405</v>
      </c>
      <c r="C15" s="33" t="s">
        <v>240</v>
      </c>
      <c r="D15" s="33" t="s">
        <v>240</v>
      </c>
      <c r="E15" s="33" t="s">
        <v>240</v>
      </c>
      <c r="F15" s="33" t="s">
        <v>240</v>
      </c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</row>
    <row r="16" spans="1:23" s="16" customFormat="1" ht="36" customHeight="1" x14ac:dyDescent="0.25">
      <c r="A16" s="273"/>
      <c r="B16" s="1" t="s">
        <v>411</v>
      </c>
      <c r="C16" s="33" t="s">
        <v>392</v>
      </c>
      <c r="D16" s="33" t="s">
        <v>392</v>
      </c>
      <c r="E16" s="33" t="s">
        <v>393</v>
      </c>
      <c r="F16" s="33" t="s">
        <v>393</v>
      </c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</row>
    <row r="17" spans="1:23" s="17" customFormat="1" ht="25.95" customHeight="1" x14ac:dyDescent="0.25">
      <c r="A17" s="273"/>
      <c r="B17" s="1" t="s">
        <v>407</v>
      </c>
      <c r="C17" s="33" t="s">
        <v>245</v>
      </c>
      <c r="D17" s="33" t="s">
        <v>245</v>
      </c>
      <c r="E17" s="33" t="s">
        <v>245</v>
      </c>
      <c r="F17" s="33" t="s">
        <v>245</v>
      </c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</row>
    <row r="18" spans="1:23" s="16" customFormat="1" ht="33" customHeight="1" x14ac:dyDescent="0.25">
      <c r="A18" s="273"/>
      <c r="B18" s="1" t="s">
        <v>408</v>
      </c>
      <c r="C18" s="33" t="s">
        <v>247</v>
      </c>
      <c r="D18" s="33" t="s">
        <v>248</v>
      </c>
      <c r="E18" s="33" t="s">
        <v>247</v>
      </c>
      <c r="F18" s="33" t="s">
        <v>248</v>
      </c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</row>
    <row r="19" spans="1:23" s="16" customFormat="1" ht="22.2" customHeight="1" x14ac:dyDescent="0.25">
      <c r="A19" s="272" t="s">
        <v>249</v>
      </c>
      <c r="B19" s="3" t="s">
        <v>250</v>
      </c>
      <c r="C19" s="36">
        <v>0.9</v>
      </c>
      <c r="D19" s="36">
        <v>2.56</v>
      </c>
      <c r="E19" s="36">
        <v>2.19</v>
      </c>
      <c r="F19" s="36">
        <v>2.5</v>
      </c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</row>
    <row r="20" spans="1:23" s="17" customFormat="1" ht="22.2" customHeight="1" x14ac:dyDescent="0.25">
      <c r="A20" s="273"/>
      <c r="B20" s="3" t="s">
        <v>251</v>
      </c>
      <c r="C20" s="33" t="s">
        <v>252</v>
      </c>
      <c r="D20" s="33" t="s">
        <v>252</v>
      </c>
      <c r="E20" s="33" t="s">
        <v>252</v>
      </c>
      <c r="F20" s="33" t="s">
        <v>252</v>
      </c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</row>
    <row r="21" spans="1:23" s="17" customFormat="1" ht="27" customHeight="1" x14ac:dyDescent="0.25">
      <c r="A21" s="273"/>
      <c r="B21" s="3" t="s">
        <v>253</v>
      </c>
      <c r="C21" s="33" t="s">
        <v>350</v>
      </c>
      <c r="D21" s="33" t="s">
        <v>351</v>
      </c>
      <c r="E21" s="33" t="s">
        <v>352</v>
      </c>
      <c r="F21" s="33" t="s">
        <v>353</v>
      </c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</row>
    <row r="22" spans="1:23" s="16" customFormat="1" ht="29.4" customHeight="1" x14ac:dyDescent="0.25">
      <c r="A22" s="273"/>
      <c r="B22" s="3" t="s">
        <v>258</v>
      </c>
      <c r="C22" s="188" t="s">
        <v>354</v>
      </c>
      <c r="D22" s="188" t="s">
        <v>355</v>
      </c>
      <c r="E22" s="188" t="s">
        <v>261</v>
      </c>
      <c r="F22" s="188" t="s">
        <v>262</v>
      </c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</row>
    <row r="23" spans="1:23" s="16" customFormat="1" ht="36" customHeight="1" x14ac:dyDescent="0.25">
      <c r="A23" s="273"/>
      <c r="B23" s="3" t="s">
        <v>263</v>
      </c>
      <c r="C23" s="189" t="s">
        <v>388</v>
      </c>
      <c r="D23" s="189" t="s">
        <v>387</v>
      </c>
      <c r="E23" s="189" t="s">
        <v>389</v>
      </c>
      <c r="F23" s="189" t="s">
        <v>390</v>
      </c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</row>
    <row r="24" spans="1:23" ht="22.2" customHeight="1" x14ac:dyDescent="0.25">
      <c r="A24" s="273"/>
      <c r="B24" s="177" t="s">
        <v>268</v>
      </c>
      <c r="C24" s="190" t="s">
        <v>370</v>
      </c>
      <c r="D24" s="190" t="s">
        <v>371</v>
      </c>
      <c r="E24" s="190" t="s">
        <v>371</v>
      </c>
      <c r="F24" s="190" t="s">
        <v>371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</row>
    <row r="25" spans="1:23" ht="22.2" customHeight="1" x14ac:dyDescent="0.25">
      <c r="A25" s="273"/>
      <c r="B25" s="184" t="s">
        <v>372</v>
      </c>
      <c r="C25" s="178" t="s">
        <v>373</v>
      </c>
      <c r="D25" s="178" t="s">
        <v>374</v>
      </c>
      <c r="E25" s="178" t="s">
        <v>375</v>
      </c>
      <c r="F25" s="178" t="s">
        <v>374</v>
      </c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</row>
    <row r="26" spans="1:23" ht="18.75" customHeight="1" x14ac:dyDescent="0.25">
      <c r="A26" s="274"/>
      <c r="B26" s="192" t="s">
        <v>391</v>
      </c>
      <c r="C26" s="30" t="s">
        <v>362</v>
      </c>
      <c r="D26" s="30" t="s">
        <v>361</v>
      </c>
      <c r="E26" s="30" t="s">
        <v>361</v>
      </c>
      <c r="F26" s="30" t="s">
        <v>362</v>
      </c>
      <c r="G26" s="41"/>
      <c r="H26" s="41"/>
      <c r="I26" s="24"/>
      <c r="J26" s="22"/>
      <c r="K26" s="22"/>
      <c r="L26" s="22"/>
      <c r="M26" s="22"/>
      <c r="N26" s="22"/>
      <c r="O26" s="22"/>
      <c r="P26" s="22"/>
      <c r="Q26" s="22"/>
      <c r="R26" s="22"/>
    </row>
    <row r="27" spans="1:23" x14ac:dyDescent="0.25">
      <c r="A27" s="38"/>
      <c r="B27" s="39"/>
      <c r="C27" s="40"/>
      <c r="D27" s="40"/>
      <c r="E27" s="40"/>
      <c r="F27" s="40"/>
      <c r="G27" s="41"/>
      <c r="H27" s="41"/>
      <c r="I27" s="41"/>
      <c r="J27" s="41"/>
      <c r="K27" s="41"/>
      <c r="L27" s="41"/>
      <c r="M27" s="24"/>
      <c r="N27" s="22"/>
      <c r="O27" s="22"/>
      <c r="P27" s="22"/>
      <c r="Q27" s="22"/>
      <c r="R27" s="22"/>
      <c r="S27" s="22"/>
      <c r="T27" s="22"/>
      <c r="U27" s="22"/>
      <c r="V27" s="22"/>
    </row>
    <row r="28" spans="1:23" ht="7.95" customHeight="1" x14ac:dyDescent="0.25">
      <c r="A28" s="42"/>
      <c r="B28" s="40"/>
      <c r="C28" s="40"/>
      <c r="D28" s="40"/>
      <c r="E28" s="40"/>
      <c r="F28" s="40"/>
      <c r="G28" s="181"/>
      <c r="H28" s="24"/>
      <c r="I28" s="24"/>
      <c r="J28" s="24"/>
      <c r="K28" s="24"/>
      <c r="L28" s="24"/>
      <c r="M28" s="24"/>
      <c r="N28" s="22"/>
      <c r="O28" s="22"/>
      <c r="P28" s="22">
        <v>99.3</v>
      </c>
      <c r="Q28" s="22">
        <v>100</v>
      </c>
      <c r="R28" s="22"/>
      <c r="S28" s="22"/>
      <c r="T28" s="22"/>
      <c r="U28" s="22"/>
      <c r="V28" s="22"/>
    </row>
    <row r="29" spans="1:23" hidden="1" x14ac:dyDescent="0.25">
      <c r="A29" s="42"/>
      <c r="B29" s="40"/>
      <c r="C29" s="44"/>
      <c r="D29" s="44"/>
      <c r="E29" s="44"/>
      <c r="F29" s="44"/>
      <c r="G29" s="24"/>
      <c r="H29" s="24"/>
      <c r="I29" s="24"/>
      <c r="J29" s="24"/>
      <c r="K29" s="24"/>
      <c r="L29" s="24"/>
      <c r="M29" s="24"/>
      <c r="N29" s="24"/>
      <c r="O29" s="22"/>
      <c r="P29" s="22"/>
      <c r="Q29" s="24">
        <v>100</v>
      </c>
      <c r="R29" s="65">
        <f>10000/P28</f>
        <v>100.7</v>
      </c>
      <c r="S29" s="22"/>
      <c r="T29" s="22"/>
      <c r="U29" s="22"/>
      <c r="V29" s="22"/>
      <c r="W29" s="22"/>
    </row>
    <row r="30" spans="1:23" ht="28.2" customHeight="1" x14ac:dyDescent="0.25">
      <c r="A30" s="258" t="s">
        <v>272</v>
      </c>
      <c r="B30" s="258"/>
      <c r="C30" s="258"/>
      <c r="D30" s="258"/>
      <c r="E30" s="258"/>
      <c r="F30" s="258"/>
      <c r="G30" s="63"/>
      <c r="H30" s="24"/>
      <c r="I30" s="24"/>
      <c r="J30" s="24"/>
      <c r="K30" s="24"/>
      <c r="L30" s="24"/>
      <c r="M30" s="24"/>
      <c r="N30" s="24"/>
      <c r="O30" s="22"/>
      <c r="P30" s="22"/>
      <c r="Q30" s="22"/>
      <c r="R30" s="22"/>
      <c r="S30" s="22"/>
      <c r="T30" s="22"/>
      <c r="U30" s="22"/>
      <c r="V30" s="22"/>
      <c r="W30" s="22"/>
    </row>
    <row r="31" spans="1:23" ht="22.2" customHeight="1" x14ac:dyDescent="0.25">
      <c r="A31" s="259" t="s">
        <v>215</v>
      </c>
      <c r="B31" s="260"/>
      <c r="C31" s="23" t="s">
        <v>216</v>
      </c>
      <c r="D31" s="23" t="s">
        <v>217</v>
      </c>
      <c r="E31" s="23" t="s">
        <v>132</v>
      </c>
      <c r="F31" s="23" t="s">
        <v>133</v>
      </c>
      <c r="G31" s="63"/>
      <c r="H31" s="24"/>
      <c r="I31" s="24"/>
      <c r="J31" s="24"/>
      <c r="K31" s="24"/>
      <c r="L31" s="24"/>
      <c r="M31" s="24"/>
      <c r="N31" s="24"/>
      <c r="O31" s="22"/>
      <c r="P31" s="22"/>
      <c r="Q31" s="22"/>
      <c r="R31" s="22"/>
      <c r="S31" s="22"/>
      <c r="T31" s="22"/>
      <c r="U31" s="22"/>
      <c r="V31" s="22"/>
      <c r="W31" s="22"/>
    </row>
    <row r="32" spans="1:23" ht="30" customHeight="1" x14ac:dyDescent="0.25">
      <c r="A32" s="261" t="s">
        <v>218</v>
      </c>
      <c r="B32" s="261"/>
      <c r="C32" s="25" t="s">
        <v>219</v>
      </c>
      <c r="D32" s="25" t="s">
        <v>220</v>
      </c>
      <c r="E32" s="25" t="s">
        <v>221</v>
      </c>
      <c r="F32" s="25" t="s">
        <v>222</v>
      </c>
      <c r="G32" s="24"/>
      <c r="H32" s="24"/>
      <c r="I32" s="24"/>
      <c r="J32" s="24"/>
      <c r="K32" s="24"/>
      <c r="L32" s="24"/>
      <c r="M32" s="24"/>
      <c r="N32" s="24"/>
      <c r="O32" s="22"/>
      <c r="P32" s="22"/>
      <c r="Q32" s="22"/>
      <c r="R32" s="22"/>
      <c r="S32" s="22"/>
      <c r="T32" s="22"/>
      <c r="U32" s="22"/>
      <c r="V32" s="22"/>
      <c r="W32" s="22"/>
    </row>
    <row r="33" spans="1:22" ht="22.2" customHeight="1" x14ac:dyDescent="0.25">
      <c r="A33" s="261" t="s">
        <v>409</v>
      </c>
      <c r="B33" s="259"/>
      <c r="C33" s="26" t="str">
        <f>C6</f>
        <v>待估</v>
      </c>
      <c r="D33" s="26">
        <f>D6</f>
        <v>36278.01</v>
      </c>
      <c r="E33" s="26">
        <f>E6</f>
        <v>30615.46</v>
      </c>
      <c r="F33" s="26">
        <f>F6</f>
        <v>34977.14</v>
      </c>
      <c r="G33" s="22"/>
      <c r="H33" s="22"/>
      <c r="I33" s="22"/>
      <c r="J33" s="22"/>
    </row>
    <row r="34" spans="1:22" ht="22.2" customHeight="1" x14ac:dyDescent="0.25">
      <c r="A34" s="261" t="s">
        <v>224</v>
      </c>
      <c r="B34" s="259"/>
      <c r="C34" s="45">
        <v>100</v>
      </c>
      <c r="D34" s="45">
        <v>100</v>
      </c>
      <c r="E34" s="45">
        <v>100</v>
      </c>
      <c r="F34" s="45">
        <v>100</v>
      </c>
      <c r="G34" s="22"/>
      <c r="H34" s="22"/>
      <c r="I34" s="22"/>
      <c r="J34" s="22"/>
      <c r="K34" s="22"/>
      <c r="L34" s="22"/>
      <c r="M34" s="22"/>
    </row>
    <row r="35" spans="1:22" ht="22.2" customHeight="1" x14ac:dyDescent="0.25">
      <c r="A35" s="261" t="s">
        <v>141</v>
      </c>
      <c r="B35" s="259"/>
      <c r="C35" s="45">
        <v>100</v>
      </c>
      <c r="D35" s="45">
        <v>100</v>
      </c>
      <c r="E35" s="45">
        <v>100</v>
      </c>
      <c r="F35" s="45">
        <v>100</v>
      </c>
      <c r="G35" s="22"/>
      <c r="H35" s="22"/>
      <c r="I35" s="22"/>
      <c r="J35" s="22"/>
      <c r="K35" s="22"/>
      <c r="L35" s="22"/>
      <c r="M35" s="22"/>
    </row>
    <row r="36" spans="1:22" ht="22.2" customHeight="1" x14ac:dyDescent="0.25">
      <c r="A36" s="261" t="s">
        <v>225</v>
      </c>
      <c r="B36" s="259"/>
      <c r="C36" s="45">
        <v>100</v>
      </c>
      <c r="D36" s="45">
        <v>100</v>
      </c>
      <c r="E36" s="45">
        <v>100</v>
      </c>
      <c r="F36" s="45">
        <v>100</v>
      </c>
      <c r="G36" s="22"/>
      <c r="H36" s="22"/>
      <c r="I36" s="22"/>
      <c r="J36" s="22"/>
      <c r="K36" s="22"/>
      <c r="L36" s="22"/>
      <c r="M36" s="22"/>
    </row>
    <row r="37" spans="1:22" ht="22.2" customHeight="1" x14ac:dyDescent="0.25">
      <c r="A37" s="259" t="s">
        <v>345</v>
      </c>
      <c r="B37" s="260"/>
      <c r="C37" s="45">
        <v>100</v>
      </c>
      <c r="D37" s="45">
        <v>100</v>
      </c>
      <c r="E37" s="45">
        <v>100</v>
      </c>
      <c r="F37" s="45">
        <v>100</v>
      </c>
      <c r="G37" s="22"/>
      <c r="H37" s="22"/>
      <c r="I37" s="22"/>
      <c r="J37" s="22"/>
      <c r="K37" s="22"/>
      <c r="L37" s="22"/>
      <c r="M37" s="22"/>
    </row>
    <row r="38" spans="1:22" ht="22.2" customHeight="1" x14ac:dyDescent="0.25">
      <c r="A38" s="272" t="s">
        <v>227</v>
      </c>
      <c r="B38" s="47" t="s">
        <v>402</v>
      </c>
      <c r="C38" s="48">
        <v>100</v>
      </c>
      <c r="D38" s="48">
        <v>100</v>
      </c>
      <c r="E38" s="185">
        <v>96</v>
      </c>
      <c r="F38" s="185">
        <v>96</v>
      </c>
      <c r="G38" s="22"/>
      <c r="H38" s="22"/>
      <c r="I38" s="22"/>
      <c r="J38" s="22"/>
    </row>
    <row r="39" spans="1:22" s="70" customFormat="1" ht="22.2" customHeight="1" x14ac:dyDescent="0.25">
      <c r="A39" s="273"/>
      <c r="B39" s="32" t="s">
        <v>403</v>
      </c>
      <c r="C39" s="45">
        <v>100</v>
      </c>
      <c r="D39" s="45">
        <v>100</v>
      </c>
      <c r="E39" s="45">
        <v>100</v>
      </c>
      <c r="F39" s="45">
        <v>102</v>
      </c>
      <c r="G39" s="208"/>
      <c r="H39" s="208"/>
      <c r="I39" s="208"/>
      <c r="J39" s="208"/>
      <c r="K39" s="208"/>
      <c r="L39" s="208"/>
      <c r="M39" s="24"/>
      <c r="N39" s="35"/>
      <c r="O39" s="35"/>
      <c r="P39" s="35"/>
      <c r="Q39" s="35"/>
      <c r="R39" s="35"/>
      <c r="S39" s="35"/>
      <c r="T39" s="35"/>
      <c r="U39" s="35"/>
      <c r="V39" s="35"/>
    </row>
    <row r="40" spans="1:22" s="70" customFormat="1" ht="22.2" customHeight="1" x14ac:dyDescent="0.25">
      <c r="A40" s="273"/>
      <c r="B40" s="32" t="s">
        <v>404</v>
      </c>
      <c r="C40" s="45">
        <v>100</v>
      </c>
      <c r="D40" s="45">
        <v>100</v>
      </c>
      <c r="E40" s="45">
        <v>96</v>
      </c>
      <c r="F40" s="45">
        <v>96</v>
      </c>
      <c r="G40" s="208"/>
      <c r="H40" s="208"/>
      <c r="I40" s="208"/>
      <c r="J40" s="208"/>
      <c r="K40" s="208"/>
      <c r="L40" s="208"/>
      <c r="M40" s="24"/>
      <c r="N40" s="35"/>
      <c r="O40" s="35"/>
      <c r="P40" s="35"/>
      <c r="Q40" s="35"/>
      <c r="R40" s="35"/>
      <c r="S40" s="35"/>
      <c r="T40" s="35"/>
      <c r="U40" s="35"/>
      <c r="V40" s="35"/>
    </row>
    <row r="41" spans="1:22" s="70" customFormat="1" ht="22.2" customHeight="1" x14ac:dyDescent="0.25">
      <c r="A41" s="273"/>
      <c r="B41" s="32" t="s">
        <v>405</v>
      </c>
      <c r="C41" s="45">
        <v>100</v>
      </c>
      <c r="D41" s="45">
        <v>100</v>
      </c>
      <c r="E41" s="45">
        <v>100</v>
      </c>
      <c r="F41" s="45">
        <v>100</v>
      </c>
      <c r="G41" s="208"/>
      <c r="H41" s="208"/>
      <c r="I41" s="208"/>
      <c r="J41" s="208"/>
      <c r="K41" s="208"/>
      <c r="L41" s="208"/>
      <c r="M41" s="24"/>
      <c r="N41" s="35"/>
      <c r="O41" s="35"/>
      <c r="P41" s="35"/>
      <c r="Q41" s="35"/>
      <c r="R41" s="35"/>
      <c r="S41" s="35"/>
      <c r="T41" s="35"/>
      <c r="U41" s="35"/>
      <c r="V41" s="35"/>
    </row>
    <row r="42" spans="1:22" s="70" customFormat="1" ht="22.2" customHeight="1" x14ac:dyDescent="0.25">
      <c r="A42" s="273"/>
      <c r="B42" s="32" t="s">
        <v>406</v>
      </c>
      <c r="C42" s="45">
        <v>100</v>
      </c>
      <c r="D42" s="45">
        <v>100</v>
      </c>
      <c r="E42" s="45">
        <v>98</v>
      </c>
      <c r="F42" s="45">
        <v>98</v>
      </c>
      <c r="G42" s="208"/>
      <c r="H42" s="208"/>
      <c r="I42" s="208"/>
      <c r="J42" s="208"/>
      <c r="K42" s="208"/>
      <c r="L42" s="208"/>
      <c r="M42" s="24"/>
      <c r="N42" s="35"/>
      <c r="O42" s="35"/>
      <c r="P42" s="35"/>
      <c r="Q42" s="35"/>
      <c r="R42" s="35"/>
      <c r="S42" s="35"/>
      <c r="T42" s="35"/>
      <c r="U42" s="35"/>
      <c r="V42" s="35"/>
    </row>
    <row r="43" spans="1:22" s="70" customFormat="1" ht="22.2" customHeight="1" x14ac:dyDescent="0.25">
      <c r="A43" s="273"/>
      <c r="B43" s="32" t="s">
        <v>407</v>
      </c>
      <c r="C43" s="45">
        <v>100</v>
      </c>
      <c r="D43" s="45">
        <v>100</v>
      </c>
      <c r="E43" s="45">
        <v>100</v>
      </c>
      <c r="F43" s="45">
        <v>100</v>
      </c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</row>
    <row r="44" spans="1:22" s="70" customFormat="1" ht="22.2" customHeight="1" x14ac:dyDescent="0.25">
      <c r="A44" s="273"/>
      <c r="B44" s="32" t="s">
        <v>408</v>
      </c>
      <c r="C44" s="45">
        <v>100</v>
      </c>
      <c r="D44" s="45">
        <v>99</v>
      </c>
      <c r="E44" s="45">
        <v>100</v>
      </c>
      <c r="F44" s="45">
        <v>99</v>
      </c>
      <c r="G44" s="35"/>
      <c r="H44" s="35"/>
      <c r="I44" s="35"/>
      <c r="J44" s="35"/>
      <c r="K44" s="35"/>
      <c r="L44" s="35"/>
    </row>
    <row r="45" spans="1:22" s="70" customFormat="1" ht="22.2" customHeight="1" x14ac:dyDescent="0.25">
      <c r="A45" s="261" t="s">
        <v>249</v>
      </c>
      <c r="B45" s="112" t="s">
        <v>250</v>
      </c>
      <c r="C45" s="209">
        <f>容积率修正系数!B6</f>
        <v>0.64500000000000002</v>
      </c>
      <c r="D45" s="209">
        <f>容积率修正系数!K9</f>
        <v>1.4790000000000001</v>
      </c>
      <c r="E45" s="209">
        <f>容积率修正系数!K8</f>
        <v>1.296</v>
      </c>
      <c r="F45" s="36">
        <f>容积率修正系数!D8</f>
        <v>1.45</v>
      </c>
      <c r="M45" s="35"/>
      <c r="N45" s="35"/>
      <c r="O45" s="35"/>
      <c r="P45" s="35"/>
      <c r="Q45" s="35"/>
      <c r="R45" s="35"/>
      <c r="S45" s="35"/>
      <c r="T45" s="35"/>
      <c r="U45" s="35"/>
    </row>
    <row r="46" spans="1:22" s="70" customFormat="1" ht="22.2" customHeight="1" x14ac:dyDescent="0.25">
      <c r="A46" s="261"/>
      <c r="B46" s="112" t="s">
        <v>251</v>
      </c>
      <c r="C46" s="45">
        <v>100</v>
      </c>
      <c r="D46" s="45">
        <v>100</v>
      </c>
      <c r="E46" s="45">
        <v>100</v>
      </c>
      <c r="F46" s="45">
        <v>100</v>
      </c>
      <c r="N46" s="35"/>
      <c r="O46" s="35"/>
      <c r="P46" s="35"/>
      <c r="Q46" s="35"/>
      <c r="R46" s="35"/>
      <c r="S46" s="35"/>
      <c r="T46" s="35"/>
      <c r="U46" s="35"/>
    </row>
    <row r="47" spans="1:22" s="70" customFormat="1" ht="22.2" customHeight="1" x14ac:dyDescent="0.25">
      <c r="A47" s="261"/>
      <c r="B47" s="112" t="s">
        <v>253</v>
      </c>
      <c r="C47" s="45">
        <v>100</v>
      </c>
      <c r="D47" s="45">
        <v>100</v>
      </c>
      <c r="E47" s="45">
        <v>100</v>
      </c>
      <c r="F47" s="45">
        <v>100</v>
      </c>
      <c r="N47" s="35"/>
      <c r="O47" s="35"/>
      <c r="P47" s="35"/>
      <c r="Q47" s="35"/>
      <c r="R47" s="35"/>
      <c r="S47" s="35"/>
      <c r="T47" s="35"/>
      <c r="U47" s="35"/>
    </row>
    <row r="48" spans="1:22" s="70" customFormat="1" ht="22.2" customHeight="1" x14ac:dyDescent="0.25">
      <c r="A48" s="261"/>
      <c r="B48" s="112" t="s">
        <v>258</v>
      </c>
      <c r="C48" s="45">
        <v>100</v>
      </c>
      <c r="D48" s="45">
        <v>100</v>
      </c>
      <c r="E48" s="45">
        <v>98</v>
      </c>
      <c r="F48" s="45">
        <v>96</v>
      </c>
      <c r="N48" s="35"/>
      <c r="O48" s="35"/>
      <c r="P48" s="35"/>
      <c r="Q48" s="35"/>
      <c r="R48" s="35"/>
      <c r="S48" s="35"/>
      <c r="T48" s="35"/>
      <c r="U48" s="35"/>
    </row>
    <row r="49" spans="1:22" s="70" customFormat="1" ht="22.2" customHeight="1" x14ac:dyDescent="0.25">
      <c r="A49" s="261"/>
      <c r="B49" s="112" t="s">
        <v>263</v>
      </c>
      <c r="C49" s="45">
        <v>100</v>
      </c>
      <c r="D49" s="45">
        <v>98</v>
      </c>
      <c r="E49" s="45">
        <v>100</v>
      </c>
      <c r="F49" s="45">
        <v>99</v>
      </c>
      <c r="O49" s="35"/>
      <c r="P49" s="35"/>
      <c r="Q49" s="35"/>
      <c r="R49" s="35"/>
      <c r="S49" s="35"/>
      <c r="T49" s="35"/>
      <c r="U49" s="35"/>
    </row>
    <row r="50" spans="1:22" s="70" customFormat="1" ht="22.2" customHeight="1" x14ac:dyDescent="0.25">
      <c r="A50" s="261"/>
      <c r="B50" s="112" t="s">
        <v>268</v>
      </c>
      <c r="C50" s="45">
        <v>100</v>
      </c>
      <c r="D50" s="45">
        <v>102</v>
      </c>
      <c r="E50" s="45">
        <v>102</v>
      </c>
      <c r="F50" s="45">
        <v>102</v>
      </c>
      <c r="O50" s="35"/>
      <c r="P50" s="35"/>
      <c r="Q50" s="35"/>
      <c r="R50" s="35"/>
      <c r="S50" s="35"/>
      <c r="T50" s="35"/>
      <c r="U50" s="35"/>
    </row>
    <row r="51" spans="1:22" s="70" customFormat="1" ht="22.2" customHeight="1" x14ac:dyDescent="0.25">
      <c r="A51" s="326"/>
      <c r="B51" s="210" t="s">
        <v>372</v>
      </c>
      <c r="C51" s="194">
        <v>100</v>
      </c>
      <c r="D51" s="194">
        <v>97</v>
      </c>
      <c r="E51" s="194">
        <v>98</v>
      </c>
      <c r="F51" s="194">
        <v>97</v>
      </c>
      <c r="O51" s="35"/>
      <c r="P51" s="35"/>
      <c r="Q51" s="35"/>
      <c r="R51" s="35"/>
      <c r="S51" s="35"/>
      <c r="T51" s="35"/>
      <c r="U51" s="35"/>
    </row>
    <row r="52" spans="1:22" s="70" customFormat="1" ht="22.2" customHeight="1" x14ac:dyDescent="0.25">
      <c r="A52" s="261"/>
      <c r="B52" s="211" t="s">
        <v>391</v>
      </c>
      <c r="C52" s="45">
        <v>100</v>
      </c>
      <c r="D52" s="45">
        <v>99</v>
      </c>
      <c r="E52" s="45">
        <v>99</v>
      </c>
      <c r="F52" s="45">
        <v>100</v>
      </c>
      <c r="O52" s="35"/>
      <c r="P52" s="35"/>
      <c r="Q52" s="35"/>
      <c r="R52" s="35"/>
      <c r="S52" s="35"/>
      <c r="T52" s="35"/>
      <c r="U52" s="35"/>
    </row>
    <row r="53" spans="1:22" s="70" customFormat="1" ht="22.2" customHeight="1" x14ac:dyDescent="0.25">
      <c r="A53" s="259" t="s">
        <v>401</v>
      </c>
      <c r="B53" s="260"/>
      <c r="C53" s="45"/>
      <c r="D53" s="45">
        <f>ROUND(PRODUCT($C$34:$C$52)/PRODUCT(D34:D52)*D33,0)</f>
        <v>16648</v>
      </c>
      <c r="E53" s="45">
        <f>ROUND(PRODUCT($C$34:$C$52)/PRODUCT(E34:E52)*E33,0)</f>
        <v>17396</v>
      </c>
      <c r="F53" s="45">
        <f>ROUND(PRODUCT($C$34:$C$52)/PRODUCT(F34:F52)*F33,0)</f>
        <v>18142</v>
      </c>
      <c r="O53" s="35"/>
      <c r="P53" s="35"/>
      <c r="Q53" s="35"/>
      <c r="R53" s="35"/>
      <c r="S53" s="35"/>
      <c r="T53" s="35"/>
      <c r="U53" s="35"/>
      <c r="V53" s="35"/>
    </row>
    <row r="54" spans="1:22" ht="21.75" customHeight="1" x14ac:dyDescent="0.25">
      <c r="A54" s="263" t="s">
        <v>400</v>
      </c>
      <c r="B54" s="263"/>
      <c r="C54" s="30"/>
      <c r="D54" s="324">
        <f>(D53+E53+F53)/3</f>
        <v>17395</v>
      </c>
      <c r="E54" s="322"/>
      <c r="F54" s="325"/>
      <c r="O54" s="22"/>
      <c r="P54" s="22"/>
      <c r="Q54" s="22"/>
      <c r="R54" s="22"/>
      <c r="S54" s="22"/>
      <c r="T54" s="22"/>
      <c r="U54" s="22"/>
      <c r="V54" s="22"/>
    </row>
    <row r="55" spans="1:22" ht="21.75" customHeight="1" x14ac:dyDescent="0.25">
      <c r="A55" s="312" t="s">
        <v>396</v>
      </c>
      <c r="B55" s="313"/>
      <c r="C55" s="186"/>
      <c r="D55" s="317">
        <f>D63</f>
        <v>0.98699999999999999</v>
      </c>
      <c r="E55" s="318"/>
      <c r="F55" s="319"/>
      <c r="O55" s="35"/>
      <c r="P55" s="35"/>
      <c r="Q55" s="35"/>
      <c r="R55" s="35"/>
      <c r="S55" s="35"/>
      <c r="T55" s="35"/>
      <c r="U55" s="35"/>
      <c r="V55" s="35"/>
    </row>
    <row r="56" spans="1:22" ht="21.75" customHeight="1" x14ac:dyDescent="0.25">
      <c r="A56" s="264" t="s">
        <v>399</v>
      </c>
      <c r="B56" s="265"/>
      <c r="C56" s="186"/>
      <c r="D56" s="321">
        <f>D54*D55</f>
        <v>17169</v>
      </c>
      <c r="E56" s="322"/>
      <c r="F56" s="323"/>
      <c r="O56" s="35"/>
      <c r="P56" s="35"/>
      <c r="Q56" s="35"/>
      <c r="R56" s="35"/>
      <c r="S56" s="35"/>
      <c r="T56" s="35"/>
      <c r="U56" s="35"/>
      <c r="V56" s="35"/>
    </row>
    <row r="57" spans="1:22" ht="21.75" customHeight="1" x14ac:dyDescent="0.25">
      <c r="A57" s="263" t="s">
        <v>282</v>
      </c>
      <c r="B57" s="263"/>
      <c r="C57" s="30"/>
      <c r="D57" s="324">
        <v>15994</v>
      </c>
      <c r="E57" s="322"/>
      <c r="F57" s="325"/>
      <c r="O57" s="22"/>
      <c r="P57" s="22"/>
      <c r="Q57" s="22"/>
      <c r="R57" s="22"/>
      <c r="S57" s="22"/>
      <c r="T57" s="22"/>
      <c r="U57" s="22"/>
      <c r="V57" s="22"/>
    </row>
    <row r="58" spans="1:22" ht="21.75" customHeight="1" x14ac:dyDescent="0.25">
      <c r="A58" s="312" t="s">
        <v>395</v>
      </c>
      <c r="B58" s="313"/>
      <c r="C58" s="186"/>
      <c r="D58" s="314">
        <f>ROUND(D54*D57,-2)</f>
        <v>278215600</v>
      </c>
      <c r="E58" s="315"/>
      <c r="F58" s="316"/>
      <c r="O58" s="35"/>
      <c r="P58" s="35"/>
      <c r="Q58" s="35"/>
      <c r="R58" s="35"/>
      <c r="S58" s="35"/>
      <c r="T58" s="35"/>
      <c r="U58" s="35"/>
      <c r="V58" s="35"/>
    </row>
    <row r="59" spans="1:22" ht="21.75" customHeight="1" x14ac:dyDescent="0.25">
      <c r="A59" s="58"/>
      <c r="B59" s="58"/>
      <c r="C59" s="59"/>
      <c r="D59" s="60"/>
      <c r="E59" s="60"/>
      <c r="F59" s="60"/>
      <c r="O59" s="35"/>
      <c r="P59" s="35"/>
      <c r="Q59" s="35"/>
      <c r="R59" s="35"/>
      <c r="S59" s="35"/>
      <c r="T59" s="35"/>
      <c r="U59" s="35"/>
      <c r="V59" s="35"/>
    </row>
    <row r="60" spans="1:22" ht="21.75" customHeight="1" x14ac:dyDescent="0.25">
      <c r="A60" s="58"/>
      <c r="B60" s="195"/>
      <c r="C60" s="197" t="s">
        <v>359</v>
      </c>
      <c r="D60" s="196" t="s">
        <v>376</v>
      </c>
      <c r="E60" s="196" t="s">
        <v>377</v>
      </c>
      <c r="F60" s="60"/>
      <c r="O60" s="35"/>
      <c r="P60" s="35"/>
      <c r="Q60" s="35"/>
      <c r="R60" s="35"/>
      <c r="S60" s="35"/>
      <c r="T60" s="35"/>
      <c r="U60" s="35"/>
      <c r="V60" s="35"/>
    </row>
    <row r="61" spans="1:22" ht="21.75" customHeight="1" x14ac:dyDescent="0.25">
      <c r="A61" s="58"/>
      <c r="C61" s="198">
        <f>DAYS360(D61,E61)/360</f>
        <v>54.6</v>
      </c>
      <c r="D61" s="199">
        <v>43298</v>
      </c>
      <c r="E61" s="199">
        <v>63243</v>
      </c>
      <c r="F61" s="60"/>
      <c r="O61" s="35"/>
      <c r="P61" s="35"/>
      <c r="Q61" s="35"/>
      <c r="R61" s="35"/>
      <c r="S61" s="35"/>
      <c r="T61" s="35"/>
      <c r="U61" s="35"/>
      <c r="V61" s="35"/>
    </row>
    <row r="62" spans="1:22" ht="21.75" customHeight="1" x14ac:dyDescent="0.25">
      <c r="A62" s="58"/>
      <c r="B62" s="200" t="s">
        <v>397</v>
      </c>
      <c r="C62" s="201" t="s">
        <v>378</v>
      </c>
      <c r="D62" s="195"/>
      <c r="E62" s="195"/>
      <c r="F62" s="60"/>
      <c r="O62" s="35"/>
      <c r="P62" s="35"/>
      <c r="Q62" s="35"/>
      <c r="R62" s="35"/>
      <c r="S62" s="35"/>
      <c r="T62" s="35"/>
      <c r="U62" s="35"/>
      <c r="V62" s="35"/>
    </row>
    <row r="63" spans="1:22" ht="21.75" customHeight="1" x14ac:dyDescent="0.25">
      <c r="A63" s="58"/>
      <c r="B63" s="202" t="s">
        <v>396</v>
      </c>
      <c r="C63" s="195"/>
      <c r="D63" s="203">
        <f>(1-1/(1+0.075)^C61)/(1-1/(1+0.075)^70)</f>
        <v>0.98699999999999999</v>
      </c>
      <c r="E63" s="195"/>
      <c r="F63" s="60"/>
      <c r="O63" s="22"/>
      <c r="P63" s="22"/>
      <c r="Q63" s="22"/>
      <c r="R63" s="22"/>
      <c r="S63" s="22"/>
      <c r="T63" s="22"/>
      <c r="U63" s="22"/>
      <c r="V63" s="22"/>
    </row>
    <row r="64" spans="1:22" ht="21.75" customHeight="1" x14ac:dyDescent="0.25">
      <c r="A64" s="58"/>
      <c r="B64" s="205"/>
      <c r="C64" s="206"/>
      <c r="D64" s="207"/>
      <c r="E64" s="206"/>
      <c r="F64" s="60"/>
      <c r="O64" s="35"/>
      <c r="P64" s="35"/>
      <c r="Q64" s="35"/>
      <c r="R64" s="35"/>
      <c r="S64" s="35"/>
      <c r="T64" s="35"/>
      <c r="U64" s="35"/>
      <c r="V64" s="35"/>
    </row>
    <row r="65" spans="1:23" ht="25.95" customHeight="1" x14ac:dyDescent="0.25">
      <c r="A65" s="58"/>
      <c r="B65" s="320" t="s">
        <v>398</v>
      </c>
      <c r="C65" s="320"/>
      <c r="D65" s="320"/>
      <c r="E65" s="59"/>
      <c r="F65" s="59"/>
      <c r="G65" s="22"/>
      <c r="H65" s="22"/>
      <c r="I65" s="22"/>
      <c r="J65" s="22"/>
      <c r="K65" s="22"/>
      <c r="L65" s="22"/>
      <c r="M65" s="22"/>
      <c r="O65" s="22"/>
      <c r="P65" s="22"/>
      <c r="Q65" s="22"/>
      <c r="R65" s="22"/>
      <c r="S65" s="22"/>
      <c r="T65" s="22"/>
      <c r="U65" s="22"/>
      <c r="V65" s="22"/>
    </row>
    <row r="66" spans="1:23" ht="22.2" customHeight="1" x14ac:dyDescent="0.25">
      <c r="A66" s="275" t="s">
        <v>284</v>
      </c>
      <c r="B66" s="276"/>
      <c r="C66" s="276"/>
      <c r="D66" s="276"/>
      <c r="E66" s="277"/>
      <c r="G66" s="22"/>
      <c r="H66" s="22"/>
      <c r="I66" s="22"/>
      <c r="J66" s="22"/>
      <c r="K66" s="22"/>
      <c r="L66" s="22"/>
      <c r="M66" s="22"/>
      <c r="O66" s="22"/>
      <c r="P66" s="22"/>
      <c r="Q66" s="22"/>
      <c r="R66" s="22"/>
      <c r="S66" s="22"/>
      <c r="T66" s="22"/>
      <c r="U66" s="22"/>
      <c r="V66" s="22"/>
    </row>
    <row r="67" spans="1:23" ht="22.2" customHeight="1" x14ac:dyDescent="0.25">
      <c r="A67" s="310" t="s">
        <v>215</v>
      </c>
      <c r="B67" s="311"/>
      <c r="C67" s="193" t="s">
        <v>217</v>
      </c>
      <c r="D67" s="193" t="s">
        <v>132</v>
      </c>
      <c r="E67" s="193" t="s">
        <v>133</v>
      </c>
      <c r="G67" s="22"/>
      <c r="H67" s="22"/>
      <c r="I67" s="22"/>
      <c r="J67" s="22"/>
      <c r="K67" s="22"/>
      <c r="L67" s="22"/>
      <c r="M67" s="22"/>
      <c r="P67" s="22"/>
      <c r="Q67" s="22"/>
      <c r="R67" s="22"/>
      <c r="S67" s="22"/>
      <c r="T67" s="22"/>
      <c r="U67" s="22"/>
      <c r="V67" s="22"/>
      <c r="W67" s="22"/>
    </row>
    <row r="68" spans="1:23" ht="30" customHeight="1" x14ac:dyDescent="0.25">
      <c r="A68" s="310" t="str">
        <f>A32</f>
        <v>项目位置</v>
      </c>
      <c r="B68" s="311"/>
      <c r="C68" s="33" t="s">
        <v>220</v>
      </c>
      <c r="D68" s="33" t="s">
        <v>221</v>
      </c>
      <c r="E68" s="33" t="s">
        <v>222</v>
      </c>
      <c r="G68" s="22"/>
      <c r="H68" s="22"/>
      <c r="I68" s="22"/>
      <c r="J68" s="22"/>
      <c r="K68" s="22"/>
      <c r="L68" s="22"/>
      <c r="M68" s="22"/>
      <c r="N68" s="22"/>
      <c r="P68" s="22"/>
      <c r="Q68" s="22"/>
      <c r="R68" s="22"/>
      <c r="S68" s="22"/>
      <c r="T68" s="22"/>
      <c r="U68" s="22"/>
      <c r="V68" s="22"/>
      <c r="W68" s="22"/>
    </row>
    <row r="69" spans="1:23" ht="22.2" customHeight="1" x14ac:dyDescent="0.25">
      <c r="A69" s="310" t="s">
        <v>285</v>
      </c>
      <c r="B69" s="311"/>
      <c r="C69" s="36">
        <f>D6</f>
        <v>36278.01</v>
      </c>
      <c r="D69" s="36">
        <f>E6</f>
        <v>30615.46</v>
      </c>
      <c r="E69" s="36">
        <f>F6</f>
        <v>34977.14</v>
      </c>
      <c r="F69" s="22"/>
      <c r="G69" s="22"/>
      <c r="H69" s="22"/>
      <c r="I69" s="22"/>
      <c r="J69" s="22"/>
      <c r="K69" s="22"/>
      <c r="L69" s="22"/>
      <c r="M69" s="22"/>
      <c r="O69" s="22"/>
      <c r="P69" s="22"/>
      <c r="Q69" s="22"/>
      <c r="R69" s="22"/>
      <c r="S69" s="22"/>
      <c r="T69" s="22"/>
      <c r="U69" s="22"/>
      <c r="V69" s="22"/>
    </row>
    <row r="70" spans="1:23" ht="22.2" customHeight="1" x14ac:dyDescent="0.25">
      <c r="A70" s="310" t="s">
        <v>224</v>
      </c>
      <c r="B70" s="311"/>
      <c r="C70" s="62" t="str">
        <f t="shared" ref="C70:E73" si="0">CONCATENATE($C34,"/",D34)</f>
        <v>100/100</v>
      </c>
      <c r="D70" s="62" t="str">
        <f t="shared" si="0"/>
        <v>100/100</v>
      </c>
      <c r="E70" s="62" t="str">
        <f t="shared" si="0"/>
        <v>100/100</v>
      </c>
      <c r="F70" s="22"/>
      <c r="G70" s="22"/>
      <c r="H70" s="22"/>
      <c r="I70" s="22"/>
      <c r="J70" s="22"/>
      <c r="K70" s="22"/>
      <c r="L70" s="22"/>
      <c r="M70" s="22"/>
      <c r="O70" s="22"/>
      <c r="P70" s="22"/>
      <c r="Q70" s="22"/>
      <c r="R70" s="22"/>
      <c r="S70" s="22"/>
      <c r="T70" s="22"/>
      <c r="U70" s="22"/>
      <c r="V70" s="22"/>
    </row>
    <row r="71" spans="1:23" ht="22.2" customHeight="1" x14ac:dyDescent="0.25">
      <c r="A71" s="310" t="s">
        <v>141</v>
      </c>
      <c r="B71" s="311"/>
      <c r="C71" s="62" t="str">
        <f t="shared" si="0"/>
        <v>100/100</v>
      </c>
      <c r="D71" s="62" t="str">
        <f t="shared" si="0"/>
        <v>100/100</v>
      </c>
      <c r="E71" s="62" t="str">
        <f t="shared" si="0"/>
        <v>100/100</v>
      </c>
      <c r="F71" s="22"/>
      <c r="G71" s="22"/>
      <c r="H71" s="22"/>
      <c r="I71" s="22"/>
      <c r="J71" s="22"/>
      <c r="K71" s="22"/>
      <c r="L71" s="22"/>
      <c r="M71" s="22"/>
      <c r="O71" s="22"/>
      <c r="P71" s="22"/>
      <c r="Q71" s="22"/>
      <c r="R71" s="22"/>
      <c r="S71" s="22"/>
      <c r="T71" s="22"/>
      <c r="U71" s="22"/>
      <c r="V71" s="22"/>
    </row>
    <row r="72" spans="1:23" ht="22.2" customHeight="1" x14ac:dyDescent="0.25">
      <c r="A72" s="310" t="s">
        <v>225</v>
      </c>
      <c r="B72" s="311"/>
      <c r="C72" s="62" t="str">
        <f t="shared" si="0"/>
        <v>100/100</v>
      </c>
      <c r="D72" s="62" t="str">
        <f t="shared" si="0"/>
        <v>100/100</v>
      </c>
      <c r="E72" s="62" t="str">
        <f t="shared" si="0"/>
        <v>100/100</v>
      </c>
      <c r="F72" s="22"/>
      <c r="G72" s="22"/>
      <c r="H72" s="22"/>
      <c r="I72" s="22"/>
      <c r="J72" s="22"/>
      <c r="K72" s="22"/>
      <c r="L72" s="22"/>
      <c r="M72" s="22"/>
      <c r="O72" s="22"/>
      <c r="P72" s="22"/>
      <c r="Q72" s="22"/>
      <c r="R72" s="22"/>
      <c r="S72" s="22"/>
      <c r="T72" s="22"/>
      <c r="U72" s="22"/>
      <c r="V72" s="22"/>
    </row>
    <row r="73" spans="1:23" ht="22.2" customHeight="1" x14ac:dyDescent="0.25">
      <c r="A73" s="310" t="s">
        <v>345</v>
      </c>
      <c r="B73" s="311"/>
      <c r="C73" s="62" t="str">
        <f t="shared" si="0"/>
        <v>100/100</v>
      </c>
      <c r="D73" s="62" t="str">
        <f t="shared" si="0"/>
        <v>100/100</v>
      </c>
      <c r="E73" s="62" t="str">
        <f t="shared" si="0"/>
        <v>100/100</v>
      </c>
      <c r="F73" s="22"/>
      <c r="G73" s="22"/>
      <c r="H73" s="22"/>
      <c r="I73" s="22"/>
      <c r="J73" s="22"/>
      <c r="K73" s="22"/>
      <c r="L73" s="22"/>
      <c r="M73" s="22"/>
    </row>
    <row r="74" spans="1:23" ht="22.2" customHeight="1" x14ac:dyDescent="0.25">
      <c r="A74" s="310" t="s">
        <v>346</v>
      </c>
      <c r="B74" s="311"/>
      <c r="C74" s="62" t="e">
        <f>CONCATENATE(#REF!,"/",#REF!)</f>
        <v>#REF!</v>
      </c>
      <c r="D74" s="62" t="e">
        <f>CONCATENATE(#REF!,"/",#REF!)</f>
        <v>#REF!</v>
      </c>
      <c r="E74" s="62" t="e">
        <f>CONCATENATE(#REF!,"/",#REF!)</f>
        <v>#REF!</v>
      </c>
      <c r="F74" s="22"/>
      <c r="G74" s="22"/>
      <c r="H74" s="22"/>
      <c r="I74" s="22"/>
      <c r="J74" s="22"/>
      <c r="K74" s="22"/>
      <c r="L74" s="22"/>
      <c r="M74" s="22"/>
    </row>
    <row r="75" spans="1:23" ht="22.2" customHeight="1" x14ac:dyDescent="0.25">
      <c r="A75" s="272" t="s">
        <v>227</v>
      </c>
      <c r="B75" s="32" t="s">
        <v>228</v>
      </c>
      <c r="C75" s="62" t="str">
        <f t="shared" ref="C75:E87" si="1">CONCATENATE($C38,"/",D38)</f>
        <v>100/100</v>
      </c>
      <c r="D75" s="62" t="str">
        <f t="shared" si="1"/>
        <v>100/96</v>
      </c>
      <c r="E75" s="62" t="str">
        <f t="shared" si="1"/>
        <v>100/96</v>
      </c>
      <c r="F75" s="22"/>
      <c r="G75" s="22"/>
      <c r="H75" s="22"/>
      <c r="I75" s="22"/>
      <c r="J75" s="22"/>
      <c r="K75" s="22"/>
      <c r="L75" s="22"/>
      <c r="M75" s="22"/>
    </row>
    <row r="76" spans="1:23" ht="22.2" customHeight="1" x14ac:dyDescent="0.25">
      <c r="A76" s="273"/>
      <c r="B76" s="32" t="s">
        <v>230</v>
      </c>
      <c r="C76" s="62" t="str">
        <f t="shared" si="1"/>
        <v>100/100</v>
      </c>
      <c r="D76" s="62" t="str">
        <f t="shared" si="1"/>
        <v>100/100</v>
      </c>
      <c r="E76" s="62" t="str">
        <f t="shared" si="1"/>
        <v>100/102</v>
      </c>
      <c r="F76" s="22"/>
      <c r="G76" s="22"/>
      <c r="H76" s="22"/>
      <c r="I76" s="22"/>
      <c r="J76" s="22"/>
      <c r="K76" s="22"/>
      <c r="L76" s="22"/>
      <c r="M76" s="22"/>
    </row>
    <row r="77" spans="1:23" ht="22.2" customHeight="1" x14ac:dyDescent="0.25">
      <c r="A77" s="273"/>
      <c r="B77" s="47" t="s">
        <v>235</v>
      </c>
      <c r="C77" s="62" t="str">
        <f t="shared" si="1"/>
        <v>100/100</v>
      </c>
      <c r="D77" s="62" t="str">
        <f t="shared" si="1"/>
        <v>100/96</v>
      </c>
      <c r="E77" s="62" t="str">
        <f t="shared" si="1"/>
        <v>100/96</v>
      </c>
      <c r="F77" s="22"/>
      <c r="G77" s="22"/>
      <c r="H77" s="22"/>
      <c r="I77" s="22"/>
      <c r="J77" s="22"/>
      <c r="K77" s="22"/>
      <c r="L77" s="22"/>
      <c r="M77" s="22"/>
    </row>
    <row r="78" spans="1:23" ht="22.2" customHeight="1" x14ac:dyDescent="0.25">
      <c r="A78" s="273"/>
      <c r="B78" s="32" t="s">
        <v>239</v>
      </c>
      <c r="C78" s="62" t="str">
        <f t="shared" si="1"/>
        <v>100/100</v>
      </c>
      <c r="D78" s="62" t="str">
        <f t="shared" si="1"/>
        <v>100/100</v>
      </c>
      <c r="E78" s="62" t="str">
        <f t="shared" si="1"/>
        <v>100/100</v>
      </c>
      <c r="F78" s="22"/>
      <c r="G78" s="22"/>
      <c r="H78" s="22"/>
      <c r="I78" s="22"/>
      <c r="J78" s="22"/>
      <c r="K78" s="22"/>
      <c r="L78" s="22"/>
      <c r="M78" s="22"/>
    </row>
    <row r="79" spans="1:23" ht="22.2" customHeight="1" x14ac:dyDescent="0.25">
      <c r="A79" s="273"/>
      <c r="B79" s="67" t="s">
        <v>274</v>
      </c>
      <c r="C79" s="62" t="str">
        <f t="shared" si="1"/>
        <v>100/100</v>
      </c>
      <c r="D79" s="62" t="str">
        <f t="shared" si="1"/>
        <v>100/98</v>
      </c>
      <c r="E79" s="62" t="str">
        <f t="shared" si="1"/>
        <v>100/98</v>
      </c>
      <c r="F79" s="22"/>
      <c r="G79" s="22"/>
      <c r="H79" s="22"/>
      <c r="I79" s="22"/>
      <c r="J79" s="22"/>
      <c r="K79" s="22"/>
      <c r="L79" s="22"/>
      <c r="M79" s="22"/>
    </row>
    <row r="80" spans="1:23" ht="22.2" customHeight="1" x14ac:dyDescent="0.25">
      <c r="A80" s="273"/>
      <c r="B80" s="32" t="s">
        <v>244</v>
      </c>
      <c r="C80" s="62" t="str">
        <f t="shared" si="1"/>
        <v>100/100</v>
      </c>
      <c r="D80" s="62" t="str">
        <f t="shared" si="1"/>
        <v>100/100</v>
      </c>
      <c r="E80" s="62" t="str">
        <f t="shared" si="1"/>
        <v>100/100</v>
      </c>
      <c r="F80" s="22"/>
      <c r="G80" s="22"/>
      <c r="H80" s="22"/>
      <c r="I80" s="22"/>
      <c r="J80" s="22"/>
      <c r="K80" s="22"/>
      <c r="L80" s="22"/>
      <c r="M80" s="22"/>
    </row>
    <row r="81" spans="1:14" ht="22.2" customHeight="1" x14ac:dyDescent="0.25">
      <c r="A81" s="274"/>
      <c r="B81" s="67" t="s">
        <v>246</v>
      </c>
      <c r="C81" s="62" t="str">
        <f t="shared" si="1"/>
        <v>100/99</v>
      </c>
      <c r="D81" s="62" t="str">
        <f t="shared" si="1"/>
        <v>100/100</v>
      </c>
      <c r="E81" s="62" t="str">
        <f t="shared" si="1"/>
        <v>100/99</v>
      </c>
      <c r="F81" s="22"/>
      <c r="G81" s="22"/>
      <c r="H81" s="22"/>
      <c r="I81" s="22"/>
      <c r="J81" s="22"/>
      <c r="K81" s="22"/>
      <c r="L81" s="22"/>
    </row>
    <row r="82" spans="1:14" ht="22.2" customHeight="1" x14ac:dyDescent="0.25">
      <c r="A82" s="307" t="s">
        <v>249</v>
      </c>
      <c r="B82" s="37" t="s">
        <v>250</v>
      </c>
      <c r="C82" s="62" t="str">
        <f t="shared" si="1"/>
        <v>0.645/1.479</v>
      </c>
      <c r="D82" s="62" t="str">
        <f t="shared" si="1"/>
        <v>0.645/1.296</v>
      </c>
      <c r="E82" s="62" t="str">
        <f t="shared" si="1"/>
        <v>0.645/1.45</v>
      </c>
      <c r="F82" s="22"/>
      <c r="G82" s="22"/>
      <c r="H82" s="22"/>
      <c r="I82" s="22"/>
      <c r="J82" s="22"/>
      <c r="K82" s="22"/>
      <c r="L82" s="22"/>
    </row>
    <row r="83" spans="1:14" ht="22.2" customHeight="1" x14ac:dyDescent="0.25">
      <c r="A83" s="308"/>
      <c r="B83" s="37" t="s">
        <v>251</v>
      </c>
      <c r="C83" s="62" t="str">
        <f t="shared" si="1"/>
        <v>100/100</v>
      </c>
      <c r="D83" s="62" t="str">
        <f t="shared" si="1"/>
        <v>100/100</v>
      </c>
      <c r="E83" s="62" t="str">
        <f t="shared" si="1"/>
        <v>100/100</v>
      </c>
      <c r="F83" s="22"/>
      <c r="G83" s="22"/>
      <c r="H83" s="22"/>
      <c r="I83" s="22"/>
      <c r="J83" s="22"/>
      <c r="K83" s="22"/>
      <c r="L83" s="22"/>
    </row>
    <row r="84" spans="1:14" ht="22.2" customHeight="1" x14ac:dyDescent="0.25">
      <c r="A84" s="308"/>
      <c r="B84" s="37" t="s">
        <v>253</v>
      </c>
      <c r="C84" s="62" t="str">
        <f t="shared" si="1"/>
        <v>100/100</v>
      </c>
      <c r="D84" s="62" t="str">
        <f t="shared" si="1"/>
        <v>100/100</v>
      </c>
      <c r="E84" s="62" t="str">
        <f t="shared" si="1"/>
        <v>100/100</v>
      </c>
      <c r="F84" s="22"/>
      <c r="G84" s="22"/>
      <c r="H84" s="22"/>
      <c r="I84" s="22"/>
      <c r="J84" s="22"/>
      <c r="K84" s="22"/>
      <c r="L84" s="22"/>
    </row>
    <row r="85" spans="1:14" ht="22.2" customHeight="1" x14ac:dyDescent="0.25">
      <c r="A85" s="308"/>
      <c r="B85" s="37" t="s">
        <v>258</v>
      </c>
      <c r="C85" s="62" t="str">
        <f t="shared" si="1"/>
        <v>100/100</v>
      </c>
      <c r="D85" s="62" t="str">
        <f t="shared" si="1"/>
        <v>100/98</v>
      </c>
      <c r="E85" s="62" t="str">
        <f t="shared" si="1"/>
        <v>100/96</v>
      </c>
      <c r="F85" s="22"/>
      <c r="G85" s="22"/>
      <c r="H85" s="22"/>
      <c r="I85" s="22"/>
      <c r="J85" s="22"/>
      <c r="K85" s="22"/>
      <c r="L85" s="22"/>
    </row>
    <row r="86" spans="1:14" ht="22.2" customHeight="1" x14ac:dyDescent="0.25">
      <c r="A86" s="308"/>
      <c r="B86" s="37" t="s">
        <v>263</v>
      </c>
      <c r="C86" s="62" t="str">
        <f t="shared" si="1"/>
        <v>100/98</v>
      </c>
      <c r="D86" s="62" t="str">
        <f t="shared" si="1"/>
        <v>100/100</v>
      </c>
      <c r="E86" s="62" t="str">
        <f t="shared" si="1"/>
        <v>100/99</v>
      </c>
      <c r="F86" s="22"/>
      <c r="G86" s="22"/>
      <c r="H86" s="22"/>
      <c r="I86" s="22"/>
      <c r="J86" s="22"/>
      <c r="K86" s="22"/>
      <c r="L86" s="22"/>
    </row>
    <row r="87" spans="1:14" ht="22.2" customHeight="1" x14ac:dyDescent="0.25">
      <c r="A87" s="308"/>
      <c r="B87" s="37" t="s">
        <v>268</v>
      </c>
      <c r="C87" s="62" t="str">
        <f t="shared" si="1"/>
        <v>100/102</v>
      </c>
      <c r="D87" s="62" t="str">
        <f t="shared" si="1"/>
        <v>100/102</v>
      </c>
      <c r="E87" s="62" t="str">
        <f t="shared" si="1"/>
        <v>100/102</v>
      </c>
      <c r="F87" s="22"/>
      <c r="G87" s="22"/>
      <c r="H87" s="22"/>
      <c r="I87" s="22"/>
      <c r="J87" s="22"/>
      <c r="K87" s="22"/>
      <c r="L87" s="22"/>
    </row>
    <row r="88" spans="1:14" ht="22.2" customHeight="1" x14ac:dyDescent="0.25">
      <c r="A88" s="308"/>
      <c r="B88" s="184" t="s">
        <v>372</v>
      </c>
      <c r="C88" s="62" t="str">
        <f t="shared" ref="C88:C89" si="2">CONCATENATE($C51,"/",D51)</f>
        <v>100/97</v>
      </c>
      <c r="D88" s="62" t="str">
        <f t="shared" ref="D88:D89" si="3">CONCATENATE($C51,"/",E51)</f>
        <v>100/98</v>
      </c>
      <c r="E88" s="62" t="str">
        <f t="shared" ref="E88:E89" si="4">CONCATENATE($C51,"/",F51)</f>
        <v>100/97</v>
      </c>
      <c r="F88" s="35"/>
      <c r="G88" s="35"/>
      <c r="H88" s="35"/>
      <c r="I88" s="35"/>
      <c r="J88" s="35"/>
      <c r="K88" s="35"/>
      <c r="L88" s="35"/>
    </row>
    <row r="89" spans="1:14" ht="22.2" customHeight="1" x14ac:dyDescent="0.25">
      <c r="A89" s="309"/>
      <c r="B89" s="183" t="s">
        <v>380</v>
      </c>
      <c r="C89" s="62" t="str">
        <f t="shared" si="2"/>
        <v>100/99</v>
      </c>
      <c r="D89" s="62" t="str">
        <f t="shared" si="3"/>
        <v>100/99</v>
      </c>
      <c r="E89" s="62" t="str">
        <f t="shared" si="4"/>
        <v>100/100</v>
      </c>
      <c r="F89" s="35"/>
      <c r="G89" s="35"/>
      <c r="H89" s="35"/>
      <c r="I89" s="35"/>
      <c r="J89" s="35"/>
      <c r="K89" s="35"/>
      <c r="L89" s="35"/>
    </row>
    <row r="90" spans="1:14" ht="22.2" customHeight="1" x14ac:dyDescent="0.25">
      <c r="A90" s="312" t="s">
        <v>289</v>
      </c>
      <c r="B90" s="313"/>
      <c r="C90" s="62">
        <f>ROUND(PRODUCT($C$34:$C$52)/PRODUCT(D34:D52)*D33,0)</f>
        <v>16648</v>
      </c>
      <c r="D90" s="62">
        <f>ROUND(PRODUCT($C$34:$C$52)/PRODUCT(E34:E52)*E33,0)</f>
        <v>17396</v>
      </c>
      <c r="E90" s="62">
        <f>ROUND(PRODUCT($C$34:$C$52)/PRODUCT(F34:F52)*F33,0)</f>
        <v>18142</v>
      </c>
      <c r="F90" s="22"/>
      <c r="G90" s="22"/>
      <c r="H90" s="22"/>
      <c r="I90" s="22"/>
      <c r="J90" s="22"/>
      <c r="K90" s="22"/>
      <c r="L90" s="22"/>
    </row>
    <row r="91" spans="1:14" ht="22.2" customHeight="1" x14ac:dyDescent="0.25">
      <c r="A91" s="312" t="s">
        <v>290</v>
      </c>
      <c r="B91" s="313"/>
      <c r="C91" s="62">
        <f>ROUND((C90+D90+E90)/3,0)</f>
        <v>17395</v>
      </c>
      <c r="D91" s="62"/>
      <c r="E91" s="62"/>
      <c r="F91" s="22"/>
      <c r="G91" s="22"/>
      <c r="H91" s="22"/>
      <c r="I91" s="22"/>
      <c r="J91" s="22"/>
      <c r="K91" s="22"/>
      <c r="L91" s="22"/>
    </row>
    <row r="92" spans="1:14" ht="30" customHeight="1" x14ac:dyDescent="0.25">
      <c r="A92" s="70"/>
      <c r="B92" s="204"/>
      <c r="C92" s="71"/>
      <c r="D92" s="71"/>
      <c r="E92" s="72"/>
      <c r="F92" s="72"/>
      <c r="G92" s="22"/>
      <c r="H92" s="22"/>
      <c r="I92" s="22"/>
      <c r="J92" s="22"/>
      <c r="K92" s="22"/>
      <c r="L92" s="22"/>
      <c r="M92" s="22"/>
      <c r="N92" s="22"/>
    </row>
    <row r="93" spans="1:14" x14ac:dyDescent="0.25">
      <c r="A93" s="22"/>
      <c r="B93" s="22"/>
      <c r="C93" s="70"/>
      <c r="D93" s="70"/>
      <c r="E93" s="70"/>
      <c r="F93" s="70"/>
      <c r="G93" s="22"/>
      <c r="H93" s="22"/>
      <c r="I93" s="22"/>
      <c r="J93" s="22"/>
      <c r="K93" s="22"/>
      <c r="L93" s="22"/>
      <c r="M93" s="22"/>
      <c r="N93" s="22"/>
    </row>
    <row r="94" spans="1:14" ht="13.5" customHeight="1" x14ac:dyDescent="0.25">
      <c r="A94" s="22"/>
      <c r="B94" s="22"/>
      <c r="C94" s="73"/>
      <c r="D94" s="73"/>
      <c r="E94" s="73"/>
      <c r="F94" s="73"/>
      <c r="G94" s="22"/>
      <c r="H94" s="22"/>
      <c r="I94" s="22"/>
      <c r="J94" s="22"/>
      <c r="K94" s="22"/>
      <c r="L94" s="22"/>
      <c r="M94" s="22"/>
      <c r="N94" s="22"/>
    </row>
    <row r="95" spans="1:14" x14ac:dyDescent="0.25">
      <c r="A95" s="22"/>
      <c r="B95" s="22"/>
      <c r="C95" s="74"/>
      <c r="D95" s="74"/>
      <c r="E95" s="74"/>
      <c r="F95" s="74"/>
      <c r="G95" s="22"/>
      <c r="H95" s="22"/>
      <c r="I95" s="22"/>
      <c r="J95" s="22"/>
      <c r="K95" s="22"/>
      <c r="L95" s="22"/>
      <c r="M95" s="22"/>
      <c r="N95" s="22"/>
    </row>
    <row r="96" spans="1:14" x14ac:dyDescent="0.25">
      <c r="A96" s="22"/>
      <c r="B96" s="22"/>
      <c r="C96" s="74"/>
      <c r="D96" s="74"/>
      <c r="E96" s="74"/>
      <c r="F96" s="74"/>
      <c r="G96" s="22"/>
      <c r="H96" s="22"/>
      <c r="I96" s="22"/>
      <c r="J96" s="22"/>
      <c r="K96" s="22"/>
      <c r="L96" s="22"/>
      <c r="M96" s="22"/>
      <c r="N96" s="22"/>
    </row>
    <row r="97" spans="14:23" x14ac:dyDescent="0.25">
      <c r="N97" s="22"/>
      <c r="O97" s="22"/>
      <c r="P97" s="22"/>
      <c r="Q97" s="22"/>
      <c r="R97" s="22"/>
      <c r="S97" s="22"/>
      <c r="T97" s="22"/>
      <c r="U97" s="22"/>
      <c r="V97" s="22"/>
      <c r="W97" s="22"/>
    </row>
    <row r="98" spans="14:23" x14ac:dyDescent="0.25">
      <c r="O98" s="22"/>
      <c r="P98" s="22"/>
      <c r="Q98" s="22"/>
      <c r="R98" s="22"/>
      <c r="S98" s="22"/>
      <c r="T98" s="22"/>
      <c r="U98" s="22"/>
      <c r="V98" s="22"/>
      <c r="W98" s="22"/>
    </row>
    <row r="99" spans="14:23" x14ac:dyDescent="0.25">
      <c r="O99" s="22"/>
      <c r="P99" s="22"/>
      <c r="Q99" s="22"/>
      <c r="R99" s="22"/>
      <c r="S99" s="22"/>
      <c r="T99" s="22"/>
      <c r="U99" s="22"/>
      <c r="V99" s="22"/>
      <c r="W99" s="22"/>
    </row>
    <row r="100" spans="14:23" x14ac:dyDescent="0.25">
      <c r="O100" s="22"/>
      <c r="P100" s="22"/>
      <c r="Q100" s="22"/>
      <c r="R100" s="22"/>
      <c r="S100" s="22"/>
      <c r="T100" s="22"/>
    </row>
    <row r="101" spans="14:23" x14ac:dyDescent="0.25">
      <c r="O101" s="22"/>
      <c r="P101" s="22"/>
      <c r="Q101" s="22"/>
      <c r="R101" s="22"/>
      <c r="S101" s="22"/>
      <c r="T101" s="22"/>
      <c r="U101" s="22"/>
      <c r="V101" s="22"/>
      <c r="W101" s="22"/>
    </row>
    <row r="102" spans="14:23" x14ac:dyDescent="0.25">
      <c r="O102" s="22"/>
      <c r="P102" s="22"/>
      <c r="Q102" s="22"/>
      <c r="R102" s="22"/>
      <c r="S102" s="22"/>
      <c r="T102" s="22"/>
      <c r="U102" s="22"/>
      <c r="V102" s="22"/>
      <c r="W102" s="22"/>
    </row>
  </sheetData>
  <mergeCells count="48">
    <mergeCell ref="D54:F54"/>
    <mergeCell ref="A74:B74"/>
    <mergeCell ref="A90:B90"/>
    <mergeCell ref="A91:B91"/>
    <mergeCell ref="A12:A18"/>
    <mergeCell ref="A38:A44"/>
    <mergeCell ref="A75:A81"/>
    <mergeCell ref="A19:A26"/>
    <mergeCell ref="A45:A52"/>
    <mergeCell ref="A69:B69"/>
    <mergeCell ref="A70:B70"/>
    <mergeCell ref="A71:B71"/>
    <mergeCell ref="A72:B72"/>
    <mergeCell ref="A73:B73"/>
    <mergeCell ref="A33:B33"/>
    <mergeCell ref="A66:E66"/>
    <mergeCell ref="D58:F58"/>
    <mergeCell ref="A55:B55"/>
    <mergeCell ref="D55:F55"/>
    <mergeCell ref="B65:D65"/>
    <mergeCell ref="A56:B56"/>
    <mergeCell ref="D56:F56"/>
    <mergeCell ref="A57:B57"/>
    <mergeCell ref="D57:F57"/>
    <mergeCell ref="A34:B34"/>
    <mergeCell ref="A35:B35"/>
    <mergeCell ref="A36:B36"/>
    <mergeCell ref="A37:B37"/>
    <mergeCell ref="A82:A89"/>
    <mergeCell ref="A68:B68"/>
    <mergeCell ref="A53:B53"/>
    <mergeCell ref="A54:B54"/>
    <mergeCell ref="A58:B58"/>
    <mergeCell ref="A67:B67"/>
    <mergeCell ref="A1:F1"/>
    <mergeCell ref="A2:B2"/>
    <mergeCell ref="A3:B3"/>
    <mergeCell ref="A4:B4"/>
    <mergeCell ref="A5:B5"/>
    <mergeCell ref="A11:B11"/>
    <mergeCell ref="A30:F30"/>
    <mergeCell ref="A31:B31"/>
    <mergeCell ref="A32:B32"/>
    <mergeCell ref="A6:B6"/>
    <mergeCell ref="A7:B7"/>
    <mergeCell ref="A8:B8"/>
    <mergeCell ref="A9:B9"/>
    <mergeCell ref="A10:B10"/>
  </mergeCells>
  <phoneticPr fontId="59" type="noConversion"/>
  <pageMargins left="0.69930555555555596" right="0.69930555555555596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3"/>
  <sheetViews>
    <sheetView workbookViewId="0">
      <selection activeCell="K12" sqref="K12"/>
    </sheetView>
  </sheetViews>
  <sheetFormatPr defaultColWidth="9" defaultRowHeight="13.8" x14ac:dyDescent="0.25"/>
  <cols>
    <col min="1" max="1" width="15.44140625" customWidth="1"/>
    <col min="2" max="2" width="13.44140625" customWidth="1"/>
    <col min="4" max="4" width="13.88671875" customWidth="1"/>
    <col min="11" max="11" width="10.33203125"/>
  </cols>
  <sheetData>
    <row r="1" spans="1:11" ht="18" x14ac:dyDescent="0.25">
      <c r="A1" s="327" t="s">
        <v>356</v>
      </c>
      <c r="B1" s="327"/>
      <c r="C1" s="327"/>
      <c r="D1" s="327"/>
      <c r="E1" s="327"/>
      <c r="F1" s="327"/>
      <c r="G1" s="327"/>
      <c r="H1" s="327"/>
    </row>
    <row r="2" spans="1:11" ht="28.8" x14ac:dyDescent="0.25">
      <c r="A2" s="4" t="s">
        <v>3</v>
      </c>
      <c r="B2" s="5" t="s">
        <v>340</v>
      </c>
      <c r="C2" s="5" t="s">
        <v>3</v>
      </c>
      <c r="D2" s="5" t="s">
        <v>340</v>
      </c>
      <c r="E2" s="5" t="s">
        <v>3</v>
      </c>
      <c r="F2" s="5" t="s">
        <v>340</v>
      </c>
      <c r="G2" s="5" t="s">
        <v>3</v>
      </c>
      <c r="H2" s="5" t="s">
        <v>340</v>
      </c>
    </row>
    <row r="3" spans="1:11" x14ac:dyDescent="0.25">
      <c r="A3" s="6" t="s">
        <v>357</v>
      </c>
      <c r="B3" s="7">
        <v>0.49099999999999999</v>
      </c>
      <c r="C3" s="7">
        <v>2</v>
      </c>
      <c r="D3" s="7">
        <v>1.2010000000000001</v>
      </c>
      <c r="E3" s="7">
        <v>3.4</v>
      </c>
      <c r="F3" s="7">
        <v>1.89</v>
      </c>
      <c r="G3" s="7">
        <v>4.8</v>
      </c>
      <c r="H3" s="7">
        <v>2.5579999999999998</v>
      </c>
    </row>
    <row r="4" spans="1:11" x14ac:dyDescent="0.25">
      <c r="A4" s="6">
        <v>0.7</v>
      </c>
      <c r="B4" s="7">
        <v>0.54200000000000004</v>
      </c>
      <c r="C4" s="7">
        <v>2.1</v>
      </c>
      <c r="D4" s="7">
        <v>1.2509999999999999</v>
      </c>
      <c r="E4" s="7">
        <v>3.5</v>
      </c>
      <c r="F4" s="7">
        <v>1.9379999999999999</v>
      </c>
      <c r="G4" s="7">
        <v>4.9000000000000004</v>
      </c>
      <c r="H4" s="7">
        <v>2.6040000000000001</v>
      </c>
    </row>
    <row r="5" spans="1:11" x14ac:dyDescent="0.25">
      <c r="A5" s="6">
        <v>0.8</v>
      </c>
      <c r="B5" s="7">
        <v>0.59399999999999997</v>
      </c>
      <c r="C5" s="7">
        <v>2.2000000000000002</v>
      </c>
      <c r="D5" s="7">
        <v>1.3009999999999999</v>
      </c>
      <c r="E5" s="7">
        <v>3.6</v>
      </c>
      <c r="F5" s="7">
        <v>1.9870000000000001</v>
      </c>
      <c r="G5" s="7">
        <v>5</v>
      </c>
      <c r="H5" s="7">
        <v>2.6520000000000001</v>
      </c>
    </row>
    <row r="6" spans="1:11" x14ac:dyDescent="0.25">
      <c r="A6" s="6">
        <v>0.9</v>
      </c>
      <c r="B6" s="8">
        <v>0.64500000000000002</v>
      </c>
      <c r="C6" s="7">
        <v>2.2999999999999998</v>
      </c>
      <c r="D6" s="7">
        <v>1.35</v>
      </c>
      <c r="E6" s="7">
        <v>3.7</v>
      </c>
      <c r="F6" s="7">
        <v>2.0339999999999998</v>
      </c>
      <c r="G6" s="7">
        <v>5.0999999999999996</v>
      </c>
      <c r="H6" s="7">
        <v>2.698</v>
      </c>
    </row>
    <row r="7" spans="1:11" x14ac:dyDescent="0.25">
      <c r="A7" s="6">
        <v>1</v>
      </c>
      <c r="B7" s="7">
        <v>0.69599999999999995</v>
      </c>
      <c r="C7" s="7">
        <v>2.4</v>
      </c>
      <c r="D7" s="7">
        <v>1.401</v>
      </c>
      <c r="E7" s="7">
        <v>3.8</v>
      </c>
      <c r="F7" s="7">
        <v>2.0830000000000002</v>
      </c>
      <c r="G7" s="7">
        <v>5.2</v>
      </c>
      <c r="H7" s="7">
        <v>2.7450000000000001</v>
      </c>
      <c r="J7" s="212" t="s">
        <v>412</v>
      </c>
      <c r="K7" s="212" t="s">
        <v>413</v>
      </c>
    </row>
    <row r="8" spans="1:11" x14ac:dyDescent="0.25">
      <c r="A8" s="6">
        <v>1.1000000000000001</v>
      </c>
      <c r="B8" s="7">
        <v>0.747</v>
      </c>
      <c r="C8" s="7">
        <v>2.5</v>
      </c>
      <c r="D8" s="7">
        <v>1.45</v>
      </c>
      <c r="E8" s="7">
        <v>3.9</v>
      </c>
      <c r="F8" s="7">
        <v>2.1309999999999998</v>
      </c>
      <c r="G8" s="7">
        <v>5.3</v>
      </c>
      <c r="H8" s="7">
        <v>2.7909999999999999</v>
      </c>
      <c r="J8" s="213">
        <v>2.19</v>
      </c>
      <c r="K8" s="214">
        <f>ROUND((D5-D4)/10*9+D4,3)</f>
        <v>1.296</v>
      </c>
    </row>
    <row r="9" spans="1:11" x14ac:dyDescent="0.25">
      <c r="A9" s="6">
        <v>1.2</v>
      </c>
      <c r="B9" s="7">
        <v>0.79800000000000004</v>
      </c>
      <c r="C9" s="7">
        <v>2.6</v>
      </c>
      <c r="D9" s="7">
        <v>1.4990000000000001</v>
      </c>
      <c r="E9" s="7">
        <v>4</v>
      </c>
      <c r="F9" s="7">
        <v>2.1789999999999998</v>
      </c>
      <c r="G9" s="7">
        <v>5.4</v>
      </c>
      <c r="H9" s="7">
        <v>2.8380000000000001</v>
      </c>
      <c r="J9" s="215">
        <v>2.56</v>
      </c>
      <c r="K9" s="214">
        <f>ROUND((D9-D8)/10*6+D8,3)</f>
        <v>1.4790000000000001</v>
      </c>
    </row>
    <row r="10" spans="1:11" x14ac:dyDescent="0.25">
      <c r="A10" s="6">
        <v>1.3</v>
      </c>
      <c r="B10" s="7">
        <v>0.84799999999999998</v>
      </c>
      <c r="C10" s="7">
        <v>2.7</v>
      </c>
      <c r="D10" s="7">
        <v>1.548</v>
      </c>
      <c r="E10" s="7">
        <v>4.0999999999999996</v>
      </c>
      <c r="F10" s="7">
        <v>2.226</v>
      </c>
      <c r="G10" s="7">
        <v>5.5</v>
      </c>
      <c r="H10" s="7">
        <v>2.8839999999999999</v>
      </c>
    </row>
    <row r="11" spans="1:11" x14ac:dyDescent="0.25">
      <c r="A11" s="6">
        <v>1.4</v>
      </c>
      <c r="B11" s="7">
        <v>0.9</v>
      </c>
      <c r="C11" s="7">
        <v>2.8</v>
      </c>
      <c r="D11" s="7">
        <v>1.597</v>
      </c>
      <c r="E11" s="7">
        <v>4.2</v>
      </c>
      <c r="F11" s="7">
        <v>2.2749999999999999</v>
      </c>
      <c r="G11" s="7">
        <v>5.6</v>
      </c>
      <c r="H11" s="7">
        <v>2.93</v>
      </c>
    </row>
    <row r="12" spans="1:11" x14ac:dyDescent="0.25">
      <c r="A12" s="6">
        <v>1.5</v>
      </c>
      <c r="B12" s="7">
        <v>0.95</v>
      </c>
      <c r="C12" s="7">
        <v>2.9</v>
      </c>
      <c r="D12" s="7">
        <v>1.647</v>
      </c>
      <c r="E12" s="7">
        <v>4.3</v>
      </c>
      <c r="F12" s="7">
        <v>2.3220000000000001</v>
      </c>
      <c r="G12" s="7">
        <v>5.7</v>
      </c>
      <c r="H12" s="7">
        <v>2.9750000000000001</v>
      </c>
    </row>
    <row r="13" spans="1:11" x14ac:dyDescent="0.25">
      <c r="A13" s="6">
        <v>1.6</v>
      </c>
      <c r="B13" s="7">
        <v>1</v>
      </c>
      <c r="C13" s="7">
        <v>3</v>
      </c>
      <c r="D13" s="7">
        <v>1.6950000000000001</v>
      </c>
      <c r="E13" s="7">
        <v>4.4000000000000004</v>
      </c>
      <c r="F13" s="7">
        <v>2.3690000000000002</v>
      </c>
      <c r="G13" s="7">
        <v>5.8</v>
      </c>
      <c r="H13" s="7">
        <v>3.0219999999999998</v>
      </c>
    </row>
    <row r="14" spans="1:11" x14ac:dyDescent="0.25">
      <c r="A14" s="6">
        <v>1.7</v>
      </c>
      <c r="B14" s="7">
        <v>1.05</v>
      </c>
      <c r="C14" s="7">
        <v>3.1</v>
      </c>
      <c r="D14" s="7">
        <v>1.744</v>
      </c>
      <c r="E14" s="7">
        <v>4.5</v>
      </c>
      <c r="F14" s="7">
        <v>2.4159999999999999</v>
      </c>
      <c r="G14" s="7">
        <v>5.9</v>
      </c>
      <c r="H14" s="7">
        <v>3.0680000000000001</v>
      </c>
    </row>
    <row r="15" spans="1:11" x14ac:dyDescent="0.25">
      <c r="A15" s="6">
        <v>1.8</v>
      </c>
      <c r="B15" s="7">
        <v>1.101</v>
      </c>
      <c r="C15" s="7">
        <v>3.2</v>
      </c>
      <c r="D15" s="7">
        <v>1.7929999999999999</v>
      </c>
      <c r="E15" s="7">
        <v>4.5999999999999996</v>
      </c>
      <c r="F15" s="7">
        <v>2.464</v>
      </c>
      <c r="G15" s="7" t="s">
        <v>358</v>
      </c>
      <c r="H15" s="7">
        <v>3.113</v>
      </c>
    </row>
    <row r="16" spans="1:11" x14ac:dyDescent="0.25">
      <c r="A16" s="6">
        <v>1.9</v>
      </c>
      <c r="B16" s="7">
        <v>1.151</v>
      </c>
      <c r="C16" s="7">
        <v>3.3</v>
      </c>
      <c r="D16" s="7">
        <v>1.8420000000000001</v>
      </c>
      <c r="E16" s="7">
        <v>4.7</v>
      </c>
      <c r="F16" s="7">
        <v>2.5110000000000001</v>
      </c>
      <c r="G16" s="9"/>
      <c r="H16" s="9"/>
    </row>
    <row r="21" spans="1:7" x14ac:dyDescent="0.25">
      <c r="A21" s="10"/>
      <c r="B21" s="10"/>
      <c r="C21" s="10"/>
      <c r="D21" s="10"/>
      <c r="E21" s="10"/>
      <c r="F21" s="10"/>
      <c r="G21" s="10"/>
    </row>
    <row r="22" spans="1:7" x14ac:dyDescent="0.25">
      <c r="A22" s="11"/>
      <c r="B22" s="11"/>
      <c r="C22" s="12"/>
      <c r="D22" s="10"/>
      <c r="E22" s="12"/>
      <c r="F22" s="13"/>
      <c r="G22" s="14"/>
    </row>
    <row r="23" spans="1:7" x14ac:dyDescent="0.25">
      <c r="A23" s="10"/>
      <c r="B23" s="10"/>
      <c r="C23" s="10"/>
      <c r="D23" s="10"/>
      <c r="E23" s="10"/>
      <c r="F23" s="10"/>
      <c r="G23" s="15"/>
    </row>
  </sheetData>
  <mergeCells count="1">
    <mergeCell ref="A1:H1"/>
  </mergeCells>
  <phoneticPr fontId="59" type="noConversion"/>
  <pageMargins left="0.69930555555555596" right="0.69930555555555596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ColWidth="9" defaultRowHeight="13.8" x14ac:dyDescent="0.25"/>
  <sheetData/>
  <phoneticPr fontId="59" type="noConversion"/>
  <pageMargins left="0.69930555555555596" right="0.69930555555555596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交易案例</vt:lpstr>
      <vt:lpstr>市场法计算表</vt:lpstr>
      <vt:lpstr>市场比较法</vt:lpstr>
      <vt:lpstr>Sheet3</vt:lpstr>
      <vt:lpstr>出让公告</vt:lpstr>
      <vt:lpstr>市场法计表</vt:lpstr>
      <vt:lpstr>容积率修正系数</vt:lpstr>
      <vt:lpstr>位置图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用户</cp:lastModifiedBy>
  <dcterms:created xsi:type="dcterms:W3CDTF">2015-06-05T18:17:00Z</dcterms:created>
  <dcterms:modified xsi:type="dcterms:W3CDTF">2019-05-09T08:55:44Z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2052-10.1.0.7468</vt:lpwstr>
  </property>
</Properties>
</file>