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ugene\Desktop\w3Schools\"/>
    </mc:Choice>
  </mc:AlternateContent>
  <xr:revisionPtr revIDLastSave="0" documentId="13_ncr:1_{BD79E1F1-4270-49DC-8A7A-3E46F18E731E}" xr6:coauthVersionLast="47" xr6:coauthVersionMax="47" xr10:uidLastSave="{00000000-0000-0000-0000-000000000000}"/>
  <bookViews>
    <workbookView minimized="1" xWindow="2620" yWindow="0" windowWidth="9780" windowHeight="10800" firstSheet="4" activeTab="4" xr2:uid="{95519432-13D1-404D-920F-CCCC84FAD22F}"/>
  </bookViews>
  <sheets>
    <sheet name="Sheet2" sheetId="2" r:id="rId1"/>
    <sheet name="Data Visualization" sheetId="1" r:id="rId2"/>
    <sheet name="Sheet4" sheetId="4" r:id="rId3"/>
    <sheet name="Poke Mart" sheetId="5" r:id="rId4"/>
    <sheet name="Sheet7" sheetId="8" r:id="rId5"/>
    <sheet name="Sheet6" sheetId="7" r:id="rId6"/>
    <sheet name="Functions" sheetId="3" r:id="rId7"/>
  </sheets>
  <definedNames>
    <definedName name="_xlnm._FilterDatabase" localSheetId="1" hidden="1">'Data Visualization'!#REF!</definedName>
    <definedName name="_xlnm._FilterDatabase" localSheetId="0" hidden="1">Sheet2!$A$1:$F$12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2" i="8" l="1"/>
  <c r="F121" i="8"/>
  <c r="F120" i="8"/>
  <c r="C113" i="8"/>
  <c r="C114" i="8"/>
  <c r="D106" i="8"/>
  <c r="D105" i="8"/>
  <c r="D104" i="8"/>
  <c r="D103" i="8"/>
  <c r="D101" i="8"/>
  <c r="D100" i="8"/>
  <c r="D99" i="8"/>
  <c r="D98" i="8"/>
  <c r="D102" i="8"/>
  <c r="H24" i="8"/>
  <c r="E74" i="8" a="1"/>
  <c r="E74" i="8" s="1"/>
  <c r="F65" i="8"/>
  <c r="F64" i="8"/>
  <c r="F63" i="8"/>
  <c r="H22" i="8"/>
  <c r="D12" i="8"/>
  <c r="E9" i="8"/>
  <c r="E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14" i="5"/>
  <c r="E10" i="5" a="1"/>
  <c r="E10" i="5" s="1"/>
  <c r="E9" i="5" a="1"/>
  <c r="E9" i="5" s="1"/>
  <c r="E8" i="5" a="1"/>
  <c r="E8" i="5" s="1"/>
  <c r="E7" i="5" a="1"/>
  <c r="E7" i="5" s="1"/>
  <c r="E6" i="5" a="1"/>
  <c r="E6" i="5" s="1"/>
  <c r="E5" i="5" a="1"/>
  <c r="E5" i="5" s="1"/>
  <c r="E4" i="5" a="1"/>
  <c r="E4" i="5" s="1"/>
  <c r="E3" i="5" a="1"/>
  <c r="E3" i="5" s="1"/>
  <c r="E2" i="5" a="1"/>
  <c r="E2" i="5" s="1"/>
  <c r="L16" i="3"/>
  <c r="L15" i="3"/>
  <c r="L14" i="3"/>
  <c r="L13" i="3"/>
  <c r="L12" i="3"/>
  <c r="L11" i="3"/>
  <c r="L10" i="3"/>
  <c r="L9" i="3"/>
  <c r="L8" i="3"/>
  <c r="L7" i="3"/>
  <c r="L6" i="3"/>
  <c r="H77" i="3"/>
  <c r="K56" i="3"/>
  <c r="H51" i="3" a="1"/>
  <c r="H51" i="3" s="1"/>
  <c r="H50" i="3"/>
  <c r="H49" i="3"/>
  <c r="H48" i="3"/>
  <c r="H47" i="3"/>
  <c r="F37" i="3"/>
  <c r="F38" i="3"/>
  <c r="F36" i="3"/>
  <c r="F26" i="3"/>
  <c r="D22" i="3"/>
  <c r="D21" i="3"/>
  <c r="D20" i="3"/>
  <c r="D19" i="3"/>
  <c r="D18" i="3"/>
  <c r="D17" i="3"/>
  <c r="D16" i="3"/>
  <c r="D15" i="3"/>
  <c r="D14" i="3"/>
  <c r="B11" i="7"/>
  <c r="B12" i="7" s="1"/>
  <c r="B14" i="7" s="1"/>
  <c r="C9" i="7"/>
  <c r="C8" i="7"/>
  <c r="C7" i="7"/>
  <c r="C6" i="7"/>
  <c r="C5" i="7"/>
  <c r="C3" i="7"/>
  <c r="C4" i="7"/>
  <c r="I6" i="1" l="1"/>
  <c r="H6" i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<sst xmlns="http://schemas.openxmlformats.org/spreadsheetml/2006/main" count="669" uniqueCount="243">
  <si>
    <t>Attack</t>
  </si>
  <si>
    <t>Trainers</t>
  </si>
  <si>
    <t>Iva</t>
  </si>
  <si>
    <t>Liam</t>
  </si>
  <si>
    <t>Pokeballs</t>
  </si>
  <si>
    <t>Cost</t>
  </si>
  <si>
    <t>Pablo</t>
  </si>
  <si>
    <t>Jenny</t>
  </si>
  <si>
    <t>Iben</t>
  </si>
  <si>
    <t>Kasper</t>
  </si>
  <si>
    <t>Price</t>
  </si>
  <si>
    <t xml:space="preserve">    Name</t>
  </si>
  <si>
    <t>Type 1</t>
  </si>
  <si>
    <t>Type 2</t>
  </si>
  <si>
    <t>HP</t>
  </si>
  <si>
    <t>Defense</t>
  </si>
  <si>
    <t xml:space="preserve">    Abra</t>
  </si>
  <si>
    <t>Psychic</t>
  </si>
  <si>
    <t xml:space="preserve">    Kadabra</t>
  </si>
  <si>
    <t xml:space="preserve">    Alakazam</t>
  </si>
  <si>
    <t xml:space="preserve">    Machop</t>
  </si>
  <si>
    <t>Fighting</t>
  </si>
  <si>
    <t xml:space="preserve">    Machoke</t>
  </si>
  <si>
    <t xml:space="preserve">    Machamp</t>
  </si>
  <si>
    <t xml:space="preserve">    Bellsprout</t>
  </si>
  <si>
    <t>Grass</t>
  </si>
  <si>
    <t>Poison</t>
  </si>
  <si>
    <t xml:space="preserve">    Weepinbell</t>
  </si>
  <si>
    <t xml:space="preserve">    Victreebel</t>
  </si>
  <si>
    <t xml:space="preserve">    Tentacool</t>
  </si>
  <si>
    <t>Water</t>
  </si>
  <si>
    <t xml:space="preserve">    Tentacruel</t>
  </si>
  <si>
    <t xml:space="preserve">  </t>
  </si>
  <si>
    <t xml:space="preserve">        Name</t>
  </si>
  <si>
    <t>Speed</t>
  </si>
  <si>
    <t xml:space="preserve">        Bulbasaur</t>
  </si>
  <si>
    <t xml:space="preserve">        Ivysaur</t>
  </si>
  <si>
    <t xml:space="preserve">        Venusaur</t>
  </si>
  <si>
    <t xml:space="preserve">        Charmander</t>
  </si>
  <si>
    <t>Fire</t>
  </si>
  <si>
    <t xml:space="preserve">        Charmeleon</t>
  </si>
  <si>
    <t xml:space="preserve">        Charizard</t>
  </si>
  <si>
    <t xml:space="preserve">        Squirtle</t>
  </si>
  <si>
    <t xml:space="preserve">        Wartortle</t>
  </si>
  <si>
    <t xml:space="preserve">    </t>
  </si>
  <si>
    <t>Sp. Atk</t>
  </si>
  <si>
    <t>Sp. Def</t>
  </si>
  <si>
    <t xml:space="preserve">        Magikarp</t>
  </si>
  <si>
    <t xml:space="preserve">        Gyarados</t>
  </si>
  <si>
    <t xml:space="preserve">        Lapras</t>
  </si>
  <si>
    <t xml:space="preserve">        Ditto</t>
  </si>
  <si>
    <t>Normal</t>
  </si>
  <si>
    <t xml:space="preserve">        Eevee</t>
  </si>
  <si>
    <t xml:space="preserve">        Vaporeon</t>
  </si>
  <si>
    <t xml:space="preserve">        Jolteon</t>
  </si>
  <si>
    <t>Electric</t>
  </si>
  <si>
    <t xml:space="preserve">      Name</t>
  </si>
  <si>
    <t>Birthday</t>
  </si>
  <si>
    <t>Year</t>
  </si>
  <si>
    <t xml:space="preserve">      Bulbasaur</t>
  </si>
  <si>
    <t xml:space="preserve">      Charmander</t>
  </si>
  <si>
    <t xml:space="preserve">      Squirtle</t>
  </si>
  <si>
    <t xml:space="preserve">      Chikorita</t>
  </si>
  <si>
    <t xml:space="preserve">      Cyndaquil</t>
  </si>
  <si>
    <t xml:space="preserve">      Totodile</t>
  </si>
  <si>
    <t xml:space="preserve">      Treecko</t>
  </si>
  <si>
    <t xml:space="preserve">      Torchic</t>
  </si>
  <si>
    <t xml:space="preserve">      Mudkip</t>
  </si>
  <si>
    <t xml:space="preserve">      Turtwig</t>
  </si>
  <si>
    <t xml:space="preserve">      Chimchar</t>
  </si>
  <si>
    <t xml:space="preserve">      Piplup</t>
  </si>
  <si>
    <t xml:space="preserve">      Snivy</t>
  </si>
  <si>
    <t xml:space="preserve">      Tepig</t>
  </si>
  <si>
    <t xml:space="preserve">      Oshawott</t>
  </si>
  <si>
    <t xml:space="preserve">      Chespin</t>
  </si>
  <si>
    <t xml:space="preserve">      Fennekin</t>
  </si>
  <si>
    <t xml:space="preserve">      Froakie</t>
  </si>
  <si>
    <t xml:space="preserve">        Onix</t>
  </si>
  <si>
    <t>Rock</t>
  </si>
  <si>
    <t xml:space="preserve">        Drowzee</t>
  </si>
  <si>
    <t xml:space="preserve">        Hypno</t>
  </si>
  <si>
    <t xml:space="preserve">        Krabby</t>
  </si>
  <si>
    <t xml:space="preserve">        Kingler</t>
  </si>
  <si>
    <t xml:space="preserve">        Voltorb</t>
  </si>
  <si>
    <t xml:space="preserve">        Electrode</t>
  </si>
  <si>
    <t xml:space="preserve">        Exeggcute</t>
  </si>
  <si>
    <t xml:space="preserve">        Exeggutor</t>
  </si>
  <si>
    <t xml:space="preserve">      Ivysaur</t>
  </si>
  <si>
    <t xml:space="preserve">      Venusaur</t>
  </si>
  <si>
    <t xml:space="preserve">      Charmeleon</t>
  </si>
  <si>
    <t xml:space="preserve">      Charizard</t>
  </si>
  <si>
    <t xml:space="preserve">      Wartortle</t>
  </si>
  <si>
    <t xml:space="preserve">      Blastoise</t>
  </si>
  <si>
    <t xml:space="preserve">    Type</t>
  </si>
  <si>
    <t>Count Gen1</t>
  </si>
  <si>
    <t>Count Gen 2</t>
  </si>
  <si>
    <t xml:space="preserve">    Grass</t>
  </si>
  <si>
    <t xml:space="preserve">    Fire</t>
  </si>
  <si>
    <t xml:space="preserve">    Water</t>
  </si>
  <si>
    <t xml:space="preserve">    Bug</t>
  </si>
  <si>
    <t xml:space="preserve">    Bulbasaur</t>
  </si>
  <si>
    <t xml:space="preserve">    Charmander</t>
  </si>
  <si>
    <t xml:space="preserve">    Squirtle</t>
  </si>
  <si>
    <t>Item</t>
  </si>
  <si>
    <t>Item price</t>
  </si>
  <si>
    <t xml:space="preserve">Price   </t>
  </si>
  <si>
    <t>Shop cart</t>
  </si>
  <si>
    <t>Pokeball</t>
  </si>
  <si>
    <t>Great ball</t>
  </si>
  <si>
    <t>Ultra ball</t>
  </si>
  <si>
    <t>Potion</t>
  </si>
  <si>
    <t>Super potion</t>
  </si>
  <si>
    <t>Hyper potion</t>
  </si>
  <si>
    <t>Antidote</t>
  </si>
  <si>
    <t>Subtotal</t>
  </si>
  <si>
    <t>Discount</t>
  </si>
  <si>
    <t>Total</t>
  </si>
  <si>
    <t>Poke Mart</t>
  </si>
  <si>
    <t>Fire Type AND more than 70 Speed</t>
  </si>
  <si>
    <t xml:space="preserve">    Trainer</t>
  </si>
  <si>
    <t>Great Ball</t>
  </si>
  <si>
    <t>Ultraball</t>
  </si>
  <si>
    <t>Master Ball</t>
  </si>
  <si>
    <t>Average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</si>
  <si>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</si>
  <si>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</si>
  <si>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</si>
  <si>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</si>
  <si>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</si>
  <si>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</si>
  <si>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>Hello</t>
  </si>
  <si>
    <t>Type</t>
  </si>
  <si>
    <t>Average Speed</t>
  </si>
  <si>
    <t xml:space="preserve">    Ivysaur</t>
  </si>
  <si>
    <t xml:space="preserve">    Venusaur</t>
  </si>
  <si>
    <t xml:space="preserve">    Charmeleon</t>
  </si>
  <si>
    <t xml:space="preserve">    Charizard</t>
  </si>
  <si>
    <t xml:space="preserve">    Wartortle</t>
  </si>
  <si>
    <t xml:space="preserve">    Blastoise</t>
  </si>
  <si>
    <t>Generation</t>
  </si>
  <si>
    <t>Gen.</t>
  </si>
  <si>
    <t>Average Defense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</si>
  <si>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</si>
  <si>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</si>
  <si>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</si>
  <si>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</si>
  <si>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</si>
  <si>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</si>
  <si>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Total stats</t>
  </si>
  <si>
    <t xml:space="preserve">    Mankey</t>
  </si>
  <si>
    <t xml:space="preserve">    Poliwrath</t>
  </si>
  <si>
    <t xml:space="preserve">    Magneton</t>
  </si>
  <si>
    <t>Steel</t>
  </si>
  <si>
    <t xml:space="preserve">    Dewgong</t>
  </si>
  <si>
    <t>Ice</t>
  </si>
  <si>
    <t xml:space="preserve">    Cloyster</t>
  </si>
  <si>
    <t xml:space="preserve">    Onix</t>
  </si>
  <si>
    <t>Ground</t>
  </si>
  <si>
    <t xml:space="preserve">    Dragonair</t>
  </si>
  <si>
    <t>Dragon</t>
  </si>
  <si>
    <t xml:space="preserve">    Pidgeotto</t>
  </si>
  <si>
    <t>Flying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</si>
  <si>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</si>
  <si>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</si>
  <si>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</si>
  <si>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</si>
  <si>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</si>
  <si>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</si>
  <si>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</si>
  <si>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</si>
  <si>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</si>
  <si>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</si>
  <si>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</si>
  <si>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Speed Category</t>
  </si>
  <si>
    <t>Mankey</t>
  </si>
  <si>
    <t>Poliwrath</t>
  </si>
  <si>
    <t>Victreebel</t>
  </si>
  <si>
    <t>Tentacool</t>
  </si>
  <si>
    <t>Magneton</t>
  </si>
  <si>
    <t>Dewgong</t>
  </si>
  <si>
    <t>Cloyster</t>
  </si>
  <si>
    <t>Onix</t>
  </si>
  <si>
    <t>Dragonair</t>
  </si>
  <si>
    <t>Name</t>
  </si>
  <si>
    <t>Pidgeotto</t>
  </si>
  <si>
    <t>Rattata</t>
  </si>
  <si>
    <t>Beedrill</t>
  </si>
  <si>
    <t>Doduo</t>
  </si>
  <si>
    <t>Kingler</t>
  </si>
  <si>
    <t>Nidoqueen</t>
  </si>
  <si>
    <t>Hitmonchan</t>
  </si>
  <si>
    <t>Charmeleon</t>
  </si>
  <si>
    <t>Arbok</t>
  </si>
  <si>
    <t>Gastly</t>
  </si>
  <si>
    <t>Magikarp</t>
  </si>
  <si>
    <t xml:space="preserve">    Year</t>
  </si>
  <si>
    <t>Cash flow</t>
  </si>
  <si>
    <t>Discount Rate</t>
  </si>
  <si>
    <t>NPV</t>
  </si>
  <si>
    <t xml:space="preserve">    #</t>
  </si>
  <si>
    <t>Bulbasaur</t>
  </si>
  <si>
    <t>Venusaur</t>
  </si>
  <si>
    <t>Charmander</t>
  </si>
  <si>
    <t>STDEV.S</t>
  </si>
  <si>
    <t>Charizard</t>
  </si>
  <si>
    <t>Squirtle</t>
  </si>
  <si>
    <t>Wartortle</t>
  </si>
  <si>
    <t>Blastoise</t>
  </si>
  <si>
    <t>Caterpie</t>
  </si>
  <si>
    <t>Butterfree</t>
  </si>
  <si>
    <t>Weedle</t>
  </si>
  <si>
    <t>Kakuna</t>
  </si>
  <si>
    <t>Pidgey</t>
  </si>
  <si>
    <t>Pidgeot</t>
  </si>
  <si>
    <t>Raticate</t>
  </si>
  <si>
    <t>Total Sum</t>
  </si>
  <si>
    <t xml:space="preserve">  Fighting</t>
  </si>
  <si>
    <t xml:space="preserve">      Poliwrath</t>
  </si>
  <si>
    <t xml:space="preserve">  Grass</t>
  </si>
  <si>
    <t xml:space="preserve">      Tentacool</t>
  </si>
  <si>
    <t xml:space="preserve"> Water</t>
  </si>
  <si>
    <t xml:space="preserve">    Electric</t>
  </si>
  <si>
    <t xml:space="preserve">      Cloyster</t>
  </si>
  <si>
    <t xml:space="preserve">  Water</t>
  </si>
  <si>
    <t xml:space="preserve">     Onix</t>
  </si>
  <si>
    <t xml:space="preserve">     Dragonair</t>
  </si>
  <si>
    <t xml:space="preserve">      Pidgeotto</t>
  </si>
  <si>
    <t xml:space="preserve"> Normal</t>
  </si>
  <si>
    <t xml:space="preserve">  Normal</t>
  </si>
  <si>
    <t xml:space="preserve">   Normal</t>
  </si>
  <si>
    <t xml:space="preserve">  Poison</t>
  </si>
  <si>
    <t xml:space="preserve">             Ghost</t>
  </si>
  <si>
    <t xml:space="preserve">     Magikarp</t>
  </si>
  <si>
    <t>Search ID#</t>
  </si>
  <si>
    <t>EITHER Fire Type OR less than 60 HP</t>
  </si>
  <si>
    <t xml:space="preserve">    Time</t>
  </si>
  <si>
    <t>Seconds</t>
  </si>
  <si>
    <t>Conversion number</t>
  </si>
  <si>
    <t>Time A</t>
  </si>
  <si>
    <t>Minutes</t>
  </si>
  <si>
    <t>Time B</t>
  </si>
  <si>
    <t>Hours</t>
  </si>
  <si>
    <t>Time 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</si>
</sst>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£&quot;#,##0.00;[Red]\-&quot;£&quot;#,##0.00"/>
    <numFmt numFmtId="166" formatCode="&quot;£&quot;#,##0.00"/>
    <numFmt numFmtId="168" formatCode="h:mm;@"/>
  </numFmts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2A75BB"/>
        <bgColor indexed="64"/>
      </patternFill>
    </fill>
    <fill>
      <patternFill patternType="solid">
        <fgColor rgb="FFFFCB05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" fontId="0" fillId="0" borderId="0" xfId="0" applyNumberFormat="1"/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0" fontId="0" fillId="0" borderId="9" xfId="0" applyBorder="1" applyAlignment="1">
      <alignment horizontal="center"/>
    </xf>
    <xf numFmtId="0" fontId="0" fillId="6" borderId="10" xfId="0" applyFill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6" fontId="3" fillId="0" borderId="8" xfId="0" applyNumberFormat="1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9" fontId="0" fillId="0" borderId="0" xfId="0" applyNumberFormat="1"/>
    <xf numFmtId="8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B05"/>
      <color rgb="FF2A75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'Data Visualization'!$H$1</c:f>
              <c:strCache>
                <c:ptCount val="1"/>
                <c:pt idx="0">
                  <c:v>Count Gen1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12-4DF5-AC74-082FAD6BEB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12-4DF5-AC74-082FAD6BEB6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612-4DF5-AC74-082FAD6BEB6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612-4DF5-AC74-082FAD6BEB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Visualization'!$G$2:$G$5</c:f>
              <c:strCache>
                <c:ptCount val="4"/>
                <c:pt idx="0">
                  <c:v>    Grass</c:v>
                </c:pt>
                <c:pt idx="1">
                  <c:v>    Fire</c:v>
                </c:pt>
                <c:pt idx="2">
                  <c:v>    Water</c:v>
                </c:pt>
                <c:pt idx="3">
                  <c:v>    Bug</c:v>
                </c:pt>
              </c:strCache>
            </c:strRef>
          </c:cat>
          <c:val>
            <c:numRef>
              <c:f>'Data Visualization'!$H$2:$H$5</c:f>
              <c:numCache>
                <c:formatCode>General</c:formatCode>
                <c:ptCount val="4"/>
                <c:pt idx="0">
                  <c:v>12</c:v>
                </c:pt>
                <c:pt idx="1">
                  <c:v>12</c:v>
                </c:pt>
                <c:pt idx="2">
                  <c:v>30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47-4727-A494-E80109E2FD0D}"/>
            </c:ext>
          </c:extLst>
        </c:ser>
        <c:ser>
          <c:idx val="1"/>
          <c:order val="1"/>
          <c:tx>
            <c:strRef>
              <c:f>'Data Visualization'!$I$1</c:f>
              <c:strCache>
                <c:ptCount val="1"/>
                <c:pt idx="0">
                  <c:v>Count Gen 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612-4DF5-AC74-082FAD6BEB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612-4DF5-AC74-082FAD6BEB6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612-4DF5-AC74-082FAD6BEB6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612-4DF5-AC74-082FAD6BEB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Visualization'!$G$2:$G$5</c:f>
              <c:strCache>
                <c:ptCount val="4"/>
                <c:pt idx="0">
                  <c:v>    Grass</c:v>
                </c:pt>
                <c:pt idx="1">
                  <c:v>    Fire</c:v>
                </c:pt>
                <c:pt idx="2">
                  <c:v>    Water</c:v>
                </c:pt>
                <c:pt idx="3">
                  <c:v>    Bug</c:v>
                </c:pt>
              </c:strCache>
            </c:strRef>
          </c:cat>
          <c:val>
            <c:numRef>
              <c:f>'Data Visualization'!$I$2:$I$5</c:f>
              <c:numCache>
                <c:formatCode>General</c:formatCode>
                <c:ptCount val="4"/>
                <c:pt idx="0">
                  <c:v>9</c:v>
                </c:pt>
                <c:pt idx="1">
                  <c:v>8</c:v>
                </c:pt>
                <c:pt idx="2">
                  <c:v>18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47-4727-A494-E80109E2FD0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'Data Visualization'!$R$3</c:f>
              <c:strCache>
                <c:ptCount val="1"/>
                <c:pt idx="0">
                  <c:v>    Bulbasaur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'Data Visualization'!$S$2:$X$2</c:f>
              <c:strCache>
                <c:ptCount val="6"/>
                <c:pt idx="0">
                  <c:v>HP</c:v>
                </c:pt>
                <c:pt idx="1">
                  <c:v>Attack</c:v>
                </c:pt>
                <c:pt idx="2">
                  <c:v>Defense</c:v>
                </c:pt>
                <c:pt idx="3">
                  <c:v>Sp. Atk</c:v>
                </c:pt>
                <c:pt idx="4">
                  <c:v>Sp. Def</c:v>
                </c:pt>
                <c:pt idx="5">
                  <c:v>Speed</c:v>
                </c:pt>
              </c:strCache>
            </c:strRef>
          </c:cat>
          <c:val>
            <c:numRef>
              <c:f>'Data Visualization'!$S$3:$X$3</c:f>
              <c:numCache>
                <c:formatCode>General</c:formatCode>
                <c:ptCount val="6"/>
                <c:pt idx="0">
                  <c:v>45</c:v>
                </c:pt>
                <c:pt idx="1">
                  <c:v>49</c:v>
                </c:pt>
                <c:pt idx="2">
                  <c:v>49</c:v>
                </c:pt>
                <c:pt idx="3">
                  <c:v>65</c:v>
                </c:pt>
                <c:pt idx="4">
                  <c:v>65</c:v>
                </c:pt>
                <c:pt idx="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FC-47CD-82F3-EF9CBFBE8955}"/>
            </c:ext>
          </c:extLst>
        </c:ser>
        <c:ser>
          <c:idx val="1"/>
          <c:order val="1"/>
          <c:tx>
            <c:strRef>
              <c:f>'Data Visualization'!$R$4</c:f>
              <c:strCache>
                <c:ptCount val="1"/>
                <c:pt idx="0">
                  <c:v>    Charmander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'Data Visualization'!$S$2:$X$2</c:f>
              <c:strCache>
                <c:ptCount val="6"/>
                <c:pt idx="0">
                  <c:v>HP</c:v>
                </c:pt>
                <c:pt idx="1">
                  <c:v>Attack</c:v>
                </c:pt>
                <c:pt idx="2">
                  <c:v>Defense</c:v>
                </c:pt>
                <c:pt idx="3">
                  <c:v>Sp. Atk</c:v>
                </c:pt>
                <c:pt idx="4">
                  <c:v>Sp. Def</c:v>
                </c:pt>
                <c:pt idx="5">
                  <c:v>Speed</c:v>
                </c:pt>
              </c:strCache>
            </c:strRef>
          </c:cat>
          <c:val>
            <c:numRef>
              <c:f>'Data Visualization'!$S$4:$X$4</c:f>
              <c:numCache>
                <c:formatCode>General</c:formatCode>
                <c:ptCount val="6"/>
                <c:pt idx="0">
                  <c:v>39</c:v>
                </c:pt>
                <c:pt idx="1">
                  <c:v>52</c:v>
                </c:pt>
                <c:pt idx="2">
                  <c:v>43</c:v>
                </c:pt>
                <c:pt idx="3">
                  <c:v>60</c:v>
                </c:pt>
                <c:pt idx="4">
                  <c:v>50</c:v>
                </c:pt>
                <c:pt idx="5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FC-47CD-82F3-EF9CBFBE8955}"/>
            </c:ext>
          </c:extLst>
        </c:ser>
        <c:ser>
          <c:idx val="2"/>
          <c:order val="2"/>
          <c:tx>
            <c:strRef>
              <c:f>'Data Visualization'!$R$5</c:f>
              <c:strCache>
                <c:ptCount val="1"/>
                <c:pt idx="0">
                  <c:v>    Squirtle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'Data Visualization'!$S$2:$X$2</c:f>
              <c:strCache>
                <c:ptCount val="6"/>
                <c:pt idx="0">
                  <c:v>HP</c:v>
                </c:pt>
                <c:pt idx="1">
                  <c:v>Attack</c:v>
                </c:pt>
                <c:pt idx="2">
                  <c:v>Defense</c:v>
                </c:pt>
                <c:pt idx="3">
                  <c:v>Sp. Atk</c:v>
                </c:pt>
                <c:pt idx="4">
                  <c:v>Sp. Def</c:v>
                </c:pt>
                <c:pt idx="5">
                  <c:v>Speed</c:v>
                </c:pt>
              </c:strCache>
            </c:strRef>
          </c:cat>
          <c:val>
            <c:numRef>
              <c:f>'Data Visualization'!$S$5:$X$5</c:f>
              <c:numCache>
                <c:formatCode>General</c:formatCode>
                <c:ptCount val="6"/>
                <c:pt idx="0">
                  <c:v>44</c:v>
                </c:pt>
                <c:pt idx="1">
                  <c:v>48</c:v>
                </c:pt>
                <c:pt idx="2">
                  <c:v>65</c:v>
                </c:pt>
                <c:pt idx="3">
                  <c:v>50</c:v>
                </c:pt>
                <c:pt idx="4">
                  <c:v>64</c:v>
                </c:pt>
                <c:pt idx="5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FC-47CD-82F3-EF9CBFBE8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960543"/>
        <c:axId val="1097961983"/>
      </c:radarChart>
      <c:catAx>
        <c:axId val="1097960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961983"/>
        <c:crosses val="autoZero"/>
        <c:auto val="1"/>
        <c:lblAlgn val="ctr"/>
        <c:lblOffset val="100"/>
        <c:noMultiLvlLbl val="0"/>
      </c:catAx>
      <c:valAx>
        <c:axId val="109796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960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</xdr:row>
      <xdr:rowOff>152400</xdr:rowOff>
    </xdr:from>
    <xdr:to>
      <xdr:col>15</xdr:col>
      <xdr:colOff>314325</xdr:colOff>
      <xdr:row>20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1F4A3C-4DEB-072F-39D7-946E3BFE39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7</xdr:row>
      <xdr:rowOff>0</xdr:rowOff>
    </xdr:from>
    <xdr:to>
      <xdr:col>26</xdr:col>
      <xdr:colOff>0</xdr:colOff>
      <xdr:row>21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712FA3-DAC2-940F-90CD-A79002E18B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63AF-3AD0-4EEA-AFF2-C18650B4575C}">
  <sheetPr codeName="Sheet1"/>
  <dimension ref="A1:F13"/>
  <sheetViews>
    <sheetView topLeftCell="A12" workbookViewId="0">
      <selection activeCell="D7" sqref="D7"/>
    </sheetView>
  </sheetViews>
  <sheetFormatPr defaultRowHeight="14.5" x14ac:dyDescent="0.35"/>
  <cols>
    <col min="1" max="1" width="11.26953125" bestFit="1" customWidth="1"/>
    <col min="6" max="6" width="9.7265625" customWidth="1"/>
  </cols>
  <sheetData>
    <row r="1" spans="1:6" x14ac:dyDescent="0.35">
      <c r="A1" s="4" t="s">
        <v>11</v>
      </c>
      <c r="B1" s="5" t="s">
        <v>12</v>
      </c>
      <c r="C1" s="5" t="s">
        <v>13</v>
      </c>
      <c r="D1" s="5" t="s">
        <v>14</v>
      </c>
      <c r="E1" s="5" t="s">
        <v>0</v>
      </c>
      <c r="F1" s="6" t="s">
        <v>15</v>
      </c>
    </row>
    <row r="2" spans="1:6" x14ac:dyDescent="0.35">
      <c r="A2" s="7" t="s">
        <v>16</v>
      </c>
      <c r="B2" s="8" t="s">
        <v>17</v>
      </c>
      <c r="C2" s="8"/>
      <c r="D2" s="8">
        <v>25</v>
      </c>
      <c r="E2" s="8">
        <v>20</v>
      </c>
      <c r="F2" s="9">
        <v>15</v>
      </c>
    </row>
    <row r="3" spans="1:6" x14ac:dyDescent="0.35">
      <c r="A3" s="10" t="s">
        <v>18</v>
      </c>
      <c r="B3" s="11" t="s">
        <v>17</v>
      </c>
      <c r="C3" s="11"/>
      <c r="D3" s="11">
        <v>40</v>
      </c>
      <c r="E3" s="11">
        <v>35</v>
      </c>
      <c r="F3" s="12">
        <v>30</v>
      </c>
    </row>
    <row r="4" spans="1:6" x14ac:dyDescent="0.35">
      <c r="A4" s="7" t="s">
        <v>19</v>
      </c>
      <c r="B4" s="8" t="s">
        <v>17</v>
      </c>
      <c r="C4" s="8"/>
      <c r="D4" s="8">
        <v>55</v>
      </c>
      <c r="E4" s="8">
        <v>50</v>
      </c>
      <c r="F4" s="9">
        <v>45</v>
      </c>
    </row>
    <row r="5" spans="1:6" x14ac:dyDescent="0.35">
      <c r="A5" s="10" t="s">
        <v>20</v>
      </c>
      <c r="B5" s="11" t="s">
        <v>21</v>
      </c>
      <c r="C5" s="11"/>
      <c r="D5" s="11">
        <v>70</v>
      </c>
      <c r="E5" s="11">
        <v>80</v>
      </c>
      <c r="F5" s="12">
        <v>50</v>
      </c>
    </row>
    <row r="6" spans="1:6" x14ac:dyDescent="0.35">
      <c r="A6" s="7" t="s">
        <v>22</v>
      </c>
      <c r="B6" s="8" t="s">
        <v>21</v>
      </c>
      <c r="C6" s="8"/>
      <c r="D6" s="8">
        <v>80</v>
      </c>
      <c r="E6" s="8">
        <v>100</v>
      </c>
      <c r="F6" s="9">
        <v>70</v>
      </c>
    </row>
    <row r="7" spans="1:6" x14ac:dyDescent="0.35">
      <c r="A7" s="10" t="s">
        <v>23</v>
      </c>
      <c r="B7" s="11" t="s">
        <v>21</v>
      </c>
      <c r="C7" s="11"/>
      <c r="D7" s="11">
        <v>90</v>
      </c>
      <c r="E7" s="11">
        <v>130</v>
      </c>
      <c r="F7" s="12">
        <v>80</v>
      </c>
    </row>
    <row r="8" spans="1:6" x14ac:dyDescent="0.35">
      <c r="A8" s="7" t="s">
        <v>24</v>
      </c>
      <c r="B8" s="8" t="s">
        <v>25</v>
      </c>
      <c r="C8" s="8" t="s">
        <v>26</v>
      </c>
      <c r="D8" s="8">
        <v>50</v>
      </c>
      <c r="E8" s="8">
        <v>75</v>
      </c>
      <c r="F8" s="9">
        <v>35</v>
      </c>
    </row>
    <row r="9" spans="1:6" x14ac:dyDescent="0.35">
      <c r="A9" s="10" t="s">
        <v>27</v>
      </c>
      <c r="B9" s="11" t="s">
        <v>25</v>
      </c>
      <c r="C9" s="11" t="s">
        <v>26</v>
      </c>
      <c r="D9" s="11">
        <v>65</v>
      </c>
      <c r="E9" s="11">
        <v>90</v>
      </c>
      <c r="F9" s="12">
        <v>50</v>
      </c>
    </row>
    <row r="10" spans="1:6" x14ac:dyDescent="0.35">
      <c r="A10" s="7" t="s">
        <v>28</v>
      </c>
      <c r="B10" s="8" t="s">
        <v>25</v>
      </c>
      <c r="C10" s="8" t="s">
        <v>26</v>
      </c>
      <c r="D10" s="8">
        <v>80</v>
      </c>
      <c r="E10" s="8">
        <v>105</v>
      </c>
      <c r="F10" s="9">
        <v>65</v>
      </c>
    </row>
    <row r="11" spans="1:6" x14ac:dyDescent="0.35">
      <c r="A11" s="10" t="s">
        <v>29</v>
      </c>
      <c r="B11" s="11" t="s">
        <v>30</v>
      </c>
      <c r="C11" s="11" t="s">
        <v>26</v>
      </c>
      <c r="D11" s="11">
        <v>40</v>
      </c>
      <c r="E11" s="11">
        <v>40</v>
      </c>
      <c r="F11" s="12">
        <v>35</v>
      </c>
    </row>
    <row r="12" spans="1:6" x14ac:dyDescent="0.35">
      <c r="A12" s="1" t="s">
        <v>31</v>
      </c>
      <c r="B12" s="2" t="s">
        <v>30</v>
      </c>
      <c r="C12" s="2" t="s">
        <v>26</v>
      </c>
      <c r="D12" s="2">
        <v>80</v>
      </c>
      <c r="E12" s="2">
        <v>70</v>
      </c>
      <c r="F12" s="3">
        <v>65</v>
      </c>
    </row>
    <row r="13" spans="1:6" x14ac:dyDescent="0.35">
      <c r="A13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6747-2F1B-45F8-BF2F-84EC9F99E460}">
  <sheetPr codeName="Sheet2"/>
  <dimension ref="A1:X11"/>
  <sheetViews>
    <sheetView topLeftCell="S1" workbookViewId="0">
      <selection activeCell="AB4" sqref="AB4"/>
    </sheetView>
  </sheetViews>
  <sheetFormatPr defaultRowHeight="14.5" x14ac:dyDescent="0.35"/>
  <cols>
    <col min="1" max="1" width="25.6328125" bestFit="1" customWidth="1"/>
    <col min="8" max="8" width="10.36328125" bestFit="1" customWidth="1"/>
    <col min="18" max="18" width="12.36328125" bestFit="1" customWidth="1"/>
  </cols>
  <sheetData>
    <row r="1" spans="1:24" x14ac:dyDescent="0.35">
      <c r="A1" t="s">
        <v>1</v>
      </c>
      <c r="B1" t="s">
        <v>4</v>
      </c>
      <c r="C1" t="s">
        <v>5</v>
      </c>
      <c r="G1" t="s">
        <v>93</v>
      </c>
      <c r="H1" t="s">
        <v>94</v>
      </c>
      <c r="I1" t="s">
        <v>95</v>
      </c>
    </row>
    <row r="2" spans="1:24" x14ac:dyDescent="0.35">
      <c r="A2" t="s">
        <v>2</v>
      </c>
      <c r="B2">
        <v>2</v>
      </c>
      <c r="C2" cm="1">
        <f t="array" ref="C2:C7">$B$11*B2:B7</f>
        <v>4</v>
      </c>
      <c r="G2" t="s">
        <v>96</v>
      </c>
      <c r="H2">
        <v>12</v>
      </c>
      <c r="I2">
        <v>9</v>
      </c>
      <c r="R2" t="s">
        <v>11</v>
      </c>
      <c r="S2" t="s">
        <v>14</v>
      </c>
      <c r="T2" t="s">
        <v>0</v>
      </c>
      <c r="U2" t="s">
        <v>15</v>
      </c>
      <c r="V2" t="s">
        <v>45</v>
      </c>
      <c r="W2" t="s">
        <v>46</v>
      </c>
      <c r="X2" t="s">
        <v>34</v>
      </c>
    </row>
    <row r="3" spans="1:24" x14ac:dyDescent="0.35">
      <c r="A3" t="s">
        <v>3</v>
      </c>
      <c r="B3">
        <v>5</v>
      </c>
      <c r="C3">
        <v>10</v>
      </c>
      <c r="G3" t="s">
        <v>97</v>
      </c>
      <c r="H3">
        <v>12</v>
      </c>
      <c r="I3">
        <v>8</v>
      </c>
      <c r="R3" t="s">
        <v>100</v>
      </c>
      <c r="S3">
        <v>45</v>
      </c>
      <c r="T3">
        <v>49</v>
      </c>
      <c r="U3">
        <v>49</v>
      </c>
      <c r="V3">
        <v>65</v>
      </c>
      <c r="W3">
        <v>65</v>
      </c>
      <c r="X3">
        <v>45</v>
      </c>
    </row>
    <row r="4" spans="1:24" x14ac:dyDescent="0.35">
      <c r="A4" t="s">
        <v>6</v>
      </c>
      <c r="B4">
        <v>10</v>
      </c>
      <c r="C4">
        <v>20</v>
      </c>
      <c r="G4" t="s">
        <v>98</v>
      </c>
      <c r="H4">
        <v>30</v>
      </c>
      <c r="I4">
        <v>18</v>
      </c>
      <c r="R4" t="s">
        <v>101</v>
      </c>
      <c r="S4">
        <v>39</v>
      </c>
      <c r="T4">
        <v>52</v>
      </c>
      <c r="U4">
        <v>43</v>
      </c>
      <c r="V4">
        <v>60</v>
      </c>
      <c r="W4">
        <v>50</v>
      </c>
      <c r="X4">
        <v>65</v>
      </c>
    </row>
    <row r="5" spans="1:24" x14ac:dyDescent="0.35">
      <c r="A5" t="s">
        <v>7</v>
      </c>
      <c r="B5">
        <v>7</v>
      </c>
      <c r="C5">
        <v>14</v>
      </c>
      <c r="G5" t="s">
        <v>99</v>
      </c>
      <c r="H5">
        <v>13</v>
      </c>
      <c r="I5">
        <v>10</v>
      </c>
      <c r="R5" t="s">
        <v>102</v>
      </c>
      <c r="S5">
        <v>44</v>
      </c>
      <c r="T5">
        <v>48</v>
      </c>
      <c r="U5">
        <v>65</v>
      </c>
      <c r="V5">
        <v>50</v>
      </c>
      <c r="W5">
        <v>64</v>
      </c>
      <c r="X5">
        <v>43</v>
      </c>
    </row>
    <row r="6" spans="1:24" x14ac:dyDescent="0.35">
      <c r="A6" t="s">
        <v>8</v>
      </c>
      <c r="B6">
        <v>6</v>
      </c>
      <c r="C6">
        <v>12</v>
      </c>
      <c r="G6" t="s">
        <v>32</v>
      </c>
      <c r="H6">
        <f>SUM(H2:H5)</f>
        <v>67</v>
      </c>
      <c r="I6">
        <f>SUM(I2:I5)</f>
        <v>45</v>
      </c>
      <c r="R6" t="s">
        <v>32</v>
      </c>
    </row>
    <row r="7" spans="1:24" x14ac:dyDescent="0.35">
      <c r="A7" t="s">
        <v>9</v>
      </c>
      <c r="B7">
        <v>3</v>
      </c>
      <c r="C7">
        <v>6</v>
      </c>
    </row>
    <row r="11" spans="1:24" x14ac:dyDescent="0.35">
      <c r="A11" t="s">
        <v>10</v>
      </c>
      <c r="B11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7A38-EDBD-4CC3-AB14-EFA2541C5DE2}">
  <sheetPr codeName="Sheet3"/>
  <dimension ref="A1:L32"/>
  <sheetViews>
    <sheetView topLeftCell="A9" zoomScale="115" zoomScaleNormal="115" workbookViewId="0">
      <selection activeCell="C19" sqref="C19"/>
    </sheetView>
  </sheetViews>
  <sheetFormatPr defaultRowHeight="14.5" x14ac:dyDescent="0.35"/>
  <cols>
    <col min="6" max="6" width="12" bestFit="1" customWidth="1"/>
    <col min="10" max="10" width="13.1796875" bestFit="1" customWidth="1"/>
  </cols>
  <sheetData>
    <row r="1" spans="1:12" x14ac:dyDescent="0.35">
      <c r="A1" t="s">
        <v>33</v>
      </c>
      <c r="B1" t="s">
        <v>12</v>
      </c>
      <c r="C1" t="s">
        <v>14</v>
      </c>
      <c r="D1" t="s">
        <v>0</v>
      </c>
      <c r="E1" t="s">
        <v>15</v>
      </c>
      <c r="F1" t="s">
        <v>45</v>
      </c>
      <c r="G1" t="s">
        <v>46</v>
      </c>
      <c r="H1" t="s">
        <v>34</v>
      </c>
    </row>
    <row r="2" spans="1:12" x14ac:dyDescent="0.35">
      <c r="A2" t="s">
        <v>47</v>
      </c>
      <c r="B2" t="s">
        <v>30</v>
      </c>
      <c r="C2">
        <v>20</v>
      </c>
      <c r="D2">
        <v>10</v>
      </c>
      <c r="E2">
        <v>55</v>
      </c>
      <c r="F2">
        <v>15</v>
      </c>
      <c r="G2">
        <v>20</v>
      </c>
      <c r="H2">
        <v>80</v>
      </c>
    </row>
    <row r="3" spans="1:12" x14ac:dyDescent="0.35">
      <c r="A3" t="s">
        <v>48</v>
      </c>
      <c r="B3" t="s">
        <v>30</v>
      </c>
      <c r="C3">
        <v>95</v>
      </c>
      <c r="D3">
        <v>125</v>
      </c>
      <c r="E3">
        <v>79</v>
      </c>
      <c r="F3">
        <v>60</v>
      </c>
      <c r="G3">
        <v>100</v>
      </c>
      <c r="H3">
        <v>81</v>
      </c>
    </row>
    <row r="4" spans="1:12" x14ac:dyDescent="0.35">
      <c r="A4" t="s">
        <v>49</v>
      </c>
      <c r="B4" t="s">
        <v>30</v>
      </c>
      <c r="C4">
        <v>130</v>
      </c>
      <c r="D4">
        <v>85</v>
      </c>
      <c r="E4">
        <v>80</v>
      </c>
      <c r="F4">
        <v>85</v>
      </c>
      <c r="G4">
        <v>95</v>
      </c>
      <c r="H4">
        <v>60</v>
      </c>
    </row>
    <row r="5" spans="1:12" x14ac:dyDescent="0.35">
      <c r="A5" t="s">
        <v>50</v>
      </c>
      <c r="B5" t="s">
        <v>51</v>
      </c>
      <c r="C5">
        <v>48</v>
      </c>
      <c r="D5">
        <v>48</v>
      </c>
      <c r="E5">
        <v>48</v>
      </c>
      <c r="F5">
        <v>48</v>
      </c>
      <c r="G5">
        <v>48</v>
      </c>
      <c r="H5">
        <v>48</v>
      </c>
    </row>
    <row r="6" spans="1:12" x14ac:dyDescent="0.35">
      <c r="A6" t="s">
        <v>52</v>
      </c>
      <c r="B6" t="s">
        <v>51</v>
      </c>
      <c r="C6">
        <v>55</v>
      </c>
      <c r="D6">
        <v>55</v>
      </c>
      <c r="E6">
        <v>50</v>
      </c>
      <c r="F6">
        <v>45</v>
      </c>
      <c r="G6">
        <v>65</v>
      </c>
      <c r="H6">
        <v>55</v>
      </c>
    </row>
    <row r="7" spans="1:12" x14ac:dyDescent="0.35">
      <c r="A7" t="s">
        <v>53</v>
      </c>
      <c r="B7" t="s">
        <v>30</v>
      </c>
      <c r="C7">
        <v>130</v>
      </c>
      <c r="D7">
        <v>65</v>
      </c>
      <c r="E7">
        <v>60</v>
      </c>
      <c r="F7">
        <v>110</v>
      </c>
      <c r="G7">
        <v>95</v>
      </c>
      <c r="H7">
        <v>65</v>
      </c>
    </row>
    <row r="8" spans="1:12" x14ac:dyDescent="0.35">
      <c r="A8" t="s">
        <v>54</v>
      </c>
      <c r="B8" t="s">
        <v>55</v>
      </c>
      <c r="C8">
        <v>65</v>
      </c>
      <c r="D8">
        <v>65</v>
      </c>
      <c r="E8">
        <v>60</v>
      </c>
      <c r="F8">
        <v>110</v>
      </c>
      <c r="G8">
        <v>95</v>
      </c>
      <c r="H8">
        <v>130</v>
      </c>
    </row>
    <row r="9" spans="1:12" x14ac:dyDescent="0.35">
      <c r="A9" t="s">
        <v>44</v>
      </c>
    </row>
    <row r="12" spans="1:12" x14ac:dyDescent="0.35">
      <c r="J12" t="s">
        <v>33</v>
      </c>
      <c r="K12" t="s">
        <v>12</v>
      </c>
      <c r="L12" t="s">
        <v>34</v>
      </c>
    </row>
    <row r="13" spans="1:12" x14ac:dyDescent="0.35">
      <c r="A13" t="s">
        <v>56</v>
      </c>
      <c r="B13" t="s">
        <v>12</v>
      </c>
      <c r="C13" t="s">
        <v>57</v>
      </c>
      <c r="D13" t="s">
        <v>58</v>
      </c>
      <c r="F13" t="s">
        <v>33</v>
      </c>
      <c r="G13" t="s">
        <v>12</v>
      </c>
      <c r="H13" t="s">
        <v>34</v>
      </c>
      <c r="J13" t="s">
        <v>59</v>
      </c>
      <c r="K13" t="s">
        <v>25</v>
      </c>
      <c r="L13">
        <v>45</v>
      </c>
    </row>
    <row r="14" spans="1:12" x14ac:dyDescent="0.35">
      <c r="A14" t="s">
        <v>59</v>
      </c>
      <c r="B14" t="s">
        <v>25</v>
      </c>
      <c r="C14" s="13">
        <v>45349</v>
      </c>
      <c r="D14">
        <v>1996</v>
      </c>
      <c r="F14" t="s">
        <v>77</v>
      </c>
      <c r="G14" t="s">
        <v>78</v>
      </c>
      <c r="H14">
        <v>70</v>
      </c>
      <c r="J14" t="s">
        <v>87</v>
      </c>
      <c r="K14" t="s">
        <v>25</v>
      </c>
      <c r="L14">
        <v>60</v>
      </c>
    </row>
    <row r="15" spans="1:12" x14ac:dyDescent="0.35">
      <c r="A15" t="s">
        <v>60</v>
      </c>
      <c r="B15" t="s">
        <v>39</v>
      </c>
      <c r="C15" s="13">
        <v>45349</v>
      </c>
      <c r="D15">
        <v>1996</v>
      </c>
      <c r="F15" t="s">
        <v>79</v>
      </c>
      <c r="G15" t="s">
        <v>17</v>
      </c>
      <c r="H15">
        <v>42</v>
      </c>
      <c r="J15" t="s">
        <v>88</v>
      </c>
      <c r="K15" t="s">
        <v>25</v>
      </c>
      <c r="L15">
        <v>80</v>
      </c>
    </row>
    <row r="16" spans="1:12" x14ac:dyDescent="0.35">
      <c r="A16" t="s">
        <v>61</v>
      </c>
      <c r="B16" t="s">
        <v>30</v>
      </c>
      <c r="C16" s="13">
        <v>45349</v>
      </c>
      <c r="D16">
        <v>1996</v>
      </c>
      <c r="F16" t="s">
        <v>80</v>
      </c>
      <c r="G16" t="s">
        <v>17</v>
      </c>
      <c r="H16">
        <v>67</v>
      </c>
      <c r="J16" t="s">
        <v>60</v>
      </c>
      <c r="K16" t="s">
        <v>39</v>
      </c>
      <c r="L16">
        <v>65</v>
      </c>
    </row>
    <row r="17" spans="1:12" x14ac:dyDescent="0.35">
      <c r="A17" t="s">
        <v>62</v>
      </c>
      <c r="B17" t="s">
        <v>25</v>
      </c>
      <c r="C17" s="13">
        <v>45617</v>
      </c>
      <c r="D17">
        <v>1999</v>
      </c>
      <c r="F17" t="s">
        <v>81</v>
      </c>
      <c r="G17" t="s">
        <v>30</v>
      </c>
      <c r="H17">
        <v>50</v>
      </c>
      <c r="J17" t="s">
        <v>89</v>
      </c>
      <c r="K17" t="s">
        <v>39</v>
      </c>
      <c r="L17">
        <v>80</v>
      </c>
    </row>
    <row r="18" spans="1:12" x14ac:dyDescent="0.35">
      <c r="A18" t="s">
        <v>63</v>
      </c>
      <c r="B18" t="s">
        <v>39</v>
      </c>
      <c r="C18" s="13">
        <v>45617</v>
      </c>
      <c r="D18">
        <v>1999</v>
      </c>
      <c r="F18" t="s">
        <v>82</v>
      </c>
      <c r="G18" t="s">
        <v>30</v>
      </c>
      <c r="H18">
        <v>75</v>
      </c>
      <c r="J18" t="s">
        <v>90</v>
      </c>
      <c r="K18" t="s">
        <v>39</v>
      </c>
      <c r="L18">
        <v>100</v>
      </c>
    </row>
    <row r="19" spans="1:12" x14ac:dyDescent="0.35">
      <c r="A19" t="s">
        <v>64</v>
      </c>
      <c r="B19" t="s">
        <v>30</v>
      </c>
      <c r="C19" s="13">
        <v>45617</v>
      </c>
      <c r="D19">
        <v>1999</v>
      </c>
      <c r="F19" t="s">
        <v>83</v>
      </c>
      <c r="G19" t="s">
        <v>55</v>
      </c>
      <c r="H19">
        <v>100</v>
      </c>
      <c r="J19" t="s">
        <v>61</v>
      </c>
      <c r="K19" t="s">
        <v>30</v>
      </c>
      <c r="L19">
        <v>43</v>
      </c>
    </row>
    <row r="20" spans="1:12" x14ac:dyDescent="0.35">
      <c r="A20" t="s">
        <v>65</v>
      </c>
      <c r="B20" t="s">
        <v>25</v>
      </c>
      <c r="C20" s="13">
        <v>45617</v>
      </c>
      <c r="D20">
        <v>2002</v>
      </c>
      <c r="F20" t="s">
        <v>84</v>
      </c>
      <c r="G20" t="s">
        <v>55</v>
      </c>
      <c r="H20">
        <v>140</v>
      </c>
      <c r="J20" t="s">
        <v>91</v>
      </c>
      <c r="K20" t="s">
        <v>30</v>
      </c>
      <c r="L20">
        <v>58</v>
      </c>
    </row>
    <row r="21" spans="1:12" x14ac:dyDescent="0.35">
      <c r="A21" t="s">
        <v>66</v>
      </c>
      <c r="B21" t="s">
        <v>39</v>
      </c>
      <c r="C21" s="13">
        <v>45617</v>
      </c>
      <c r="D21">
        <v>2002</v>
      </c>
      <c r="F21" t="s">
        <v>85</v>
      </c>
      <c r="G21" t="s">
        <v>25</v>
      </c>
      <c r="H21">
        <v>40</v>
      </c>
      <c r="J21" t="s">
        <v>92</v>
      </c>
      <c r="K21" t="s">
        <v>30</v>
      </c>
      <c r="L21">
        <v>78</v>
      </c>
    </row>
    <row r="22" spans="1:12" x14ac:dyDescent="0.35">
      <c r="A22" t="s">
        <v>67</v>
      </c>
      <c r="B22" t="s">
        <v>30</v>
      </c>
      <c r="C22" s="13">
        <v>45617</v>
      </c>
      <c r="D22">
        <v>2002</v>
      </c>
      <c r="F22" t="s">
        <v>86</v>
      </c>
      <c r="G22" t="s">
        <v>25</v>
      </c>
      <c r="H22">
        <v>55</v>
      </c>
      <c r="J22" t="s">
        <v>44</v>
      </c>
    </row>
    <row r="23" spans="1:12" x14ac:dyDescent="0.35">
      <c r="A23" t="s">
        <v>68</v>
      </c>
      <c r="B23" t="s">
        <v>25</v>
      </c>
      <c r="C23" s="13">
        <v>45563</v>
      </c>
      <c r="D23">
        <v>2006</v>
      </c>
      <c r="F23" t="s">
        <v>44</v>
      </c>
    </row>
    <row r="24" spans="1:12" x14ac:dyDescent="0.35">
      <c r="A24" t="s">
        <v>69</v>
      </c>
      <c r="B24" t="s">
        <v>39</v>
      </c>
      <c r="C24" s="13">
        <v>45563</v>
      </c>
      <c r="D24">
        <v>2006</v>
      </c>
    </row>
    <row r="25" spans="1:12" x14ac:dyDescent="0.35">
      <c r="A25" t="s">
        <v>70</v>
      </c>
      <c r="B25" t="s">
        <v>30</v>
      </c>
      <c r="C25" s="13">
        <v>45563</v>
      </c>
      <c r="D25">
        <v>2006</v>
      </c>
    </row>
    <row r="26" spans="1:12" x14ac:dyDescent="0.35">
      <c r="A26" t="s">
        <v>71</v>
      </c>
      <c r="B26" t="s">
        <v>25</v>
      </c>
      <c r="C26" s="13">
        <v>45553</v>
      </c>
      <c r="D26">
        <v>2010</v>
      </c>
    </row>
    <row r="27" spans="1:12" x14ac:dyDescent="0.35">
      <c r="A27" t="s">
        <v>72</v>
      </c>
      <c r="B27" t="s">
        <v>39</v>
      </c>
      <c r="C27" s="13">
        <v>45553</v>
      </c>
      <c r="D27">
        <v>2010</v>
      </c>
    </row>
    <row r="28" spans="1:12" x14ac:dyDescent="0.35">
      <c r="A28" t="s">
        <v>73</v>
      </c>
      <c r="B28" t="s">
        <v>30</v>
      </c>
      <c r="C28" s="13">
        <v>45553</v>
      </c>
      <c r="D28">
        <v>2010</v>
      </c>
    </row>
    <row r="29" spans="1:12" x14ac:dyDescent="0.35">
      <c r="A29" t="s">
        <v>74</v>
      </c>
      <c r="B29" t="s">
        <v>25</v>
      </c>
      <c r="C29" s="13">
        <v>45577</v>
      </c>
      <c r="D29">
        <v>2013</v>
      </c>
    </row>
    <row r="30" spans="1:12" x14ac:dyDescent="0.35">
      <c r="A30" t="s">
        <v>75</v>
      </c>
      <c r="B30" t="s">
        <v>39</v>
      </c>
      <c r="C30" s="13">
        <v>45577</v>
      </c>
      <c r="D30">
        <v>2013</v>
      </c>
    </row>
    <row r="31" spans="1:12" x14ac:dyDescent="0.35">
      <c r="A31" t="s">
        <v>76</v>
      </c>
      <c r="B31" t="s">
        <v>30</v>
      </c>
      <c r="C31" s="13">
        <v>45577</v>
      </c>
      <c r="D31">
        <v>2013</v>
      </c>
    </row>
    <row r="32" spans="1:12" x14ac:dyDescent="0.35">
      <c r="A32" t="s">
        <v>44</v>
      </c>
    </row>
  </sheetData>
  <conditionalFormatting sqref="C14:C31">
    <cfRule type="timePeriod" dxfId="1" priority="4" timePeriod="nextMonth">
      <formula>AND(MONTH(C14)=MONTH(EDATE(TODAY(),0+1)),YEAR(C14)=YEAR(EDATE(TODAY(),0+1)))</formula>
    </cfRule>
  </conditionalFormatting>
  <conditionalFormatting sqref="C2:H8">
    <cfRule type="cellIs" dxfId="0" priority="5" operator="equal">
      <formula>48</formula>
    </cfRule>
  </conditionalFormatting>
  <conditionalFormatting sqref="H14:H22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{6739D9BC-4E58-4CCA-BF05-1A1D274A33AB}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739D9BC-4E58-4CCA-BF05-1A1D274A33A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H14:H22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D44D-2A94-4BB6-9CB6-FCD8D054AF07}">
  <sheetPr codeName="Sheet4"/>
  <dimension ref="A1:E34"/>
  <sheetViews>
    <sheetView topLeftCell="A13" workbookViewId="0">
      <selection activeCell="E15" sqref="E15"/>
    </sheetView>
  </sheetViews>
  <sheetFormatPr defaultRowHeight="14.5" x14ac:dyDescent="0.35"/>
  <cols>
    <col min="1" max="1" width="12.36328125" bestFit="1" customWidth="1"/>
    <col min="2" max="2" width="12.36328125" customWidth="1"/>
    <col min="5" max="5" width="13.54296875" bestFit="1" customWidth="1"/>
  </cols>
  <sheetData>
    <row r="1" spans="1:5" x14ac:dyDescent="0.35">
      <c r="A1" t="s">
        <v>11</v>
      </c>
      <c r="C1" t="s">
        <v>12</v>
      </c>
      <c r="D1" t="s">
        <v>34</v>
      </c>
      <c r="E1" t="s">
        <v>173</v>
      </c>
    </row>
    <row r="2" spans="1:5" x14ac:dyDescent="0.35">
      <c r="A2" t="s">
        <v>100</v>
      </c>
      <c r="C2" t="s">
        <v>25</v>
      </c>
      <c r="D2">
        <v>45</v>
      </c>
      <c r="E2" t="str" cm="1">
        <f t="array" ref="E2">_xlfn.IFS(D2&gt;90,"Fast",D2&gt;50,"Normal",D2&lt;=50,"Slow")</f>
        <v>Slow</v>
      </c>
    </row>
    <row r="3" spans="1:5" x14ac:dyDescent="0.35">
      <c r="A3" t="s">
        <v>133</v>
      </c>
      <c r="C3" t="s">
        <v>25</v>
      </c>
      <c r="D3">
        <v>60</v>
      </c>
      <c r="E3" t="str" cm="1">
        <f t="array" ref="E3">_xlfn.IFS(D3&gt;90,"Fast",D3&gt;50,"Normal",D3&lt;=50,"Slow")</f>
        <v>Normal</v>
      </c>
    </row>
    <row r="4" spans="1:5" x14ac:dyDescent="0.35">
      <c r="A4" t="s">
        <v>134</v>
      </c>
      <c r="C4" t="s">
        <v>25</v>
      </c>
      <c r="D4">
        <v>80</v>
      </c>
      <c r="E4" t="str" cm="1">
        <f t="array" ref="E4">_xlfn.IFS(D4&gt;90,"Fast",D4&gt;50,"Normal",D4&lt;=50,"Slow")</f>
        <v>Normal</v>
      </c>
    </row>
    <row r="5" spans="1:5" x14ac:dyDescent="0.35">
      <c r="A5" t="s">
        <v>101</v>
      </c>
      <c r="C5" t="s">
        <v>39</v>
      </c>
      <c r="D5">
        <v>65</v>
      </c>
      <c r="E5" t="str" cm="1">
        <f t="array" ref="E5">_xlfn.IFS(D5&gt;90,"Fast",D5&gt;50,"Normal",D5&lt;=50,"Slow")</f>
        <v>Normal</v>
      </c>
    </row>
    <row r="6" spans="1:5" x14ac:dyDescent="0.35">
      <c r="A6" t="s">
        <v>135</v>
      </c>
      <c r="C6" t="s">
        <v>39</v>
      </c>
      <c r="D6">
        <v>80</v>
      </c>
      <c r="E6" t="str" cm="1">
        <f t="array" ref="E6">_xlfn.IFS(D6&gt;90,"Fast",D6&gt;50,"Normal",D6&lt;=50,"Slow")</f>
        <v>Normal</v>
      </c>
    </row>
    <row r="7" spans="1:5" x14ac:dyDescent="0.35">
      <c r="A7" t="s">
        <v>136</v>
      </c>
      <c r="C7" t="s">
        <v>39</v>
      </c>
      <c r="D7">
        <v>100</v>
      </c>
      <c r="E7" t="str" cm="1">
        <f t="array" ref="E7">_xlfn.IFS(D7&gt;90,"Fast",D7&gt;50,"Normal",D7&lt;=50,"Slow")</f>
        <v>Fast</v>
      </c>
    </row>
    <row r="8" spans="1:5" x14ac:dyDescent="0.35">
      <c r="A8" t="s">
        <v>102</v>
      </c>
      <c r="C8" t="s">
        <v>30</v>
      </c>
      <c r="D8">
        <v>43</v>
      </c>
      <c r="E8" t="str" cm="1">
        <f t="array" ref="E8">_xlfn.IFS(D8&gt;90,"Fast",D8&gt;50,"Normal",D8&lt;=50,"Slow")</f>
        <v>Slow</v>
      </c>
    </row>
    <row r="9" spans="1:5" x14ac:dyDescent="0.35">
      <c r="A9" t="s">
        <v>137</v>
      </c>
      <c r="C9" t="s">
        <v>30</v>
      </c>
      <c r="D9">
        <v>58</v>
      </c>
      <c r="E9" t="str" cm="1">
        <f t="array" ref="E9">_xlfn.IFS(D9&gt;90,"Fast",D9&gt;50,"Normal",D9&lt;=50,"Slow")</f>
        <v>Normal</v>
      </c>
    </row>
    <row r="10" spans="1:5" x14ac:dyDescent="0.35">
      <c r="A10" t="s">
        <v>138</v>
      </c>
      <c r="C10" t="s">
        <v>30</v>
      </c>
      <c r="D10">
        <v>78</v>
      </c>
      <c r="E10" t="str" cm="1">
        <f t="array" ref="E10">_xlfn.IFS(D10&gt;90,"Fast",D10&gt;50,"Normal",D10&lt;=50,"Slow")</f>
        <v>Normal</v>
      </c>
    </row>
    <row r="11" spans="1:5" x14ac:dyDescent="0.35">
      <c r="A11" t="s">
        <v>44</v>
      </c>
    </row>
    <row r="13" spans="1:5" x14ac:dyDescent="0.35">
      <c r="A13" t="s">
        <v>183</v>
      </c>
      <c r="B13" t="s">
        <v>12</v>
      </c>
      <c r="C13" t="s">
        <v>148</v>
      </c>
    </row>
    <row r="14" spans="1:5" x14ac:dyDescent="0.35">
      <c r="A14" t="s">
        <v>174</v>
      </c>
      <c r="B14" t="s">
        <v>21</v>
      </c>
      <c r="C14">
        <v>305</v>
      </c>
      <c r="D14" t="str">
        <f>LEFT(A14,3)</f>
        <v>Man</v>
      </c>
      <c r="E14">
        <f>_xlfn.MODE.SNGL(C14:C33)</f>
        <v>475</v>
      </c>
    </row>
    <row r="15" spans="1:5" x14ac:dyDescent="0.35">
      <c r="A15" t="s">
        <v>175</v>
      </c>
      <c r="B15" t="s">
        <v>30</v>
      </c>
      <c r="C15">
        <v>510</v>
      </c>
      <c r="D15" t="str">
        <f t="shared" ref="D15:D34" si="0">LEFT(A15,3)</f>
        <v>Pol</v>
      </c>
    </row>
    <row r="16" spans="1:5" x14ac:dyDescent="0.35">
      <c r="A16" t="s">
        <v>176</v>
      </c>
      <c r="B16" t="s">
        <v>25</v>
      </c>
      <c r="C16">
        <v>490</v>
      </c>
      <c r="D16" t="str">
        <f t="shared" si="0"/>
        <v>Vic</v>
      </c>
    </row>
    <row r="17" spans="1:4" x14ac:dyDescent="0.35">
      <c r="A17" t="s">
        <v>177</v>
      </c>
      <c r="B17" t="s">
        <v>30</v>
      </c>
      <c r="C17">
        <v>335</v>
      </c>
      <c r="D17" t="str">
        <f t="shared" si="0"/>
        <v>Ten</v>
      </c>
    </row>
    <row r="18" spans="1:4" x14ac:dyDescent="0.35">
      <c r="A18" t="s">
        <v>178</v>
      </c>
      <c r="B18" t="s">
        <v>55</v>
      </c>
      <c r="C18">
        <v>465</v>
      </c>
      <c r="D18" t="str">
        <f t="shared" si="0"/>
        <v>Mag</v>
      </c>
    </row>
    <row r="19" spans="1:4" x14ac:dyDescent="0.35">
      <c r="A19" t="s">
        <v>179</v>
      </c>
      <c r="B19" t="s">
        <v>30</v>
      </c>
      <c r="C19">
        <v>475</v>
      </c>
      <c r="D19" t="str">
        <f t="shared" si="0"/>
        <v>Dew</v>
      </c>
    </row>
    <row r="20" spans="1:4" x14ac:dyDescent="0.35">
      <c r="A20" t="s">
        <v>180</v>
      </c>
      <c r="B20" t="s">
        <v>30</v>
      </c>
      <c r="C20">
        <v>525</v>
      </c>
      <c r="D20" t="str">
        <f t="shared" si="0"/>
        <v>Clo</v>
      </c>
    </row>
    <row r="21" spans="1:4" x14ac:dyDescent="0.35">
      <c r="A21" t="s">
        <v>181</v>
      </c>
      <c r="B21" t="s">
        <v>78</v>
      </c>
      <c r="C21">
        <v>385</v>
      </c>
      <c r="D21" t="str">
        <f t="shared" si="0"/>
        <v>Oni</v>
      </c>
    </row>
    <row r="22" spans="1:4" x14ac:dyDescent="0.35">
      <c r="A22" t="s">
        <v>182</v>
      </c>
      <c r="B22" t="s">
        <v>159</v>
      </c>
      <c r="C22">
        <v>420</v>
      </c>
      <c r="D22" t="str">
        <f t="shared" si="0"/>
        <v>Dra</v>
      </c>
    </row>
    <row r="23" spans="1:4" x14ac:dyDescent="0.35">
      <c r="A23" t="s">
        <v>184</v>
      </c>
      <c r="B23" t="s">
        <v>51</v>
      </c>
      <c r="C23">
        <v>349</v>
      </c>
      <c r="D23" t="str">
        <f t="shared" si="0"/>
        <v>Pid</v>
      </c>
    </row>
    <row r="24" spans="1:4" x14ac:dyDescent="0.35">
      <c r="A24" t="s">
        <v>185</v>
      </c>
      <c r="B24" t="s">
        <v>51</v>
      </c>
      <c r="C24">
        <v>253</v>
      </c>
      <c r="D24" t="str">
        <f t="shared" si="0"/>
        <v>Rat</v>
      </c>
    </row>
    <row r="25" spans="1:4" x14ac:dyDescent="0.35">
      <c r="A25" t="s">
        <v>186</v>
      </c>
      <c r="B25" t="s">
        <v>164</v>
      </c>
      <c r="C25">
        <v>395</v>
      </c>
      <c r="D25" t="str">
        <f t="shared" si="0"/>
        <v>Bee</v>
      </c>
    </row>
    <row r="26" spans="1:4" x14ac:dyDescent="0.35">
      <c r="A26" t="s">
        <v>187</v>
      </c>
      <c r="B26" t="s">
        <v>51</v>
      </c>
      <c r="C26">
        <v>310</v>
      </c>
      <c r="D26" t="str">
        <f t="shared" si="0"/>
        <v>Dod</v>
      </c>
    </row>
    <row r="27" spans="1:4" x14ac:dyDescent="0.35">
      <c r="A27" t="s">
        <v>188</v>
      </c>
      <c r="B27" t="s">
        <v>30</v>
      </c>
      <c r="C27">
        <v>475</v>
      </c>
      <c r="D27" t="str">
        <f t="shared" si="0"/>
        <v>Kin</v>
      </c>
    </row>
    <row r="28" spans="1:4" x14ac:dyDescent="0.35">
      <c r="A28" t="s">
        <v>189</v>
      </c>
      <c r="B28" t="s">
        <v>26</v>
      </c>
      <c r="C28">
        <v>505</v>
      </c>
      <c r="D28" t="str">
        <f t="shared" si="0"/>
        <v>Nid</v>
      </c>
    </row>
    <row r="29" spans="1:4" x14ac:dyDescent="0.35">
      <c r="A29" t="s">
        <v>190</v>
      </c>
      <c r="B29" t="s">
        <v>21</v>
      </c>
      <c r="C29">
        <v>455</v>
      </c>
      <c r="D29" t="str">
        <f t="shared" si="0"/>
        <v>Hit</v>
      </c>
    </row>
    <row r="30" spans="1:4" x14ac:dyDescent="0.35">
      <c r="A30" t="s">
        <v>191</v>
      </c>
      <c r="B30" t="s">
        <v>39</v>
      </c>
      <c r="C30">
        <v>405</v>
      </c>
      <c r="D30" t="str">
        <f t="shared" si="0"/>
        <v>Cha</v>
      </c>
    </row>
    <row r="31" spans="1:4" x14ac:dyDescent="0.35">
      <c r="A31" t="s">
        <v>192</v>
      </c>
      <c r="B31" t="s">
        <v>26</v>
      </c>
      <c r="C31">
        <v>438</v>
      </c>
      <c r="D31" t="str">
        <f t="shared" si="0"/>
        <v>Arb</v>
      </c>
    </row>
    <row r="32" spans="1:4" x14ac:dyDescent="0.35">
      <c r="A32" t="s">
        <v>193</v>
      </c>
      <c r="B32" t="s">
        <v>171</v>
      </c>
      <c r="C32">
        <v>310</v>
      </c>
      <c r="D32" t="str">
        <f t="shared" si="0"/>
        <v>Gas</v>
      </c>
    </row>
    <row r="33" spans="1:4" x14ac:dyDescent="0.35">
      <c r="A33" t="s">
        <v>194</v>
      </c>
      <c r="B33" t="s">
        <v>30</v>
      </c>
      <c r="C33">
        <v>200</v>
      </c>
      <c r="D33" t="str">
        <f t="shared" si="0"/>
        <v>Mag</v>
      </c>
    </row>
    <row r="34" spans="1:4" x14ac:dyDescent="0.35">
      <c r="A34" t="s">
        <v>44</v>
      </c>
      <c r="D34" t="str">
        <f t="shared" si="0"/>
        <v xml:space="preserve">  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11B6-153A-4F45-A262-B641E2513E86}">
  <sheetPr codeName="Sheet5"/>
  <dimension ref="A1:K123"/>
  <sheetViews>
    <sheetView tabSelected="1" topLeftCell="A18" workbookViewId="0">
      <selection activeCell="C21" sqref="C21"/>
    </sheetView>
  </sheetViews>
  <sheetFormatPr defaultRowHeight="14.5" x14ac:dyDescent="0.35"/>
  <cols>
    <col min="1" max="1" width="12.1796875" bestFit="1" customWidth="1"/>
    <col min="2" max="2" width="10.90625" bestFit="1" customWidth="1"/>
    <col min="4" max="4" width="30.08984375" bestFit="1" customWidth="1"/>
  </cols>
  <sheetData>
    <row r="1" spans="1:11" x14ac:dyDescent="0.35">
      <c r="A1" t="s">
        <v>195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 t="s">
        <v>196</v>
      </c>
      <c r="B2">
        <v>10</v>
      </c>
      <c r="C2">
        <v>12</v>
      </c>
      <c r="D2">
        <v>16</v>
      </c>
      <c r="E2">
        <v>20</v>
      </c>
      <c r="F2">
        <v>28</v>
      </c>
      <c r="G2">
        <v>50</v>
      </c>
      <c r="H2">
        <v>80</v>
      </c>
      <c r="I2">
        <v>140</v>
      </c>
      <c r="J2">
        <v>200</v>
      </c>
      <c r="K2">
        <v>250</v>
      </c>
    </row>
    <row r="9" spans="1:11" x14ac:dyDescent="0.35">
      <c r="A9" t="s">
        <v>197</v>
      </c>
      <c r="B9" s="24">
        <v>0.15</v>
      </c>
      <c r="D9" t="s">
        <v>198</v>
      </c>
      <c r="E9" s="25">
        <f>NPV(B9,B2:K2)</f>
        <v>269.75189966698332</v>
      </c>
    </row>
    <row r="10" spans="1:11" x14ac:dyDescent="0.35">
      <c r="A10" t="s">
        <v>44</v>
      </c>
    </row>
    <row r="12" spans="1:11" x14ac:dyDescent="0.35">
      <c r="D12">
        <f ca="1">INT(RAND())</f>
        <v>0</v>
      </c>
    </row>
    <row r="18" spans="1:8" x14ac:dyDescent="0.35">
      <c r="A18" t="s">
        <v>199</v>
      </c>
      <c r="B18" t="s">
        <v>183</v>
      </c>
      <c r="C18" t="s">
        <v>12</v>
      </c>
      <c r="D18" t="s">
        <v>13</v>
      </c>
      <c r="E18" t="s">
        <v>116</v>
      </c>
    </row>
    <row r="19" spans="1:8" x14ac:dyDescent="0.35">
      <c r="A19">
        <v>1</v>
      </c>
      <c r="B19" t="s">
        <v>200</v>
      </c>
      <c r="C19" t="s">
        <v>25</v>
      </c>
      <c r="D19" t="s">
        <v>26</v>
      </c>
      <c r="E19">
        <v>318</v>
      </c>
    </row>
    <row r="20" spans="1:8" x14ac:dyDescent="0.35">
      <c r="A20">
        <v>2</v>
      </c>
      <c r="B20" t="s">
        <v>200</v>
      </c>
      <c r="C20" t="s">
        <v>25</v>
      </c>
      <c r="D20" t="s">
        <v>26</v>
      </c>
      <c r="E20">
        <v>405</v>
      </c>
    </row>
    <row r="21" spans="1:8" x14ac:dyDescent="0.35">
      <c r="A21">
        <v>3</v>
      </c>
      <c r="B21" t="s">
        <v>201</v>
      </c>
      <c r="C21" t="s">
        <v>25</v>
      </c>
      <c r="D21" t="s">
        <v>26</v>
      </c>
      <c r="E21">
        <v>525</v>
      </c>
    </row>
    <row r="22" spans="1:8" x14ac:dyDescent="0.35">
      <c r="A22">
        <v>4</v>
      </c>
      <c r="B22" t="s">
        <v>202</v>
      </c>
      <c r="C22" t="s">
        <v>39</v>
      </c>
      <c r="E22">
        <v>309</v>
      </c>
      <c r="G22" t="s">
        <v>203</v>
      </c>
      <c r="H22">
        <f>_xlfn.STDEV.S(E19:E38)</f>
        <v>113.23194639416266</v>
      </c>
    </row>
    <row r="23" spans="1:8" x14ac:dyDescent="0.35">
      <c r="A23">
        <v>5</v>
      </c>
      <c r="B23" t="s">
        <v>191</v>
      </c>
      <c r="C23" t="s">
        <v>39</v>
      </c>
      <c r="E23">
        <v>405</v>
      </c>
    </row>
    <row r="24" spans="1:8" x14ac:dyDescent="0.35">
      <c r="A24">
        <v>6</v>
      </c>
      <c r="B24" t="s">
        <v>204</v>
      </c>
      <c r="C24" t="s">
        <v>39</v>
      </c>
      <c r="D24" t="s">
        <v>161</v>
      </c>
      <c r="E24">
        <v>534</v>
      </c>
      <c r="G24" t="s">
        <v>233</v>
      </c>
      <c r="H24">
        <f>VLOOKUP(H25,$B$19:$E$38,4,FALSE)</f>
        <v>253</v>
      </c>
    </row>
    <row r="25" spans="1:8" x14ac:dyDescent="0.35">
      <c r="A25">
        <v>7</v>
      </c>
      <c r="B25" t="s">
        <v>205</v>
      </c>
      <c r="C25" t="s">
        <v>30</v>
      </c>
      <c r="E25">
        <v>314</v>
      </c>
      <c r="G25" t="s">
        <v>183</v>
      </c>
      <c r="H25" t="s">
        <v>185</v>
      </c>
    </row>
    <row r="26" spans="1:8" x14ac:dyDescent="0.35">
      <c r="A26">
        <v>8</v>
      </c>
      <c r="B26" t="s">
        <v>206</v>
      </c>
      <c r="C26" t="s">
        <v>30</v>
      </c>
      <c r="E26">
        <v>405</v>
      </c>
    </row>
    <row r="27" spans="1:8" x14ac:dyDescent="0.35">
      <c r="A27">
        <v>9</v>
      </c>
      <c r="B27" t="s">
        <v>207</v>
      </c>
      <c r="C27" t="s">
        <v>30</v>
      </c>
      <c r="E27">
        <v>530</v>
      </c>
    </row>
    <row r="28" spans="1:8" x14ac:dyDescent="0.35">
      <c r="A28">
        <v>10</v>
      </c>
      <c r="B28" t="s">
        <v>208</v>
      </c>
      <c r="C28" t="s">
        <v>164</v>
      </c>
      <c r="E28">
        <v>195</v>
      </c>
    </row>
    <row r="29" spans="1:8" x14ac:dyDescent="0.35">
      <c r="A29">
        <v>11</v>
      </c>
      <c r="B29" t="s">
        <v>208</v>
      </c>
      <c r="C29" t="s">
        <v>164</v>
      </c>
      <c r="E29">
        <v>205</v>
      </c>
    </row>
    <row r="30" spans="1:8" x14ac:dyDescent="0.35">
      <c r="A30">
        <v>12</v>
      </c>
      <c r="B30" t="s">
        <v>209</v>
      </c>
      <c r="C30" t="s">
        <v>164</v>
      </c>
      <c r="D30" t="s">
        <v>161</v>
      </c>
      <c r="E30">
        <v>395</v>
      </c>
    </row>
    <row r="31" spans="1:8" x14ac:dyDescent="0.35">
      <c r="A31">
        <v>13</v>
      </c>
      <c r="B31" t="s">
        <v>210</v>
      </c>
      <c r="C31" t="s">
        <v>164</v>
      </c>
      <c r="D31" t="s">
        <v>26</v>
      </c>
      <c r="E31">
        <v>195</v>
      </c>
    </row>
    <row r="32" spans="1:8" x14ac:dyDescent="0.35">
      <c r="A32">
        <v>14</v>
      </c>
      <c r="B32" t="s">
        <v>211</v>
      </c>
      <c r="C32" t="s">
        <v>164</v>
      </c>
      <c r="D32" t="s">
        <v>26</v>
      </c>
      <c r="E32">
        <v>205</v>
      </c>
    </row>
    <row r="33" spans="1:5" x14ac:dyDescent="0.35">
      <c r="A33">
        <v>15</v>
      </c>
      <c r="B33" t="s">
        <v>186</v>
      </c>
      <c r="C33" t="s">
        <v>164</v>
      </c>
      <c r="D33" t="s">
        <v>26</v>
      </c>
      <c r="E33">
        <v>395</v>
      </c>
    </row>
    <row r="34" spans="1:5" x14ac:dyDescent="0.35">
      <c r="A34">
        <v>16</v>
      </c>
      <c r="B34" t="s">
        <v>212</v>
      </c>
      <c r="C34" t="s">
        <v>51</v>
      </c>
      <c r="D34" t="s">
        <v>161</v>
      </c>
      <c r="E34">
        <v>251</v>
      </c>
    </row>
    <row r="35" spans="1:5" x14ac:dyDescent="0.35">
      <c r="A35">
        <v>17</v>
      </c>
      <c r="B35" t="s">
        <v>184</v>
      </c>
      <c r="C35" t="s">
        <v>51</v>
      </c>
      <c r="D35" t="s">
        <v>161</v>
      </c>
      <c r="E35">
        <v>349</v>
      </c>
    </row>
    <row r="36" spans="1:5" x14ac:dyDescent="0.35">
      <c r="A36">
        <v>18</v>
      </c>
      <c r="B36" t="s">
        <v>213</v>
      </c>
      <c r="C36" t="s">
        <v>51</v>
      </c>
      <c r="D36" t="s">
        <v>161</v>
      </c>
      <c r="E36">
        <v>479</v>
      </c>
    </row>
    <row r="37" spans="1:5" x14ac:dyDescent="0.35">
      <c r="A37">
        <v>19</v>
      </c>
      <c r="B37" t="s">
        <v>185</v>
      </c>
      <c r="C37" t="s">
        <v>51</v>
      </c>
      <c r="E37">
        <v>253</v>
      </c>
    </row>
    <row r="38" spans="1:5" x14ac:dyDescent="0.35">
      <c r="A38">
        <v>20</v>
      </c>
      <c r="B38" t="s">
        <v>214</v>
      </c>
      <c r="C38" t="s">
        <v>51</v>
      </c>
      <c r="E38">
        <v>413</v>
      </c>
    </row>
    <row r="39" spans="1:5" x14ac:dyDescent="0.35">
      <c r="A39" t="s">
        <v>44</v>
      </c>
    </row>
    <row r="61" spans="1:6" x14ac:dyDescent="0.35">
      <c r="A61" t="s">
        <v>11</v>
      </c>
      <c r="B61" t="s">
        <v>12</v>
      </c>
      <c r="C61" t="s">
        <v>116</v>
      </c>
    </row>
    <row r="62" spans="1:6" x14ac:dyDescent="0.35">
      <c r="A62" t="s">
        <v>100</v>
      </c>
      <c r="B62" t="s">
        <v>25</v>
      </c>
      <c r="C62">
        <v>318</v>
      </c>
      <c r="E62" t="s">
        <v>131</v>
      </c>
      <c r="F62" t="s">
        <v>215</v>
      </c>
    </row>
    <row r="63" spans="1:6" x14ac:dyDescent="0.35">
      <c r="A63" t="s">
        <v>133</v>
      </c>
      <c r="B63" t="s">
        <v>25</v>
      </c>
      <c r="C63">
        <v>405</v>
      </c>
      <c r="E63" t="s">
        <v>25</v>
      </c>
      <c r="F63">
        <f>SUMIF($B$62:$B$70,E63,$C$62:$C$70)</f>
        <v>1248</v>
      </c>
    </row>
    <row r="64" spans="1:6" x14ac:dyDescent="0.35">
      <c r="A64" t="s">
        <v>134</v>
      </c>
      <c r="B64" t="s">
        <v>25</v>
      </c>
      <c r="C64">
        <v>525</v>
      </c>
      <c r="E64" t="s">
        <v>39</v>
      </c>
      <c r="F64">
        <f t="shared" ref="F64:F65" si="0">SUMIF($B$62:$B$70,E64,$C$62:$C$70)</f>
        <v>1248</v>
      </c>
    </row>
    <row r="65" spans="1:7" x14ac:dyDescent="0.35">
      <c r="A65" t="s">
        <v>101</v>
      </c>
      <c r="B65" t="s">
        <v>39</v>
      </c>
      <c r="C65">
        <v>309</v>
      </c>
      <c r="E65" t="s">
        <v>30</v>
      </c>
      <c r="F65">
        <f t="shared" si="0"/>
        <v>1249</v>
      </c>
    </row>
    <row r="66" spans="1:7" x14ac:dyDescent="0.35">
      <c r="A66" t="s">
        <v>135</v>
      </c>
      <c r="B66" t="s">
        <v>39</v>
      </c>
      <c r="C66">
        <v>405</v>
      </c>
    </row>
    <row r="67" spans="1:7" x14ac:dyDescent="0.35">
      <c r="A67" t="s">
        <v>136</v>
      </c>
      <c r="B67" t="s">
        <v>39</v>
      </c>
      <c r="C67">
        <v>534</v>
      </c>
    </row>
    <row r="68" spans="1:7" x14ac:dyDescent="0.35">
      <c r="A68" t="s">
        <v>102</v>
      </c>
      <c r="B68" t="s">
        <v>30</v>
      </c>
      <c r="C68">
        <v>314</v>
      </c>
    </row>
    <row r="69" spans="1:7" x14ac:dyDescent="0.35">
      <c r="A69" t="s">
        <v>137</v>
      </c>
      <c r="B69" t="s">
        <v>30</v>
      </c>
      <c r="C69">
        <v>405</v>
      </c>
    </row>
    <row r="70" spans="1:7" x14ac:dyDescent="0.35">
      <c r="A70" t="s">
        <v>138</v>
      </c>
      <c r="B70" t="s">
        <v>30</v>
      </c>
      <c r="C70">
        <v>530</v>
      </c>
    </row>
    <row r="71" spans="1:7" x14ac:dyDescent="0.35">
      <c r="A71" t="s">
        <v>44</v>
      </c>
    </row>
    <row r="74" spans="1:7" x14ac:dyDescent="0.35">
      <c r="A74" t="s">
        <v>149</v>
      </c>
      <c r="B74" t="s">
        <v>216</v>
      </c>
      <c r="C74">
        <v>305</v>
      </c>
      <c r="E74" t="str" cm="1">
        <f t="array" ref="E74:G94">TRIM(A74:C94)</f>
        <v>Mankey</v>
      </c>
      <c r="F74" t="str">
        <v>Fighting</v>
      </c>
      <c r="G74" t="str">
        <v>305</v>
      </c>
    </row>
    <row r="75" spans="1:7" x14ac:dyDescent="0.35">
      <c r="A75" t="s">
        <v>217</v>
      </c>
      <c r="B75" t="s">
        <v>30</v>
      </c>
      <c r="C75">
        <v>510</v>
      </c>
      <c r="E75" t="str">
        <v>Poliwrath</v>
      </c>
      <c r="F75" t="str">
        <v>Water</v>
      </c>
      <c r="G75" t="str">
        <v>510</v>
      </c>
    </row>
    <row r="76" spans="1:7" x14ac:dyDescent="0.35">
      <c r="A76" t="s">
        <v>28</v>
      </c>
      <c r="B76" t="s">
        <v>218</v>
      </c>
      <c r="C76">
        <v>490</v>
      </c>
      <c r="E76" t="str">
        <v>Victreebel</v>
      </c>
      <c r="F76" t="str">
        <v>Grass</v>
      </c>
      <c r="G76" t="str">
        <v>490</v>
      </c>
    </row>
    <row r="77" spans="1:7" x14ac:dyDescent="0.35">
      <c r="A77" t="s">
        <v>219</v>
      </c>
      <c r="B77" t="s">
        <v>220</v>
      </c>
      <c r="C77">
        <v>335</v>
      </c>
      <c r="E77" t="str">
        <v>Tentacool</v>
      </c>
      <c r="F77" t="str">
        <v>Water</v>
      </c>
      <c r="G77" t="str">
        <v>335</v>
      </c>
    </row>
    <row r="78" spans="1:7" x14ac:dyDescent="0.35">
      <c r="A78" t="s">
        <v>151</v>
      </c>
      <c r="B78" t="s">
        <v>221</v>
      </c>
      <c r="C78">
        <v>465</v>
      </c>
      <c r="E78" t="str">
        <v>Magneton</v>
      </c>
      <c r="F78" t="str">
        <v>Electric</v>
      </c>
      <c r="G78" t="str">
        <v>465</v>
      </c>
    </row>
    <row r="79" spans="1:7" x14ac:dyDescent="0.35">
      <c r="A79" t="s">
        <v>153</v>
      </c>
      <c r="B79" t="s">
        <v>30</v>
      </c>
      <c r="C79">
        <v>475</v>
      </c>
      <c r="E79" t="str">
        <v>Dewgong</v>
      </c>
      <c r="F79" t="str">
        <v>Water</v>
      </c>
      <c r="G79" t="str">
        <v>475</v>
      </c>
    </row>
    <row r="80" spans="1:7" x14ac:dyDescent="0.35">
      <c r="A80" t="s">
        <v>222</v>
      </c>
      <c r="B80" t="s">
        <v>223</v>
      </c>
      <c r="C80">
        <v>525</v>
      </c>
      <c r="E80" t="str">
        <v>Cloyster</v>
      </c>
      <c r="F80" t="str">
        <v>Water</v>
      </c>
      <c r="G80" t="str">
        <v>525</v>
      </c>
    </row>
    <row r="81" spans="1:7" x14ac:dyDescent="0.35">
      <c r="A81" t="s">
        <v>224</v>
      </c>
      <c r="B81" t="s">
        <v>78</v>
      </c>
      <c r="C81">
        <v>385</v>
      </c>
      <c r="E81" t="str">
        <v>Onix</v>
      </c>
      <c r="F81" t="str">
        <v>Rock</v>
      </c>
      <c r="G81" t="str">
        <v>385</v>
      </c>
    </row>
    <row r="82" spans="1:7" x14ac:dyDescent="0.35">
      <c r="A82" t="s">
        <v>225</v>
      </c>
      <c r="B82" t="s">
        <v>159</v>
      </c>
      <c r="C82">
        <v>420</v>
      </c>
      <c r="E82" t="str">
        <v>Dragonair</v>
      </c>
      <c r="F82" t="str">
        <v>Dragon</v>
      </c>
      <c r="G82" t="str">
        <v>420</v>
      </c>
    </row>
    <row r="83" spans="1:7" x14ac:dyDescent="0.35">
      <c r="A83" t="s">
        <v>226</v>
      </c>
      <c r="B83" t="s">
        <v>227</v>
      </c>
      <c r="C83">
        <v>349</v>
      </c>
      <c r="E83" t="str">
        <v>Pidgeotto</v>
      </c>
      <c r="F83" t="str">
        <v>Normal</v>
      </c>
      <c r="G83" t="str">
        <v>349</v>
      </c>
    </row>
    <row r="84" spans="1:7" x14ac:dyDescent="0.35">
      <c r="A84" t="s">
        <v>162</v>
      </c>
      <c r="B84" t="s">
        <v>228</v>
      </c>
      <c r="C84">
        <v>253</v>
      </c>
      <c r="E84" t="str">
        <v>Rattata</v>
      </c>
      <c r="F84" t="str">
        <v>Normal</v>
      </c>
      <c r="G84" t="str">
        <v>253</v>
      </c>
    </row>
    <row r="85" spans="1:7" x14ac:dyDescent="0.35">
      <c r="A85" t="s">
        <v>163</v>
      </c>
      <c r="B85" t="s">
        <v>164</v>
      </c>
      <c r="C85">
        <v>395</v>
      </c>
      <c r="E85" t="str">
        <v>Beedrill</v>
      </c>
      <c r="F85" t="str">
        <v>Bug</v>
      </c>
      <c r="G85" t="str">
        <v>395</v>
      </c>
    </row>
    <row r="86" spans="1:7" x14ac:dyDescent="0.35">
      <c r="A86" t="s">
        <v>165</v>
      </c>
      <c r="B86" t="s">
        <v>229</v>
      </c>
      <c r="C86">
        <v>310</v>
      </c>
      <c r="E86" t="str">
        <v>Doduo</v>
      </c>
      <c r="F86" t="str">
        <v>Normal</v>
      </c>
      <c r="G86" t="str">
        <v>310</v>
      </c>
    </row>
    <row r="87" spans="1:7" x14ac:dyDescent="0.35">
      <c r="A87" t="s">
        <v>166</v>
      </c>
      <c r="B87" t="s">
        <v>30</v>
      </c>
      <c r="C87">
        <v>475</v>
      </c>
      <c r="E87" t="str">
        <v>Kingler</v>
      </c>
      <c r="F87" t="str">
        <v>Water</v>
      </c>
      <c r="G87" t="str">
        <v>475</v>
      </c>
    </row>
    <row r="88" spans="1:7" x14ac:dyDescent="0.35">
      <c r="A88" t="s">
        <v>167</v>
      </c>
      <c r="B88" t="s">
        <v>230</v>
      </c>
      <c r="C88">
        <v>505</v>
      </c>
      <c r="E88" t="str">
        <v>Nidoqueen</v>
      </c>
      <c r="F88" t="str">
        <v>Poison</v>
      </c>
      <c r="G88" t="str">
        <v>505</v>
      </c>
    </row>
    <row r="89" spans="1:7" x14ac:dyDescent="0.35">
      <c r="A89" t="s">
        <v>168</v>
      </c>
      <c r="B89" t="s">
        <v>21</v>
      </c>
      <c r="C89">
        <v>455</v>
      </c>
      <c r="E89" t="str">
        <v>Hitmonchan</v>
      </c>
      <c r="F89" t="str">
        <v>Fighting</v>
      </c>
      <c r="G89" t="str">
        <v>455</v>
      </c>
    </row>
    <row r="90" spans="1:7" x14ac:dyDescent="0.35">
      <c r="A90" t="s">
        <v>89</v>
      </c>
      <c r="B90" t="s">
        <v>39</v>
      </c>
      <c r="C90">
        <v>405</v>
      </c>
      <c r="E90" t="str">
        <v>Charmeleon</v>
      </c>
      <c r="F90" t="str">
        <v>Fire</v>
      </c>
      <c r="G90" t="str">
        <v>405</v>
      </c>
    </row>
    <row r="91" spans="1:7" x14ac:dyDescent="0.35">
      <c r="A91" t="s">
        <v>169</v>
      </c>
      <c r="B91" t="s">
        <v>26</v>
      </c>
      <c r="C91">
        <v>438</v>
      </c>
      <c r="E91" t="str">
        <v>Arbok</v>
      </c>
      <c r="F91" t="str">
        <v>Poison</v>
      </c>
      <c r="G91" t="str">
        <v>438</v>
      </c>
    </row>
    <row r="92" spans="1:7" x14ac:dyDescent="0.35">
      <c r="A92" t="s">
        <v>170</v>
      </c>
      <c r="B92" t="s">
        <v>231</v>
      </c>
      <c r="C92">
        <v>310</v>
      </c>
      <c r="E92" t="str">
        <v>Gastly</v>
      </c>
      <c r="F92" t="str">
        <v>Ghost</v>
      </c>
      <c r="G92" t="str">
        <v>310</v>
      </c>
    </row>
    <row r="93" spans="1:7" x14ac:dyDescent="0.35">
      <c r="A93" t="s">
        <v>232</v>
      </c>
      <c r="B93" t="s">
        <v>30</v>
      </c>
      <c r="C93">
        <v>200</v>
      </c>
      <c r="E93" t="str">
        <v>Magikarp</v>
      </c>
      <c r="F93" t="str">
        <v>Water</v>
      </c>
      <c r="G93" t="str">
        <v>200</v>
      </c>
    </row>
    <row r="94" spans="1:7" x14ac:dyDescent="0.35">
      <c r="A94" t="s">
        <v>44</v>
      </c>
      <c r="E94" t="str">
        <v/>
      </c>
      <c r="F94" t="str">
        <v/>
      </c>
      <c r="G94" t="str">
        <v/>
      </c>
    </row>
    <row r="97" spans="1:7" x14ac:dyDescent="0.35">
      <c r="A97" t="s">
        <v>11</v>
      </c>
      <c r="B97" t="s">
        <v>12</v>
      </c>
      <c r="C97" t="s">
        <v>14</v>
      </c>
      <c r="D97" t="s">
        <v>234</v>
      </c>
    </row>
    <row r="98" spans="1:7" x14ac:dyDescent="0.35">
      <c r="A98" t="s">
        <v>100</v>
      </c>
      <c r="B98" t="s">
        <v>25</v>
      </c>
      <c r="C98">
        <v>45</v>
      </c>
      <c r="D98" t="b">
        <f t="shared" ref="D98:D101" si="1">_xlfn.XOR(B98="Fire",C98&lt;60)</f>
        <v>1</v>
      </c>
    </row>
    <row r="99" spans="1:7" x14ac:dyDescent="0.35">
      <c r="A99" t="s">
        <v>133</v>
      </c>
      <c r="B99" t="s">
        <v>25</v>
      </c>
      <c r="C99">
        <v>60</v>
      </c>
      <c r="D99" t="b">
        <f t="shared" si="1"/>
        <v>0</v>
      </c>
    </row>
    <row r="100" spans="1:7" x14ac:dyDescent="0.35">
      <c r="A100" t="s">
        <v>134</v>
      </c>
      <c r="B100" t="s">
        <v>25</v>
      </c>
      <c r="C100">
        <v>80</v>
      </c>
      <c r="D100" t="b">
        <f t="shared" si="1"/>
        <v>0</v>
      </c>
    </row>
    <row r="101" spans="1:7" x14ac:dyDescent="0.35">
      <c r="A101" t="s">
        <v>101</v>
      </c>
      <c r="B101" t="s">
        <v>39</v>
      </c>
      <c r="C101">
        <v>39</v>
      </c>
      <c r="D101" t="b">
        <f t="shared" si="1"/>
        <v>0</v>
      </c>
    </row>
    <row r="102" spans="1:7" x14ac:dyDescent="0.35">
      <c r="A102" t="s">
        <v>135</v>
      </c>
      <c r="B102" t="s">
        <v>39</v>
      </c>
      <c r="C102">
        <v>58</v>
      </c>
      <c r="D102" t="b">
        <f>_xlfn.XOR(B102="Fire",C102&lt;60)</f>
        <v>0</v>
      </c>
    </row>
    <row r="103" spans="1:7" x14ac:dyDescent="0.35">
      <c r="A103" t="s">
        <v>136</v>
      </c>
      <c r="B103" t="s">
        <v>39</v>
      </c>
      <c r="C103">
        <v>78</v>
      </c>
      <c r="D103" t="b">
        <f t="shared" ref="D103:D107" si="2">_xlfn.XOR(B103="Fire",C103&lt;60)</f>
        <v>1</v>
      </c>
    </row>
    <row r="104" spans="1:7" x14ac:dyDescent="0.35">
      <c r="A104" t="s">
        <v>102</v>
      </c>
      <c r="B104" t="s">
        <v>30</v>
      </c>
      <c r="C104">
        <v>44</v>
      </c>
      <c r="D104" t="b">
        <f t="shared" si="2"/>
        <v>1</v>
      </c>
    </row>
    <row r="105" spans="1:7" x14ac:dyDescent="0.35">
      <c r="A105" t="s">
        <v>137</v>
      </c>
      <c r="B105" t="s">
        <v>30</v>
      </c>
      <c r="C105">
        <v>59</v>
      </c>
      <c r="D105" t="b">
        <f t="shared" si="2"/>
        <v>1</v>
      </c>
    </row>
    <row r="106" spans="1:7" x14ac:dyDescent="0.35">
      <c r="A106" t="s">
        <v>138</v>
      </c>
      <c r="B106" t="s">
        <v>30</v>
      </c>
      <c r="C106">
        <v>79</v>
      </c>
      <c r="D106" t="b">
        <f t="shared" si="2"/>
        <v>0</v>
      </c>
    </row>
    <row r="107" spans="1:7" x14ac:dyDescent="0.35">
      <c r="A107" t="s">
        <v>44</v>
      </c>
    </row>
    <row r="112" spans="1:7" x14ac:dyDescent="0.35">
      <c r="B112" t="s">
        <v>235</v>
      </c>
      <c r="C112" t="s">
        <v>236</v>
      </c>
      <c r="F112" t="s">
        <v>237</v>
      </c>
      <c r="G112">
        <v>86400</v>
      </c>
    </row>
    <row r="113" spans="1:7" x14ac:dyDescent="0.35">
      <c r="A113" t="s">
        <v>238</v>
      </c>
      <c r="B113" s="26">
        <v>0.58333333333333337</v>
      </c>
      <c r="C113" s="27">
        <f>B113*G112</f>
        <v>50400</v>
      </c>
      <c r="F113" t="s">
        <v>239</v>
      </c>
      <c r="G113">
        <v>60</v>
      </c>
    </row>
    <row r="114" spans="1:7" x14ac:dyDescent="0.35">
      <c r="A114" t="s">
        <v>240</v>
      </c>
      <c r="B114" s="26">
        <v>0.66666666666666663</v>
      </c>
      <c r="C114" s="27">
        <f>B114*G112</f>
        <v>57600</v>
      </c>
      <c r="F114" t="s">
        <v>241</v>
      </c>
      <c r="G114">
        <v>60</v>
      </c>
    </row>
    <row r="119" spans="1:7" x14ac:dyDescent="0.35">
      <c r="F119" t="s">
        <v>242</v>
      </c>
    </row>
    <row r="120" spans="1:7" x14ac:dyDescent="0.35">
      <c r="E120" t="s">
        <v>236</v>
      </c>
      <c r="F120" s="27">
        <f>C114-C113</f>
        <v>7200</v>
      </c>
    </row>
    <row r="121" spans="1:7" x14ac:dyDescent="0.35">
      <c r="E121" t="s">
        <v>239</v>
      </c>
      <c r="F121">
        <f>F120/G113</f>
        <v>120</v>
      </c>
    </row>
    <row r="122" spans="1:7" x14ac:dyDescent="0.35">
      <c r="E122" t="s">
        <v>241</v>
      </c>
      <c r="F122">
        <f>F121/G114</f>
        <v>2</v>
      </c>
    </row>
    <row r="123" spans="1:7" x14ac:dyDescent="0.35">
      <c r="A12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EF1D-708F-49B8-B749-3994D14B57C4}">
  <sheetPr codeName="Sheet6"/>
  <dimension ref="A1:F15"/>
  <sheetViews>
    <sheetView workbookViewId="0">
      <selection activeCell="E14" sqref="E14"/>
    </sheetView>
  </sheetViews>
  <sheetFormatPr defaultRowHeight="14.5" x14ac:dyDescent="0.35"/>
  <cols>
    <col min="1" max="1" width="11" bestFit="1" customWidth="1"/>
    <col min="2" max="3" width="8.90625" bestFit="1" customWidth="1"/>
  </cols>
  <sheetData>
    <row r="1" spans="1:6" ht="25" x14ac:dyDescent="0.35">
      <c r="A1" s="15" t="s">
        <v>117</v>
      </c>
      <c r="B1" s="15"/>
      <c r="C1" s="15"/>
      <c r="D1" s="15"/>
    </row>
    <row r="2" spans="1:6" x14ac:dyDescent="0.35">
      <c r="A2" s="23" t="s">
        <v>103</v>
      </c>
      <c r="B2" s="23" t="s">
        <v>104</v>
      </c>
      <c r="C2" s="23" t="s">
        <v>105</v>
      </c>
      <c r="D2" s="23" t="s">
        <v>106</v>
      </c>
      <c r="E2" s="14"/>
      <c r="F2" s="14"/>
    </row>
    <row r="3" spans="1:6" x14ac:dyDescent="0.35">
      <c r="A3" s="14" t="s">
        <v>107</v>
      </c>
      <c r="B3" s="16">
        <v>200</v>
      </c>
      <c r="C3" s="16">
        <f t="shared" ref="C3" si="0">B3*D3</f>
        <v>1000</v>
      </c>
      <c r="D3" s="17">
        <v>5</v>
      </c>
      <c r="E3" s="14"/>
      <c r="F3" s="14"/>
    </row>
    <row r="4" spans="1:6" x14ac:dyDescent="0.35">
      <c r="A4" s="14" t="s">
        <v>108</v>
      </c>
      <c r="B4" s="16">
        <v>600</v>
      </c>
      <c r="C4" s="16">
        <f>B4*D4</f>
        <v>1200</v>
      </c>
      <c r="D4" s="17">
        <v>2</v>
      </c>
      <c r="E4" s="14"/>
      <c r="F4" s="14"/>
    </row>
    <row r="5" spans="1:6" x14ac:dyDescent="0.35">
      <c r="A5" s="14" t="s">
        <v>109</v>
      </c>
      <c r="B5" s="16">
        <v>1200</v>
      </c>
      <c r="C5" s="16">
        <f t="shared" ref="C5:C9" si="1">B5*D5</f>
        <v>0</v>
      </c>
      <c r="D5" s="17">
        <v>0</v>
      </c>
      <c r="E5" s="14"/>
      <c r="F5" s="14"/>
    </row>
    <row r="6" spans="1:6" x14ac:dyDescent="0.35">
      <c r="A6" s="14" t="s">
        <v>110</v>
      </c>
      <c r="B6" s="16">
        <v>300</v>
      </c>
      <c r="C6" s="16">
        <f t="shared" si="1"/>
        <v>1500</v>
      </c>
      <c r="D6" s="17">
        <v>5</v>
      </c>
      <c r="E6" s="14"/>
      <c r="F6" s="14"/>
    </row>
    <row r="7" spans="1:6" x14ac:dyDescent="0.35">
      <c r="A7" s="14" t="s">
        <v>111</v>
      </c>
      <c r="B7" s="16">
        <v>700</v>
      </c>
      <c r="C7" s="16">
        <f t="shared" si="1"/>
        <v>0</v>
      </c>
      <c r="D7" s="17">
        <v>0</v>
      </c>
      <c r="E7" s="14"/>
      <c r="F7" s="14"/>
    </row>
    <row r="8" spans="1:6" x14ac:dyDescent="0.35">
      <c r="A8" s="14" t="s">
        <v>112</v>
      </c>
      <c r="B8" s="16">
        <v>1200</v>
      </c>
      <c r="C8" s="16">
        <f t="shared" si="1"/>
        <v>0</v>
      </c>
      <c r="D8" s="17">
        <v>0</v>
      </c>
      <c r="E8" s="14"/>
      <c r="F8" s="14"/>
    </row>
    <row r="9" spans="1:6" x14ac:dyDescent="0.35">
      <c r="A9" s="14" t="s">
        <v>113</v>
      </c>
      <c r="B9" s="16">
        <v>100</v>
      </c>
      <c r="C9" s="16">
        <f t="shared" si="1"/>
        <v>1000</v>
      </c>
      <c r="D9" s="17">
        <v>10</v>
      </c>
      <c r="E9" s="14"/>
      <c r="F9" s="14"/>
    </row>
    <row r="10" spans="1:6" x14ac:dyDescent="0.35">
      <c r="A10" s="14"/>
      <c r="B10" s="16"/>
      <c r="C10" s="16"/>
      <c r="D10" s="14"/>
      <c r="E10" s="14"/>
      <c r="F10" s="14"/>
    </row>
    <row r="11" spans="1:6" ht="15" thickBot="1" x14ac:dyDescent="0.4">
      <c r="A11" s="14" t="s">
        <v>114</v>
      </c>
      <c r="B11" s="20">
        <f>SUM(C3:C9)</f>
        <v>4700</v>
      </c>
      <c r="C11" s="16"/>
      <c r="D11" s="14"/>
      <c r="E11" s="14"/>
      <c r="F11" s="14"/>
    </row>
    <row r="12" spans="1:6" ht="15" thickBot="1" x14ac:dyDescent="0.4">
      <c r="A12" s="14" t="s">
        <v>115</v>
      </c>
      <c r="B12" s="16">
        <f>(F12/100)*B11</f>
        <v>470</v>
      </c>
      <c r="C12" s="16"/>
      <c r="D12" s="14"/>
      <c r="E12" s="18" t="s">
        <v>115</v>
      </c>
      <c r="F12" s="19">
        <v>10</v>
      </c>
    </row>
    <row r="13" spans="1:6" x14ac:dyDescent="0.35">
      <c r="A13" s="14"/>
      <c r="B13" s="16"/>
      <c r="C13" s="16"/>
      <c r="D13" s="14"/>
      <c r="E13" s="14"/>
      <c r="F13" s="14"/>
    </row>
    <row r="14" spans="1:6" ht="15" thickBot="1" x14ac:dyDescent="0.4">
      <c r="A14" s="21" t="s">
        <v>116</v>
      </c>
      <c r="B14" s="22">
        <f>B11-B12</f>
        <v>4230</v>
      </c>
      <c r="C14" s="16"/>
      <c r="D14" s="14"/>
      <c r="E14" s="14"/>
      <c r="F14" s="14" t="s">
        <v>44</v>
      </c>
    </row>
    <row r="15" spans="1:6" ht="15" thickTop="1" x14ac:dyDescent="0.35"/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36FB-D143-4A5B-88F8-3130937BFE32}">
  <sheetPr codeName="Sheet7"/>
  <dimension ref="A1:L77"/>
  <sheetViews>
    <sheetView topLeftCell="E4" workbookViewId="0">
      <selection activeCell="L16" sqref="L16"/>
    </sheetView>
  </sheetViews>
  <sheetFormatPr defaultRowHeight="14.5" x14ac:dyDescent="0.35"/>
  <cols>
    <col min="1" max="1" width="13.90625" bestFit="1" customWidth="1"/>
    <col min="4" max="4" width="28.6328125" bestFit="1" customWidth="1"/>
    <col min="6" max="6" width="12.6328125" bestFit="1" customWidth="1"/>
    <col min="8" max="8" width="14.453125" bestFit="1" customWidth="1"/>
  </cols>
  <sheetData>
    <row r="1" spans="1:12" x14ac:dyDescent="0.35">
      <c r="A1" t="s">
        <v>33</v>
      </c>
      <c r="B1" t="s">
        <v>12</v>
      </c>
      <c r="C1" t="s">
        <v>34</v>
      </c>
    </row>
    <row r="2" spans="1:12" x14ac:dyDescent="0.35">
      <c r="A2" t="s">
        <v>35</v>
      </c>
      <c r="B2" t="s">
        <v>25</v>
      </c>
      <c r="C2">
        <v>45</v>
      </c>
      <c r="F2" t="s">
        <v>11</v>
      </c>
      <c r="G2" t="s">
        <v>12</v>
      </c>
      <c r="H2" t="s">
        <v>13</v>
      </c>
      <c r="I2" t="s">
        <v>148</v>
      </c>
    </row>
    <row r="3" spans="1:12" x14ac:dyDescent="0.35">
      <c r="A3" t="s">
        <v>36</v>
      </c>
      <c r="B3" t="s">
        <v>25</v>
      </c>
      <c r="C3">
        <v>60</v>
      </c>
      <c r="F3" t="s">
        <v>149</v>
      </c>
      <c r="G3" t="s">
        <v>21</v>
      </c>
      <c r="I3">
        <v>305</v>
      </c>
    </row>
    <row r="4" spans="1:12" x14ac:dyDescent="0.35">
      <c r="A4" t="s">
        <v>37</v>
      </c>
      <c r="B4" t="s">
        <v>25</v>
      </c>
      <c r="C4">
        <v>80</v>
      </c>
      <c r="F4" t="s">
        <v>150</v>
      </c>
      <c r="G4" t="s">
        <v>30</v>
      </c>
      <c r="H4" t="s">
        <v>21</v>
      </c>
      <c r="I4">
        <v>510</v>
      </c>
    </row>
    <row r="5" spans="1:12" x14ac:dyDescent="0.35">
      <c r="A5" t="s">
        <v>38</v>
      </c>
      <c r="B5" t="s">
        <v>39</v>
      </c>
      <c r="C5">
        <v>65</v>
      </c>
      <c r="F5" t="s">
        <v>28</v>
      </c>
      <c r="G5" t="s">
        <v>25</v>
      </c>
      <c r="H5" t="s">
        <v>26</v>
      </c>
      <c r="I5">
        <v>490</v>
      </c>
    </row>
    <row r="6" spans="1:12" x14ac:dyDescent="0.35">
      <c r="A6" t="s">
        <v>40</v>
      </c>
      <c r="B6" t="s">
        <v>39</v>
      </c>
      <c r="C6">
        <v>80</v>
      </c>
      <c r="F6" t="s">
        <v>29</v>
      </c>
      <c r="G6" t="s">
        <v>30</v>
      </c>
      <c r="H6" t="s">
        <v>26</v>
      </c>
      <c r="I6">
        <v>335</v>
      </c>
      <c r="K6" t="s">
        <v>25</v>
      </c>
      <c r="L6">
        <f>COUNTIF($G$3:$G$22,K6)</f>
        <v>1</v>
      </c>
    </row>
    <row r="7" spans="1:12" x14ac:dyDescent="0.35">
      <c r="A7" t="s">
        <v>41</v>
      </c>
      <c r="B7" t="s">
        <v>39</v>
      </c>
      <c r="C7">
        <v>100</v>
      </c>
      <c r="F7" t="s">
        <v>151</v>
      </c>
      <c r="G7" t="s">
        <v>55</v>
      </c>
      <c r="H7" t="s">
        <v>152</v>
      </c>
      <c r="I7">
        <v>465</v>
      </c>
      <c r="K7" t="s">
        <v>30</v>
      </c>
      <c r="L7">
        <f>COUNTIF($G$3:$G$22,K7)</f>
        <v>6</v>
      </c>
    </row>
    <row r="8" spans="1:12" x14ac:dyDescent="0.35">
      <c r="A8" t="s">
        <v>42</v>
      </c>
      <c r="B8" t="s">
        <v>30</v>
      </c>
      <c r="C8">
        <v>43</v>
      </c>
      <c r="F8" t="s">
        <v>153</v>
      </c>
      <c r="G8" t="s">
        <v>30</v>
      </c>
      <c r="H8" t="s">
        <v>154</v>
      </c>
      <c r="I8">
        <v>475</v>
      </c>
      <c r="K8" t="s">
        <v>55</v>
      </c>
      <c r="L8">
        <f>COUNTIF($G$3:$G$22,K8)</f>
        <v>1</v>
      </c>
    </row>
    <row r="9" spans="1:12" x14ac:dyDescent="0.35">
      <c r="A9" t="s">
        <v>43</v>
      </c>
      <c r="B9" t="s">
        <v>30</v>
      </c>
      <c r="C9">
        <v>58</v>
      </c>
      <c r="F9" t="s">
        <v>155</v>
      </c>
      <c r="G9" t="s">
        <v>30</v>
      </c>
      <c r="H9" t="s">
        <v>154</v>
      </c>
      <c r="I9">
        <v>525</v>
      </c>
      <c r="K9" t="s">
        <v>21</v>
      </c>
      <c r="L9">
        <f>COUNTIF($G$3:$G$22,K9)</f>
        <v>2</v>
      </c>
    </row>
    <row r="10" spans="1:12" x14ac:dyDescent="0.35">
      <c r="A10" t="s">
        <v>44</v>
      </c>
      <c r="F10" t="s">
        <v>156</v>
      </c>
      <c r="G10" t="s">
        <v>78</v>
      </c>
      <c r="H10" t="s">
        <v>157</v>
      </c>
      <c r="I10">
        <v>385</v>
      </c>
      <c r="K10" t="s">
        <v>78</v>
      </c>
      <c r="L10">
        <f>COUNTIF($G$3:$G$22,K10)</f>
        <v>1</v>
      </c>
    </row>
    <row r="11" spans="1:12" x14ac:dyDescent="0.35">
      <c r="F11" t="s">
        <v>158</v>
      </c>
      <c r="G11" t="s">
        <v>159</v>
      </c>
      <c r="I11">
        <v>420</v>
      </c>
      <c r="K11" t="s">
        <v>159</v>
      </c>
      <c r="L11">
        <f>COUNTIF($G$3:$G$22,K11)</f>
        <v>1</v>
      </c>
    </row>
    <row r="12" spans="1:12" x14ac:dyDescent="0.35">
      <c r="F12" t="s">
        <v>160</v>
      </c>
      <c r="G12" t="s">
        <v>51</v>
      </c>
      <c r="H12" t="s">
        <v>161</v>
      </c>
      <c r="I12">
        <v>349</v>
      </c>
      <c r="K12" t="s">
        <v>51</v>
      </c>
      <c r="L12">
        <f>COUNTIF($G$3:$G$22,K12)</f>
        <v>3</v>
      </c>
    </row>
    <row r="13" spans="1:12" x14ac:dyDescent="0.35">
      <c r="A13" t="s">
        <v>11</v>
      </c>
      <c r="B13" t="s">
        <v>12</v>
      </c>
      <c r="C13" t="s">
        <v>34</v>
      </c>
      <c r="D13" t="s">
        <v>118</v>
      </c>
      <c r="F13" t="s">
        <v>162</v>
      </c>
      <c r="G13" t="s">
        <v>51</v>
      </c>
      <c r="I13">
        <v>253</v>
      </c>
      <c r="K13" t="s">
        <v>164</v>
      </c>
      <c r="L13">
        <f>COUNTIF($G$3:$G$22,K13)</f>
        <v>1</v>
      </c>
    </row>
    <row r="14" spans="1:12" x14ac:dyDescent="0.35">
      <c r="A14" t="s">
        <v>59</v>
      </c>
      <c r="B14" t="s">
        <v>25</v>
      </c>
      <c r="C14">
        <v>45</v>
      </c>
      <c r="D14" t="str">
        <f>IF(AND(B14="Fire",C14&gt;70),"Yes","No")</f>
        <v>No</v>
      </c>
      <c r="F14" t="s">
        <v>163</v>
      </c>
      <c r="G14" t="s">
        <v>164</v>
      </c>
      <c r="H14" t="s">
        <v>26</v>
      </c>
      <c r="I14">
        <v>395</v>
      </c>
      <c r="K14" t="s">
        <v>26</v>
      </c>
      <c r="L14">
        <f>COUNTIF($G$3:$G$22,K14)</f>
        <v>2</v>
      </c>
    </row>
    <row r="15" spans="1:12" x14ac:dyDescent="0.35">
      <c r="A15" t="s">
        <v>87</v>
      </c>
      <c r="B15" t="s">
        <v>25</v>
      </c>
      <c r="C15">
        <v>60</v>
      </c>
      <c r="D15" t="str">
        <f t="shared" ref="D15:D22" si="0">IF(AND(B15="Fire",C15&gt;70),"Yes","No")</f>
        <v>No</v>
      </c>
      <c r="F15" t="s">
        <v>165</v>
      </c>
      <c r="G15" t="s">
        <v>51</v>
      </c>
      <c r="H15" t="s">
        <v>161</v>
      </c>
      <c r="I15">
        <v>310</v>
      </c>
      <c r="K15" t="s">
        <v>39</v>
      </c>
      <c r="L15">
        <f>COUNTIF($G$3:$G$22,K15)</f>
        <v>1</v>
      </c>
    </row>
    <row r="16" spans="1:12" x14ac:dyDescent="0.35">
      <c r="A16" t="s">
        <v>88</v>
      </c>
      <c r="B16" t="s">
        <v>25</v>
      </c>
      <c r="C16">
        <v>80</v>
      </c>
      <c r="D16" t="str">
        <f t="shared" si="0"/>
        <v>No</v>
      </c>
      <c r="F16" t="s">
        <v>166</v>
      </c>
      <c r="G16" t="s">
        <v>30</v>
      </c>
      <c r="I16">
        <v>475</v>
      </c>
      <c r="K16" t="s">
        <v>171</v>
      </c>
      <c r="L16">
        <f>COUNTIF($G$3:$G$22,K16)</f>
        <v>1</v>
      </c>
    </row>
    <row r="17" spans="1:9" x14ac:dyDescent="0.35">
      <c r="A17" t="s">
        <v>60</v>
      </c>
      <c r="B17" t="s">
        <v>39</v>
      </c>
      <c r="C17">
        <v>65</v>
      </c>
      <c r="D17" t="str">
        <f t="shared" si="0"/>
        <v>No</v>
      </c>
      <c r="F17" t="s">
        <v>167</v>
      </c>
      <c r="G17" t="s">
        <v>26</v>
      </c>
      <c r="H17" t="s">
        <v>157</v>
      </c>
      <c r="I17">
        <v>505</v>
      </c>
    </row>
    <row r="18" spans="1:9" x14ac:dyDescent="0.35">
      <c r="A18" t="s">
        <v>89</v>
      </c>
      <c r="B18" t="s">
        <v>39</v>
      </c>
      <c r="C18">
        <v>80</v>
      </c>
      <c r="D18" t="str">
        <f t="shared" si="0"/>
        <v>Yes</v>
      </c>
      <c r="F18" t="s">
        <v>168</v>
      </c>
      <c r="G18" t="s">
        <v>21</v>
      </c>
      <c r="I18">
        <v>455</v>
      </c>
    </row>
    <row r="19" spans="1:9" x14ac:dyDescent="0.35">
      <c r="A19" t="s">
        <v>90</v>
      </c>
      <c r="B19" t="s">
        <v>39</v>
      </c>
      <c r="C19">
        <v>100</v>
      </c>
      <c r="D19" t="str">
        <f t="shared" si="0"/>
        <v>Yes</v>
      </c>
      <c r="F19" t="s">
        <v>135</v>
      </c>
      <c r="G19" t="s">
        <v>39</v>
      </c>
      <c r="I19">
        <v>405</v>
      </c>
    </row>
    <row r="20" spans="1:9" x14ac:dyDescent="0.35">
      <c r="A20" t="s">
        <v>61</v>
      </c>
      <c r="B20" t="s">
        <v>30</v>
      </c>
      <c r="C20">
        <v>43</v>
      </c>
      <c r="D20" t="str">
        <f t="shared" si="0"/>
        <v>No</v>
      </c>
      <c r="F20" t="s">
        <v>169</v>
      </c>
      <c r="G20" t="s">
        <v>26</v>
      </c>
      <c r="I20">
        <v>438</v>
      </c>
    </row>
    <row r="21" spans="1:9" x14ac:dyDescent="0.35">
      <c r="A21" t="s">
        <v>91</v>
      </c>
      <c r="B21" t="s">
        <v>30</v>
      </c>
      <c r="C21">
        <v>58</v>
      </c>
      <c r="D21" t="str">
        <f t="shared" si="0"/>
        <v>No</v>
      </c>
      <c r="F21" t="s">
        <v>170</v>
      </c>
      <c r="G21" t="s">
        <v>171</v>
      </c>
      <c r="H21" t="s">
        <v>26</v>
      </c>
      <c r="I21">
        <v>310</v>
      </c>
    </row>
    <row r="22" spans="1:9" x14ac:dyDescent="0.35">
      <c r="A22" t="s">
        <v>92</v>
      </c>
      <c r="B22" t="s">
        <v>30</v>
      </c>
      <c r="C22">
        <v>78</v>
      </c>
      <c r="D22" t="str">
        <f t="shared" si="0"/>
        <v>No</v>
      </c>
      <c r="F22" t="s">
        <v>172</v>
      </c>
      <c r="G22" t="s">
        <v>30</v>
      </c>
      <c r="I22">
        <v>200</v>
      </c>
    </row>
    <row r="23" spans="1:9" x14ac:dyDescent="0.35">
      <c r="A23" t="s">
        <v>44</v>
      </c>
      <c r="F23" t="s">
        <v>44</v>
      </c>
    </row>
    <row r="25" spans="1:9" x14ac:dyDescent="0.35">
      <c r="A25" t="s">
        <v>119</v>
      </c>
      <c r="B25" t="s">
        <v>107</v>
      </c>
      <c r="C25" t="s">
        <v>120</v>
      </c>
      <c r="D25" t="s">
        <v>121</v>
      </c>
      <c r="E25" t="s">
        <v>122</v>
      </c>
      <c r="F25" t="s">
        <v>123</v>
      </c>
    </row>
    <row r="26" spans="1:9" x14ac:dyDescent="0.35">
      <c r="A26" t="s">
        <v>124</v>
      </c>
      <c r="B26">
        <v>10</v>
      </c>
      <c r="C26">
        <v>4</v>
      </c>
      <c r="D26" t="s">
        <v>130</v>
      </c>
      <c r="E26">
        <v>1</v>
      </c>
      <c r="F26">
        <f>AVERAGE(B26:E26)</f>
        <v>5</v>
      </c>
    </row>
    <row r="27" spans="1:9" x14ac:dyDescent="0.35">
      <c r="A27" t="s">
        <v>125</v>
      </c>
      <c r="B27">
        <v>12</v>
      </c>
      <c r="C27">
        <v>3</v>
      </c>
      <c r="D27">
        <v>0</v>
      </c>
      <c r="E27">
        <v>1</v>
      </c>
    </row>
    <row r="28" spans="1:9" x14ac:dyDescent="0.35">
      <c r="A28" t="s">
        <v>126</v>
      </c>
      <c r="B28">
        <v>15</v>
      </c>
      <c r="C28">
        <v>1</v>
      </c>
      <c r="D28">
        <v>3</v>
      </c>
      <c r="E28">
        <v>1</v>
      </c>
    </row>
    <row r="29" spans="1:9" x14ac:dyDescent="0.35">
      <c r="A29" t="s">
        <v>127</v>
      </c>
      <c r="B29">
        <v>4</v>
      </c>
      <c r="C29">
        <v>2</v>
      </c>
      <c r="D29">
        <v>6</v>
      </c>
      <c r="E29">
        <v>0</v>
      </c>
    </row>
    <row r="30" spans="1:9" x14ac:dyDescent="0.35">
      <c r="A30" t="s">
        <v>128</v>
      </c>
      <c r="B30">
        <v>10</v>
      </c>
      <c r="C30">
        <v>4</v>
      </c>
      <c r="D30">
        <v>1</v>
      </c>
      <c r="E30">
        <v>1</v>
      </c>
    </row>
    <row r="31" spans="1:9" x14ac:dyDescent="0.35">
      <c r="A31" t="s">
        <v>129</v>
      </c>
      <c r="B31">
        <v>9</v>
      </c>
      <c r="C31">
        <v>2</v>
      </c>
      <c r="D31">
        <v>1</v>
      </c>
      <c r="E31">
        <v>0</v>
      </c>
    </row>
    <row r="32" spans="1:9" x14ac:dyDescent="0.35">
      <c r="A32" t="s">
        <v>44</v>
      </c>
    </row>
    <row r="34" spans="1:8" x14ac:dyDescent="0.35">
      <c r="A34" t="s">
        <v>11</v>
      </c>
      <c r="B34" t="s">
        <v>12</v>
      </c>
      <c r="C34" t="s">
        <v>34</v>
      </c>
    </row>
    <row r="35" spans="1:8" x14ac:dyDescent="0.35">
      <c r="A35" t="s">
        <v>100</v>
      </c>
      <c r="B35" t="s">
        <v>25</v>
      </c>
      <c r="C35">
        <v>45</v>
      </c>
      <c r="E35" t="s">
        <v>131</v>
      </c>
      <c r="F35" t="s">
        <v>132</v>
      </c>
    </row>
    <row r="36" spans="1:8" x14ac:dyDescent="0.35">
      <c r="A36" t="s">
        <v>133</v>
      </c>
      <c r="B36" t="s">
        <v>25</v>
      </c>
      <c r="C36">
        <v>60</v>
      </c>
      <c r="E36" t="s">
        <v>25</v>
      </c>
      <c r="F36">
        <f>AVERAGEIF(B35:B43,E36,C35:C43)</f>
        <v>61.666666666666664</v>
      </c>
    </row>
    <row r="37" spans="1:8" x14ac:dyDescent="0.35">
      <c r="A37" t="s">
        <v>134</v>
      </c>
      <c r="B37" t="s">
        <v>25</v>
      </c>
      <c r="C37">
        <v>80</v>
      </c>
      <c r="E37" t="s">
        <v>39</v>
      </c>
      <c r="F37">
        <f t="shared" ref="F37:F38" si="1">AVERAGEIF(B36:B44,E37,C36:C44)</f>
        <v>81.666666666666671</v>
      </c>
    </row>
    <row r="38" spans="1:8" x14ac:dyDescent="0.35">
      <c r="A38" t="s">
        <v>101</v>
      </c>
      <c r="B38" t="s">
        <v>39</v>
      </c>
      <c r="C38">
        <v>65</v>
      </c>
      <c r="E38" t="s">
        <v>30</v>
      </c>
      <c r="F38">
        <f t="shared" si="1"/>
        <v>59.666666666666664</v>
      </c>
    </row>
    <row r="39" spans="1:8" x14ac:dyDescent="0.35">
      <c r="A39" t="s">
        <v>135</v>
      </c>
      <c r="B39" t="s">
        <v>39</v>
      </c>
      <c r="C39">
        <v>80</v>
      </c>
    </row>
    <row r="40" spans="1:8" x14ac:dyDescent="0.35">
      <c r="A40" t="s">
        <v>136</v>
      </c>
      <c r="B40" t="s">
        <v>39</v>
      </c>
      <c r="C40">
        <v>100</v>
      </c>
    </row>
    <row r="41" spans="1:8" x14ac:dyDescent="0.35">
      <c r="A41" t="s">
        <v>102</v>
      </c>
      <c r="B41" t="s">
        <v>30</v>
      </c>
      <c r="C41">
        <v>43</v>
      </c>
    </row>
    <row r="42" spans="1:8" x14ac:dyDescent="0.35">
      <c r="A42" t="s">
        <v>137</v>
      </c>
      <c r="B42" t="s">
        <v>30</v>
      </c>
      <c r="C42">
        <v>58</v>
      </c>
    </row>
    <row r="43" spans="1:8" x14ac:dyDescent="0.35">
      <c r="A43" t="s">
        <v>138</v>
      </c>
      <c r="B43" t="s">
        <v>30</v>
      </c>
      <c r="C43">
        <v>78</v>
      </c>
    </row>
    <row r="44" spans="1:8" x14ac:dyDescent="0.35">
      <c r="A44" t="s">
        <v>44</v>
      </c>
    </row>
    <row r="45" spans="1:8" x14ac:dyDescent="0.35">
      <c r="A45" t="s">
        <v>11</v>
      </c>
      <c r="B45" t="s">
        <v>12</v>
      </c>
      <c r="C45" t="s">
        <v>15</v>
      </c>
      <c r="D45" t="s">
        <v>139</v>
      </c>
    </row>
    <row r="46" spans="1:8" x14ac:dyDescent="0.35">
      <c r="A46" t="s">
        <v>100</v>
      </c>
      <c r="B46" t="s">
        <v>25</v>
      </c>
      <c r="C46">
        <v>49</v>
      </c>
      <c r="D46">
        <v>1</v>
      </c>
      <c r="F46" t="s">
        <v>131</v>
      </c>
      <c r="G46" t="s">
        <v>140</v>
      </c>
      <c r="H46" t="s">
        <v>141</v>
      </c>
    </row>
    <row r="47" spans="1:8" x14ac:dyDescent="0.35">
      <c r="A47" t="s">
        <v>133</v>
      </c>
      <c r="B47" t="s">
        <v>25</v>
      </c>
      <c r="C47">
        <v>63</v>
      </c>
      <c r="D47">
        <v>1</v>
      </c>
      <c r="F47" t="s">
        <v>25</v>
      </c>
      <c r="G47">
        <v>1</v>
      </c>
      <c r="H47">
        <f>AVERAGEIFS(C46:C57,B46:B57,F47,D46:D57,G47)</f>
        <v>65</v>
      </c>
    </row>
    <row r="48" spans="1:8" x14ac:dyDescent="0.35">
      <c r="A48" t="s">
        <v>134</v>
      </c>
      <c r="B48" t="s">
        <v>25</v>
      </c>
      <c r="C48">
        <v>83</v>
      </c>
      <c r="D48">
        <v>1</v>
      </c>
      <c r="F48" t="s">
        <v>39</v>
      </c>
      <c r="G48">
        <v>1</v>
      </c>
      <c r="H48">
        <f t="shared" ref="H48:H50" si="2">AVERAGEIFS(C47:C58,B47:B58,F48,D47:D58,G48)</f>
        <v>59.666666666666664</v>
      </c>
    </row>
    <row r="49" spans="1:11" x14ac:dyDescent="0.35">
      <c r="A49" t="s">
        <v>101</v>
      </c>
      <c r="B49" t="s">
        <v>39</v>
      </c>
      <c r="C49">
        <v>43</v>
      </c>
      <c r="D49">
        <v>1</v>
      </c>
      <c r="F49" t="s">
        <v>25</v>
      </c>
      <c r="G49">
        <v>2</v>
      </c>
      <c r="H49">
        <f t="shared" si="2"/>
        <v>81.666666666666671</v>
      </c>
    </row>
    <row r="50" spans="1:11" x14ac:dyDescent="0.35">
      <c r="A50" t="s">
        <v>135</v>
      </c>
      <c r="B50" t="s">
        <v>39</v>
      </c>
      <c r="C50">
        <v>58</v>
      </c>
      <c r="D50">
        <v>1</v>
      </c>
      <c r="F50" t="s">
        <v>39</v>
      </c>
      <c r="G50">
        <v>2</v>
      </c>
      <c r="H50">
        <f t="shared" si="2"/>
        <v>59.666666666666664</v>
      </c>
    </row>
    <row r="51" spans="1:11" x14ac:dyDescent="0.35">
      <c r="A51" t="s">
        <v>136</v>
      </c>
      <c r="B51" t="s">
        <v>39</v>
      </c>
      <c r="C51">
        <v>78</v>
      </c>
      <c r="D51">
        <v>1</v>
      </c>
      <c r="H51" t="e" cm="1">
        <f t="array" ref="H51">con</f>
        <v>#NAME?</v>
      </c>
    </row>
    <row r="52" spans="1:11" x14ac:dyDescent="0.35">
      <c r="A52" t="s">
        <v>142</v>
      </c>
      <c r="B52" t="s">
        <v>25</v>
      </c>
      <c r="C52">
        <v>65</v>
      </c>
      <c r="D52">
        <v>2</v>
      </c>
    </row>
    <row r="53" spans="1:11" x14ac:dyDescent="0.35">
      <c r="A53" t="s">
        <v>143</v>
      </c>
      <c r="B53" t="s">
        <v>25</v>
      </c>
      <c r="C53">
        <v>80</v>
      </c>
      <c r="D53">
        <v>2</v>
      </c>
    </row>
    <row r="54" spans="1:11" x14ac:dyDescent="0.35">
      <c r="A54" t="s">
        <v>144</v>
      </c>
      <c r="B54" t="s">
        <v>25</v>
      </c>
      <c r="C54">
        <v>100</v>
      </c>
      <c r="D54">
        <v>2</v>
      </c>
    </row>
    <row r="55" spans="1:11" x14ac:dyDescent="0.35">
      <c r="A55" t="s">
        <v>145</v>
      </c>
      <c r="B55" t="s">
        <v>39</v>
      </c>
      <c r="C55">
        <v>43</v>
      </c>
      <c r="D55">
        <v>2</v>
      </c>
      <c r="F55" t="s">
        <v>11</v>
      </c>
      <c r="G55" t="s">
        <v>12</v>
      </c>
      <c r="H55" t="s">
        <v>13</v>
      </c>
      <c r="I55" t="s">
        <v>148</v>
      </c>
    </row>
    <row r="56" spans="1:11" x14ac:dyDescent="0.35">
      <c r="A56" t="s">
        <v>146</v>
      </c>
      <c r="B56" t="s">
        <v>39</v>
      </c>
      <c r="C56">
        <v>58</v>
      </c>
      <c r="D56">
        <v>2</v>
      </c>
      <c r="F56" t="s">
        <v>149</v>
      </c>
      <c r="G56" t="s">
        <v>21</v>
      </c>
      <c r="I56">
        <v>305</v>
      </c>
      <c r="K56">
        <f>COUNTA(F56:I76)</f>
        <v>73</v>
      </c>
    </row>
    <row r="57" spans="1:11" x14ac:dyDescent="0.35">
      <c r="A57" t="s">
        <v>147</v>
      </c>
      <c r="B57" t="s">
        <v>39</v>
      </c>
      <c r="C57">
        <v>78</v>
      </c>
      <c r="D57">
        <v>2</v>
      </c>
      <c r="F57" t="s">
        <v>150</v>
      </c>
      <c r="G57" t="s">
        <v>30</v>
      </c>
      <c r="H57" t="s">
        <v>21</v>
      </c>
      <c r="I57">
        <v>510</v>
      </c>
    </row>
    <row r="58" spans="1:11" x14ac:dyDescent="0.35">
      <c r="A58" t="s">
        <v>44</v>
      </c>
      <c r="F58" t="s">
        <v>28</v>
      </c>
      <c r="G58" t="s">
        <v>25</v>
      </c>
      <c r="H58" t="s">
        <v>26</v>
      </c>
      <c r="I58">
        <v>490</v>
      </c>
    </row>
    <row r="59" spans="1:11" x14ac:dyDescent="0.35">
      <c r="F59" t="s">
        <v>29</v>
      </c>
      <c r="G59" t="s">
        <v>30</v>
      </c>
      <c r="H59" t="s">
        <v>26</v>
      </c>
      <c r="I59">
        <v>335</v>
      </c>
    </row>
    <row r="60" spans="1:11" x14ac:dyDescent="0.35">
      <c r="F60" t="s">
        <v>151</v>
      </c>
      <c r="G60" t="s">
        <v>55</v>
      </c>
      <c r="H60" t="s">
        <v>152</v>
      </c>
      <c r="I60">
        <v>465</v>
      </c>
    </row>
    <row r="61" spans="1:11" x14ac:dyDescent="0.35">
      <c r="F61" t="s">
        <v>153</v>
      </c>
      <c r="G61" t="s">
        <v>30</v>
      </c>
      <c r="H61" t="s">
        <v>154</v>
      </c>
      <c r="I61">
        <v>475</v>
      </c>
    </row>
    <row r="62" spans="1:11" x14ac:dyDescent="0.35">
      <c r="F62" t="s">
        <v>155</v>
      </c>
      <c r="G62" t="s">
        <v>30</v>
      </c>
      <c r="H62" t="s">
        <v>154</v>
      </c>
      <c r="I62">
        <v>525</v>
      </c>
    </row>
    <row r="63" spans="1:11" x14ac:dyDescent="0.35">
      <c r="F63" t="s">
        <v>156</v>
      </c>
      <c r="G63" t="s">
        <v>78</v>
      </c>
      <c r="H63" t="s">
        <v>157</v>
      </c>
      <c r="I63">
        <v>385</v>
      </c>
    </row>
    <row r="64" spans="1:11" x14ac:dyDescent="0.35">
      <c r="F64" t="s">
        <v>158</v>
      </c>
      <c r="G64" t="s">
        <v>159</v>
      </c>
      <c r="I64">
        <v>420</v>
      </c>
    </row>
    <row r="65" spans="6:9" x14ac:dyDescent="0.35">
      <c r="F65" t="s">
        <v>160</v>
      </c>
      <c r="G65" t="s">
        <v>51</v>
      </c>
      <c r="H65" t="s">
        <v>161</v>
      </c>
      <c r="I65">
        <v>349</v>
      </c>
    </row>
    <row r="66" spans="6:9" x14ac:dyDescent="0.35">
      <c r="F66" t="s">
        <v>162</v>
      </c>
      <c r="G66" t="s">
        <v>51</v>
      </c>
      <c r="I66">
        <v>253</v>
      </c>
    </row>
    <row r="67" spans="6:9" x14ac:dyDescent="0.35">
      <c r="F67" t="s">
        <v>163</v>
      </c>
      <c r="G67" t="s">
        <v>164</v>
      </c>
      <c r="H67" t="s">
        <v>26</v>
      </c>
      <c r="I67">
        <v>395</v>
      </c>
    </row>
    <row r="68" spans="6:9" x14ac:dyDescent="0.35">
      <c r="F68" t="s">
        <v>165</v>
      </c>
      <c r="G68" t="s">
        <v>51</v>
      </c>
      <c r="H68" t="s">
        <v>161</v>
      </c>
      <c r="I68">
        <v>310</v>
      </c>
    </row>
    <row r="69" spans="6:9" x14ac:dyDescent="0.35">
      <c r="F69" t="s">
        <v>166</v>
      </c>
      <c r="G69" t="s">
        <v>30</v>
      </c>
      <c r="I69">
        <v>475</v>
      </c>
    </row>
    <row r="70" spans="6:9" x14ac:dyDescent="0.35">
      <c r="F70" t="s">
        <v>167</v>
      </c>
      <c r="G70" t="s">
        <v>26</v>
      </c>
      <c r="H70" t="s">
        <v>157</v>
      </c>
      <c r="I70">
        <v>505</v>
      </c>
    </row>
    <row r="71" spans="6:9" x14ac:dyDescent="0.35">
      <c r="F71" t="s">
        <v>168</v>
      </c>
      <c r="G71" t="s">
        <v>21</v>
      </c>
      <c r="I71">
        <v>455</v>
      </c>
    </row>
    <row r="72" spans="6:9" x14ac:dyDescent="0.35">
      <c r="F72" t="s">
        <v>135</v>
      </c>
      <c r="G72" t="s">
        <v>39</v>
      </c>
      <c r="I72">
        <v>405</v>
      </c>
    </row>
    <row r="73" spans="6:9" x14ac:dyDescent="0.35">
      <c r="F73" t="s">
        <v>169</v>
      </c>
      <c r="G73" t="s">
        <v>26</v>
      </c>
      <c r="I73">
        <v>438</v>
      </c>
    </row>
    <row r="74" spans="6:9" x14ac:dyDescent="0.35">
      <c r="F74" t="s">
        <v>170</v>
      </c>
      <c r="G74" t="s">
        <v>171</v>
      </c>
      <c r="H74" t="s">
        <v>26</v>
      </c>
      <c r="I74">
        <v>310</v>
      </c>
    </row>
    <row r="75" spans="6:9" x14ac:dyDescent="0.35">
      <c r="F75" t="s">
        <v>172</v>
      </c>
      <c r="G75" t="s">
        <v>30</v>
      </c>
      <c r="I75">
        <v>200</v>
      </c>
    </row>
    <row r="76" spans="6:9" x14ac:dyDescent="0.35">
      <c r="F76" t="s">
        <v>44</v>
      </c>
    </row>
    <row r="77" spans="6:9" x14ac:dyDescent="0.35">
      <c r="H77">
        <f>COUNTBLANK(H55:H75)</f>
        <v>8</v>
      </c>
    </row>
  </sheetData>
  <conditionalFormatting sqref="C2:C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Data Visualization</vt:lpstr>
      <vt:lpstr>Sheet4</vt:lpstr>
      <vt:lpstr>Poke Mart</vt:lpstr>
      <vt:lpstr>Sheet7</vt:lpstr>
      <vt:lpstr>Sheet6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Asare</dc:creator>
  <cp:lastModifiedBy>Eugene Asare</cp:lastModifiedBy>
  <dcterms:created xsi:type="dcterms:W3CDTF">2024-04-24T10:52:56Z</dcterms:created>
  <dcterms:modified xsi:type="dcterms:W3CDTF">2024-04-25T16:47:51Z</dcterms:modified>
</cp:coreProperties>
</file>