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LOS VLACHOS\Documents\"/>
    </mc:Choice>
  </mc:AlternateContent>
  <xr:revisionPtr revIDLastSave="0" documentId="13_ncr:1_{248CED82-C9DB-4731-8A8E-FE8871B156A9}" xr6:coauthVersionLast="46" xr6:coauthVersionMax="46" xr10:uidLastSave="{00000000-0000-0000-0000-000000000000}"/>
  <bookViews>
    <workbookView xWindow="5115" yWindow="3045" windowWidth="15375" windowHeight="7875" xr2:uid="{BA7AA3A0-AE44-4B6F-9286-4E41E6B71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B20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14" i="1"/>
  <c r="I13" i="1"/>
  <c r="I12" i="1"/>
  <c r="I10" i="1"/>
  <c r="I11" i="1"/>
  <c r="I9" i="1"/>
  <c r="I8" i="1"/>
  <c r="I7" i="1"/>
  <c r="I6" i="1"/>
  <c r="I5" i="1"/>
  <c r="I4" i="1"/>
  <c r="I3" i="1"/>
  <c r="I2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B29" i="1" l="1"/>
  <c r="C29" i="1" s="1"/>
  <c r="C26" i="1" l="1"/>
  <c r="D26" i="1" s="1"/>
  <c r="E26" i="1" s="1"/>
  <c r="F26" i="1" s="1"/>
  <c r="C20" i="1"/>
  <c r="D20" i="1" s="1"/>
  <c r="B23" i="1"/>
  <c r="C23" i="1" s="1"/>
  <c r="D23" i="1" s="1"/>
  <c r="E20" i="1" l="1"/>
  <c r="F20" i="1" s="1"/>
  <c r="E23" i="1"/>
  <c r="F23" i="1" s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L5" i="1" l="1"/>
  <c r="K5" i="1" s="1"/>
  <c r="L10" i="1"/>
  <c r="K10" i="1" s="1"/>
  <c r="L9" i="1"/>
  <c r="K9" i="1" s="1"/>
  <c r="L13" i="1"/>
  <c r="K13" i="1" s="1"/>
  <c r="L6" i="1"/>
  <c r="K6" i="1" s="1"/>
  <c r="L14" i="1"/>
  <c r="K14" i="1" s="1"/>
  <c r="L3" i="1"/>
  <c r="K3" i="1" s="1"/>
  <c r="L7" i="1"/>
  <c r="K7" i="1" s="1"/>
  <c r="L11" i="1"/>
  <c r="K11" i="1" s="1"/>
  <c r="L4" i="1"/>
  <c r="K4" i="1" s="1"/>
  <c r="L8" i="1"/>
  <c r="K8" i="1" s="1"/>
  <c r="L12" i="1"/>
  <c r="K12" i="1" s="1"/>
  <c r="C32" i="1"/>
  <c r="B35" i="1"/>
  <c r="B17" i="1" l="1"/>
  <c r="C17" i="1" s="1"/>
  <c r="D17" i="1" s="1"/>
  <c r="L2" i="1"/>
  <c r="K2" i="1" s="1"/>
  <c r="E17" i="1" l="1"/>
  <c r="F17" i="1" s="1"/>
</calcChain>
</file>

<file path=xl/sharedStrings.xml><?xml version="1.0" encoding="utf-8"?>
<sst xmlns="http://schemas.openxmlformats.org/spreadsheetml/2006/main" count="85" uniqueCount="67">
  <si>
    <t>Παροχή Αέρα(m3/h)</t>
  </si>
  <si>
    <t>Cooling Loads(W)</t>
  </si>
  <si>
    <t>Thermal Losses(W)</t>
  </si>
  <si>
    <t>Qολ(W)</t>
  </si>
  <si>
    <t>Κύκλωμα FCU</t>
  </si>
  <si>
    <t>XA.1</t>
  </si>
  <si>
    <t>XA.2</t>
  </si>
  <si>
    <t>XA.4</t>
  </si>
  <si>
    <t>XA.5</t>
  </si>
  <si>
    <t>XA.6</t>
  </si>
  <si>
    <t>XA.7</t>
  </si>
  <si>
    <t>XA.8</t>
  </si>
  <si>
    <t>XA.9</t>
  </si>
  <si>
    <t>XA.10</t>
  </si>
  <si>
    <t>XA.11</t>
  </si>
  <si>
    <t>XA.12</t>
  </si>
  <si>
    <t>XA.13</t>
  </si>
  <si>
    <t>XA.16</t>
  </si>
  <si>
    <t>Χώρος</t>
  </si>
  <si>
    <t>Ventilation Total Load</t>
  </si>
  <si>
    <t>F.C.U. Cooling Loads(W)</t>
  </si>
  <si>
    <t>F.C.U. Heating Loads(W)</t>
  </si>
  <si>
    <t>Ηλεκτρική Ισχύς F.C.U. Fan(W)</t>
  </si>
  <si>
    <t>G-Air(m3/h)</t>
  </si>
  <si>
    <t>Κυκλοφορητής δικτύου fcu</t>
  </si>
  <si>
    <t>Qολ(kcal/h)</t>
  </si>
  <si>
    <t>G(L/h)</t>
  </si>
  <si>
    <t>Μανομετρικό Ύψος(ΜΥΣ)</t>
  </si>
  <si>
    <t>Ηλεκτρική Ισχύς Κυκλ.(W)</t>
  </si>
  <si>
    <t>Κύκλωμα Κύκλ.</t>
  </si>
  <si>
    <t>Κυκλοφορητής ΚΚΜ</t>
  </si>
  <si>
    <t>Qολ (W)</t>
  </si>
  <si>
    <t>Κυκλοφορητής Ψύκτη</t>
  </si>
  <si>
    <t>Κυκλοφορητής Λέβητα</t>
  </si>
  <si>
    <t>Συνολική Παροχή Αέρα (m3/s)</t>
  </si>
  <si>
    <t>Ηλεκτρική Ισχύς KKM(W)</t>
  </si>
  <si>
    <t>Κύκλωμα ΚΚΜ</t>
  </si>
  <si>
    <t>Αερόψυκτος Ψύκτης</t>
  </si>
  <si>
    <t>COPcool-EER</t>
  </si>
  <si>
    <t>Ηλεκτρική Ισχύς Ψύκτη (W)</t>
  </si>
  <si>
    <t>Κύκλωμα Ψύκτη</t>
  </si>
  <si>
    <t>Λέβητας</t>
  </si>
  <si>
    <t>Ηλεκτρική Ισχύς Καυστήρα(W)</t>
  </si>
  <si>
    <t>Κύκλωμα Λέβητα</t>
  </si>
  <si>
    <t>KKM</t>
  </si>
  <si>
    <t>XA1.16</t>
  </si>
  <si>
    <t>XA234.10</t>
  </si>
  <si>
    <t>XA234.11</t>
  </si>
  <si>
    <t>XA5.15</t>
  </si>
  <si>
    <t>XA6.11</t>
  </si>
  <si>
    <t>XA7.11</t>
  </si>
  <si>
    <t>XA8.11</t>
  </si>
  <si>
    <t>XA9.15</t>
  </si>
  <si>
    <t>AO.12</t>
  </si>
  <si>
    <t>AO.13</t>
  </si>
  <si>
    <t>AO.14</t>
  </si>
  <si>
    <t>AO.15</t>
  </si>
  <si>
    <t>AO.16</t>
  </si>
  <si>
    <t>ΧΥ7.3</t>
  </si>
  <si>
    <t>ΧΥ7.4</t>
  </si>
  <si>
    <t>ΧΥ7.5</t>
  </si>
  <si>
    <t>ΚΛΑ.3</t>
  </si>
  <si>
    <t>ΚΛΑ.4</t>
  </si>
  <si>
    <t>ΚΛΑ.5</t>
  </si>
  <si>
    <t>ΚΛΑ.1,ΚΛΑ.2</t>
  </si>
  <si>
    <t>Ventilation Total Cooling Load</t>
  </si>
  <si>
    <t>Ventilation Total Heating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</si>
</sst>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1"/>
      <scheme val="minor"/>
    </font>
    <font>
      <b/>
      <i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AAF-1134-45DF-A65B-866B5EC44452}">
  <dimension ref="A1:M35"/>
  <sheetViews>
    <sheetView tabSelected="1" topLeftCell="A10" workbookViewId="0">
      <selection activeCell="C14" sqref="C14"/>
    </sheetView>
  </sheetViews>
  <sheetFormatPr defaultRowHeight="15" x14ac:dyDescent="0.25"/>
  <cols>
    <col min="1" max="1" width="28.42578125" customWidth="1"/>
    <col min="2" max="2" width="30.28515625" customWidth="1"/>
    <col min="3" max="3" width="27.28515625" customWidth="1"/>
    <col min="4" max="4" width="34" customWidth="1"/>
    <col min="5" max="7" width="33.85546875" customWidth="1"/>
    <col min="8" max="8" width="36.28515625" customWidth="1"/>
    <col min="9" max="9" width="35.85546875" customWidth="1"/>
    <col min="10" max="10" width="26.42578125" customWidth="1"/>
    <col min="11" max="11" width="36.28515625" customWidth="1"/>
    <col min="12" max="12" width="28.85546875" customWidth="1"/>
    <col min="13" max="13" width="26.42578125" customWidth="1"/>
  </cols>
  <sheetData>
    <row r="1" spans="1:13" x14ac:dyDescent="0.25">
      <c r="A1" s="1" t="s">
        <v>18</v>
      </c>
      <c r="B1" s="2" t="s">
        <v>1</v>
      </c>
      <c r="C1" s="3" t="s">
        <v>2</v>
      </c>
      <c r="D1" s="6" t="s">
        <v>0</v>
      </c>
      <c r="E1" s="6" t="s">
        <v>65</v>
      </c>
      <c r="F1" s="10" t="s">
        <v>66</v>
      </c>
      <c r="G1" s="10" t="s">
        <v>19</v>
      </c>
      <c r="H1" s="8" t="s">
        <v>20</v>
      </c>
      <c r="I1" s="8" t="s">
        <v>21</v>
      </c>
      <c r="J1" s="8" t="s">
        <v>3</v>
      </c>
      <c r="K1" s="9" t="s">
        <v>22</v>
      </c>
      <c r="L1" s="10" t="s">
        <v>23</v>
      </c>
      <c r="M1" s="10" t="s">
        <v>4</v>
      </c>
    </row>
    <row r="2" spans="1:13" x14ac:dyDescent="0.25">
      <c r="A2" s="6" t="s">
        <v>5</v>
      </c>
      <c r="B2" s="5">
        <v>10472</v>
      </c>
      <c r="C2" s="5">
        <v>7151</v>
      </c>
      <c r="D2" s="4">
        <v>809</v>
      </c>
      <c r="E2" s="5">
        <v>3398</v>
      </c>
      <c r="F2" s="7">
        <v>4512</v>
      </c>
      <c r="G2" s="7">
        <f>MAX(E2:F2)</f>
        <v>4512</v>
      </c>
      <c r="H2" s="7">
        <f t="shared" ref="H2:H14" si="0">B2</f>
        <v>10472</v>
      </c>
      <c r="I2" s="7">
        <f t="shared" ref="I2:I14" si="1">C2-F2</f>
        <v>2639</v>
      </c>
      <c r="J2" s="7">
        <f t="shared" ref="J2:J14" si="2">MAX(H2,I2)</f>
        <v>10472</v>
      </c>
      <c r="K2" s="7">
        <f t="shared" ref="K2:K14" si="3">_xlfn.CEILING.MATH(L2*0.000245*1000)</f>
        <v>428</v>
      </c>
      <c r="L2" s="7">
        <f>J2/6</f>
        <v>1745.3333333333333</v>
      </c>
      <c r="M2" s="4" t="s">
        <v>45</v>
      </c>
    </row>
    <row r="3" spans="1:13" x14ac:dyDescent="0.25">
      <c r="A3" s="6" t="s">
        <v>6</v>
      </c>
      <c r="B3" s="5">
        <v>2143</v>
      </c>
      <c r="C3" s="5">
        <v>532</v>
      </c>
      <c r="D3" s="4">
        <v>43</v>
      </c>
      <c r="E3" s="5">
        <v>190</v>
      </c>
      <c r="F3" s="7">
        <v>253</v>
      </c>
      <c r="G3" s="7">
        <f t="shared" ref="G3:G14" si="4">MAX(E3:F3)</f>
        <v>253</v>
      </c>
      <c r="H3" s="7">
        <f t="shared" si="0"/>
        <v>2143</v>
      </c>
      <c r="I3" s="7">
        <f t="shared" si="1"/>
        <v>279</v>
      </c>
      <c r="J3" s="7">
        <f t="shared" si="2"/>
        <v>2143</v>
      </c>
      <c r="K3" s="7">
        <f t="shared" si="3"/>
        <v>88</v>
      </c>
      <c r="L3" s="7">
        <f t="shared" ref="L3:L14" si="5">J3/6</f>
        <v>357.16666666666669</v>
      </c>
      <c r="M3" s="4" t="s">
        <v>46</v>
      </c>
    </row>
    <row r="4" spans="1:13" x14ac:dyDescent="0.25">
      <c r="A4" s="6" t="s">
        <v>7</v>
      </c>
      <c r="B4" s="5">
        <v>4969</v>
      </c>
      <c r="C4" s="5">
        <v>1826</v>
      </c>
      <c r="D4" s="4">
        <v>149</v>
      </c>
      <c r="E4" s="5">
        <v>660</v>
      </c>
      <c r="F4" s="7">
        <v>877</v>
      </c>
      <c r="G4" s="7">
        <f t="shared" si="4"/>
        <v>877</v>
      </c>
      <c r="H4" s="7">
        <f t="shared" si="0"/>
        <v>4969</v>
      </c>
      <c r="I4" s="7">
        <f t="shared" si="1"/>
        <v>949</v>
      </c>
      <c r="J4" s="7">
        <f t="shared" si="2"/>
        <v>4969</v>
      </c>
      <c r="K4" s="7">
        <f t="shared" si="3"/>
        <v>203</v>
      </c>
      <c r="L4" s="7">
        <f t="shared" si="5"/>
        <v>828.16666666666663</v>
      </c>
      <c r="M4" s="4" t="s">
        <v>47</v>
      </c>
    </row>
    <row r="5" spans="1:13" x14ac:dyDescent="0.25">
      <c r="A5" s="6" t="s">
        <v>8</v>
      </c>
      <c r="B5" s="5">
        <v>6495</v>
      </c>
      <c r="C5" s="5">
        <v>4520</v>
      </c>
      <c r="D5" s="4">
        <v>539</v>
      </c>
      <c r="E5" s="5">
        <v>2331</v>
      </c>
      <c r="F5" s="7">
        <v>3095</v>
      </c>
      <c r="G5" s="7">
        <f t="shared" si="4"/>
        <v>3095</v>
      </c>
      <c r="H5" s="7">
        <f t="shared" si="0"/>
        <v>6495</v>
      </c>
      <c r="I5" s="7">
        <f t="shared" si="1"/>
        <v>1425</v>
      </c>
      <c r="J5" s="7">
        <f t="shared" si="2"/>
        <v>6495</v>
      </c>
      <c r="K5" s="7">
        <f t="shared" si="3"/>
        <v>266</v>
      </c>
      <c r="L5" s="7">
        <f t="shared" si="5"/>
        <v>1082.5</v>
      </c>
      <c r="M5" s="4" t="s">
        <v>48</v>
      </c>
    </row>
    <row r="6" spans="1:13" x14ac:dyDescent="0.25">
      <c r="A6" s="6" t="s">
        <v>9</v>
      </c>
      <c r="B6" s="5">
        <v>7538</v>
      </c>
      <c r="C6" s="5">
        <v>4496</v>
      </c>
      <c r="D6" s="4">
        <v>547</v>
      </c>
      <c r="E6" s="5">
        <v>2365</v>
      </c>
      <c r="F6" s="7">
        <v>3140</v>
      </c>
      <c r="G6" s="7">
        <f t="shared" si="4"/>
        <v>3140</v>
      </c>
      <c r="H6" s="7">
        <f t="shared" si="0"/>
        <v>7538</v>
      </c>
      <c r="I6" s="7">
        <f t="shared" si="1"/>
        <v>1356</v>
      </c>
      <c r="J6" s="7">
        <f t="shared" si="2"/>
        <v>7538</v>
      </c>
      <c r="K6" s="7">
        <f t="shared" si="3"/>
        <v>308</v>
      </c>
      <c r="L6" s="7">
        <f t="shared" si="5"/>
        <v>1256.3333333333333</v>
      </c>
      <c r="M6" s="4" t="s">
        <v>49</v>
      </c>
    </row>
    <row r="7" spans="1:13" x14ac:dyDescent="0.25">
      <c r="A7" s="6" t="s">
        <v>10</v>
      </c>
      <c r="B7" s="5">
        <v>6505</v>
      </c>
      <c r="C7" s="5">
        <v>4639</v>
      </c>
      <c r="D7" s="4">
        <v>543</v>
      </c>
      <c r="E7" s="5">
        <v>2348</v>
      </c>
      <c r="F7" s="7">
        <v>3118</v>
      </c>
      <c r="G7" s="7">
        <f t="shared" si="4"/>
        <v>3118</v>
      </c>
      <c r="H7" s="7">
        <f t="shared" si="0"/>
        <v>6505</v>
      </c>
      <c r="I7" s="7">
        <f t="shared" si="1"/>
        <v>1521</v>
      </c>
      <c r="J7" s="7">
        <f t="shared" si="2"/>
        <v>6505</v>
      </c>
      <c r="K7" s="7">
        <f t="shared" si="3"/>
        <v>266</v>
      </c>
      <c r="L7" s="7">
        <f t="shared" si="5"/>
        <v>1084.1666666666667</v>
      </c>
      <c r="M7" s="4" t="s">
        <v>50</v>
      </c>
    </row>
    <row r="8" spans="1:13" x14ac:dyDescent="0.25">
      <c r="A8" s="6" t="s">
        <v>11</v>
      </c>
      <c r="B8" s="5">
        <v>6414</v>
      </c>
      <c r="C8" s="5">
        <v>4509</v>
      </c>
      <c r="D8" s="4">
        <v>531</v>
      </c>
      <c r="E8" s="5">
        <v>2297</v>
      </c>
      <c r="F8" s="7">
        <v>3051</v>
      </c>
      <c r="G8" s="7">
        <f t="shared" si="4"/>
        <v>3051</v>
      </c>
      <c r="H8" s="7">
        <f t="shared" si="0"/>
        <v>6414</v>
      </c>
      <c r="I8" s="7">
        <f t="shared" si="1"/>
        <v>1458</v>
      </c>
      <c r="J8" s="7">
        <f t="shared" si="2"/>
        <v>6414</v>
      </c>
      <c r="K8" s="7">
        <f t="shared" si="3"/>
        <v>262</v>
      </c>
      <c r="L8" s="7">
        <f t="shared" si="5"/>
        <v>1069</v>
      </c>
      <c r="M8" s="4" t="s">
        <v>51</v>
      </c>
    </row>
    <row r="9" spans="1:13" x14ac:dyDescent="0.25">
      <c r="A9" s="6" t="s">
        <v>12</v>
      </c>
      <c r="B9" s="5">
        <v>6432</v>
      </c>
      <c r="C9" s="5">
        <v>4570</v>
      </c>
      <c r="D9" s="4">
        <v>543</v>
      </c>
      <c r="E9" s="5">
        <v>2348</v>
      </c>
      <c r="F9" s="7">
        <v>3118</v>
      </c>
      <c r="G9" s="7">
        <f t="shared" si="4"/>
        <v>3118</v>
      </c>
      <c r="H9" s="7">
        <f t="shared" si="0"/>
        <v>6432</v>
      </c>
      <c r="I9" s="7">
        <f t="shared" si="1"/>
        <v>1452</v>
      </c>
      <c r="J9" s="7">
        <f t="shared" si="2"/>
        <v>6432</v>
      </c>
      <c r="K9" s="7">
        <f t="shared" si="3"/>
        <v>263</v>
      </c>
      <c r="L9" s="7">
        <f t="shared" si="5"/>
        <v>1072</v>
      </c>
      <c r="M9" s="4" t="s">
        <v>52</v>
      </c>
    </row>
    <row r="10" spans="1:13" x14ac:dyDescent="0.25">
      <c r="A10" s="6" t="s">
        <v>13</v>
      </c>
      <c r="B10" s="5">
        <v>4923</v>
      </c>
      <c r="C10" s="5">
        <v>2567</v>
      </c>
      <c r="D10" s="4">
        <v>120</v>
      </c>
      <c r="E10" s="5">
        <v>524</v>
      </c>
      <c r="F10" s="7">
        <v>696</v>
      </c>
      <c r="G10" s="7">
        <f t="shared" si="4"/>
        <v>696</v>
      </c>
      <c r="H10" s="7">
        <f t="shared" si="0"/>
        <v>4923</v>
      </c>
      <c r="I10" s="7">
        <f t="shared" si="1"/>
        <v>1871</v>
      </c>
      <c r="J10" s="7">
        <f t="shared" si="2"/>
        <v>4923</v>
      </c>
      <c r="K10" s="7">
        <f t="shared" si="3"/>
        <v>202</v>
      </c>
      <c r="L10" s="7">
        <f t="shared" si="5"/>
        <v>820.5</v>
      </c>
      <c r="M10" s="4" t="s">
        <v>53</v>
      </c>
    </row>
    <row r="11" spans="1:13" x14ac:dyDescent="0.25">
      <c r="A11" s="6" t="s">
        <v>14</v>
      </c>
      <c r="B11" s="5">
        <v>5424</v>
      </c>
      <c r="C11" s="5">
        <v>1353</v>
      </c>
      <c r="D11" s="4">
        <v>91</v>
      </c>
      <c r="E11" s="5">
        <v>409</v>
      </c>
      <c r="F11" s="7">
        <v>543</v>
      </c>
      <c r="G11" s="7">
        <f t="shared" si="4"/>
        <v>543</v>
      </c>
      <c r="H11" s="7">
        <f t="shared" si="0"/>
        <v>5424</v>
      </c>
      <c r="I11" s="7">
        <f t="shared" si="1"/>
        <v>810</v>
      </c>
      <c r="J11" s="7">
        <f t="shared" si="2"/>
        <v>5424</v>
      </c>
      <c r="K11" s="7">
        <f t="shared" si="3"/>
        <v>222</v>
      </c>
      <c r="L11" s="7">
        <f t="shared" si="5"/>
        <v>904</v>
      </c>
      <c r="M11" s="4" t="s">
        <v>54</v>
      </c>
    </row>
    <row r="12" spans="1:13" x14ac:dyDescent="0.25">
      <c r="A12" s="6" t="s">
        <v>15</v>
      </c>
      <c r="B12" s="5">
        <v>6784</v>
      </c>
      <c r="C12" s="5">
        <v>1967</v>
      </c>
      <c r="D12" s="4">
        <v>131</v>
      </c>
      <c r="E12" s="5">
        <v>575</v>
      </c>
      <c r="F12" s="7">
        <v>763</v>
      </c>
      <c r="G12" s="7">
        <f t="shared" si="4"/>
        <v>763</v>
      </c>
      <c r="H12" s="7">
        <f t="shared" si="0"/>
        <v>6784</v>
      </c>
      <c r="I12" s="7">
        <f t="shared" si="1"/>
        <v>1204</v>
      </c>
      <c r="J12" s="7">
        <f t="shared" si="2"/>
        <v>6784</v>
      </c>
      <c r="K12" s="7">
        <f t="shared" si="3"/>
        <v>278</v>
      </c>
      <c r="L12" s="7">
        <f t="shared" si="5"/>
        <v>1130.6666666666667</v>
      </c>
      <c r="M12" s="4" t="s">
        <v>55</v>
      </c>
    </row>
    <row r="13" spans="1:13" x14ac:dyDescent="0.25">
      <c r="A13" s="6" t="s">
        <v>16</v>
      </c>
      <c r="B13" s="5">
        <v>4766</v>
      </c>
      <c r="C13" s="5">
        <v>1377</v>
      </c>
      <c r="D13" s="4">
        <v>89</v>
      </c>
      <c r="E13" s="5">
        <v>401</v>
      </c>
      <c r="F13" s="7">
        <v>533</v>
      </c>
      <c r="G13" s="7">
        <f t="shared" si="4"/>
        <v>533</v>
      </c>
      <c r="H13" s="7">
        <f t="shared" si="0"/>
        <v>4766</v>
      </c>
      <c r="I13" s="7">
        <f t="shared" si="1"/>
        <v>844</v>
      </c>
      <c r="J13" s="7">
        <f t="shared" si="2"/>
        <v>4766</v>
      </c>
      <c r="K13" s="7">
        <f t="shared" si="3"/>
        <v>195</v>
      </c>
      <c r="L13" s="7">
        <f t="shared" si="5"/>
        <v>794.33333333333337</v>
      </c>
      <c r="M13" s="4" t="s">
        <v>56</v>
      </c>
    </row>
    <row r="14" spans="1:13" x14ac:dyDescent="0.25">
      <c r="A14" s="6" t="s">
        <v>17</v>
      </c>
      <c r="B14" s="5">
        <v>1822</v>
      </c>
      <c r="C14" s="7">
        <v>819</v>
      </c>
      <c r="D14" s="4">
        <v>33</v>
      </c>
      <c r="E14" s="5">
        <v>142</v>
      </c>
      <c r="F14" s="7">
        <v>188</v>
      </c>
      <c r="G14" s="7">
        <f t="shared" si="4"/>
        <v>188</v>
      </c>
      <c r="H14" s="7">
        <f t="shared" si="0"/>
        <v>1822</v>
      </c>
      <c r="I14" s="7">
        <f t="shared" si="1"/>
        <v>631</v>
      </c>
      <c r="J14" s="7">
        <f t="shared" si="2"/>
        <v>1822</v>
      </c>
      <c r="K14" s="7">
        <f t="shared" si="3"/>
        <v>75</v>
      </c>
      <c r="L14" s="7">
        <f t="shared" si="5"/>
        <v>303.66666666666669</v>
      </c>
      <c r="M14" s="4" t="s">
        <v>57</v>
      </c>
    </row>
    <row r="15" spans="1:13" x14ac:dyDescent="0.25">
      <c r="A15" s="5"/>
      <c r="B15" s="5"/>
      <c r="C15" s="5"/>
      <c r="E15" s="5"/>
      <c r="F15" s="7"/>
      <c r="G15" s="7"/>
      <c r="H15" s="7"/>
      <c r="I15" s="7"/>
      <c r="J15" s="7"/>
      <c r="K15" s="7"/>
      <c r="L15" s="7"/>
    </row>
    <row r="16" spans="1:13" x14ac:dyDescent="0.25">
      <c r="A16" s="11" t="s">
        <v>24</v>
      </c>
      <c r="B16" s="12" t="s">
        <v>3</v>
      </c>
      <c r="C16" s="12" t="s">
        <v>25</v>
      </c>
      <c r="D16" s="12" t="s">
        <v>26</v>
      </c>
      <c r="E16" s="12" t="s">
        <v>27</v>
      </c>
      <c r="F16" s="12" t="s">
        <v>28</v>
      </c>
      <c r="G16" s="12" t="s">
        <v>29</v>
      </c>
      <c r="H16" s="7"/>
      <c r="K16" s="7"/>
      <c r="L16" s="7"/>
    </row>
    <row r="17" spans="1:12" x14ac:dyDescent="0.25">
      <c r="B17" s="7">
        <f>SUM(J2:J14)</f>
        <v>74687</v>
      </c>
      <c r="C17" s="7">
        <f xml:space="preserve"> B17/1.163</f>
        <v>64219.260533104039</v>
      </c>
      <c r="D17" s="7">
        <f>C17/5</f>
        <v>12843.852106620809</v>
      </c>
      <c r="E17" s="7">
        <f>D17/45000*2.4+0.6</f>
        <v>1.285005445686443</v>
      </c>
      <c r="F17" s="7">
        <f>_xlfn.CEILING.MATH(D17*E17*10/(1020*0.7))</f>
        <v>232</v>
      </c>
      <c r="G17" s="4" t="s">
        <v>58</v>
      </c>
      <c r="K17" s="7"/>
      <c r="L17" s="7"/>
    </row>
    <row r="19" spans="1:12" x14ac:dyDescent="0.25">
      <c r="A19" s="11" t="s">
        <v>30</v>
      </c>
      <c r="B19" s="12" t="s">
        <v>31</v>
      </c>
      <c r="C19" s="12" t="s">
        <v>25</v>
      </c>
      <c r="D19" s="12" t="s">
        <v>26</v>
      </c>
      <c r="E19" s="12" t="s">
        <v>27</v>
      </c>
      <c r="F19" s="12" t="s">
        <v>28</v>
      </c>
      <c r="G19" s="12" t="s">
        <v>29</v>
      </c>
    </row>
    <row r="20" spans="1:12" x14ac:dyDescent="0.25">
      <c r="B20" s="7">
        <f xml:space="preserve"> 0.5*SUM(G2:G14)</f>
        <v>11943.5</v>
      </c>
      <c r="C20" s="7">
        <f>B20/1.163</f>
        <v>10269.561478933792</v>
      </c>
      <c r="D20" s="7">
        <f>C20/5</f>
        <v>2053.9122957867585</v>
      </c>
      <c r="E20" s="7">
        <f>D20/45000*2.4+0.6</f>
        <v>0.70954198910862709</v>
      </c>
      <c r="F20" s="7">
        <f>_xlfn.CEILING.MATH(D20*E20*10/(1020*0.7))</f>
        <v>21</v>
      </c>
      <c r="G20" s="4" t="s">
        <v>59</v>
      </c>
    </row>
    <row r="22" spans="1:12" x14ac:dyDescent="0.25">
      <c r="A22" s="11" t="s">
        <v>32</v>
      </c>
      <c r="B22" s="12" t="s">
        <v>31</v>
      </c>
      <c r="C22" s="12" t="s">
        <v>25</v>
      </c>
      <c r="D22" s="12" t="s">
        <v>26</v>
      </c>
      <c r="E22" s="12" t="s">
        <v>27</v>
      </c>
      <c r="F22" s="12" t="s">
        <v>28</v>
      </c>
      <c r="G22" s="12" t="s">
        <v>29</v>
      </c>
    </row>
    <row r="23" spans="1:12" x14ac:dyDescent="0.25">
      <c r="B23" s="7">
        <f>SUM(B2:B14)+ B20</f>
        <v>86630.5</v>
      </c>
      <c r="C23" s="7">
        <f>B23/1.163</f>
        <v>74488.822012037825</v>
      </c>
      <c r="D23" s="7">
        <f>C23/5</f>
        <v>14897.764402407565</v>
      </c>
      <c r="E23" s="7">
        <f>D23/45000*2.4+0.6</f>
        <v>1.3945474347950702</v>
      </c>
      <c r="F23" s="7">
        <f>_xlfn.CEILING.MATH(D23*E23*10/(1020*0.7))</f>
        <v>291</v>
      </c>
      <c r="G23" s="4" t="s">
        <v>63</v>
      </c>
    </row>
    <row r="25" spans="1:12" x14ac:dyDescent="0.25">
      <c r="A25" s="11" t="s">
        <v>33</v>
      </c>
      <c r="B25" s="12" t="s">
        <v>31</v>
      </c>
      <c r="C25" s="12" t="s">
        <v>25</v>
      </c>
      <c r="D25" s="12" t="s">
        <v>26</v>
      </c>
      <c r="E25" s="12" t="s">
        <v>27</v>
      </c>
      <c r="F25" s="12" t="s">
        <v>28</v>
      </c>
      <c r="G25" s="12" t="s">
        <v>29</v>
      </c>
    </row>
    <row r="26" spans="1:12" x14ac:dyDescent="0.25">
      <c r="B26" s="7">
        <f>SUM(I2:I13)+ B20</f>
        <v>27751.5</v>
      </c>
      <c r="C26" s="7">
        <f>B26/1.163</f>
        <v>23861.994840928633</v>
      </c>
      <c r="D26" s="7">
        <f>C26/15</f>
        <v>1590.799656061909</v>
      </c>
      <c r="E26" s="7">
        <f>D26/45000*2.4+0.6</f>
        <v>0.68484264832330177</v>
      </c>
      <c r="F26" s="7">
        <f>_xlfn.CEILING.MATH(D26*E26*10/(1020*0.7))</f>
        <v>16</v>
      </c>
      <c r="G26" s="4" t="s">
        <v>60</v>
      </c>
    </row>
    <row r="28" spans="1:12" x14ac:dyDescent="0.25">
      <c r="A28" s="11" t="s">
        <v>44</v>
      </c>
      <c r="B28" s="10" t="s">
        <v>34</v>
      </c>
      <c r="C28" s="12" t="s">
        <v>35</v>
      </c>
      <c r="D28" s="12" t="s">
        <v>36</v>
      </c>
    </row>
    <row r="29" spans="1:12" x14ac:dyDescent="0.25">
      <c r="B29" s="7">
        <f>SUM(D2:D14)/3600</f>
        <v>1.1577777777777778</v>
      </c>
      <c r="C29" s="7">
        <f>_xlfn.CEILING.MATH(B29 * 2.5 *1000)</f>
        <v>2895</v>
      </c>
      <c r="D29" s="7" t="s">
        <v>64</v>
      </c>
    </row>
    <row r="31" spans="1:12" x14ac:dyDescent="0.25">
      <c r="A31" s="11" t="s">
        <v>37</v>
      </c>
      <c r="B31" s="12" t="s">
        <v>38</v>
      </c>
      <c r="C31" s="12" t="s">
        <v>39</v>
      </c>
      <c r="D31" s="12" t="s">
        <v>40</v>
      </c>
    </row>
    <row r="32" spans="1:12" x14ac:dyDescent="0.25">
      <c r="B32" s="7">
        <v>3</v>
      </c>
      <c r="C32" s="7">
        <f>_xlfn.CEILING.MATH((SUM(H2:H14)+B20)/B32)</f>
        <v>28877</v>
      </c>
      <c r="D32" s="4" t="s">
        <v>61</v>
      </c>
    </row>
    <row r="34" spans="1:3" x14ac:dyDescent="0.25">
      <c r="A34" s="11" t="s">
        <v>41</v>
      </c>
      <c r="B34" s="12" t="s">
        <v>42</v>
      </c>
      <c r="C34" s="10" t="s">
        <v>43</v>
      </c>
    </row>
    <row r="35" spans="1:3" x14ac:dyDescent="0.25">
      <c r="B35" s="7">
        <f>_xlfn.CEILING.MATH((SUM(I2:I14)+B20)*0.015)</f>
        <v>426</v>
      </c>
      <c r="C35" s="4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ROMILOS VLACHOS</dc:creator>
  <cp:lastModifiedBy>ROMILOS VLACHOS</cp:lastModifiedBy>
  <dcterms:created xsi:type="dcterms:W3CDTF">2021-02-09T17:24:36Z</dcterms:created>
  <dcterms:modified xsi:type="dcterms:W3CDTF">2021-02-14T01:07:20Z</dcterms:modified>
</cp:coreProperties>
</file>