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LOS VLACHOS\Downloads\"/>
    </mc:Choice>
  </mc:AlternateContent>
  <xr:revisionPtr revIDLastSave="0" documentId="13_ncr:1_{1E580B69-7676-4C11-8B5A-75F06801BD2A}" xr6:coauthVersionLast="46" xr6:coauthVersionMax="46" xr10:uidLastSave="{00000000-0000-0000-0000-000000000000}"/>
  <bookViews>
    <workbookView xWindow="-120" yWindow="-120" windowWidth="20730" windowHeight="11160" xr2:uid="{508A2645-950F-4495-9B70-3C6DBB8FF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G13" i="1"/>
  <c r="G12" i="1"/>
  <c r="G11" i="1"/>
  <c r="G10" i="1"/>
  <c r="G9" i="1"/>
  <c r="G8" i="1"/>
  <c r="G7" i="1"/>
  <c r="G6" i="1"/>
  <c r="G5" i="1"/>
  <c r="G4" i="1"/>
  <c r="G3" i="1"/>
  <c r="G2" i="1"/>
  <c r="I13" i="1" l="1"/>
  <c r="I12" i="1"/>
  <c r="I11" i="1"/>
  <c r="I10" i="1"/>
  <c r="I9" i="1"/>
  <c r="I8" i="1"/>
  <c r="I6" i="1"/>
  <c r="I7" i="1"/>
  <c r="I5" i="1"/>
  <c r="I4" i="1"/>
  <c r="I2" i="1"/>
  <c r="I3" i="1"/>
  <c r="B29" i="1"/>
  <c r="C29" i="1" s="1"/>
  <c r="J13" i="1" l="1"/>
  <c r="L13" i="1" s="1"/>
  <c r="N13" i="1" s="1"/>
  <c r="J12" i="1"/>
  <c r="L12" i="1" s="1"/>
  <c r="N12" i="1" s="1"/>
  <c r="J11" i="1"/>
  <c r="L11" i="1" s="1"/>
  <c r="N11" i="1" s="1"/>
  <c r="J10" i="1"/>
  <c r="L10" i="1" s="1"/>
  <c r="N10" i="1" s="1"/>
  <c r="J9" i="1"/>
  <c r="L9" i="1" s="1"/>
  <c r="N9" i="1" s="1"/>
  <c r="J8" i="1"/>
  <c r="L8" i="1" s="1"/>
  <c r="N8" i="1" s="1"/>
  <c r="J7" i="1"/>
  <c r="L7" i="1" s="1"/>
  <c r="N7" i="1" s="1"/>
  <c r="J6" i="1"/>
  <c r="L6" i="1" s="1"/>
  <c r="N6" i="1" s="1"/>
  <c r="J5" i="1"/>
  <c r="L5" i="1" s="1"/>
  <c r="N5" i="1" s="1"/>
  <c r="J4" i="1"/>
  <c r="L4" i="1" s="1"/>
  <c r="N4" i="1" s="1"/>
  <c r="J3" i="1"/>
  <c r="L3" i="1" s="1"/>
  <c r="N3" i="1" s="1"/>
  <c r="J2" i="1"/>
  <c r="C19" i="1" l="1"/>
  <c r="D19" i="1" s="1"/>
  <c r="E35" i="1"/>
  <c r="D32" i="1"/>
  <c r="D35" i="1"/>
  <c r="E32" i="1"/>
  <c r="B25" i="1"/>
  <c r="C25" i="1" s="1"/>
  <c r="D25" i="1" s="1"/>
  <c r="E25" i="1" s="1"/>
  <c r="F25" i="1" s="1"/>
  <c r="B22" i="1"/>
  <c r="C22" i="1" s="1"/>
  <c r="D22" i="1" s="1"/>
  <c r="E22" i="1" s="1"/>
  <c r="F22" i="1" s="1"/>
  <c r="B16" i="1"/>
  <c r="C16" i="1" s="1"/>
  <c r="D16" i="1" s="1"/>
  <c r="E16" i="1" s="1"/>
  <c r="L2" i="1"/>
  <c r="N2" i="1" s="1"/>
  <c r="E19" i="1"/>
  <c r="F19" i="1" s="1"/>
  <c r="F35" i="1" l="1"/>
  <c r="F32" i="1"/>
  <c r="F16" i="1"/>
</calcChain>
</file>

<file path=xl/sharedStrings.xml><?xml version="1.0" encoding="utf-8"?>
<sst xmlns="http://schemas.openxmlformats.org/spreadsheetml/2006/main" count="90" uniqueCount="65">
  <si>
    <t>Cooling Loads(W)</t>
  </si>
  <si>
    <t>Thermal Losses(W)</t>
  </si>
  <si>
    <t>Παροχή Αέρα(m3/h)</t>
  </si>
  <si>
    <t>F.C.U. Cooling Loads(W)</t>
  </si>
  <si>
    <t>F.C.U. Heating Loads(W)</t>
  </si>
  <si>
    <t>Qολ(W)</t>
  </si>
  <si>
    <t>G-Air(m3/h)</t>
  </si>
  <si>
    <t>Κύκλωμα F.C.U.</t>
  </si>
  <si>
    <t>Ηλεκτρική ισχύς F.C.U. Fan(W)</t>
  </si>
  <si>
    <t>Χώρος</t>
  </si>
  <si>
    <t>XB.1</t>
  </si>
  <si>
    <t>XB.2</t>
  </si>
  <si>
    <t>XB.3</t>
  </si>
  <si>
    <t>XB.4</t>
  </si>
  <si>
    <t>XB.5</t>
  </si>
  <si>
    <t>XB.6</t>
  </si>
  <si>
    <t>XB.7</t>
  </si>
  <si>
    <t>XB.8</t>
  </si>
  <si>
    <t>XB.9</t>
  </si>
  <si>
    <t>XB.10</t>
  </si>
  <si>
    <t>XB.11</t>
  </si>
  <si>
    <t>XB.12</t>
  </si>
  <si>
    <t>Κυκλοφορητής δικτυου fcu</t>
  </si>
  <si>
    <t>Qολ(kcal/h)</t>
  </si>
  <si>
    <t>G(L/h)</t>
  </si>
  <si>
    <t>Μανομετρικό Ύψος(ΜΥΣ)</t>
  </si>
  <si>
    <t>Ηλεκτρική Ισχύς Κυκλ.(W)</t>
  </si>
  <si>
    <t>Κύκλωμα Κυκλoφορητή</t>
  </si>
  <si>
    <t>Κυκλοφορητής KKM</t>
  </si>
  <si>
    <t>Κυκλοφορητής Γεωθερμικής Αντλίας</t>
  </si>
  <si>
    <t>ΚΚΜ</t>
  </si>
  <si>
    <t>Συνολική Παροχή Αέρα (m3/s)</t>
  </si>
  <si>
    <t>Ηλεκτρική Ισχύς KKM(W)</t>
  </si>
  <si>
    <t>Κύκλωμα ΚΚΜ</t>
  </si>
  <si>
    <t>Αντλία Αεροψύκτη</t>
  </si>
  <si>
    <t xml:space="preserve">COPheat </t>
  </si>
  <si>
    <t>COPcool-EER</t>
  </si>
  <si>
    <t>Pelec-Cooling (W)</t>
  </si>
  <si>
    <t>Pelec-Heating(W)</t>
  </si>
  <si>
    <t>Ηλεκτρική Ισχύς Αντλίας(W)</t>
  </si>
  <si>
    <t xml:space="preserve">Γεωθερμική αντλία </t>
  </si>
  <si>
    <t xml:space="preserve">Κύκλωμα </t>
  </si>
  <si>
    <t>Ventilatilion Loads Heating(w)</t>
  </si>
  <si>
    <t>Ventilation Loads cooling(W)</t>
  </si>
  <si>
    <t>Ventilation loads</t>
  </si>
  <si>
    <t>Κυκλοφορητής Ψύκτη</t>
  </si>
  <si>
    <t>ΧΥ7.7</t>
  </si>
  <si>
    <t>ΧΥ7.6</t>
  </si>
  <si>
    <t>ΚΛΒ.5</t>
  </si>
  <si>
    <t>ΧΥ11.3</t>
  </si>
  <si>
    <t>ΚΛΒ.3</t>
  </si>
  <si>
    <t>ΚΛΒ.4</t>
  </si>
  <si>
    <t>XB1.11</t>
  </si>
  <si>
    <t>XB2.11</t>
  </si>
  <si>
    <t>XB3.11</t>
  </si>
  <si>
    <t>XB4.11</t>
  </si>
  <si>
    <t>XB5.11</t>
  </si>
  <si>
    <t>XB6.11</t>
  </si>
  <si>
    <t>XB7.11</t>
  </si>
  <si>
    <t>XB8.11</t>
  </si>
  <si>
    <t>BO.14</t>
  </si>
  <si>
    <t>BO.15</t>
  </si>
  <si>
    <t>BO.16</t>
  </si>
  <si>
    <t>BO.17</t>
  </si>
  <si>
    <t>KΛΒ.1,ΚΛΒ.2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</si>
</sst>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999B-AEC7-4122-9FCE-CA3EDE1B0CAA}">
  <dimension ref="A1:N35"/>
  <sheetViews>
    <sheetView tabSelected="1" topLeftCell="B1" workbookViewId="0">
      <selection activeCell="M3" sqref="M3"/>
    </sheetView>
  </sheetViews>
  <sheetFormatPr defaultRowHeight="15" x14ac:dyDescent="0.25"/>
  <cols>
    <col min="1" max="1" width="35.28515625" customWidth="1"/>
    <col min="2" max="2" width="30" customWidth="1"/>
    <col min="3" max="3" width="26.140625" customWidth="1"/>
    <col min="4" max="4" width="23.28515625" customWidth="1"/>
    <col min="5" max="5" width="29.85546875" customWidth="1"/>
    <col min="6" max="7" width="29.28515625" customWidth="1"/>
    <col min="8" max="8" width="28.5703125" customWidth="1"/>
    <col min="9" max="9" width="28" customWidth="1"/>
    <col min="10" max="10" width="24.7109375" customWidth="1"/>
    <col min="11" max="11" width="12.5703125" hidden="1" customWidth="1"/>
    <col min="12" max="12" width="15.42578125" customWidth="1"/>
    <col min="13" max="13" width="18.140625" customWidth="1"/>
    <col min="14" max="14" width="27.28515625" customWidth="1"/>
  </cols>
  <sheetData>
    <row r="1" spans="1:14" x14ac:dyDescent="0.25">
      <c r="A1" s="1" t="s">
        <v>9</v>
      </c>
      <c r="B1" s="3" t="s">
        <v>0</v>
      </c>
      <c r="C1" s="3" t="s">
        <v>1</v>
      </c>
      <c r="D1" s="2" t="s">
        <v>2</v>
      </c>
      <c r="E1" s="3" t="s">
        <v>42</v>
      </c>
      <c r="F1" s="3" t="s">
        <v>43</v>
      </c>
      <c r="G1" s="3" t="s">
        <v>44</v>
      </c>
      <c r="H1" s="2" t="s">
        <v>3</v>
      </c>
      <c r="I1" s="2" t="s">
        <v>4</v>
      </c>
      <c r="J1" s="2" t="s">
        <v>5</v>
      </c>
      <c r="K1" s="2"/>
      <c r="L1" s="3" t="s">
        <v>6</v>
      </c>
      <c r="M1" s="2" t="s">
        <v>7</v>
      </c>
      <c r="N1" s="3" t="s">
        <v>8</v>
      </c>
    </row>
    <row r="2" spans="1:14" x14ac:dyDescent="0.25">
      <c r="A2" s="3" t="s">
        <v>10</v>
      </c>
      <c r="B2" s="5">
        <v>6183</v>
      </c>
      <c r="C2" s="5">
        <v>6332</v>
      </c>
      <c r="D2" s="4">
        <v>512</v>
      </c>
      <c r="E2" s="4">
        <v>2943</v>
      </c>
      <c r="F2" s="5">
        <v>2216</v>
      </c>
      <c r="G2" s="5">
        <f>MAX(E2:F2)</f>
        <v>2943</v>
      </c>
      <c r="H2" s="5">
        <v>6183</v>
      </c>
      <c r="I2" s="5">
        <f>6332- E2</f>
        <v>3389</v>
      </c>
      <c r="J2" s="5">
        <f t="shared" ref="J2:J13" si="0">MAX(H2,I2)</f>
        <v>6183</v>
      </c>
      <c r="L2" s="5">
        <f t="shared" ref="L2:L13" si="1">J2/6</f>
        <v>1030.5</v>
      </c>
      <c r="M2" s="5" t="s">
        <v>52</v>
      </c>
      <c r="N2" s="5">
        <f t="shared" ref="N2:N13" si="2">_xlfn.CEILING.MATH(L2*0.000245*1000)</f>
        <v>253</v>
      </c>
    </row>
    <row r="3" spans="1:14" x14ac:dyDescent="0.25">
      <c r="A3" s="3" t="s">
        <v>11</v>
      </c>
      <c r="B3" s="5">
        <v>5820</v>
      </c>
      <c r="C3" s="5">
        <v>5960</v>
      </c>
      <c r="D3" s="4">
        <v>547</v>
      </c>
      <c r="E3" s="4">
        <v>3140</v>
      </c>
      <c r="F3" s="5">
        <v>2365</v>
      </c>
      <c r="G3" s="5">
        <f t="shared" ref="G3:G13" si="3">MAX(E3:F3)</f>
        <v>3140</v>
      </c>
      <c r="H3" s="5">
        <v>5820</v>
      </c>
      <c r="I3" s="5">
        <f>5960-E3</f>
        <v>2820</v>
      </c>
      <c r="J3" s="5">
        <f t="shared" si="0"/>
        <v>5820</v>
      </c>
      <c r="L3" s="5">
        <f t="shared" si="1"/>
        <v>970</v>
      </c>
      <c r="M3" s="5" t="s">
        <v>53</v>
      </c>
      <c r="N3" s="5">
        <f t="shared" si="2"/>
        <v>238</v>
      </c>
    </row>
    <row r="4" spans="1:14" x14ac:dyDescent="0.25">
      <c r="A4" s="3" t="s">
        <v>12</v>
      </c>
      <c r="B4" s="5">
        <v>5398</v>
      </c>
      <c r="C4" s="5">
        <v>5937</v>
      </c>
      <c r="D4" s="4">
        <v>555</v>
      </c>
      <c r="E4" s="4">
        <v>3185</v>
      </c>
      <c r="F4" s="5">
        <v>2398</v>
      </c>
      <c r="G4" s="5">
        <f t="shared" si="3"/>
        <v>3185</v>
      </c>
      <c r="H4" s="5">
        <v>5398</v>
      </c>
      <c r="I4" s="5">
        <f>5937-E4</f>
        <v>2752</v>
      </c>
      <c r="J4" s="5">
        <f t="shared" si="0"/>
        <v>5398</v>
      </c>
      <c r="L4" s="10">
        <f t="shared" si="1"/>
        <v>899.66666666666663</v>
      </c>
      <c r="M4" s="5" t="s">
        <v>54</v>
      </c>
      <c r="N4" s="5">
        <f t="shared" si="2"/>
        <v>221</v>
      </c>
    </row>
    <row r="5" spans="1:14" x14ac:dyDescent="0.25">
      <c r="A5" s="3" t="s">
        <v>13</v>
      </c>
      <c r="B5" s="5">
        <v>6641</v>
      </c>
      <c r="C5" s="5">
        <v>6108</v>
      </c>
      <c r="D5" s="4">
        <v>539</v>
      </c>
      <c r="E5" s="4">
        <v>3095</v>
      </c>
      <c r="F5" s="5">
        <v>2331</v>
      </c>
      <c r="G5" s="5">
        <f t="shared" si="3"/>
        <v>3095</v>
      </c>
      <c r="H5" s="5">
        <v>6641</v>
      </c>
      <c r="I5" s="5">
        <f>6108-E5</f>
        <v>3013</v>
      </c>
      <c r="J5" s="5">
        <f t="shared" si="0"/>
        <v>6641</v>
      </c>
      <c r="L5" s="5">
        <f t="shared" si="1"/>
        <v>1106.8333333333333</v>
      </c>
      <c r="M5" s="5" t="s">
        <v>55</v>
      </c>
      <c r="N5" s="5">
        <f t="shared" si="2"/>
        <v>272</v>
      </c>
    </row>
    <row r="6" spans="1:14" x14ac:dyDescent="0.25">
      <c r="A6" s="3" t="s">
        <v>14</v>
      </c>
      <c r="B6" s="10">
        <v>7531</v>
      </c>
      <c r="C6" s="10">
        <v>4442</v>
      </c>
      <c r="D6" s="4">
        <v>547</v>
      </c>
      <c r="E6" s="4">
        <v>3095</v>
      </c>
      <c r="F6" s="10">
        <v>2331</v>
      </c>
      <c r="G6" s="5">
        <f t="shared" si="3"/>
        <v>3095</v>
      </c>
      <c r="H6" s="10">
        <v>7531</v>
      </c>
      <c r="I6" s="10">
        <f>4442-E5</f>
        <v>1347</v>
      </c>
      <c r="J6" s="10">
        <f t="shared" si="0"/>
        <v>7531</v>
      </c>
      <c r="L6" s="5">
        <f t="shared" si="1"/>
        <v>1255.1666666666667</v>
      </c>
      <c r="M6" s="5" t="s">
        <v>56</v>
      </c>
      <c r="N6" s="5">
        <f t="shared" si="2"/>
        <v>308</v>
      </c>
    </row>
    <row r="7" spans="1:14" x14ac:dyDescent="0.25">
      <c r="A7" s="3" t="s">
        <v>15</v>
      </c>
      <c r="B7" s="5">
        <v>6031</v>
      </c>
      <c r="C7" s="5">
        <v>6226</v>
      </c>
      <c r="D7" s="4">
        <v>543</v>
      </c>
      <c r="E7" s="4">
        <v>3118</v>
      </c>
      <c r="F7" s="5">
        <v>2348</v>
      </c>
      <c r="G7" s="5">
        <f t="shared" si="3"/>
        <v>3118</v>
      </c>
      <c r="H7" s="5">
        <v>6031</v>
      </c>
      <c r="I7" s="5">
        <f>6226-E7</f>
        <v>3108</v>
      </c>
      <c r="J7" s="5">
        <f t="shared" si="0"/>
        <v>6031</v>
      </c>
      <c r="L7" s="5">
        <f t="shared" si="1"/>
        <v>1005.1666666666666</v>
      </c>
      <c r="M7" s="5" t="s">
        <v>57</v>
      </c>
      <c r="N7" s="5">
        <f t="shared" si="2"/>
        <v>247</v>
      </c>
    </row>
    <row r="8" spans="1:14" x14ac:dyDescent="0.25">
      <c r="A8" s="3" t="s">
        <v>16</v>
      </c>
      <c r="B8" s="5">
        <v>4975</v>
      </c>
      <c r="C8" s="5">
        <v>5847</v>
      </c>
      <c r="D8" s="4">
        <v>531</v>
      </c>
      <c r="E8" s="4">
        <v>3051</v>
      </c>
      <c r="F8" s="5">
        <v>2297</v>
      </c>
      <c r="G8" s="5">
        <f t="shared" si="3"/>
        <v>3051</v>
      </c>
      <c r="H8" s="5">
        <v>4975</v>
      </c>
      <c r="I8" s="5">
        <f>5847-E8</f>
        <v>2796</v>
      </c>
      <c r="J8" s="5">
        <f t="shared" si="0"/>
        <v>4975</v>
      </c>
      <c r="L8" s="5">
        <f t="shared" si="1"/>
        <v>829.16666666666663</v>
      </c>
      <c r="M8" s="5" t="s">
        <v>58</v>
      </c>
      <c r="N8" s="5">
        <f t="shared" si="2"/>
        <v>204</v>
      </c>
    </row>
    <row r="9" spans="1:14" x14ac:dyDescent="0.25">
      <c r="A9" s="3" t="s">
        <v>17</v>
      </c>
      <c r="B9" s="5">
        <v>6852</v>
      </c>
      <c r="C9" s="5">
        <v>6166</v>
      </c>
      <c r="D9" s="4">
        <v>543</v>
      </c>
      <c r="E9" s="4">
        <v>3118</v>
      </c>
      <c r="F9" s="5">
        <v>2348</v>
      </c>
      <c r="G9" s="5">
        <f t="shared" si="3"/>
        <v>3118</v>
      </c>
      <c r="H9" s="5">
        <v>6852</v>
      </c>
      <c r="I9" s="5">
        <f>6166-E9</f>
        <v>3048</v>
      </c>
      <c r="J9" s="5">
        <f t="shared" si="0"/>
        <v>6852</v>
      </c>
      <c r="L9" s="5">
        <f t="shared" si="1"/>
        <v>1142</v>
      </c>
      <c r="M9" s="5" t="s">
        <v>59</v>
      </c>
      <c r="N9" s="5">
        <f t="shared" si="2"/>
        <v>280</v>
      </c>
    </row>
    <row r="10" spans="1:14" x14ac:dyDescent="0.25">
      <c r="A10" s="3" t="s">
        <v>18</v>
      </c>
      <c r="B10" s="5">
        <v>4159</v>
      </c>
      <c r="C10" s="5">
        <v>3382</v>
      </c>
      <c r="D10" s="4">
        <v>120</v>
      </c>
      <c r="E10" s="4">
        <v>696</v>
      </c>
      <c r="F10" s="5">
        <v>524</v>
      </c>
      <c r="G10" s="5">
        <f t="shared" si="3"/>
        <v>696</v>
      </c>
      <c r="H10" s="5">
        <v>4159</v>
      </c>
      <c r="I10" s="5">
        <f>3382-E10</f>
        <v>2686</v>
      </c>
      <c r="J10" s="5">
        <f t="shared" si="0"/>
        <v>4159</v>
      </c>
      <c r="L10" s="5">
        <f t="shared" si="1"/>
        <v>693.16666666666663</v>
      </c>
      <c r="M10" s="5" t="s">
        <v>60</v>
      </c>
      <c r="N10" s="5">
        <f t="shared" si="2"/>
        <v>170</v>
      </c>
    </row>
    <row r="11" spans="1:14" x14ac:dyDescent="0.25">
      <c r="A11" s="3" t="s">
        <v>19</v>
      </c>
      <c r="B11" s="5">
        <v>5628</v>
      </c>
      <c r="C11" s="5">
        <v>2150</v>
      </c>
      <c r="D11" s="4">
        <v>94</v>
      </c>
      <c r="E11" s="4">
        <v>512</v>
      </c>
      <c r="F11" s="5">
        <v>386</v>
      </c>
      <c r="G11" s="5">
        <f t="shared" si="3"/>
        <v>512</v>
      </c>
      <c r="H11" s="5">
        <v>5628</v>
      </c>
      <c r="I11" s="5">
        <f>2150-E11</f>
        <v>1638</v>
      </c>
      <c r="J11" s="5">
        <f t="shared" si="0"/>
        <v>5628</v>
      </c>
      <c r="L11" s="5">
        <f t="shared" si="1"/>
        <v>938</v>
      </c>
      <c r="M11" s="5" t="s">
        <v>61</v>
      </c>
      <c r="N11" s="5">
        <f t="shared" si="2"/>
        <v>230</v>
      </c>
    </row>
    <row r="12" spans="1:14" x14ac:dyDescent="0.25">
      <c r="A12" s="3" t="s">
        <v>20</v>
      </c>
      <c r="B12" s="5">
        <v>6966</v>
      </c>
      <c r="C12" s="5">
        <v>2760</v>
      </c>
      <c r="D12" s="4">
        <v>127</v>
      </c>
      <c r="E12" s="4">
        <v>736</v>
      </c>
      <c r="F12" s="5">
        <v>554</v>
      </c>
      <c r="G12" s="5">
        <f t="shared" si="3"/>
        <v>736</v>
      </c>
      <c r="H12" s="5">
        <v>6966</v>
      </c>
      <c r="I12" s="5">
        <f>2760-E12</f>
        <v>2024</v>
      </c>
      <c r="J12" s="5">
        <f t="shared" si="0"/>
        <v>6966</v>
      </c>
      <c r="L12" s="5">
        <f t="shared" si="1"/>
        <v>1161</v>
      </c>
      <c r="M12" s="5" t="s">
        <v>62</v>
      </c>
      <c r="N12" s="5">
        <f t="shared" si="2"/>
        <v>285</v>
      </c>
    </row>
    <row r="13" spans="1:14" x14ac:dyDescent="0.25">
      <c r="A13" s="3" t="s">
        <v>21</v>
      </c>
      <c r="B13" s="5">
        <v>6739</v>
      </c>
      <c r="C13" s="5">
        <v>2794</v>
      </c>
      <c r="D13" s="4">
        <v>90</v>
      </c>
      <c r="E13" s="4">
        <v>517</v>
      </c>
      <c r="F13" s="5">
        <v>389</v>
      </c>
      <c r="G13" s="5">
        <f t="shared" si="3"/>
        <v>517</v>
      </c>
      <c r="H13" s="5">
        <v>6739</v>
      </c>
      <c r="I13" s="5">
        <f>2794-E13</f>
        <v>2277</v>
      </c>
      <c r="J13" s="5">
        <f t="shared" si="0"/>
        <v>6739</v>
      </c>
      <c r="L13" s="5">
        <f t="shared" si="1"/>
        <v>1123.1666666666667</v>
      </c>
      <c r="M13" s="5" t="s">
        <v>63</v>
      </c>
      <c r="N13" s="5">
        <f t="shared" si="2"/>
        <v>276</v>
      </c>
    </row>
    <row r="14" spans="1:14" x14ac:dyDescent="0.25">
      <c r="A14" s="3"/>
      <c r="C14" s="5"/>
      <c r="D14" s="4"/>
      <c r="E14" s="4"/>
      <c r="F14" s="5"/>
      <c r="G14" s="5"/>
      <c r="I14" s="5"/>
      <c r="L14" s="5"/>
      <c r="M14" s="5"/>
      <c r="N14" s="5"/>
    </row>
    <row r="15" spans="1:14" x14ac:dyDescent="0.25">
      <c r="A15" s="7" t="s">
        <v>22</v>
      </c>
      <c r="B15" s="6" t="s">
        <v>5</v>
      </c>
      <c r="C15" s="6" t="s">
        <v>23</v>
      </c>
      <c r="D15" s="6" t="s">
        <v>24</v>
      </c>
      <c r="E15" s="6" t="s">
        <v>25</v>
      </c>
      <c r="F15" s="6" t="s">
        <v>26</v>
      </c>
      <c r="G15" s="6" t="s">
        <v>27</v>
      </c>
      <c r="K15" s="5"/>
      <c r="M15" s="5"/>
      <c r="N15" s="5"/>
    </row>
    <row r="16" spans="1:14" x14ac:dyDescent="0.25">
      <c r="B16" s="5">
        <f>SUM(J2:J13)</f>
        <v>72923</v>
      </c>
      <c r="C16" s="5">
        <f xml:space="preserve"> B16/1.163</f>
        <v>62702.493551160791</v>
      </c>
      <c r="D16" s="5">
        <f>C16/5</f>
        <v>12540.498710232157</v>
      </c>
      <c r="E16" s="5">
        <f>D16/45000*2.4+0.6</f>
        <v>1.2688265978790483</v>
      </c>
      <c r="F16" s="5">
        <f>_xlfn.CEILING.MATH(D16*E16*10/(1020*0.7))</f>
        <v>223</v>
      </c>
      <c r="G16" s="4" t="s">
        <v>46</v>
      </c>
      <c r="K16" s="5"/>
    </row>
    <row r="17" spans="1:12" x14ac:dyDescent="0.25">
      <c r="L17" s="5"/>
    </row>
    <row r="18" spans="1:12" x14ac:dyDescent="0.25">
      <c r="A18" s="7" t="s">
        <v>28</v>
      </c>
      <c r="B18" s="6" t="s">
        <v>5</v>
      </c>
      <c r="C18" s="6" t="s">
        <v>23</v>
      </c>
      <c r="D18" s="6" t="s">
        <v>24</v>
      </c>
      <c r="E18" s="6" t="s">
        <v>25</v>
      </c>
      <c r="F18" s="6" t="s">
        <v>26</v>
      </c>
      <c r="G18" s="6" t="s">
        <v>27</v>
      </c>
      <c r="L18" s="5"/>
    </row>
    <row r="19" spans="1:12" x14ac:dyDescent="0.25">
      <c r="B19" s="5">
        <f xml:space="preserve"> 0.5*SUM(G2:G13)</f>
        <v>13603</v>
      </c>
      <c r="C19" s="5">
        <f xml:space="preserve"> B19/1.163</f>
        <v>11696.474634565779</v>
      </c>
      <c r="D19" s="5">
        <f>C19/5</f>
        <v>2339.2949269131559</v>
      </c>
      <c r="E19" s="5">
        <f>D19/45000*2.4+0.6</f>
        <v>0.72476239610203497</v>
      </c>
      <c r="F19" s="5">
        <f>_xlfn.CEILING.MATH(D19*E19*10/(1020*0.7))</f>
        <v>24</v>
      </c>
      <c r="G19" s="4" t="s">
        <v>47</v>
      </c>
    </row>
    <row r="21" spans="1:12" x14ac:dyDescent="0.25">
      <c r="A21" s="7" t="s">
        <v>45</v>
      </c>
      <c r="B21" s="6" t="s">
        <v>5</v>
      </c>
      <c r="C21" s="6" t="s">
        <v>23</v>
      </c>
      <c r="D21" s="6" t="s">
        <v>24</v>
      </c>
      <c r="E21" s="3" t="s">
        <v>25</v>
      </c>
      <c r="F21" s="6" t="s">
        <v>26</v>
      </c>
      <c r="G21" s="6" t="s">
        <v>27</v>
      </c>
    </row>
    <row r="22" spans="1:12" x14ac:dyDescent="0.25">
      <c r="B22" s="5">
        <f>SUM(J2:J13)/2+ B19/2</f>
        <v>43263</v>
      </c>
      <c r="C22" s="5">
        <f xml:space="preserve"> B22/1.163</f>
        <v>37199.484092863284</v>
      </c>
      <c r="D22" s="5">
        <f>C22/5</f>
        <v>7439.8968185726571</v>
      </c>
      <c r="E22" s="11">
        <f>D22/45000*2.4+0.6</f>
        <v>0.99679449699054179</v>
      </c>
      <c r="F22" s="5">
        <f>_xlfn.CEILING.MATH(D22*E22*10/(1020*0.7))</f>
        <v>104</v>
      </c>
      <c r="G22" s="4" t="s">
        <v>48</v>
      </c>
    </row>
    <row r="24" spans="1:12" x14ac:dyDescent="0.25">
      <c r="A24" s="7" t="s">
        <v>29</v>
      </c>
      <c r="B24" s="6" t="s">
        <v>5</v>
      </c>
      <c r="C24" s="6" t="s">
        <v>23</v>
      </c>
      <c r="D24" s="6" t="s">
        <v>24</v>
      </c>
      <c r="E24" s="6" t="s">
        <v>25</v>
      </c>
      <c r="F24" s="6" t="s">
        <v>26</v>
      </c>
      <c r="G24" s="6" t="s">
        <v>27</v>
      </c>
    </row>
    <row r="25" spans="1:12" x14ac:dyDescent="0.25">
      <c r="B25" s="5">
        <f>SUM(J2:J13)/2+ B19/2</f>
        <v>43263</v>
      </c>
      <c r="C25" s="5">
        <f xml:space="preserve"> B25/1.163</f>
        <v>37199.484092863284</v>
      </c>
      <c r="D25" s="5">
        <f>C25/5</f>
        <v>7439.8968185726571</v>
      </c>
      <c r="E25" s="5">
        <f>D25/45000*2.4+0.6</f>
        <v>0.99679449699054179</v>
      </c>
      <c r="F25" s="5">
        <f>_xlfn.CEILING.MATH(D25*E25*10/(1020*0.7))</f>
        <v>104</v>
      </c>
      <c r="G25" s="4" t="s">
        <v>49</v>
      </c>
    </row>
    <row r="28" spans="1:12" x14ac:dyDescent="0.25">
      <c r="A28" s="7" t="s">
        <v>30</v>
      </c>
      <c r="B28" s="6" t="s">
        <v>31</v>
      </c>
      <c r="C28" s="6" t="s">
        <v>32</v>
      </c>
      <c r="D28" s="6" t="s">
        <v>33</v>
      </c>
      <c r="E28" s="6"/>
    </row>
    <row r="29" spans="1:12" x14ac:dyDescent="0.25">
      <c r="A29" s="8"/>
      <c r="B29" s="5">
        <f>SUM(D2:D13)/3600</f>
        <v>1.318888888888889</v>
      </c>
      <c r="C29" s="5">
        <f>_xlfn.CEILING.MATH(B29 * 2.5 *1000)</f>
        <v>3298</v>
      </c>
      <c r="D29" s="5" t="s">
        <v>64</v>
      </c>
    </row>
    <row r="31" spans="1:12" x14ac:dyDescent="0.25">
      <c r="A31" s="7" t="s">
        <v>34</v>
      </c>
      <c r="B31" s="6" t="s">
        <v>36</v>
      </c>
      <c r="C31" s="6" t="s">
        <v>35</v>
      </c>
      <c r="D31" s="6" t="s">
        <v>37</v>
      </c>
      <c r="E31" s="6" t="s">
        <v>38</v>
      </c>
      <c r="F31" s="6" t="s">
        <v>39</v>
      </c>
      <c r="G31" s="6" t="s">
        <v>41</v>
      </c>
    </row>
    <row r="32" spans="1:12" x14ac:dyDescent="0.25">
      <c r="B32" s="5">
        <v>3.4</v>
      </c>
      <c r="C32" s="5">
        <v>3.65</v>
      </c>
      <c r="D32" s="5">
        <f>((SUM(H2:H13)+B19)/2)/B32</f>
        <v>12724.411764705883</v>
      </c>
      <c r="E32" s="9">
        <f>((SUM(I2:I13)+B19)/2)/C32</f>
        <v>6096.0273972602745</v>
      </c>
      <c r="F32" s="5">
        <f>_xlfn.CEILING.MATH(MAX(D32,E32))</f>
        <v>12725</v>
      </c>
      <c r="G32" s="4" t="s">
        <v>50</v>
      </c>
    </row>
    <row r="34" spans="1:7" x14ac:dyDescent="0.25">
      <c r="A34" s="7" t="s">
        <v>40</v>
      </c>
      <c r="B34" s="6" t="s">
        <v>36</v>
      </c>
      <c r="C34" s="6" t="s">
        <v>35</v>
      </c>
      <c r="D34" s="6" t="s">
        <v>37</v>
      </c>
      <c r="E34" s="6" t="s">
        <v>38</v>
      </c>
      <c r="F34" s="6" t="s">
        <v>39</v>
      </c>
      <c r="G34" s="6" t="s">
        <v>41</v>
      </c>
    </row>
    <row r="35" spans="1:7" x14ac:dyDescent="0.25">
      <c r="B35" s="5">
        <v>4.5</v>
      </c>
      <c r="C35" s="5">
        <v>4.9000000000000004</v>
      </c>
      <c r="D35" s="5">
        <f>((SUM(H2:H13)+B19)/2)/B35</f>
        <v>9614</v>
      </c>
      <c r="E35" s="5">
        <f>((SUM(I2:I13)+B19)/2)/C35</f>
        <v>4540.9183673469388</v>
      </c>
      <c r="F35" s="5">
        <f>_xlfn.CEILING.MATH(MAX(D35,E35))</f>
        <v>9614</v>
      </c>
      <c r="G35" s="4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ROMILOS VLACHOS</dc:creator>
  <cp:lastModifiedBy>ROMILOS VLACHOS</cp:lastModifiedBy>
  <dcterms:created xsi:type="dcterms:W3CDTF">2021-02-09T19:30:35Z</dcterms:created>
  <dcterms:modified xsi:type="dcterms:W3CDTF">2021-02-17T13:04:56Z</dcterms:modified>
</cp:coreProperties>
</file>