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OS VLACHOS\Downloads\"/>
    </mc:Choice>
  </mc:AlternateContent>
  <xr:revisionPtr revIDLastSave="0" documentId="13_ncr:1_{CD3D55C0-3E37-4A02-8E85-7D27BEBC61CE}" xr6:coauthVersionLast="46" xr6:coauthVersionMax="46" xr10:uidLastSave="{00000000-0000-0000-0000-000000000000}"/>
  <bookViews>
    <workbookView xWindow="-120" yWindow="-120" windowWidth="20730" windowHeight="11160" tabRatio="666" xr2:uid="{508A2645-950F-4495-9B70-3C6DBB8FF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D16" i="1" l="1"/>
  <c r="I11" i="1" l="1"/>
  <c r="I10" i="1"/>
  <c r="I7" i="1"/>
  <c r="I6" i="1"/>
  <c r="I3" i="1"/>
  <c r="I2" i="1"/>
  <c r="G3" i="1"/>
  <c r="G4" i="1"/>
  <c r="G5" i="1"/>
  <c r="G6" i="1"/>
  <c r="G7" i="1"/>
  <c r="G8" i="1"/>
  <c r="G9" i="1"/>
  <c r="G10" i="1"/>
  <c r="G11" i="1"/>
  <c r="G12" i="1"/>
  <c r="G2" i="1"/>
  <c r="C12" i="1"/>
  <c r="I12" i="1" s="1"/>
  <c r="C11" i="1"/>
  <c r="C10" i="1"/>
  <c r="C9" i="1"/>
  <c r="I9" i="1" s="1"/>
  <c r="C8" i="1"/>
  <c r="I8" i="1" s="1"/>
  <c r="C7" i="1"/>
  <c r="C6" i="1"/>
  <c r="C5" i="1"/>
  <c r="I5" i="1" s="1"/>
  <c r="C4" i="1"/>
  <c r="I4" i="1" s="1"/>
  <c r="C3" i="1"/>
  <c r="C2" i="1"/>
  <c r="D22" i="1" l="1"/>
  <c r="D19" i="1"/>
  <c r="O12" i="1" l="1"/>
  <c r="O11" i="1"/>
  <c r="O10" i="1"/>
  <c r="O9" i="1"/>
  <c r="O8" i="1"/>
  <c r="O7" i="1"/>
  <c r="O6" i="1"/>
  <c r="O5" i="1"/>
  <c r="O4" i="1"/>
  <c r="O3" i="1"/>
  <c r="O2" i="1"/>
  <c r="J7" i="1"/>
  <c r="L7" i="1" s="1"/>
  <c r="M7" i="1" s="1"/>
  <c r="H12" i="1"/>
  <c r="H11" i="1"/>
  <c r="H10" i="1"/>
  <c r="H9" i="1"/>
  <c r="H8" i="1"/>
  <c r="H7" i="1"/>
  <c r="H6" i="1"/>
  <c r="H5" i="1"/>
  <c r="H4" i="1"/>
  <c r="H3" i="1"/>
  <c r="H2" i="1"/>
  <c r="J12" i="1"/>
  <c r="L12" i="1" s="1"/>
  <c r="M12" i="1" s="1"/>
  <c r="J11" i="1"/>
  <c r="L11" i="1" s="1"/>
  <c r="M11" i="1" s="1"/>
  <c r="J8" i="1"/>
  <c r="L8" i="1" s="1"/>
  <c r="M8" i="1" s="1"/>
  <c r="J6" i="1"/>
  <c r="L6" i="1" s="1"/>
  <c r="M6" i="1" s="1"/>
  <c r="J3" i="1" l="1"/>
  <c r="L3" i="1" s="1"/>
  <c r="M3" i="1" s="1"/>
  <c r="J10" i="1"/>
  <c r="L10" i="1" s="1"/>
  <c r="J4" i="1"/>
  <c r="L4" i="1" s="1"/>
  <c r="M4" i="1" s="1"/>
  <c r="J5" i="1"/>
  <c r="L5" i="1" s="1"/>
  <c r="M5" i="1" s="1"/>
  <c r="J9" i="1"/>
  <c r="L9" i="1" s="1"/>
  <c r="M9" i="1" s="1"/>
  <c r="E16" i="1"/>
  <c r="J2" i="1"/>
  <c r="L2" i="1" l="1"/>
  <c r="M2" i="1" s="1"/>
  <c r="F16" i="1"/>
</calcChain>
</file>

<file path=xl/sharedStrings.xml><?xml version="1.0" encoding="utf-8"?>
<sst xmlns="http://schemas.openxmlformats.org/spreadsheetml/2006/main" count="68" uniqueCount="64">
  <si>
    <t>Cooling Loads(W)</t>
  </si>
  <si>
    <t>Thermal Losses(W)</t>
  </si>
  <si>
    <t>Παροχή Αέρα(m3/h)</t>
  </si>
  <si>
    <t>Qολ(W)</t>
  </si>
  <si>
    <t>Ventilation Loads(W)</t>
  </si>
  <si>
    <t>G-Air(m3/h)</t>
  </si>
  <si>
    <t>Χώρος</t>
  </si>
  <si>
    <t>XI.1</t>
  </si>
  <si>
    <t>XI.4</t>
  </si>
  <si>
    <t>XI.5</t>
  </si>
  <si>
    <t>XI.6</t>
  </si>
  <si>
    <t>XI.7</t>
  </si>
  <si>
    <t>XI.11</t>
  </si>
  <si>
    <t>XI.12</t>
  </si>
  <si>
    <t>XI.13</t>
  </si>
  <si>
    <t>XI.14</t>
  </si>
  <si>
    <t>XI.15</t>
  </si>
  <si>
    <t>XI.16</t>
  </si>
  <si>
    <t>VRV Cooling Loads(W)</t>
  </si>
  <si>
    <t>VRV Heating Loads(W)</t>
  </si>
  <si>
    <t>Κύκλωμα VRV</t>
  </si>
  <si>
    <t>Ηλεκτρική ισχύς VRV Fan(W)</t>
  </si>
  <si>
    <t>Ηλεκτρική Ισχύς Εναλλάκτη(W)</t>
  </si>
  <si>
    <t>Κύκλωμα Εναλλάκτη</t>
  </si>
  <si>
    <t>Κεντρικό Σύστημα VRV-VRF</t>
  </si>
  <si>
    <t>COPcool-EER</t>
  </si>
  <si>
    <t xml:space="preserve">COPheat </t>
  </si>
  <si>
    <t>Pelec-Cooling (W)</t>
  </si>
  <si>
    <t>Pelec-Heating(W)</t>
  </si>
  <si>
    <t>Ηλεκτρική Ισχύς Συστ. VRV(W)</t>
  </si>
  <si>
    <t>Κύκλωμα Συστ. VRV</t>
  </si>
  <si>
    <t>Αντλία Υδροδότησης</t>
  </si>
  <si>
    <t>Q(lt/s)</t>
  </si>
  <si>
    <t>H(ΜΥΣ)</t>
  </si>
  <si>
    <t>Κύκλωμα Αντλίας</t>
  </si>
  <si>
    <t>Αντλία Πυροσβεστικού Συγκροτήματος</t>
  </si>
  <si>
    <t>XI4.6</t>
  </si>
  <si>
    <t>XI5.6</t>
  </si>
  <si>
    <t>XI6.15</t>
  </si>
  <si>
    <t>XI6.16</t>
  </si>
  <si>
    <t>XI1.7</t>
  </si>
  <si>
    <t>XI4.5</t>
  </si>
  <si>
    <t>XI5.5</t>
  </si>
  <si>
    <t>XI6.11</t>
  </si>
  <si>
    <t>XI6.12</t>
  </si>
  <si>
    <t>XI12.5</t>
  </si>
  <si>
    <t>XI13.13</t>
  </si>
  <si>
    <t>IS.13</t>
  </si>
  <si>
    <t>IS.14</t>
  </si>
  <si>
    <t>IS.15</t>
  </si>
  <si>
    <t>ΚΛΙ.1</t>
  </si>
  <si>
    <t>ΧΥ10.4</t>
  </si>
  <si>
    <t>ΧΥ10.3</t>
  </si>
  <si>
    <t>Ventilation Cooling Loads(w)</t>
  </si>
  <si>
    <t>Ventilation Heating Loads(w)</t>
  </si>
  <si>
    <t>XI6.13</t>
  </si>
  <si>
    <t>XI1.8</t>
  </si>
  <si>
    <t>XI6.14</t>
  </si>
  <si>
    <t>XI12.6</t>
  </si>
  <si>
    <t>XI13.14</t>
  </si>
  <si>
    <t>IS.16</t>
  </si>
  <si>
    <t>IS.17</t>
  </si>
  <si>
    <t>IS.18</t>
  </si>
  <si>
    <t>Ηλεκτρική Ισχύς Αντλίας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</si>
</sst>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999B-AEC7-4122-9FCE-CA3EDE1B0CAA}">
  <dimension ref="A1:P24"/>
  <sheetViews>
    <sheetView tabSelected="1" topLeftCell="A7" workbookViewId="0">
      <selection activeCell="F20" sqref="F20"/>
    </sheetView>
  </sheetViews>
  <sheetFormatPr defaultRowHeight="15" x14ac:dyDescent="0.25"/>
  <cols>
    <col min="1" max="1" width="34.7109375" customWidth="1"/>
    <col min="2" max="2" width="27.5703125" customWidth="1"/>
    <col min="3" max="3" width="28.28515625" customWidth="1"/>
    <col min="4" max="4" width="25.7109375" customWidth="1"/>
    <col min="5" max="5" width="29.7109375" style="6" customWidth="1"/>
    <col min="6" max="6" width="30.140625" style="6" customWidth="1"/>
    <col min="7" max="7" width="34.5703125" customWidth="1"/>
    <col min="8" max="8" width="36.7109375" customWidth="1"/>
    <col min="9" max="9" width="28.140625" customWidth="1"/>
    <col min="10" max="10" width="18.140625" customWidth="1"/>
    <col min="11" max="11" width="0.140625" customWidth="1"/>
    <col min="12" max="12" width="28" customWidth="1"/>
    <col min="13" max="13" width="27.7109375" customWidth="1"/>
    <col min="14" max="14" width="26.5703125" customWidth="1"/>
    <col min="15" max="15" width="31.140625" customWidth="1"/>
    <col min="16" max="16" width="21.140625" customWidth="1"/>
  </cols>
  <sheetData>
    <row r="1" spans="1:16" x14ac:dyDescent="0.25">
      <c r="A1" s="1" t="s">
        <v>6</v>
      </c>
      <c r="B1" s="3" t="s">
        <v>0</v>
      </c>
      <c r="C1" s="3" t="s">
        <v>1</v>
      </c>
      <c r="D1" s="2" t="s">
        <v>2</v>
      </c>
      <c r="E1" s="8" t="s">
        <v>53</v>
      </c>
      <c r="F1" s="8" t="s">
        <v>54</v>
      </c>
      <c r="G1" s="3" t="s">
        <v>4</v>
      </c>
      <c r="H1" s="2" t="s">
        <v>18</v>
      </c>
      <c r="I1" s="2" t="s">
        <v>19</v>
      </c>
      <c r="J1" s="2" t="s">
        <v>3</v>
      </c>
      <c r="K1" s="2"/>
      <c r="L1" s="3" t="s">
        <v>5</v>
      </c>
      <c r="M1" s="8" t="s">
        <v>21</v>
      </c>
      <c r="N1" s="8" t="s">
        <v>20</v>
      </c>
      <c r="O1" s="8" t="s">
        <v>22</v>
      </c>
      <c r="P1" s="8" t="s">
        <v>23</v>
      </c>
    </row>
    <row r="2" spans="1:16" x14ac:dyDescent="0.25">
      <c r="A2" s="5" t="s">
        <v>7</v>
      </c>
      <c r="B2" s="4">
        <v>5705</v>
      </c>
      <c r="C2" s="4">
        <f>5615-E2</f>
        <v>3580</v>
      </c>
      <c r="D2" s="9">
        <v>472</v>
      </c>
      <c r="E2" s="7">
        <v>2035</v>
      </c>
      <c r="F2" s="9">
        <v>2702</v>
      </c>
      <c r="G2" s="15">
        <f>MAX(E2:F2)</f>
        <v>2702</v>
      </c>
      <c r="H2" s="7">
        <f>B2/2+E2/2</f>
        <v>3870</v>
      </c>
      <c r="I2" s="7">
        <f>C2/2+F2/2</f>
        <v>3141</v>
      </c>
      <c r="J2" s="7">
        <f t="shared" ref="J2:J12" si="0">MAX(H2:I2)</f>
        <v>3870</v>
      </c>
      <c r="L2" s="7">
        <f t="shared" ref="L2:L12" si="1">J2/6</f>
        <v>645</v>
      </c>
      <c r="M2" s="7">
        <f t="shared" ref="M2:M12" si="2">_xlfn.CEILING.MATH(L2*0.000245*1000)</f>
        <v>159</v>
      </c>
      <c r="N2" s="17" t="s">
        <v>40</v>
      </c>
      <c r="O2" s="7">
        <f t="shared" ref="O2:O12" si="3" xml:space="preserve"> _xlfn.CEILING.MATH((D2/3600)*1*1000)</f>
        <v>132</v>
      </c>
      <c r="P2" s="17" t="s">
        <v>56</v>
      </c>
    </row>
    <row r="3" spans="1:16" x14ac:dyDescent="0.25">
      <c r="A3" s="5" t="s">
        <v>8</v>
      </c>
      <c r="B3" s="4">
        <v>3520</v>
      </c>
      <c r="C3" s="4">
        <f>5234-E3</f>
        <v>2803</v>
      </c>
      <c r="D3" s="9">
        <v>277</v>
      </c>
      <c r="E3" s="7">
        <v>2431</v>
      </c>
      <c r="F3" s="9">
        <v>3229</v>
      </c>
      <c r="G3" s="15">
        <f t="shared" ref="G3:G12" si="4">MAX(E3:F3)</f>
        <v>3229</v>
      </c>
      <c r="H3" s="7">
        <f t="shared" ref="H3:H12" si="5">B3+E3/2</f>
        <v>4735.5</v>
      </c>
      <c r="I3" s="7">
        <f t="shared" ref="I3:I12" si="6">C3+F3/2</f>
        <v>4417.5</v>
      </c>
      <c r="J3" s="7">
        <f t="shared" si="0"/>
        <v>4735.5</v>
      </c>
      <c r="L3" s="7">
        <f t="shared" si="1"/>
        <v>789.25</v>
      </c>
      <c r="M3" s="7">
        <f t="shared" si="2"/>
        <v>194</v>
      </c>
      <c r="N3" s="17" t="s">
        <v>41</v>
      </c>
      <c r="O3" s="7">
        <f t="shared" si="3"/>
        <v>77</v>
      </c>
      <c r="P3" s="17" t="s">
        <v>36</v>
      </c>
    </row>
    <row r="4" spans="1:16" x14ac:dyDescent="0.25">
      <c r="A4" s="5" t="s">
        <v>9</v>
      </c>
      <c r="B4" s="4">
        <v>5409</v>
      </c>
      <c r="C4" s="4">
        <f>5110-E4</f>
        <v>2712</v>
      </c>
      <c r="D4" s="9">
        <v>563</v>
      </c>
      <c r="E4" s="7">
        <v>2398</v>
      </c>
      <c r="F4" s="9">
        <v>3185</v>
      </c>
      <c r="G4" s="15">
        <f t="shared" si="4"/>
        <v>3185</v>
      </c>
      <c r="H4" s="7">
        <f t="shared" si="5"/>
        <v>6608</v>
      </c>
      <c r="I4" s="7">
        <f t="shared" si="6"/>
        <v>4304.5</v>
      </c>
      <c r="J4" s="7">
        <f t="shared" si="0"/>
        <v>6608</v>
      </c>
      <c r="L4" s="8">
        <f t="shared" si="1"/>
        <v>1101.3333333333333</v>
      </c>
      <c r="M4" s="8">
        <f t="shared" si="2"/>
        <v>270</v>
      </c>
      <c r="N4" s="17" t="s">
        <v>42</v>
      </c>
      <c r="O4" s="7">
        <f t="shared" si="3"/>
        <v>157</v>
      </c>
      <c r="P4" s="17" t="s">
        <v>37</v>
      </c>
    </row>
    <row r="5" spans="1:16" x14ac:dyDescent="0.25">
      <c r="A5" s="5" t="s">
        <v>10</v>
      </c>
      <c r="B5" s="4">
        <v>5026</v>
      </c>
      <c r="C5" s="4">
        <f>9301-E5</f>
        <v>4540</v>
      </c>
      <c r="D5" s="9">
        <v>1102</v>
      </c>
      <c r="E5" s="7">
        <v>4761</v>
      </c>
      <c r="F5" s="9">
        <v>6322</v>
      </c>
      <c r="G5" s="15">
        <f t="shared" si="4"/>
        <v>6322</v>
      </c>
      <c r="H5" s="7">
        <f t="shared" si="5"/>
        <v>7406.5</v>
      </c>
      <c r="I5" s="7">
        <f t="shared" si="6"/>
        <v>7701</v>
      </c>
      <c r="J5" s="7">
        <f t="shared" si="0"/>
        <v>7701</v>
      </c>
      <c r="L5" s="7">
        <f t="shared" si="1"/>
        <v>1283.5</v>
      </c>
      <c r="M5" s="7">
        <f t="shared" si="2"/>
        <v>315</v>
      </c>
      <c r="N5" s="17" t="s">
        <v>43</v>
      </c>
      <c r="O5" s="7">
        <f t="shared" si="3"/>
        <v>307</v>
      </c>
      <c r="P5" s="17" t="s">
        <v>57</v>
      </c>
    </row>
    <row r="6" spans="1:16" x14ac:dyDescent="0.25">
      <c r="A6" s="5" t="s">
        <v>11</v>
      </c>
      <c r="B6" s="14">
        <v>1770</v>
      </c>
      <c r="C6" s="14">
        <f>1113-E6</f>
        <v>971</v>
      </c>
      <c r="D6" s="9">
        <v>33</v>
      </c>
      <c r="E6" s="14">
        <v>142</v>
      </c>
      <c r="F6" s="9">
        <v>188</v>
      </c>
      <c r="G6" s="15">
        <f t="shared" si="4"/>
        <v>188</v>
      </c>
      <c r="H6" s="14">
        <f t="shared" si="5"/>
        <v>1841</v>
      </c>
      <c r="I6" s="14">
        <f t="shared" si="6"/>
        <v>1065</v>
      </c>
      <c r="J6" s="7">
        <f t="shared" si="0"/>
        <v>1841</v>
      </c>
      <c r="L6" s="7">
        <f t="shared" si="1"/>
        <v>306.83333333333331</v>
      </c>
      <c r="M6" s="7">
        <f t="shared" si="2"/>
        <v>76</v>
      </c>
      <c r="N6" s="17" t="s">
        <v>44</v>
      </c>
      <c r="O6" s="7">
        <f t="shared" si="3"/>
        <v>10</v>
      </c>
      <c r="P6" s="17" t="s">
        <v>38</v>
      </c>
    </row>
    <row r="7" spans="1:16" x14ac:dyDescent="0.25">
      <c r="A7" s="5" t="s">
        <v>12</v>
      </c>
      <c r="B7" s="4">
        <v>14912</v>
      </c>
      <c r="C7" s="4">
        <f>1962-E7</f>
        <v>1140</v>
      </c>
      <c r="D7" s="9">
        <v>191</v>
      </c>
      <c r="E7" s="7">
        <v>822</v>
      </c>
      <c r="F7" s="9">
        <v>1091</v>
      </c>
      <c r="G7" s="15">
        <f t="shared" si="4"/>
        <v>1091</v>
      </c>
      <c r="H7" s="7">
        <f t="shared" si="5"/>
        <v>15323</v>
      </c>
      <c r="I7" s="7">
        <f t="shared" si="6"/>
        <v>1685.5</v>
      </c>
      <c r="J7" s="7">
        <f t="shared" si="0"/>
        <v>15323</v>
      </c>
      <c r="L7" s="7">
        <f t="shared" si="1"/>
        <v>2553.8333333333335</v>
      </c>
      <c r="M7" s="7">
        <f t="shared" si="2"/>
        <v>626</v>
      </c>
      <c r="N7" s="17" t="s">
        <v>55</v>
      </c>
      <c r="O7" s="7">
        <f t="shared" si="3"/>
        <v>54</v>
      </c>
      <c r="P7" s="17" t="s">
        <v>39</v>
      </c>
    </row>
    <row r="8" spans="1:16" x14ac:dyDescent="0.25">
      <c r="A8" s="5" t="s">
        <v>13</v>
      </c>
      <c r="B8" s="4">
        <v>12508</v>
      </c>
      <c r="C8" s="4">
        <f>1945-E8</f>
        <v>1257</v>
      </c>
      <c r="D8" s="9">
        <v>416</v>
      </c>
      <c r="E8" s="7">
        <v>688</v>
      </c>
      <c r="F8" s="9">
        <v>913</v>
      </c>
      <c r="G8" s="15">
        <f t="shared" si="4"/>
        <v>913</v>
      </c>
      <c r="H8" s="7">
        <f t="shared" si="5"/>
        <v>12852</v>
      </c>
      <c r="I8" s="7">
        <f t="shared" si="6"/>
        <v>1713.5</v>
      </c>
      <c r="J8" s="7">
        <f t="shared" si="0"/>
        <v>12852</v>
      </c>
      <c r="L8" s="7">
        <f t="shared" si="1"/>
        <v>2142</v>
      </c>
      <c r="M8" s="7">
        <f t="shared" si="2"/>
        <v>525</v>
      </c>
      <c r="N8" s="17" t="s">
        <v>45</v>
      </c>
      <c r="O8" s="7">
        <f t="shared" si="3"/>
        <v>116</v>
      </c>
      <c r="P8" s="17" t="s">
        <v>58</v>
      </c>
    </row>
    <row r="9" spans="1:16" x14ac:dyDescent="0.25">
      <c r="A9" s="5" t="s">
        <v>14</v>
      </c>
      <c r="B9" s="4">
        <v>20112</v>
      </c>
      <c r="C9" s="4">
        <f>35628-E9</f>
        <v>16214</v>
      </c>
      <c r="D9" s="9">
        <v>5131</v>
      </c>
      <c r="E9" s="7">
        <v>19414</v>
      </c>
      <c r="F9" s="9">
        <v>25782</v>
      </c>
      <c r="G9" s="15">
        <f t="shared" si="4"/>
        <v>25782</v>
      </c>
      <c r="H9" s="7">
        <f t="shared" si="5"/>
        <v>29819</v>
      </c>
      <c r="I9" s="7">
        <f t="shared" si="6"/>
        <v>29105</v>
      </c>
      <c r="J9" s="7">
        <f t="shared" si="0"/>
        <v>29819</v>
      </c>
      <c r="L9" s="7">
        <f t="shared" si="1"/>
        <v>4969.833333333333</v>
      </c>
      <c r="M9" s="7">
        <f t="shared" si="2"/>
        <v>1218</v>
      </c>
      <c r="N9" s="17" t="s">
        <v>46</v>
      </c>
      <c r="O9" s="7">
        <f t="shared" si="3"/>
        <v>1426</v>
      </c>
      <c r="P9" s="17" t="s">
        <v>59</v>
      </c>
    </row>
    <row r="10" spans="1:16" x14ac:dyDescent="0.25">
      <c r="A10" s="5" t="s">
        <v>15</v>
      </c>
      <c r="B10" s="4">
        <v>4959</v>
      </c>
      <c r="C10" s="4">
        <f>3044-E10</f>
        <v>2520</v>
      </c>
      <c r="D10" s="9">
        <v>124</v>
      </c>
      <c r="E10" s="7">
        <v>524</v>
      </c>
      <c r="F10" s="9">
        <v>696</v>
      </c>
      <c r="G10" s="15">
        <f t="shared" si="4"/>
        <v>696</v>
      </c>
      <c r="H10" s="7">
        <f t="shared" si="5"/>
        <v>5221</v>
      </c>
      <c r="I10" s="7">
        <f t="shared" si="6"/>
        <v>2868</v>
      </c>
      <c r="J10" s="7">
        <f t="shared" si="0"/>
        <v>5221</v>
      </c>
      <c r="L10" s="7">
        <f t="shared" si="1"/>
        <v>870.16666666666663</v>
      </c>
      <c r="M10" s="7">
        <f t="shared" si="2"/>
        <v>214</v>
      </c>
      <c r="N10" s="17" t="s">
        <v>47</v>
      </c>
      <c r="O10" s="7">
        <f t="shared" si="3"/>
        <v>35</v>
      </c>
      <c r="P10" s="17" t="s">
        <v>60</v>
      </c>
    </row>
    <row r="11" spans="1:16" x14ac:dyDescent="0.25">
      <c r="A11" s="5" t="s">
        <v>16</v>
      </c>
      <c r="B11" s="4">
        <v>3138</v>
      </c>
      <c r="C11" s="4">
        <f>857-E11</f>
        <v>559</v>
      </c>
      <c r="D11" s="9">
        <v>174</v>
      </c>
      <c r="E11" s="7">
        <v>298</v>
      </c>
      <c r="F11" s="9">
        <v>396</v>
      </c>
      <c r="G11" s="15">
        <f t="shared" si="4"/>
        <v>396</v>
      </c>
      <c r="H11" s="7">
        <f t="shared" si="5"/>
        <v>3287</v>
      </c>
      <c r="I11" s="7">
        <f t="shared" si="6"/>
        <v>757</v>
      </c>
      <c r="J11" s="7">
        <f t="shared" si="0"/>
        <v>3287</v>
      </c>
      <c r="L11" s="7">
        <f t="shared" si="1"/>
        <v>547.83333333333337</v>
      </c>
      <c r="M11" s="7">
        <f t="shared" si="2"/>
        <v>135</v>
      </c>
      <c r="N11" s="17" t="s">
        <v>48</v>
      </c>
      <c r="O11" s="7">
        <f t="shared" si="3"/>
        <v>49</v>
      </c>
      <c r="P11" s="17" t="s">
        <v>61</v>
      </c>
    </row>
    <row r="12" spans="1:16" x14ac:dyDescent="0.25">
      <c r="A12" s="5" t="s">
        <v>17</v>
      </c>
      <c r="B12" s="4">
        <v>3730</v>
      </c>
      <c r="C12" s="4">
        <f>3105-E12</f>
        <v>2275</v>
      </c>
      <c r="D12" s="9">
        <v>133</v>
      </c>
      <c r="E12" s="7">
        <v>830</v>
      </c>
      <c r="F12" s="9">
        <v>1102</v>
      </c>
      <c r="G12" s="15">
        <f t="shared" si="4"/>
        <v>1102</v>
      </c>
      <c r="H12" s="7">
        <f t="shared" si="5"/>
        <v>4145</v>
      </c>
      <c r="I12" s="7">
        <f t="shared" si="6"/>
        <v>2826</v>
      </c>
      <c r="J12" s="7">
        <f t="shared" si="0"/>
        <v>4145</v>
      </c>
      <c r="L12" s="7">
        <f t="shared" si="1"/>
        <v>690.83333333333337</v>
      </c>
      <c r="M12" s="7">
        <f t="shared" si="2"/>
        <v>170</v>
      </c>
      <c r="N12" s="17" t="s">
        <v>49</v>
      </c>
      <c r="O12" s="7">
        <f t="shared" si="3"/>
        <v>37</v>
      </c>
      <c r="P12" s="17" t="s">
        <v>62</v>
      </c>
    </row>
    <row r="13" spans="1:16" x14ac:dyDescent="0.25">
      <c r="A13" s="5"/>
      <c r="B13" s="4"/>
      <c r="C13" s="4"/>
      <c r="D13" s="9"/>
      <c r="E13" s="7"/>
      <c r="F13" s="9"/>
      <c r="J13" s="7"/>
      <c r="L13" s="7"/>
      <c r="M13" s="7"/>
      <c r="N13" s="17"/>
      <c r="O13" s="7"/>
      <c r="P13" s="17"/>
    </row>
    <row r="14" spans="1:16" x14ac:dyDescent="0.25">
      <c r="A14" s="6"/>
      <c r="E14"/>
      <c r="F14" s="7"/>
      <c r="G14" s="7"/>
      <c r="N14" s="17"/>
      <c r="P14" s="17"/>
    </row>
    <row r="15" spans="1:16" x14ac:dyDescent="0.25">
      <c r="A15" s="11" t="s">
        <v>24</v>
      </c>
      <c r="B15" s="12" t="s">
        <v>25</v>
      </c>
      <c r="C15" s="12" t="s">
        <v>26</v>
      </c>
      <c r="D15" s="12" t="s">
        <v>27</v>
      </c>
      <c r="E15" s="12" t="s">
        <v>28</v>
      </c>
      <c r="F15" s="12" t="s">
        <v>29</v>
      </c>
      <c r="G15" s="12" t="s">
        <v>30</v>
      </c>
    </row>
    <row r="16" spans="1:16" x14ac:dyDescent="0.25">
      <c r="A16" s="10"/>
      <c r="B16" s="15">
        <v>3.7</v>
      </c>
      <c r="C16" s="15">
        <v>4.125</v>
      </c>
      <c r="D16" s="15">
        <f>(SUM(H2:H12))/B16</f>
        <v>25704.864864864863</v>
      </c>
      <c r="E16" s="15">
        <f>(SUM(I2:I16))/C16</f>
        <v>14444.60606060606</v>
      </c>
      <c r="F16" s="15">
        <f>_xlfn.CEILING.MATH(MAX(D16,E16))</f>
        <v>25705</v>
      </c>
      <c r="G16" s="17" t="s">
        <v>50</v>
      </c>
    </row>
    <row r="17" spans="1:6" x14ac:dyDescent="0.25">
      <c r="E17"/>
      <c r="F17"/>
    </row>
    <row r="18" spans="1:6" x14ac:dyDescent="0.25">
      <c r="A18" s="11" t="s">
        <v>31</v>
      </c>
      <c r="B18" s="12" t="s">
        <v>32</v>
      </c>
      <c r="C18" s="12" t="s">
        <v>33</v>
      </c>
      <c r="D18" s="12" t="s">
        <v>63</v>
      </c>
      <c r="E18" s="12" t="s">
        <v>34</v>
      </c>
      <c r="F18"/>
    </row>
    <row r="19" spans="1:6" x14ac:dyDescent="0.25">
      <c r="B19" s="15">
        <v>5</v>
      </c>
      <c r="C19" s="15">
        <v>15</v>
      </c>
      <c r="D19" s="15">
        <f>_xlfn.CEILING.MATH(((B19*C19)/(102*0.7))*1000)</f>
        <v>1051</v>
      </c>
      <c r="E19" s="17" t="s">
        <v>51</v>
      </c>
      <c r="F19"/>
    </row>
    <row r="20" spans="1:6" x14ac:dyDescent="0.25">
      <c r="E20"/>
      <c r="F20"/>
    </row>
    <row r="21" spans="1:6" x14ac:dyDescent="0.25">
      <c r="A21" s="13" t="s">
        <v>35</v>
      </c>
      <c r="B21" s="12" t="s">
        <v>32</v>
      </c>
      <c r="C21" s="12" t="s">
        <v>33</v>
      </c>
      <c r="D21" s="12" t="s">
        <v>63</v>
      </c>
      <c r="E21" s="12" t="s">
        <v>34</v>
      </c>
      <c r="F21"/>
    </row>
    <row r="22" spans="1:6" x14ac:dyDescent="0.25">
      <c r="B22" s="15">
        <v>15</v>
      </c>
      <c r="C22" s="15">
        <v>60</v>
      </c>
      <c r="D22" s="15">
        <f>_xlfn.CEILING.MATH(((B22*C22)/(102*0.7))*1000)</f>
        <v>12606</v>
      </c>
      <c r="E22" s="17" t="s">
        <v>52</v>
      </c>
      <c r="F22"/>
    </row>
    <row r="24" spans="1:6" x14ac:dyDescent="0.25">
      <c r="E24"/>
      <c r="F24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ROMILOS VLACHOS</dc:creator>
  <cp:lastModifiedBy>ROMILOS VLACHOS</cp:lastModifiedBy>
  <dcterms:created xsi:type="dcterms:W3CDTF">2021-02-09T19:30:35Z</dcterms:created>
  <dcterms:modified xsi:type="dcterms:W3CDTF">2021-02-14T22:48:18Z</dcterms:modified>
</cp:coreProperties>
</file>