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5480" tabRatio="500"/>
  </bookViews>
  <sheets>
    <sheet name="Cas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2" i="1" l="1"/>
  <c r="I72" i="1"/>
  <c r="J72" i="1"/>
  <c r="K72" i="1"/>
  <c r="L72" i="1"/>
  <c r="M72" i="1"/>
  <c r="N72" i="1"/>
  <c r="O72" i="1"/>
  <c r="H73" i="1"/>
  <c r="I73" i="1"/>
  <c r="J73" i="1"/>
  <c r="K73" i="1"/>
  <c r="L73" i="1"/>
  <c r="M73" i="1"/>
  <c r="N73" i="1"/>
  <c r="O73" i="1"/>
  <c r="H74" i="1"/>
  <c r="I74" i="1"/>
  <c r="J74" i="1"/>
  <c r="K74" i="1"/>
  <c r="L74" i="1"/>
  <c r="M74" i="1"/>
  <c r="N74" i="1"/>
  <c r="O74" i="1"/>
  <c r="H75" i="1"/>
  <c r="I75" i="1"/>
  <c r="J75" i="1"/>
  <c r="K75" i="1"/>
  <c r="L75" i="1"/>
  <c r="M75" i="1"/>
  <c r="N75" i="1"/>
  <c r="O75" i="1"/>
  <c r="I71" i="1"/>
  <c r="J71" i="1"/>
  <c r="K71" i="1"/>
  <c r="L71" i="1"/>
  <c r="M71" i="1"/>
  <c r="N71" i="1"/>
  <c r="O71" i="1"/>
  <c r="H71" i="1"/>
  <c r="AD46" i="1"/>
  <c r="P44" i="1"/>
  <c r="AE46" i="1"/>
  <c r="AD47" i="1"/>
  <c r="AE47" i="1"/>
  <c r="AD48" i="1"/>
  <c r="AE48" i="1"/>
  <c r="P98" i="1"/>
  <c r="V103" i="1"/>
  <c r="V104" i="1"/>
  <c r="V105" i="1"/>
  <c r="V106" i="1"/>
  <c r="V107" i="1"/>
  <c r="V98" i="1"/>
  <c r="Y98" i="1"/>
  <c r="P99" i="1"/>
  <c r="V101" i="1"/>
  <c r="V102" i="1"/>
  <c r="V99" i="1"/>
  <c r="Y99" i="1"/>
  <c r="P97" i="1"/>
  <c r="V97" i="1"/>
  <c r="Y97" i="1"/>
  <c r="T99" i="1"/>
  <c r="S99" i="1"/>
  <c r="V100" i="1"/>
  <c r="X103" i="1"/>
  <c r="X104" i="1"/>
  <c r="X105" i="1"/>
  <c r="X106" i="1"/>
  <c r="X107" i="1"/>
  <c r="X98" i="1"/>
  <c r="X101" i="1"/>
  <c r="X97" i="1"/>
  <c r="T109" i="1"/>
  <c r="T110" i="1"/>
  <c r="T111" i="1"/>
  <c r="T112" i="1"/>
  <c r="T113" i="1"/>
  <c r="T114" i="1"/>
  <c r="T98" i="1"/>
  <c r="AA46" i="1"/>
  <c r="AB46" i="1"/>
  <c r="AC46" i="1"/>
  <c r="AA47" i="1"/>
  <c r="AB47" i="1"/>
  <c r="AC47" i="1"/>
  <c r="AA48" i="1"/>
  <c r="AB48" i="1"/>
  <c r="AC48" i="1"/>
  <c r="Z48" i="1"/>
  <c r="Z47" i="1"/>
  <c r="Z46" i="1"/>
  <c r="S98" i="1"/>
  <c r="H40" i="1"/>
  <c r="S19" i="1"/>
  <c r="T19" i="1"/>
  <c r="U19" i="1"/>
  <c r="V19" i="1"/>
  <c r="R19" i="1"/>
  <c r="X19" i="1"/>
  <c r="S55" i="1"/>
  <c r="T55" i="1"/>
  <c r="U55" i="1"/>
  <c r="V55" i="1"/>
  <c r="R55" i="1"/>
  <c r="X55" i="1"/>
  <c r="R37" i="1"/>
  <c r="T37" i="1"/>
  <c r="R28" i="1"/>
  <c r="S28" i="1"/>
  <c r="T28" i="1"/>
  <c r="U28" i="1"/>
  <c r="V28" i="1"/>
  <c r="X28" i="1"/>
  <c r="S64" i="1"/>
  <c r="T64" i="1"/>
  <c r="U64" i="1"/>
  <c r="V64" i="1"/>
  <c r="R64" i="1"/>
  <c r="X64" i="1"/>
  <c r="R46" i="1"/>
  <c r="T46" i="1"/>
  <c r="AA37" i="1"/>
  <c r="U37" i="1"/>
  <c r="U46" i="1"/>
  <c r="AB37" i="1"/>
  <c r="V37" i="1"/>
  <c r="V46" i="1"/>
  <c r="AC37" i="1"/>
  <c r="X37" i="1"/>
  <c r="X46" i="1"/>
  <c r="AD37" i="1"/>
  <c r="S20" i="1"/>
  <c r="T20" i="1"/>
  <c r="U20" i="1"/>
  <c r="V20" i="1"/>
  <c r="R20" i="1"/>
  <c r="X20" i="1"/>
  <c r="S56" i="1"/>
  <c r="T56" i="1"/>
  <c r="U56" i="1"/>
  <c r="V56" i="1"/>
  <c r="R56" i="1"/>
  <c r="X56" i="1"/>
  <c r="R38" i="1"/>
  <c r="T38" i="1"/>
  <c r="R29" i="1"/>
  <c r="S29" i="1"/>
  <c r="T29" i="1"/>
  <c r="U29" i="1"/>
  <c r="V29" i="1"/>
  <c r="X29" i="1"/>
  <c r="S65" i="1"/>
  <c r="T65" i="1"/>
  <c r="U65" i="1"/>
  <c r="V65" i="1"/>
  <c r="R65" i="1"/>
  <c r="X65" i="1"/>
  <c r="R47" i="1"/>
  <c r="T47" i="1"/>
  <c r="AA38" i="1"/>
  <c r="U38" i="1"/>
  <c r="U47" i="1"/>
  <c r="AB38" i="1"/>
  <c r="V38" i="1"/>
  <c r="V47" i="1"/>
  <c r="AC38" i="1"/>
  <c r="X38" i="1"/>
  <c r="X47" i="1"/>
  <c r="AD38" i="1"/>
  <c r="S21" i="1"/>
  <c r="T21" i="1"/>
  <c r="U21" i="1"/>
  <c r="V21" i="1"/>
  <c r="R21" i="1"/>
  <c r="X21" i="1"/>
  <c r="T57" i="1"/>
  <c r="U57" i="1"/>
  <c r="V57" i="1"/>
  <c r="R57" i="1"/>
  <c r="S57" i="1"/>
  <c r="X57" i="1"/>
  <c r="R39" i="1"/>
  <c r="T39" i="1"/>
  <c r="R30" i="1"/>
  <c r="S30" i="1"/>
  <c r="T30" i="1"/>
  <c r="U30" i="1"/>
  <c r="V30" i="1"/>
  <c r="X30" i="1"/>
  <c r="S66" i="1"/>
  <c r="T66" i="1"/>
  <c r="U66" i="1"/>
  <c r="V66" i="1"/>
  <c r="R66" i="1"/>
  <c r="X66" i="1"/>
  <c r="R48" i="1"/>
  <c r="T48" i="1"/>
  <c r="AA39" i="1"/>
  <c r="U39" i="1"/>
  <c r="U48" i="1"/>
  <c r="AB39" i="1"/>
  <c r="V39" i="1"/>
  <c r="V48" i="1"/>
  <c r="AC39" i="1"/>
  <c r="X39" i="1"/>
  <c r="X48" i="1"/>
  <c r="AD39" i="1"/>
  <c r="S38" i="1"/>
  <c r="S47" i="1"/>
  <c r="Z38" i="1"/>
  <c r="S39" i="1"/>
  <c r="S48" i="1"/>
  <c r="Z39" i="1"/>
  <c r="S37" i="1"/>
  <c r="S46" i="1"/>
  <c r="Z37" i="1"/>
  <c r="C87" i="1"/>
  <c r="C88" i="1"/>
  <c r="C89" i="1"/>
  <c r="C90" i="1"/>
  <c r="C91" i="1"/>
  <c r="C92" i="1"/>
  <c r="D87" i="1"/>
  <c r="D88" i="1"/>
  <c r="D89" i="1"/>
  <c r="D90" i="1"/>
  <c r="D91" i="1"/>
  <c r="D92" i="1"/>
  <c r="E87" i="1"/>
  <c r="E88" i="1"/>
  <c r="E89" i="1"/>
  <c r="E90" i="1"/>
  <c r="E91" i="1"/>
  <c r="E92" i="1"/>
  <c r="F87" i="1"/>
  <c r="F88" i="1"/>
  <c r="F89" i="1"/>
  <c r="F90" i="1"/>
  <c r="F91" i="1"/>
  <c r="F92" i="1"/>
  <c r="G87" i="1"/>
  <c r="G88" i="1"/>
  <c r="G89" i="1"/>
  <c r="G90" i="1"/>
  <c r="G91" i="1"/>
  <c r="G92" i="1"/>
  <c r="H87" i="1"/>
  <c r="H88" i="1"/>
  <c r="H89" i="1"/>
  <c r="H90" i="1"/>
  <c r="H91" i="1"/>
  <c r="H92" i="1"/>
  <c r="I87" i="1"/>
  <c r="I88" i="1"/>
  <c r="I89" i="1"/>
  <c r="I90" i="1"/>
  <c r="I91" i="1"/>
  <c r="I92" i="1"/>
  <c r="J87" i="1"/>
  <c r="J88" i="1"/>
  <c r="J89" i="1"/>
  <c r="J90" i="1"/>
  <c r="J91" i="1"/>
  <c r="J92" i="1"/>
  <c r="K87" i="1"/>
  <c r="K88" i="1"/>
  <c r="K89" i="1"/>
  <c r="K90" i="1"/>
  <c r="K91" i="1"/>
  <c r="K92" i="1"/>
  <c r="L87" i="1"/>
  <c r="L88" i="1"/>
  <c r="L89" i="1"/>
  <c r="L90" i="1"/>
  <c r="L91" i="1"/>
  <c r="L92" i="1"/>
  <c r="M87" i="1"/>
  <c r="M88" i="1"/>
  <c r="M89" i="1"/>
  <c r="M90" i="1"/>
  <c r="M91" i="1"/>
  <c r="M92" i="1"/>
  <c r="N87" i="1"/>
  <c r="N88" i="1"/>
  <c r="N89" i="1"/>
  <c r="N90" i="1"/>
  <c r="N91" i="1"/>
  <c r="N92" i="1"/>
  <c r="O87" i="1"/>
  <c r="O88" i="1"/>
  <c r="O89" i="1"/>
  <c r="O90" i="1"/>
  <c r="O91" i="1"/>
  <c r="O92" i="1"/>
  <c r="P92" i="1"/>
  <c r="P91" i="1"/>
  <c r="P90" i="1"/>
  <c r="P89" i="1"/>
  <c r="P88" i="1"/>
  <c r="P87" i="1"/>
  <c r="P80" i="1"/>
  <c r="C76" i="1"/>
  <c r="D76" i="1"/>
  <c r="E76" i="1"/>
  <c r="F76" i="1"/>
  <c r="G76" i="1"/>
  <c r="H76" i="1"/>
  <c r="I76" i="1"/>
  <c r="J76" i="1"/>
  <c r="K76" i="1"/>
  <c r="L76" i="1"/>
  <c r="M76" i="1"/>
  <c r="N76" i="1"/>
  <c r="O76" i="1"/>
  <c r="P76" i="1"/>
  <c r="A72" i="1"/>
  <c r="A73" i="1"/>
  <c r="A74" i="1"/>
  <c r="A75" i="1"/>
  <c r="A76" i="1"/>
  <c r="P75" i="1"/>
  <c r="P74" i="1"/>
  <c r="P73" i="1"/>
  <c r="P72" i="1"/>
  <c r="P71" i="1"/>
  <c r="P62" i="1"/>
  <c r="C58" i="1"/>
  <c r="D58" i="1"/>
  <c r="E58" i="1"/>
  <c r="F58" i="1"/>
  <c r="G58" i="1"/>
  <c r="H58" i="1"/>
  <c r="I58" i="1"/>
  <c r="J58" i="1"/>
  <c r="K58" i="1"/>
  <c r="L58" i="1"/>
  <c r="M58" i="1"/>
  <c r="N58" i="1"/>
  <c r="O58" i="1"/>
  <c r="P58" i="1"/>
  <c r="A54" i="1"/>
  <c r="A55" i="1"/>
  <c r="A56" i="1"/>
  <c r="A57" i="1"/>
  <c r="A58" i="1"/>
  <c r="P57" i="1"/>
  <c r="P56" i="1"/>
  <c r="P55" i="1"/>
  <c r="P54" i="1"/>
  <c r="P53" i="1"/>
  <c r="C40" i="1"/>
  <c r="D40" i="1"/>
  <c r="E40" i="1"/>
  <c r="F40" i="1"/>
  <c r="G40" i="1"/>
  <c r="I40" i="1"/>
  <c r="J40" i="1"/>
  <c r="K40" i="1"/>
  <c r="L40" i="1"/>
  <c r="M40" i="1"/>
  <c r="N40" i="1"/>
  <c r="O40" i="1"/>
  <c r="P40" i="1"/>
  <c r="A36" i="1"/>
  <c r="A37" i="1"/>
  <c r="A38" i="1"/>
  <c r="A39" i="1"/>
  <c r="A40" i="1"/>
  <c r="P39" i="1"/>
  <c r="P38" i="1"/>
  <c r="P37" i="1"/>
  <c r="P36" i="1"/>
  <c r="P35" i="1"/>
  <c r="P26" i="1"/>
  <c r="C22" i="1"/>
  <c r="D22" i="1"/>
  <c r="E22" i="1"/>
  <c r="F22" i="1"/>
  <c r="G22" i="1"/>
  <c r="H22" i="1"/>
  <c r="I22" i="1"/>
  <c r="J22" i="1"/>
  <c r="K22" i="1"/>
  <c r="L22" i="1"/>
  <c r="M22" i="1"/>
  <c r="N22" i="1"/>
  <c r="O22" i="1"/>
  <c r="P22" i="1"/>
  <c r="A18" i="1"/>
  <c r="A19" i="1"/>
  <c r="A20" i="1"/>
  <c r="A21" i="1"/>
  <c r="A22" i="1"/>
  <c r="P21" i="1"/>
  <c r="P20" i="1"/>
  <c r="P19" i="1"/>
  <c r="P18" i="1"/>
  <c r="P17" i="1"/>
</calcChain>
</file>

<file path=xl/comments1.xml><?xml version="1.0" encoding="utf-8"?>
<comments xmlns="http://schemas.openxmlformats.org/spreadsheetml/2006/main">
  <authors>
    <author>Ziyou Yan</author>
  </authors>
  <commentList>
    <comment ref="W96" authorId="0">
      <text>
        <r>
          <rPr>
            <b/>
            <sz val="9"/>
            <color indexed="81"/>
            <rFont val="Calibri"/>
            <family val="2"/>
          </rPr>
          <t>Ziyou Yan:</t>
        </r>
        <r>
          <rPr>
            <sz val="9"/>
            <color indexed="81"/>
            <rFont val="Calibri"/>
            <family val="2"/>
          </rPr>
          <t xml:space="preserve">
http://www.imerlion.com/2011/02/ios-market-share-in-singapore-is-worlds.html</t>
        </r>
      </text>
    </comment>
    <comment ref="U97" authorId="0">
      <text>
        <r>
          <rPr>
            <b/>
            <sz val="9"/>
            <color indexed="81"/>
            <rFont val="Calibri"/>
            <family val="2"/>
          </rPr>
          <t>Ziyou Yan:</t>
        </r>
        <r>
          <rPr>
            <sz val="9"/>
            <color indexed="81"/>
            <rFont val="Calibri"/>
            <family val="2"/>
          </rPr>
          <t xml:space="preserve">
 http://appleinsider.com/articles/12/05/10/apples_iphone_was_no_1_smartphone_in_japan_in_2011_with_725m_sold
</t>
        </r>
      </text>
    </comment>
    <comment ref="U100" authorId="0">
      <text>
        <r>
          <rPr>
            <b/>
            <sz val="9"/>
            <color indexed="81"/>
            <rFont val="Calibri"/>
            <family val="2"/>
          </rPr>
          <t>Ziyou Yan:</t>
        </r>
        <r>
          <rPr>
            <sz val="9"/>
            <color indexed="81"/>
            <rFont val="Calibri"/>
            <family val="2"/>
          </rPr>
          <t xml:space="preserve">
http://phandroid.com/2012/04/14/chinese-android-market-share-doubles-in-2011-apple-stays-far-behind/</t>
        </r>
      </text>
    </comment>
    <comment ref="U101" authorId="0">
      <text>
        <r>
          <rPr>
            <b/>
            <sz val="9"/>
            <color indexed="81"/>
            <rFont val="Calibri"/>
            <family val="2"/>
          </rPr>
          <t>Ziyou Yan:</t>
        </r>
        <r>
          <rPr>
            <sz val="9"/>
            <color indexed="81"/>
            <rFont val="Calibri"/>
            <family val="2"/>
          </rPr>
          <t xml:space="preserve">
https://wiki.smu.edu.sg/digitalmediaasia/Digital_Media_in_New_Zealand</t>
        </r>
      </text>
    </comment>
    <comment ref="U102" authorId="0">
      <text>
        <r>
          <rPr>
            <b/>
            <sz val="9"/>
            <color indexed="81"/>
            <rFont val="Calibri"/>
            <family val="2"/>
          </rPr>
          <t>Ziyou Yan:</t>
        </r>
        <r>
          <rPr>
            <sz val="9"/>
            <color indexed="81"/>
            <rFont val="Calibri"/>
            <family val="2"/>
          </rPr>
          <t xml:space="preserve">
http://www.nextdigital.com/voice/android-grabs-majority-of-australian-smartphone-market\</t>
        </r>
      </text>
    </comment>
    <comment ref="U103" authorId="0">
      <text>
        <r>
          <rPr>
            <b/>
            <sz val="9"/>
            <color indexed="81"/>
            <rFont val="Calibri"/>
            <family val="2"/>
          </rPr>
          <t>Ziyou Yan:</t>
        </r>
        <r>
          <rPr>
            <sz val="9"/>
            <color indexed="81"/>
            <rFont val="Calibri"/>
            <family val="2"/>
          </rPr>
          <t xml:space="preserve">
http://www.mediabuzz.com.sg/asian-emarketing/june-2011/1302-inmobis-latest-mobile-insights-report-for-singapore</t>
        </r>
      </text>
    </comment>
    <comment ref="U104" authorId="0">
      <text>
        <r>
          <rPr>
            <b/>
            <sz val="9"/>
            <color indexed="81"/>
            <rFont val="Calibri"/>
            <family val="2"/>
          </rPr>
          <t>Ziyou Yan:</t>
        </r>
        <r>
          <rPr>
            <sz val="9"/>
            <color indexed="81"/>
            <rFont val="Calibri"/>
            <family val="2"/>
          </rPr>
          <t xml:space="preserve">
http://www.ajarnforum.net/vb/computers-technology-and-the-internet-in-thailand/58842-ios-devices-44-market-share-destroys-android.html</t>
        </r>
      </text>
    </comment>
    <comment ref="U105" authorId="0">
      <text>
        <r>
          <rPr>
            <b/>
            <sz val="9"/>
            <color indexed="81"/>
            <rFont val="Calibri"/>
            <family val="2"/>
          </rPr>
          <t>Ziyou Yan:</t>
        </r>
        <r>
          <rPr>
            <sz val="9"/>
            <color indexed="81"/>
            <rFont val="Calibri"/>
            <family val="2"/>
          </rPr>
          <t xml:space="preserve">
http://www.inmobi.com/company/press/Malaysia-Mobile-Ad-Market-Grows-37-in-Q3-2011-to-Over-1-Billion-Mobile-Ad-I/</t>
        </r>
      </text>
    </comment>
    <comment ref="U106" authorId="0">
      <text>
        <r>
          <rPr>
            <b/>
            <sz val="9"/>
            <color indexed="81"/>
            <rFont val="Calibri"/>
            <family val="2"/>
          </rPr>
          <t>Ziyou Yan:</t>
        </r>
        <r>
          <rPr>
            <sz val="9"/>
            <color indexed="81"/>
            <rFont val="Calibri"/>
            <family val="2"/>
          </rPr>
          <t xml:space="preserve">
http://mobileraptor.blogspot.sg/2011/03/what-will-be-leading-mobile-os-in.html</t>
        </r>
      </text>
    </comment>
    <comment ref="U107" authorId="0">
      <text>
        <r>
          <rPr>
            <b/>
            <sz val="9"/>
            <color indexed="81"/>
            <rFont val="Calibri"/>
            <family val="2"/>
          </rPr>
          <t>Ziyou Yan:</t>
        </r>
        <r>
          <rPr>
            <sz val="9"/>
            <color indexed="81"/>
            <rFont val="Calibri"/>
            <family val="2"/>
          </rPr>
          <t xml:space="preserve">
http://jepoirrier.org/2012/11/24/android-based-smartphones-market-share-in-asia/</t>
        </r>
      </text>
    </comment>
  </commentList>
</comments>
</file>

<file path=xl/sharedStrings.xml><?xml version="1.0" encoding="utf-8"?>
<sst xmlns="http://schemas.openxmlformats.org/spreadsheetml/2006/main" count="345" uniqueCount="83">
  <si>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</si>
  <si>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</si>
  <si>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</si>
  <si>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</si>
  <si>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</si>
  <si>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</si>
  <si>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</si>
  <si>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</si>
  <si>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</si>
  <si>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</si>
  <si>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</si>
  <si>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</si>
  <si>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</si>
  <si>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</si>
  <si>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</si>
  <si>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</si>
  <si>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</si>
  <si>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</si>
  <si>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</si>
  <si>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</si>
  <si>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</si>
  <si>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</si>
  <si>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</si>
  <si>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</si>
  <si>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</si>
  <si>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</si>
  <si>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</si>
  <si>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</si>
  <si>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</si>
  <si>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</si>
  <si>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</si>
  <si>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</si>
  <si>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</si>
  <si>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</si>
  <si>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</si>
  <si>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</si>
  <si>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</si>
  <si>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</si>
  <si>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</si>
  <si>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</si>
  <si>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</si>
  <si>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</si>
  <si>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</si>
  <si>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</si>
  <si>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</si>
  <si>
    <t>Average</t>
  </si>
  <si>
    <t>Red, Green, Blue Ratio to Pink</t>
  </si>
  <si>
    <t>Red, Green, Blue Ratio to Silver</t>
  </si>
  <si>
    <t>Derived Red, Green, Blue Ratio to Silver</t>
  </si>
  <si>
    <t>Derived Red, Green, Blue Ratio to Pink</t>
  </si>
  <si>
    <t>Ratio</t>
  </si>
  <si>
    <t>Japan 2011</t>
  </si>
  <si>
    <t>New Zealand 2011</t>
  </si>
  <si>
    <t>South Asia 2011</t>
  </si>
  <si>
    <t>Singapore</t>
  </si>
  <si>
    <t>Malaysia</t>
  </si>
  <si>
    <t>Philippines</t>
  </si>
  <si>
    <t>Vietnam</t>
  </si>
  <si>
    <t>Thailand</t>
  </si>
  <si>
    <t>Population ('000,000)</t>
  </si>
  <si>
    <t>Average Derived Red, Green, Blue Sales for South Asia (2011)</t>
  </si>
  <si>
    <t>Ratio to Silver and Pink (2012)</t>
  </si>
  <si>
    <t>Estimated Sales</t>
  </si>
  <si>
    <t>GDP per Capita</t>
  </si>
  <si>
    <t>Overall GDP/Capita</t>
  </si>
  <si>
    <t>ios Market Share</t>
  </si>
  <si>
    <t>China</t>
  </si>
  <si>
    <t>Japan</t>
  </si>
  <si>
    <t>South Asia</t>
  </si>
  <si>
    <t>New Zealand</t>
  </si>
  <si>
    <t>Ios Market</t>
  </si>
  <si>
    <t>Australia</t>
  </si>
  <si>
    <t>ANZ</t>
  </si>
  <si>
    <t>Sales-IOS Market Index</t>
  </si>
  <si>
    <t>Net browsing Market Share</t>
  </si>
  <si>
    <t>China 2011</t>
  </si>
  <si>
    <t>Japan and South Asia hava similar indexes at about 2650 while ANZ's is about 6000; this difference could be due to the degree of English as a first language.  Thus, China's index should be similar to Japan/South Asia.  Thus, given that China's IOS market is roughly double of Japan's the forecasted sales for each colour is about double as well.</t>
  </si>
  <si>
    <t>Possible variables correlated with iShades Sales</t>
  </si>
  <si>
    <t>2011 iShade Sales</t>
  </si>
  <si>
    <t>Calculations to derive training data for iShades Sales values (Red, Green, Blue) in South Asia</t>
  </si>
  <si>
    <t>Calculation for estimated total iShade sales in 2011 if all colours were available</t>
  </si>
  <si>
    <t>Calculation to derive ratio of potential sales in China to Japan, South Asia, New Zealand</t>
  </si>
  <si>
    <t>Net Browsing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</si>
</sst>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_);_(* \(#,##0.0\);_(* &quot;-&quot;?_);_(@_)"/>
    <numFmt numFmtId="166" formatCode="_(* #,##0_);_(* \(#,##0\);_(* &quot;-&quot;?_);_(@_)"/>
    <numFmt numFmtId="167" formatCode="0.000"/>
  </numFmts>
  <fonts count="2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
      <sz val="12"/>
      <name val="Calibri"/>
      <family val="2"/>
      <scheme val="minor"/>
    </font>
    <font>
      <sz val="12"/>
      <color rgb="FF333333"/>
      <name val="Calibri"/>
      <family val="2"/>
      <scheme val="minor"/>
    </font>
    <font>
      <sz val="9"/>
      <color indexed="81"/>
      <name val="Calibri"/>
      <family val="2"/>
    </font>
    <font>
      <b/>
      <sz val="9"/>
      <color indexed="81"/>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2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2">
    <xf numFmtId="0" fontId="0" fillId="0" borderId="0"/>
    <xf numFmtId="43" fontId="2" fillId="0" borderId="0" applyFont="0" applyFill="0" applyBorder="0" applyAlignment="0" applyProtection="0"/>
    <xf numFmtId="9" fontId="2" fillId="0" borderId="0" applyFont="0" applyFill="0" applyBorder="0" applyAlignment="0" applyProtection="0"/>
    <xf numFmtId="0" fontId="13" fillId="0" borderId="0"/>
    <xf numFmtId="0" fontId="13" fillId="0" borderId="0" applyNumberFormat="0">
      <alignment vertical="justify" textRotation="21" indent="4" justifyLastLine="1" shrinkToFit="1"/>
      <protection locked="0"/>
    </xf>
    <xf numFmtId="9" fontId="1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226">
    <xf numFmtId="0" fontId="0" fillId="0" borderId="0" xfId="0"/>
    <xf numFmtId="0" fontId="3" fillId="0" borderId="0" xfId="0" applyFont="1" applyBorder="1"/>
    <xf numFmtId="0" fontId="0" fillId="0" borderId="0" xfId="0" applyBorder="1"/>
    <xf numFmtId="0" fontId="0" fillId="0" borderId="0" xfId="0" applyBorder="1" applyAlignment="1">
      <alignment horizontal="center"/>
    </xf>
    <xf numFmtId="0" fontId="5" fillId="0" borderId="0" xfId="0" applyFont="1" applyBorder="1" applyAlignment="1">
      <alignment horizontal="left"/>
    </xf>
    <xf numFmtId="0" fontId="0" fillId="0" borderId="0" xfId="0"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7" fillId="0" borderId="0" xfId="0" applyFont="1" applyBorder="1"/>
    <xf numFmtId="0" fontId="7" fillId="0" borderId="0" xfId="0" applyFont="1"/>
    <xf numFmtId="0" fontId="0" fillId="0" borderId="0" xfId="0" quotePrefix="1" applyBorder="1"/>
    <xf numFmtId="0" fontId="0" fillId="0" borderId="0" xfId="0" quotePrefix="1"/>
    <xf numFmtId="0" fontId="3" fillId="0" borderId="0" xfId="0" applyFont="1" applyAlignment="1">
      <alignment horizontal="center"/>
    </xf>
    <xf numFmtId="0" fontId="3"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0" xfId="0" applyFont="1" applyFill="1" applyBorder="1" applyAlignment="1">
      <alignment horizontal="center" wrapText="1"/>
    </xf>
    <xf numFmtId="0" fontId="0" fillId="0" borderId="0" xfId="0" applyAlignment="1">
      <alignment horizontal="center" wrapText="1"/>
    </xf>
    <xf numFmtId="0" fontId="8" fillId="0" borderId="1" xfId="0" applyFont="1" applyBorder="1"/>
    <xf numFmtId="0" fontId="9" fillId="0" borderId="2" xfId="0" applyFont="1" applyBorder="1"/>
    <xf numFmtId="37" fontId="9" fillId="0" borderId="2" xfId="1" applyNumberFormat="1" applyFont="1" applyFill="1" applyBorder="1"/>
    <xf numFmtId="164" fontId="9" fillId="2" borderId="2" xfId="1" applyNumberFormat="1" applyFont="1" applyFill="1" applyBorder="1"/>
    <xf numFmtId="164" fontId="9" fillId="2" borderId="3" xfId="1" applyNumberFormat="1" applyFont="1" applyFill="1" applyBorder="1"/>
    <xf numFmtId="164" fontId="0" fillId="0" borderId="7" xfId="0" applyNumberFormat="1" applyBorder="1"/>
    <xf numFmtId="0" fontId="9" fillId="0" borderId="0" xfId="0" applyFont="1"/>
    <xf numFmtId="0" fontId="9" fillId="0" borderId="8" xfId="0" applyFont="1" applyBorder="1"/>
    <xf numFmtId="0" fontId="9" fillId="0" borderId="0" xfId="0" applyFont="1" applyBorder="1"/>
    <xf numFmtId="37" fontId="9" fillId="0" borderId="0" xfId="1" applyNumberFormat="1" applyFont="1" applyFill="1" applyBorder="1"/>
    <xf numFmtId="164" fontId="9" fillId="2" borderId="0" xfId="1" applyNumberFormat="1" applyFont="1" applyFill="1" applyBorder="1"/>
    <xf numFmtId="164" fontId="9" fillId="2" borderId="9" xfId="1" applyNumberFormat="1" applyFont="1" applyFill="1" applyBorder="1"/>
    <xf numFmtId="164" fontId="0" fillId="0" borderId="10" xfId="0" applyNumberFormat="1" applyBorder="1"/>
    <xf numFmtId="0" fontId="3" fillId="3" borderId="11" xfId="0" applyFont="1" applyFill="1" applyBorder="1"/>
    <xf numFmtId="0" fontId="3" fillId="3" borderId="12" xfId="0" applyFont="1" applyFill="1" applyBorder="1"/>
    <xf numFmtId="164" fontId="3" fillId="3" borderId="12" xfId="1" applyNumberFormat="1" applyFont="1" applyFill="1" applyBorder="1"/>
    <xf numFmtId="164" fontId="3" fillId="3" borderId="13" xfId="1" applyNumberFormat="1" applyFont="1" applyFill="1" applyBorder="1"/>
    <xf numFmtId="164" fontId="0" fillId="3" borderId="14" xfId="0" applyNumberFormat="1" applyFill="1" applyBorder="1"/>
    <xf numFmtId="0" fontId="3" fillId="0" borderId="0" xfId="0" applyFont="1"/>
    <xf numFmtId="0" fontId="0" fillId="0" borderId="8" xfId="0" applyBorder="1"/>
    <xf numFmtId="0" fontId="0" fillId="0" borderId="9" xfId="0" applyBorder="1"/>
    <xf numFmtId="0" fontId="0" fillId="0" borderId="10" xfId="0" applyBorder="1"/>
    <xf numFmtId="0" fontId="10" fillId="4" borderId="8" xfId="0" applyFont="1" applyFill="1" applyBorder="1"/>
    <xf numFmtId="0" fontId="10" fillId="4" borderId="0" xfId="0" applyFont="1" applyFill="1" applyBorder="1"/>
    <xf numFmtId="164" fontId="10" fillId="4" borderId="0" xfId="1" applyNumberFormat="1" applyFont="1" applyFill="1" applyBorder="1"/>
    <xf numFmtId="164" fontId="10" fillId="4" borderId="9" xfId="1" applyNumberFormat="1" applyFont="1" applyFill="1" applyBorder="1"/>
    <xf numFmtId="164" fontId="0" fillId="4" borderId="10" xfId="0" applyNumberFormat="1" applyFill="1" applyBorder="1"/>
    <xf numFmtId="0" fontId="10" fillId="0" borderId="0" xfId="0" applyFont="1"/>
    <xf numFmtId="164" fontId="3"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9" fillId="4" borderId="0" xfId="2" applyFont="1" applyFill="1" applyBorder="1"/>
    <xf numFmtId="9" fontId="9" fillId="4" borderId="9" xfId="2" applyFont="1" applyFill="1" applyBorder="1"/>
    <xf numFmtId="9" fontId="9"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3" fillId="0" borderId="1" xfId="0" applyFont="1" applyBorder="1"/>
    <xf numFmtId="164" fontId="9" fillId="0" borderId="2" xfId="1" applyNumberFormat="1" applyFont="1" applyFill="1" applyBorder="1"/>
    <xf numFmtId="164" fontId="9" fillId="0" borderId="0" xfId="1" applyNumberFormat="1" applyFont="1" applyFill="1" applyBorder="1"/>
    <xf numFmtId="0" fontId="3" fillId="4" borderId="8" xfId="0" applyFont="1" applyFill="1" applyBorder="1"/>
    <xf numFmtId="0" fontId="3" fillId="0" borderId="8" xfId="0" applyFont="1" applyBorder="1"/>
    <xf numFmtId="1" fontId="3" fillId="0" borderId="0" xfId="0" applyNumberFormat="1" applyFont="1" applyBorder="1"/>
    <xf numFmtId="1" fontId="3" fillId="0" borderId="9" xfId="0" applyNumberFormat="1" applyFont="1" applyBorder="1"/>
    <xf numFmtId="0" fontId="0" fillId="4" borderId="8" xfId="0" applyFill="1" applyBorder="1"/>
    <xf numFmtId="0" fontId="0" fillId="4" borderId="0" xfId="0" applyFill="1" applyBorder="1"/>
    <xf numFmtId="0" fontId="11" fillId="0" borderId="1" xfId="0" applyFont="1" applyBorder="1"/>
    <xf numFmtId="0" fontId="12" fillId="0" borderId="2" xfId="0" applyFont="1" applyBorder="1"/>
    <xf numFmtId="164" fontId="12" fillId="0" borderId="2" xfId="1" applyNumberFormat="1" applyFont="1" applyBorder="1"/>
    <xf numFmtId="164" fontId="12" fillId="0" borderId="3" xfId="1" applyNumberFormat="1" applyFont="1" applyBorder="1"/>
    <xf numFmtId="0" fontId="12" fillId="0" borderId="8" xfId="0" applyFont="1" applyBorder="1"/>
    <xf numFmtId="0" fontId="12" fillId="0" borderId="0" xfId="0" applyFont="1" applyBorder="1"/>
    <xf numFmtId="164" fontId="12" fillId="0" borderId="0" xfId="1" applyNumberFormat="1" applyFont="1" applyBorder="1"/>
    <xf numFmtId="164" fontId="12" fillId="0" borderId="9" xfId="1" applyNumberFormat="1" applyFont="1" applyBorder="1"/>
    <xf numFmtId="0" fontId="11" fillId="3" borderId="4" xfId="0" applyFont="1" applyFill="1" applyBorder="1"/>
    <xf numFmtId="0" fontId="11" fillId="3" borderId="5" xfId="0" applyFont="1" applyFill="1" applyBorder="1"/>
    <xf numFmtId="164" fontId="11" fillId="3" borderId="5" xfId="1" applyNumberFormat="1" applyFont="1" applyFill="1" applyBorder="1"/>
    <xf numFmtId="164" fontId="11" fillId="3" borderId="6" xfId="1" applyNumberFormat="1" applyFont="1" applyFill="1" applyBorder="1"/>
    <xf numFmtId="164" fontId="0" fillId="3" borderId="15" xfId="0" applyNumberFormat="1" applyFill="1" applyBorder="1"/>
    <xf numFmtId="0" fontId="14" fillId="0" borderId="0" xfId="0" applyFont="1" applyBorder="1" applyAlignment="1">
      <alignment horizontal="left"/>
    </xf>
    <xf numFmtId="0" fontId="3" fillId="0" borderId="8" xfId="0" applyFont="1" applyFill="1" applyBorder="1"/>
    <xf numFmtId="0" fontId="3" fillId="0" borderId="0" xfId="0" applyFont="1" applyFill="1" applyBorder="1"/>
    <xf numFmtId="164" fontId="0" fillId="0" borderId="10" xfId="0" applyNumberFormat="1" applyFill="1" applyBorder="1"/>
    <xf numFmtId="0" fontId="3" fillId="0" borderId="0" xfId="0" applyFont="1" applyFill="1"/>
    <xf numFmtId="164" fontId="3" fillId="0" borderId="2" xfId="1" applyNumberFormat="1" applyFont="1" applyFill="1" applyBorder="1"/>
    <xf numFmtId="164" fontId="3" fillId="0" borderId="3" xfId="1" applyNumberFormat="1" applyFont="1" applyFill="1" applyBorder="1"/>
    <xf numFmtId="0" fontId="0" fillId="0" borderId="9" xfId="0" applyBorder="1" applyAlignment="1">
      <alignment horizontal="center"/>
    </xf>
    <xf numFmtId="0" fontId="17" fillId="0" borderId="2" xfId="0" applyFont="1" applyBorder="1" applyAlignment="1">
      <alignment horizontal="center"/>
    </xf>
    <xf numFmtId="0" fontId="17" fillId="0" borderId="0" xfId="0" applyFont="1" applyBorder="1" applyAlignment="1">
      <alignment horizontal="center" vertical="center"/>
    </xf>
    <xf numFmtId="9" fontId="3" fillId="0" borderId="2" xfId="2" applyFont="1" applyFill="1" applyBorder="1"/>
    <xf numFmtId="0" fontId="19" fillId="0" borderId="0" xfId="0" applyFont="1"/>
    <xf numFmtId="167" fontId="0" fillId="0" borderId="0" xfId="0" applyNumberFormat="1"/>
    <xf numFmtId="167" fontId="0" fillId="0" borderId="0" xfId="0" applyNumberFormat="1" applyBorder="1"/>
    <xf numFmtId="167" fontId="7" fillId="0" borderId="0" xfId="0" applyNumberFormat="1" applyFont="1" applyBorder="1"/>
    <xf numFmtId="167" fontId="0" fillId="0" borderId="0" xfId="0" applyNumberFormat="1" applyAlignment="1">
      <alignment horizontal="center"/>
    </xf>
    <xf numFmtId="167" fontId="3" fillId="0" borderId="0" xfId="0" applyNumberFormat="1" applyFont="1" applyFill="1"/>
    <xf numFmtId="167" fontId="0" fillId="0" borderId="0" xfId="1" applyNumberFormat="1" applyFont="1"/>
    <xf numFmtId="167"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left"/>
    </xf>
    <xf numFmtId="164" fontId="0" fillId="0" borderId="0" xfId="0" applyNumberFormat="1" applyFont="1" applyFill="1" applyBorder="1"/>
    <xf numFmtId="0" fontId="0" fillId="0" borderId="0" xfId="0" applyAlignment="1">
      <alignment horizontal="center"/>
    </xf>
    <xf numFmtId="0" fontId="4" fillId="0" borderId="0" xfId="0" applyFont="1" applyAlignment="1">
      <alignment horizontal="left"/>
    </xf>
    <xf numFmtId="0" fontId="0" fillId="0" borderId="0" xfId="0" applyBorder="1" applyAlignment="1">
      <alignment horizontal="left"/>
    </xf>
    <xf numFmtId="0" fontId="0" fillId="0" borderId="0" xfId="0" applyBorder="1" applyAlignment="1">
      <alignment horizontal="center"/>
    </xf>
    <xf numFmtId="0" fontId="0" fillId="0" borderId="0" xfId="0" applyFill="1" applyBorder="1"/>
    <xf numFmtId="164" fontId="0" fillId="0" borderId="0" xfId="0" applyNumberFormat="1" applyFill="1" applyBorder="1"/>
    <xf numFmtId="0" fontId="0" fillId="0" borderId="0" xfId="0" applyFill="1"/>
    <xf numFmtId="0" fontId="0" fillId="0" borderId="8" xfId="0" applyFill="1" applyBorder="1"/>
    <xf numFmtId="9" fontId="0" fillId="0" borderId="0" xfId="2" applyFont="1" applyFill="1" applyBorder="1"/>
    <xf numFmtId="9" fontId="9" fillId="0" borderId="0" xfId="2" applyFont="1" applyFill="1" applyBorder="1"/>
    <xf numFmtId="164" fontId="0" fillId="0" borderId="0" xfId="1" applyNumberFormat="1" applyFont="1" applyFill="1" applyBorder="1"/>
    <xf numFmtId="0" fontId="0" fillId="5" borderId="16" xfId="0" applyFill="1" applyBorder="1" applyAlignment="1">
      <alignment horizontal="center" wrapText="1"/>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0" xfId="0" applyFill="1" applyBorder="1"/>
    <xf numFmtId="0" fontId="0" fillId="5" borderId="20" xfId="0" applyFill="1" applyBorder="1"/>
    <xf numFmtId="0" fontId="10" fillId="5" borderId="19" xfId="0" applyFont="1" applyFill="1" applyBorder="1"/>
    <xf numFmtId="0" fontId="10" fillId="5" borderId="0" xfId="0" applyFont="1" applyFill="1" applyBorder="1"/>
    <xf numFmtId="0" fontId="10" fillId="5" borderId="20" xfId="0" applyFont="1" applyFill="1" applyBorder="1"/>
    <xf numFmtId="0" fontId="0" fillId="5" borderId="19" xfId="0" applyFill="1" applyBorder="1"/>
    <xf numFmtId="9" fontId="0" fillId="5" borderId="19" xfId="2" applyFont="1" applyFill="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3" fillId="5" borderId="26" xfId="0" applyFont="1" applyFill="1" applyBorder="1" applyAlignment="1">
      <alignment horizontal="center"/>
    </xf>
    <xf numFmtId="9" fontId="0" fillId="5" borderId="0" xfId="2" applyFont="1" applyFill="1" applyBorder="1"/>
    <xf numFmtId="43" fontId="0" fillId="5" borderId="20" xfId="1" applyNumberFormat="1" applyFont="1" applyFill="1" applyBorder="1"/>
    <xf numFmtId="9" fontId="0" fillId="5" borderId="21" xfId="2" applyFont="1" applyFill="1" applyBorder="1"/>
    <xf numFmtId="9" fontId="0" fillId="5" borderId="22" xfId="2" applyFont="1" applyFill="1" applyBorder="1"/>
    <xf numFmtId="43" fontId="0" fillId="5" borderId="23" xfId="1" applyNumberFormat="1" applyFont="1" applyFill="1" applyBorder="1"/>
    <xf numFmtId="0" fontId="3" fillId="4" borderId="24" xfId="0" applyFont="1" applyFill="1" applyBorder="1" applyAlignment="1">
      <alignment horizontal="center"/>
    </xf>
    <xf numFmtId="0" fontId="3" fillId="4" borderId="25" xfId="0" applyFont="1" applyFill="1" applyBorder="1" applyAlignment="1">
      <alignment horizontal="center"/>
    </xf>
    <xf numFmtId="0" fontId="3" fillId="4" borderId="26" xfId="0" applyFont="1" applyFill="1" applyBorder="1" applyAlignment="1">
      <alignment horizontal="center"/>
    </xf>
    <xf numFmtId="0" fontId="0" fillId="4" borderId="16" xfId="0" applyFill="1" applyBorder="1" applyAlignment="1">
      <alignment horizontal="center" wrapText="1"/>
    </xf>
    <xf numFmtId="0" fontId="0" fillId="4" borderId="17" xfId="0" applyFill="1" applyBorder="1" applyAlignment="1">
      <alignment horizontal="center" wrapText="1"/>
    </xf>
    <xf numFmtId="0" fontId="0" fillId="4" borderId="18" xfId="0" applyFill="1" applyBorder="1" applyAlignment="1">
      <alignment horizontal="center" wrapText="1"/>
    </xf>
    <xf numFmtId="0" fontId="10" fillId="4" borderId="19" xfId="0" applyFont="1" applyFill="1" applyBorder="1"/>
    <xf numFmtId="0" fontId="10" fillId="4" borderId="20" xfId="0" applyFont="1" applyFill="1" applyBorder="1"/>
    <xf numFmtId="0" fontId="0" fillId="4" borderId="19" xfId="0" applyFill="1" applyBorder="1"/>
    <xf numFmtId="0" fontId="0" fillId="4" borderId="20" xfId="0" applyFill="1" applyBorder="1"/>
    <xf numFmtId="9" fontId="0" fillId="4" borderId="19" xfId="2" applyFont="1" applyFill="1" applyBorder="1"/>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4" borderId="17" xfId="0" applyFill="1" applyBorder="1" applyAlignment="1">
      <alignment horizontal="center" wrapText="1"/>
    </xf>
    <xf numFmtId="0" fontId="9" fillId="4" borderId="19" xfId="0" applyFont="1" applyFill="1" applyBorder="1"/>
    <xf numFmtId="167" fontId="9" fillId="4" borderId="0" xfId="0" applyNumberFormat="1" applyFont="1" applyFill="1" applyBorder="1"/>
    <xf numFmtId="165" fontId="9" fillId="4" borderId="0" xfId="0" applyNumberFormat="1" applyFont="1" applyFill="1" applyBorder="1"/>
    <xf numFmtId="0" fontId="9" fillId="4" borderId="0" xfId="0" applyFont="1" applyFill="1" applyBorder="1"/>
    <xf numFmtId="0" fontId="9" fillId="4" borderId="20" xfId="0" applyFont="1" applyFill="1" applyBorder="1"/>
    <xf numFmtId="1" fontId="9" fillId="4" borderId="19" xfId="0" applyNumberFormat="1" applyFont="1" applyFill="1" applyBorder="1" applyAlignment="1">
      <alignment horizontal="center"/>
    </xf>
    <xf numFmtId="1" fontId="9" fillId="4" borderId="0" xfId="0" applyNumberFormat="1" applyFont="1" applyFill="1" applyBorder="1" applyAlignment="1">
      <alignment horizontal="center"/>
    </xf>
    <xf numFmtId="9" fontId="9" fillId="4" borderId="19" xfId="2" applyFont="1" applyFill="1" applyBorder="1"/>
    <xf numFmtId="167" fontId="9" fillId="4" borderId="0" xfId="2" applyNumberFormat="1" applyFont="1" applyFill="1" applyBorder="1"/>
    <xf numFmtId="0" fontId="3" fillId="4" borderId="19" xfId="0" applyFont="1" applyFill="1" applyBorder="1"/>
    <xf numFmtId="167" fontId="3" fillId="4" borderId="0" xfId="0" applyNumberFormat="1" applyFont="1" applyFill="1" applyBorder="1"/>
    <xf numFmtId="0" fontId="3" fillId="4" borderId="0" xfId="0" applyFont="1" applyFill="1" applyBorder="1"/>
    <xf numFmtId="0" fontId="3" fillId="4" borderId="20" xfId="0" applyFont="1" applyFill="1" applyBorder="1"/>
    <xf numFmtId="0" fontId="0" fillId="4" borderId="19" xfId="0" applyFill="1" applyBorder="1" applyAlignment="1">
      <alignment horizontal="center" wrapText="1"/>
    </xf>
    <xf numFmtId="0" fontId="0" fillId="4" borderId="0" xfId="0" applyFill="1" applyBorder="1" applyAlignment="1">
      <alignment horizontal="center" wrapText="1"/>
    </xf>
    <xf numFmtId="0" fontId="0" fillId="4" borderId="0" xfId="0" applyFill="1" applyBorder="1" applyAlignment="1">
      <alignment horizontal="center" wrapText="1"/>
    </xf>
    <xf numFmtId="167" fontId="10" fillId="4" borderId="0" xfId="0" applyNumberFormat="1" applyFont="1" applyFill="1" applyBorder="1"/>
    <xf numFmtId="1" fontId="18" fillId="4" borderId="19" xfId="0" applyNumberFormat="1" applyFont="1" applyFill="1" applyBorder="1" applyAlignment="1">
      <alignment horizontal="center"/>
    </xf>
    <xf numFmtId="1" fontId="0" fillId="4" borderId="0" xfId="0" applyNumberFormat="1" applyFont="1" applyFill="1" applyBorder="1" applyAlignment="1">
      <alignment horizontal="center"/>
    </xf>
    <xf numFmtId="1" fontId="18" fillId="4" borderId="0" xfId="2" applyNumberFormat="1" applyFont="1" applyFill="1" applyBorder="1" applyAlignment="1">
      <alignment horizontal="center"/>
    </xf>
    <xf numFmtId="164" fontId="0" fillId="4" borderId="20" xfId="1" applyNumberFormat="1" applyFont="1" applyFill="1" applyBorder="1"/>
    <xf numFmtId="164" fontId="0" fillId="4" borderId="19" xfId="1" applyNumberFormat="1" applyFont="1" applyFill="1" applyBorder="1"/>
    <xf numFmtId="167" fontId="0" fillId="4" borderId="0" xfId="1" applyNumberFormat="1" applyFont="1" applyFill="1" applyBorder="1"/>
    <xf numFmtId="167" fontId="0" fillId="4" borderId="0" xfId="0" applyNumberFormat="1" applyFill="1" applyBorder="1"/>
    <xf numFmtId="0" fontId="0" fillId="4" borderId="19" xfId="0" applyFill="1" applyBorder="1" applyAlignment="1">
      <alignment horizontal="center"/>
    </xf>
    <xf numFmtId="167" fontId="0" fillId="4" borderId="0" xfId="0" applyNumberFormat="1" applyFill="1" applyBorder="1" applyAlignment="1">
      <alignment horizontal="center"/>
    </xf>
    <xf numFmtId="0" fontId="0" fillId="4" borderId="0" xfId="0" applyFill="1" applyBorder="1" applyAlignment="1">
      <alignment horizontal="center"/>
    </xf>
    <xf numFmtId="0" fontId="0" fillId="4" borderId="20" xfId="0" applyFill="1" applyBorder="1" applyAlignment="1">
      <alignment horizontal="center"/>
    </xf>
    <xf numFmtId="0" fontId="0" fillId="4" borderId="0" xfId="0" applyFill="1" applyBorder="1" applyAlignment="1">
      <alignment horizontal="center"/>
    </xf>
    <xf numFmtId="0" fontId="0" fillId="4" borderId="20" xfId="0" applyFill="1" applyBorder="1" applyAlignment="1">
      <alignment horizontal="center" wrapText="1"/>
    </xf>
    <xf numFmtId="166" fontId="9" fillId="4" borderId="0" xfId="0" applyNumberFormat="1" applyFont="1" applyFill="1" applyBorder="1"/>
    <xf numFmtId="166" fontId="9" fillId="4" borderId="0" xfId="0" applyNumberFormat="1" applyFont="1" applyFill="1" applyBorder="1" applyAlignment="1">
      <alignment horizontal="center"/>
    </xf>
    <xf numFmtId="9" fontId="9" fillId="4" borderId="21" xfId="2" applyFont="1" applyFill="1" applyBorder="1"/>
    <xf numFmtId="167" fontId="9" fillId="4" borderId="22" xfId="2" applyNumberFormat="1" applyFont="1" applyFill="1" applyBorder="1"/>
    <xf numFmtId="9" fontId="9" fillId="4" borderId="22" xfId="2" applyFont="1" applyFill="1" applyBorder="1"/>
    <xf numFmtId="164" fontId="0" fillId="4" borderId="22" xfId="1" applyNumberFormat="1" applyFont="1" applyFill="1" applyBorder="1"/>
    <xf numFmtId="164" fontId="0" fillId="4" borderId="23" xfId="1" applyNumberFormat="1" applyFont="1" applyFill="1" applyBorder="1"/>
    <xf numFmtId="1" fontId="0" fillId="4" borderId="0" xfId="0" applyNumberFormat="1" applyFill="1" applyBorder="1" applyAlignment="1">
      <alignment horizontal="center"/>
    </xf>
    <xf numFmtId="0" fontId="3" fillId="6" borderId="24" xfId="0" applyFont="1" applyFill="1" applyBorder="1" applyAlignment="1">
      <alignment horizontal="center"/>
    </xf>
    <xf numFmtId="0" fontId="3" fillId="6" borderId="25" xfId="0" applyFont="1" applyFill="1" applyBorder="1" applyAlignment="1">
      <alignment horizontal="center"/>
    </xf>
    <xf numFmtId="0" fontId="3" fillId="6" borderId="26" xfId="0" applyFont="1" applyFill="1" applyBorder="1" applyAlignment="1">
      <alignment horizontal="center"/>
    </xf>
    <xf numFmtId="0" fontId="0" fillId="6" borderId="19" xfId="0" applyFill="1" applyBorder="1"/>
    <xf numFmtId="0" fontId="3" fillId="6" borderId="0" xfId="0" applyFont="1" applyFill="1" applyBorder="1" applyAlignment="1">
      <alignment horizontal="center" wrapText="1"/>
    </xf>
    <xf numFmtId="0" fontId="3" fillId="6" borderId="20" xfId="0" applyFont="1" applyFill="1" applyBorder="1" applyAlignment="1">
      <alignment horizontal="center" wrapText="1"/>
    </xf>
    <xf numFmtId="164" fontId="1" fillId="6" borderId="0" xfId="1" applyNumberFormat="1" applyFont="1" applyFill="1" applyBorder="1"/>
    <xf numFmtId="164" fontId="0" fillId="6" borderId="20" xfId="0" applyNumberFormat="1" applyFont="1" applyFill="1" applyBorder="1"/>
    <xf numFmtId="0" fontId="0" fillId="6" borderId="21" xfId="0" applyFill="1" applyBorder="1"/>
    <xf numFmtId="0" fontId="0" fillId="6" borderId="22" xfId="0" applyFill="1" applyBorder="1"/>
    <xf numFmtId="0" fontId="0" fillId="6" borderId="23" xfId="0" applyFill="1" applyBorder="1"/>
    <xf numFmtId="0" fontId="0" fillId="4" borderId="16" xfId="0" applyFill="1" applyBorder="1"/>
    <xf numFmtId="167" fontId="3" fillId="4" borderId="17" xfId="0" applyNumberFormat="1" applyFont="1" applyFill="1" applyBorder="1" applyAlignment="1">
      <alignment horizontal="center"/>
    </xf>
    <xf numFmtId="0" fontId="0" fillId="4" borderId="17" xfId="0" applyFill="1" applyBorder="1"/>
    <xf numFmtId="0" fontId="0" fillId="4" borderId="18" xfId="0" applyFill="1" applyBorder="1"/>
    <xf numFmtId="167"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167" fontId="2" fillId="4" borderId="0" xfId="1" applyNumberFormat="1" applyFont="1" applyFill="1" applyBorder="1"/>
    <xf numFmtId="3" fontId="0" fillId="4" borderId="0" xfId="0" applyNumberFormat="1" applyFill="1" applyBorder="1"/>
    <xf numFmtId="2" fontId="0" fillId="4" borderId="0" xfId="2" applyNumberFormat="1" applyFont="1" applyFill="1" applyBorder="1"/>
    <xf numFmtId="10" fontId="0" fillId="4" borderId="0" xfId="2" applyNumberFormat="1" applyFont="1" applyFill="1" applyBorder="1"/>
    <xf numFmtId="0" fontId="0" fillId="4" borderId="0" xfId="0" applyFill="1" applyBorder="1" applyAlignment="1">
      <alignment horizontal="left" wrapText="1"/>
    </xf>
    <xf numFmtId="0" fontId="0" fillId="4" borderId="20" xfId="0" applyFill="1" applyBorder="1" applyAlignment="1">
      <alignment horizontal="left" wrapText="1"/>
    </xf>
    <xf numFmtId="167" fontId="0" fillId="4" borderId="0" xfId="0" applyNumberFormat="1" applyFont="1" applyFill="1" applyBorder="1"/>
    <xf numFmtId="1" fontId="0" fillId="4" borderId="0" xfId="0" applyNumberFormat="1" applyFill="1" applyBorder="1"/>
    <xf numFmtId="0" fontId="19" fillId="4" borderId="19" xfId="0" applyFont="1" applyFill="1" applyBorder="1"/>
    <xf numFmtId="0" fontId="0" fillId="4" borderId="21" xfId="0" applyFill="1" applyBorder="1"/>
    <xf numFmtId="167" fontId="0" fillId="4" borderId="22" xfId="0" applyNumberFormat="1" applyFill="1" applyBorder="1"/>
    <xf numFmtId="0" fontId="0" fillId="4" borderId="22" xfId="0" applyFill="1" applyBorder="1"/>
    <xf numFmtId="0" fontId="0" fillId="4" borderId="23" xfId="0" applyFill="1" applyBorder="1"/>
    <xf numFmtId="2" fontId="0" fillId="5" borderId="0" xfId="2" applyNumberFormat="1" applyFont="1" applyFill="1" applyBorder="1"/>
    <xf numFmtId="2" fontId="0" fillId="5" borderId="0" xfId="0" applyNumberFormat="1" applyFill="1" applyBorder="1"/>
    <xf numFmtId="43" fontId="0" fillId="5" borderId="0" xfId="0" applyNumberFormat="1" applyFill="1" applyBorder="1"/>
  </cellXfs>
  <cellStyles count="22">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4"/>
    <cellStyle name="Percent" xfId="2" builtinId="5"/>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117"/>
  <sheetViews>
    <sheetView tabSelected="1" zoomScale="115" zoomScaleNormal="115" zoomScalePageLayoutView="115" workbookViewId="0">
      <selection activeCell="C8" sqref="C8"/>
    </sheetView>
  </sheetViews>
  <sheetFormatPr baseColWidth="10" defaultColWidth="11" defaultRowHeight="15" x14ac:dyDescent="0"/>
  <cols>
    <col min="1" max="1" width="19.1640625" customWidth="1"/>
    <col min="2" max="2" width="18.83203125" customWidth="1"/>
    <col min="3" max="7" width="8.6640625" customWidth="1"/>
    <col min="8" max="8" width="9.1640625" customWidth="1"/>
    <col min="9" max="12" width="9.5" bestFit="1" customWidth="1"/>
    <col min="13" max="13" width="9.5" customWidth="1"/>
    <col min="14" max="15" width="9.5" bestFit="1" customWidth="1"/>
    <col min="16" max="16" width="9" bestFit="1" customWidth="1"/>
    <col min="17" max="17" width="9" customWidth="1"/>
    <col min="18" max="18" width="13.1640625" customWidth="1"/>
    <col min="19" max="19" width="11" style="100"/>
    <col min="20" max="20" width="12.5" bestFit="1" customWidth="1"/>
    <col min="21" max="21" width="13.5" customWidth="1"/>
    <col min="22" max="23" width="12.6640625" customWidth="1"/>
    <col min="25" max="25" width="9.6640625" customWidth="1"/>
    <col min="26" max="26" width="11.5" customWidth="1"/>
    <col min="27" max="27" width="12.1640625" customWidth="1"/>
  </cols>
  <sheetData>
    <row r="1" spans="1:31" ht="18">
      <c r="A1" s="112" t="s">
        <v>0</v>
      </c>
      <c r="B1" s="112"/>
      <c r="C1" s="112"/>
      <c r="D1" s="112"/>
      <c r="E1" s="112"/>
      <c r="F1" s="112"/>
      <c r="G1" s="112"/>
      <c r="H1" s="112"/>
      <c r="I1" s="112"/>
      <c r="J1" s="112"/>
      <c r="K1" s="112"/>
      <c r="L1" s="112"/>
      <c r="M1" s="112"/>
      <c r="N1" s="112"/>
      <c r="O1" s="112"/>
      <c r="P1" s="112"/>
      <c r="Q1" s="109"/>
    </row>
    <row r="2" spans="1:31" ht="10" customHeight="1">
      <c r="B2" s="111"/>
      <c r="C2" s="111"/>
      <c r="D2" s="111"/>
      <c r="E2" s="111"/>
      <c r="F2" s="111"/>
      <c r="G2" s="111"/>
      <c r="H2" s="111"/>
      <c r="I2" s="111"/>
      <c r="J2" s="111"/>
      <c r="K2" s="111"/>
      <c r="L2" s="111"/>
      <c r="M2" s="111"/>
      <c r="N2" s="111"/>
      <c r="O2" s="111"/>
    </row>
    <row r="3" spans="1:31">
      <c r="A3" s="1" t="s">
        <v>1</v>
      </c>
      <c r="B3" s="113" t="s">
        <v>40</v>
      </c>
      <c r="C3" s="113"/>
      <c r="D3" s="113"/>
      <c r="E3" s="113"/>
      <c r="F3" s="113"/>
      <c r="G3" s="113"/>
      <c r="H3" s="113"/>
      <c r="I3" s="113"/>
      <c r="J3" s="113"/>
      <c r="K3" s="113"/>
      <c r="L3" s="113"/>
      <c r="M3" s="113"/>
      <c r="N3" s="113"/>
      <c r="O3" s="113"/>
      <c r="P3" s="2"/>
      <c r="Q3" s="2"/>
      <c r="R3" s="2"/>
      <c r="S3" s="101"/>
    </row>
    <row r="4" spans="1:31" ht="5" customHeight="1">
      <c r="A4" s="2"/>
      <c r="B4" s="114"/>
      <c r="C4" s="114"/>
      <c r="D4" s="114"/>
      <c r="E4" s="114"/>
      <c r="F4" s="114"/>
      <c r="G4" s="114"/>
      <c r="H4" s="114"/>
      <c r="I4" s="114"/>
      <c r="J4" s="114"/>
      <c r="K4" s="114"/>
      <c r="L4" s="114"/>
      <c r="M4" s="114"/>
      <c r="N4" s="114"/>
      <c r="O4" s="114"/>
      <c r="P4" s="2"/>
      <c r="Q4" s="2"/>
      <c r="R4" s="2"/>
      <c r="S4" s="101"/>
    </row>
    <row r="5" spans="1:31">
      <c r="A5" s="1" t="s">
        <v>2</v>
      </c>
      <c r="B5" s="2"/>
      <c r="C5" s="2"/>
      <c r="D5" s="2"/>
      <c r="E5" s="2"/>
      <c r="F5" s="2"/>
      <c r="G5" s="2"/>
      <c r="H5" s="2"/>
      <c r="I5" s="2"/>
      <c r="J5" s="2"/>
      <c r="K5" s="2"/>
      <c r="L5" s="2"/>
      <c r="M5" s="2"/>
      <c r="N5" s="2"/>
      <c r="O5" s="2"/>
      <c r="P5" s="2"/>
      <c r="Q5" s="2"/>
      <c r="R5" s="2"/>
      <c r="S5" s="101"/>
    </row>
    <row r="6" spans="1:31">
      <c r="A6" s="4" t="s">
        <v>3</v>
      </c>
      <c r="B6" s="4"/>
      <c r="C6" s="4"/>
      <c r="D6" s="4"/>
      <c r="E6" s="4"/>
      <c r="F6" s="4"/>
      <c r="G6" s="4"/>
      <c r="H6" s="4"/>
      <c r="I6" s="4"/>
      <c r="J6" s="5"/>
      <c r="K6" s="5"/>
      <c r="L6" s="5"/>
      <c r="M6" s="5"/>
      <c r="N6" s="5"/>
      <c r="O6" s="2"/>
      <c r="P6" s="2"/>
      <c r="Q6" s="2"/>
      <c r="R6" s="2"/>
      <c r="S6" s="101"/>
    </row>
    <row r="7" spans="1:31" s="9" customFormat="1">
      <c r="A7" s="6" t="s">
        <v>41</v>
      </c>
      <c r="B7" s="6"/>
      <c r="C7" s="6"/>
      <c r="D7" s="6"/>
      <c r="E7" s="6"/>
      <c r="F7" s="6"/>
      <c r="G7" s="6"/>
      <c r="H7" s="6"/>
      <c r="I7" s="6"/>
      <c r="J7" s="7"/>
      <c r="K7" s="7"/>
      <c r="L7" s="7"/>
      <c r="M7" s="7"/>
      <c r="N7" s="7"/>
      <c r="O7" s="8"/>
      <c r="P7" s="8"/>
      <c r="Q7" s="8"/>
      <c r="R7" s="8"/>
      <c r="S7" s="102"/>
    </row>
    <row r="8" spans="1:31" s="9" customFormat="1">
      <c r="A8" s="6" t="s">
        <v>42</v>
      </c>
      <c r="B8" s="6"/>
      <c r="C8" s="6"/>
      <c r="D8" s="6"/>
      <c r="E8" s="6"/>
      <c r="F8" s="6"/>
      <c r="G8" s="6"/>
      <c r="H8" s="6"/>
      <c r="I8" s="6"/>
      <c r="J8" s="7"/>
      <c r="K8" s="7"/>
      <c r="L8" s="7"/>
      <c r="M8" s="7"/>
      <c r="N8" s="7"/>
      <c r="O8" s="8"/>
      <c r="P8" s="8"/>
      <c r="Q8" s="8"/>
      <c r="R8" s="8"/>
      <c r="S8" s="102"/>
    </row>
    <row r="9" spans="1:31" s="9" customFormat="1">
      <c r="A9" s="6" t="s">
        <v>44</v>
      </c>
      <c r="B9" s="6"/>
      <c r="C9" s="6"/>
      <c r="D9" s="6"/>
      <c r="E9" s="6"/>
      <c r="F9" s="6"/>
      <c r="G9" s="6"/>
      <c r="H9" s="6"/>
      <c r="I9" s="6"/>
      <c r="J9" s="7"/>
      <c r="K9" s="7"/>
      <c r="L9" s="7"/>
      <c r="M9" s="7"/>
      <c r="N9" s="7"/>
      <c r="O9" s="8"/>
      <c r="P9" s="8"/>
      <c r="Q9" s="8"/>
      <c r="R9" s="8"/>
      <c r="S9" s="102"/>
    </row>
    <row r="10" spans="1:31">
      <c r="A10" s="88" t="s">
        <v>4</v>
      </c>
      <c r="B10" s="88"/>
      <c r="C10" s="88"/>
      <c r="D10" s="88"/>
      <c r="E10" s="88"/>
      <c r="F10" s="88"/>
      <c r="G10" s="88"/>
      <c r="H10" s="88"/>
      <c r="I10" s="4"/>
      <c r="J10" s="5"/>
      <c r="K10" s="5"/>
      <c r="L10" s="5"/>
      <c r="M10" s="5"/>
      <c r="N10" s="5"/>
      <c r="O10" s="2"/>
      <c r="P10" s="2"/>
      <c r="Q10" s="115"/>
      <c r="R10" s="2"/>
      <c r="S10" s="101"/>
    </row>
    <row r="11" spans="1:31">
      <c r="A11" s="88" t="s">
        <v>5</v>
      </c>
      <c r="B11" s="88"/>
      <c r="C11" s="88"/>
      <c r="D11" s="88"/>
      <c r="E11" s="88"/>
      <c r="F11" s="88"/>
      <c r="G11" s="88"/>
      <c r="H11" s="88"/>
      <c r="I11" s="4"/>
      <c r="J11" s="5"/>
      <c r="K11" s="5"/>
      <c r="L11" s="5"/>
      <c r="M11" s="5"/>
      <c r="N11" s="5"/>
      <c r="O11" s="2"/>
      <c r="P11" s="2"/>
      <c r="Q11" s="115"/>
      <c r="R11" s="2"/>
      <c r="S11" s="101"/>
    </row>
    <row r="12" spans="1:31">
      <c r="A12" s="88" t="s">
        <v>43</v>
      </c>
      <c r="B12" s="88"/>
      <c r="C12" s="88"/>
      <c r="D12" s="88"/>
      <c r="E12" s="88"/>
      <c r="F12" s="88"/>
      <c r="G12" s="88"/>
      <c r="H12" s="88"/>
      <c r="I12" s="4"/>
      <c r="J12" s="5"/>
      <c r="K12" s="5"/>
      <c r="L12" s="5"/>
      <c r="M12" s="5"/>
      <c r="N12" s="5"/>
      <c r="O12" s="2"/>
      <c r="P12" s="2"/>
      <c r="Q12" s="115"/>
      <c r="R12" s="2"/>
      <c r="S12" s="101"/>
    </row>
    <row r="13" spans="1:31" ht="10" customHeight="1">
      <c r="A13" s="10"/>
      <c r="B13" s="114"/>
      <c r="C13" s="114"/>
      <c r="D13" s="114"/>
      <c r="E13" s="114"/>
      <c r="F13" s="114"/>
      <c r="G13" s="114"/>
      <c r="H13" s="114"/>
      <c r="I13" s="114"/>
      <c r="J13" s="114"/>
      <c r="K13" s="114"/>
      <c r="L13" s="114"/>
      <c r="M13" s="114"/>
      <c r="N13" s="114"/>
      <c r="O13" s="114"/>
      <c r="P13" s="2"/>
      <c r="Q13" s="115"/>
      <c r="R13" s="2"/>
      <c r="S13" s="101"/>
    </row>
    <row r="14" spans="1:31" ht="16" thickBot="1">
      <c r="A14" s="11"/>
      <c r="D14" s="12"/>
      <c r="E14" s="12"/>
      <c r="F14" s="12"/>
      <c r="G14" s="12"/>
      <c r="I14" s="12"/>
      <c r="J14" s="12"/>
      <c r="K14" s="12"/>
      <c r="L14" s="12"/>
      <c r="N14" s="12"/>
      <c r="Q14" s="117"/>
    </row>
    <row r="15" spans="1:31" s="16" customFormat="1" ht="16" thickBot="1">
      <c r="A15" s="13" t="s">
        <v>6</v>
      </c>
      <c r="B15" s="96">
        <v>2012</v>
      </c>
      <c r="C15" s="14" t="s">
        <v>7</v>
      </c>
      <c r="D15" s="14" t="s">
        <v>7</v>
      </c>
      <c r="E15" s="14" t="s">
        <v>7</v>
      </c>
      <c r="F15" s="14" t="s">
        <v>7</v>
      </c>
      <c r="G15" s="14" t="s">
        <v>7</v>
      </c>
      <c r="H15" s="14" t="s">
        <v>8</v>
      </c>
      <c r="I15" s="14" t="s">
        <v>8</v>
      </c>
      <c r="J15" s="14" t="s">
        <v>8</v>
      </c>
      <c r="K15" s="14" t="s">
        <v>8</v>
      </c>
      <c r="L15" s="14" t="s">
        <v>8</v>
      </c>
      <c r="M15" s="14" t="s">
        <v>8</v>
      </c>
      <c r="N15" s="14" t="s">
        <v>8</v>
      </c>
      <c r="O15" s="15" t="s">
        <v>8</v>
      </c>
      <c r="P15"/>
      <c r="Q15" s="117"/>
      <c r="R15" s="151" t="s">
        <v>79</v>
      </c>
      <c r="S15" s="152"/>
      <c r="T15" s="152"/>
      <c r="U15" s="152"/>
      <c r="V15" s="152"/>
      <c r="W15" s="152"/>
      <c r="X15" s="152"/>
      <c r="Y15" s="152"/>
      <c r="Z15" s="152"/>
      <c r="AA15" s="152"/>
      <c r="AB15" s="152"/>
      <c r="AC15" s="152"/>
      <c r="AD15" s="152"/>
      <c r="AE15" s="153"/>
    </row>
    <row r="16" spans="1:31" s="21" customFormat="1" ht="30">
      <c r="A16" s="17" t="s">
        <v>9</v>
      </c>
      <c r="B16" s="18" t="s">
        <v>10</v>
      </c>
      <c r="C16" s="18" t="s">
        <v>11</v>
      </c>
      <c r="D16" s="18" t="s">
        <v>12</v>
      </c>
      <c r="E16" s="18" t="s">
        <v>13</v>
      </c>
      <c r="F16" s="18" t="s">
        <v>14</v>
      </c>
      <c r="G16" s="18" t="s">
        <v>15</v>
      </c>
      <c r="H16" s="18" t="s">
        <v>16</v>
      </c>
      <c r="I16" s="18" t="s">
        <v>17</v>
      </c>
      <c r="J16" s="18" t="s">
        <v>18</v>
      </c>
      <c r="K16" s="18" t="s">
        <v>19</v>
      </c>
      <c r="L16" s="18" t="s">
        <v>20</v>
      </c>
      <c r="M16" s="18" t="s">
        <v>21</v>
      </c>
      <c r="N16" s="18" t="s">
        <v>22</v>
      </c>
      <c r="O16" s="19" t="s">
        <v>23</v>
      </c>
      <c r="P16" s="20" t="s">
        <v>24</v>
      </c>
      <c r="Q16" s="20"/>
      <c r="R16" s="143" t="s">
        <v>47</v>
      </c>
      <c r="S16" s="144"/>
      <c r="T16" s="144"/>
      <c r="U16" s="144"/>
      <c r="V16" s="144"/>
      <c r="W16" s="154"/>
      <c r="X16" s="154"/>
      <c r="Y16" s="154"/>
      <c r="Z16" s="154"/>
      <c r="AA16" s="154"/>
      <c r="AB16" s="154"/>
      <c r="AC16" s="154"/>
      <c r="AD16" s="154"/>
      <c r="AE16" s="145"/>
    </row>
    <row r="17" spans="1:31" s="28" customFormat="1" ht="15" customHeight="1">
      <c r="A17" s="22" t="s">
        <v>25</v>
      </c>
      <c r="B17" s="23" t="s">
        <v>26</v>
      </c>
      <c r="C17" s="24">
        <v>2394</v>
      </c>
      <c r="D17" s="24">
        <v>2027</v>
      </c>
      <c r="E17" s="24">
        <v>1824</v>
      </c>
      <c r="F17" s="24">
        <v>1642</v>
      </c>
      <c r="G17" s="24">
        <v>1592.74</v>
      </c>
      <c r="H17" s="25">
        <v>2681.9259999999999</v>
      </c>
      <c r="I17" s="25">
        <v>2340.3609999999999</v>
      </c>
      <c r="J17" s="25">
        <v>2132.7350000000001</v>
      </c>
      <c r="K17" s="25">
        <v>2006.5260000000001</v>
      </c>
      <c r="L17" s="25">
        <v>1929.808</v>
      </c>
      <c r="M17" s="25">
        <v>1883.174</v>
      </c>
      <c r="N17" s="25">
        <v>1854.826</v>
      </c>
      <c r="O17" s="26">
        <v>1837.595</v>
      </c>
      <c r="P17" s="27">
        <f>SUM(C17:O17)</f>
        <v>26146.691000000003</v>
      </c>
      <c r="Q17" s="116"/>
      <c r="R17" s="155"/>
      <c r="S17" s="156"/>
      <c r="T17" s="157"/>
      <c r="U17" s="157"/>
      <c r="V17" s="157"/>
      <c r="W17" s="157"/>
      <c r="X17" s="157"/>
      <c r="Y17" s="157"/>
      <c r="Z17" s="157"/>
      <c r="AA17" s="157"/>
      <c r="AB17" s="157"/>
      <c r="AC17" s="158"/>
      <c r="AD17" s="158"/>
      <c r="AE17" s="159"/>
    </row>
    <row r="18" spans="1:31" s="28" customFormat="1">
      <c r="A18" s="29" t="str">
        <f>A17</f>
        <v>Japan RESELLER</v>
      </c>
      <c r="B18" s="30" t="s">
        <v>27</v>
      </c>
      <c r="C18" s="31">
        <v>1645</v>
      </c>
      <c r="D18" s="31">
        <v>1403</v>
      </c>
      <c r="E18" s="31">
        <v>1263</v>
      </c>
      <c r="F18" s="31">
        <v>1136</v>
      </c>
      <c r="G18" s="31">
        <v>1101.92</v>
      </c>
      <c r="H18" s="32">
        <v>1843.0820000000001</v>
      </c>
      <c r="I18" s="32">
        <v>1611.307</v>
      </c>
      <c r="J18" s="32">
        <v>1470.4179999999999</v>
      </c>
      <c r="K18" s="32">
        <v>1384.777</v>
      </c>
      <c r="L18" s="32">
        <v>1332.7180000000001</v>
      </c>
      <c r="M18" s="32">
        <v>1301.0730000000001</v>
      </c>
      <c r="N18" s="32">
        <v>1281.838</v>
      </c>
      <c r="O18" s="33">
        <v>1270.145</v>
      </c>
      <c r="P18" s="34">
        <f t="shared" ref="P18:P22" si="0">SUM(C18:O18)</f>
        <v>18044.278000000002</v>
      </c>
      <c r="Q18" s="116"/>
      <c r="R18" s="160">
        <v>1</v>
      </c>
      <c r="S18" s="161">
        <v>2</v>
      </c>
      <c r="T18" s="161">
        <v>3</v>
      </c>
      <c r="U18" s="161">
        <v>4</v>
      </c>
      <c r="V18" s="161">
        <v>5</v>
      </c>
      <c r="W18" s="161"/>
      <c r="X18" s="157" t="s">
        <v>45</v>
      </c>
      <c r="Y18" s="158"/>
      <c r="Z18" s="158"/>
      <c r="AA18" s="158"/>
      <c r="AB18" s="158"/>
      <c r="AC18" s="158"/>
      <c r="AD18" s="158"/>
      <c r="AE18" s="159"/>
    </row>
    <row r="19" spans="1:31" s="28" customFormat="1">
      <c r="A19" s="29" t="str">
        <f>A18</f>
        <v>Japan RESELLER</v>
      </c>
      <c r="B19" s="30" t="s">
        <v>28</v>
      </c>
      <c r="C19" s="31">
        <v>679</v>
      </c>
      <c r="D19" s="31">
        <v>567</v>
      </c>
      <c r="E19" s="31">
        <v>510</v>
      </c>
      <c r="F19" s="31">
        <v>459</v>
      </c>
      <c r="G19" s="31">
        <v>445.22999999999996</v>
      </c>
      <c r="H19" s="32">
        <v>761.13199999999995</v>
      </c>
      <c r="I19" s="32">
        <v>661.55700000000002</v>
      </c>
      <c r="J19" s="32">
        <v>601.029</v>
      </c>
      <c r="K19" s="32">
        <v>564.23699999999997</v>
      </c>
      <c r="L19" s="32">
        <v>541.87099999999998</v>
      </c>
      <c r="M19" s="32">
        <v>528.27599999999995</v>
      </c>
      <c r="N19" s="32">
        <v>520.01199999999994</v>
      </c>
      <c r="O19" s="33">
        <v>514.98900000000003</v>
      </c>
      <c r="P19" s="34">
        <f t="shared" si="0"/>
        <v>7353.3330000000005</v>
      </c>
      <c r="Q19" s="116"/>
      <c r="R19" s="162">
        <f>C19/C$17</f>
        <v>0.28362573099415206</v>
      </c>
      <c r="S19" s="163">
        <f>D19/D$17</f>
        <v>0.27972372964972864</v>
      </c>
      <c r="T19" s="56">
        <f>E19/E$17</f>
        <v>0.27960526315789475</v>
      </c>
      <c r="U19" s="56">
        <f>F19/F$17</f>
        <v>0.27953714981729599</v>
      </c>
      <c r="V19" s="56">
        <f>G19/G$17</f>
        <v>0.27953714981729594</v>
      </c>
      <c r="W19" s="56"/>
      <c r="X19" s="56">
        <f>AVERAGE(R19:V19)</f>
        <v>0.28040580468727344</v>
      </c>
      <c r="Y19" s="158"/>
      <c r="Z19" s="158"/>
      <c r="AA19" s="158"/>
      <c r="AB19" s="158"/>
      <c r="AC19" s="158"/>
      <c r="AD19" s="158"/>
      <c r="AE19" s="159"/>
    </row>
    <row r="20" spans="1:31" s="28" customFormat="1">
      <c r="A20" s="29" t="str">
        <f>A19</f>
        <v>Japan RESELLER</v>
      </c>
      <c r="B20" s="30" t="s">
        <v>29</v>
      </c>
      <c r="C20" s="31">
        <v>1285</v>
      </c>
      <c r="D20" s="31">
        <v>1042</v>
      </c>
      <c r="E20" s="31">
        <v>937</v>
      </c>
      <c r="F20" s="31">
        <v>844</v>
      </c>
      <c r="G20" s="31">
        <v>818.68</v>
      </c>
      <c r="H20" s="32">
        <v>1441.3109999999999</v>
      </c>
      <c r="I20" s="32">
        <v>1243.211</v>
      </c>
      <c r="J20" s="32">
        <v>1122.7929999999999</v>
      </c>
      <c r="K20" s="32">
        <v>1049.595</v>
      </c>
      <c r="L20" s="32">
        <v>1005.1</v>
      </c>
      <c r="M20" s="32">
        <v>978.053</v>
      </c>
      <c r="N20" s="32">
        <v>961.61199999999997</v>
      </c>
      <c r="O20" s="33">
        <v>951.61800000000005</v>
      </c>
      <c r="P20" s="34">
        <f t="shared" si="0"/>
        <v>13679.973</v>
      </c>
      <c r="Q20" s="116"/>
      <c r="R20" s="162">
        <f t="shared" ref="R20:R21" si="1">C20/C$17</f>
        <v>0.53675856307435255</v>
      </c>
      <c r="S20" s="163">
        <f>D20/D$17</f>
        <v>0.51406018746916626</v>
      </c>
      <c r="T20" s="56">
        <f>E20/E$17</f>
        <v>0.51370614035087714</v>
      </c>
      <c r="U20" s="56">
        <f>F20/F$17</f>
        <v>0.51400730816077955</v>
      </c>
      <c r="V20" s="56">
        <f>G20/G$17</f>
        <v>0.51400730816077955</v>
      </c>
      <c r="W20" s="56"/>
      <c r="X20" s="56">
        <f t="shared" ref="X20:X21" si="2">AVERAGE(R20:V20)</f>
        <v>0.51850790144319103</v>
      </c>
      <c r="Y20" s="158"/>
      <c r="Z20" s="158"/>
      <c r="AA20" s="158"/>
      <c r="AB20" s="158"/>
      <c r="AC20" s="158"/>
      <c r="AD20" s="158"/>
      <c r="AE20" s="159"/>
    </row>
    <row r="21" spans="1:31" s="28" customFormat="1">
      <c r="A21" s="29" t="str">
        <f>A20</f>
        <v>Japan RESELLER</v>
      </c>
      <c r="B21" s="30" t="s">
        <v>30</v>
      </c>
      <c r="C21" s="31">
        <v>1943</v>
      </c>
      <c r="D21" s="31">
        <v>1602</v>
      </c>
      <c r="E21" s="31">
        <v>1441</v>
      </c>
      <c r="F21" s="31">
        <v>1297</v>
      </c>
      <c r="G21" s="31">
        <v>1258.0899999999999</v>
      </c>
      <c r="H21" s="32">
        <v>2178.5239999999999</v>
      </c>
      <c r="I21" s="32">
        <v>1887.2370000000001</v>
      </c>
      <c r="J21" s="32">
        <v>1710.174</v>
      </c>
      <c r="K21" s="32">
        <v>1602.5429999999999</v>
      </c>
      <c r="L21" s="32">
        <v>1537.1179999999999</v>
      </c>
      <c r="M21" s="32">
        <v>1497.348</v>
      </c>
      <c r="N21" s="32">
        <v>1473.173</v>
      </c>
      <c r="O21" s="33">
        <v>1458.4780000000001</v>
      </c>
      <c r="P21" s="34">
        <f t="shared" si="0"/>
        <v>20885.684999999998</v>
      </c>
      <c r="Q21" s="116"/>
      <c r="R21" s="162">
        <f t="shared" si="1"/>
        <v>0.81161236424394323</v>
      </c>
      <c r="S21" s="163">
        <f>D21/D$17</f>
        <v>0.79033053774050321</v>
      </c>
      <c r="T21" s="56">
        <f>E21/E$17</f>
        <v>0.79002192982456143</v>
      </c>
      <c r="U21" s="56">
        <f>F21/F$17</f>
        <v>0.78989037758830694</v>
      </c>
      <c r="V21" s="56">
        <f>G21/G$17</f>
        <v>0.78989037758830694</v>
      </c>
      <c r="W21" s="56"/>
      <c r="X21" s="56">
        <f t="shared" si="2"/>
        <v>0.79434911739712444</v>
      </c>
      <c r="Y21" s="158"/>
      <c r="Z21" s="158"/>
      <c r="AA21" s="158"/>
      <c r="AB21" s="158"/>
      <c r="AC21" s="158"/>
      <c r="AD21" s="158"/>
      <c r="AE21" s="159"/>
    </row>
    <row r="22" spans="1:31" s="40" customFormat="1">
      <c r="A22" s="35" t="str">
        <f>A21</f>
        <v>Japan RESELLER</v>
      </c>
      <c r="B22" s="36" t="s">
        <v>31</v>
      </c>
      <c r="C22" s="37">
        <f t="shared" ref="C22:O22" si="3">SUM(C17:C21)</f>
        <v>7946</v>
      </c>
      <c r="D22" s="37">
        <f t="shared" si="3"/>
        <v>6641</v>
      </c>
      <c r="E22" s="37">
        <f t="shared" si="3"/>
        <v>5975</v>
      </c>
      <c r="F22" s="37">
        <f t="shared" si="3"/>
        <v>5378</v>
      </c>
      <c r="G22" s="37">
        <f t="shared" si="3"/>
        <v>5216.66</v>
      </c>
      <c r="H22" s="37">
        <f t="shared" si="3"/>
        <v>8905.9749999999985</v>
      </c>
      <c r="I22" s="37">
        <f t="shared" si="3"/>
        <v>7743.6729999999998</v>
      </c>
      <c r="J22" s="37">
        <f t="shared" si="3"/>
        <v>7037.1490000000003</v>
      </c>
      <c r="K22" s="37">
        <f t="shared" si="3"/>
        <v>6607.6779999999999</v>
      </c>
      <c r="L22" s="37">
        <f t="shared" si="3"/>
        <v>6346.6149999999998</v>
      </c>
      <c r="M22" s="37">
        <f t="shared" si="3"/>
        <v>6187.924</v>
      </c>
      <c r="N22" s="37">
        <f t="shared" si="3"/>
        <v>6091.4609999999993</v>
      </c>
      <c r="O22" s="38">
        <f t="shared" si="3"/>
        <v>6032.8249999999998</v>
      </c>
      <c r="P22" s="39">
        <f t="shared" si="0"/>
        <v>86109.959999999992</v>
      </c>
      <c r="Q22" s="116"/>
      <c r="R22" s="164"/>
      <c r="S22" s="165"/>
      <c r="T22" s="166"/>
      <c r="U22" s="166"/>
      <c r="V22" s="166"/>
      <c r="W22" s="166"/>
      <c r="X22" s="56"/>
      <c r="Y22" s="166"/>
      <c r="Z22" s="166"/>
      <c r="AA22" s="166"/>
      <c r="AB22" s="166"/>
      <c r="AC22" s="166"/>
      <c r="AD22" s="166"/>
      <c r="AE22" s="167"/>
    </row>
    <row r="23" spans="1:31" s="92" customFormat="1">
      <c r="A23" s="89"/>
      <c r="B23" s="90"/>
      <c r="C23" s="93"/>
      <c r="D23" s="98"/>
      <c r="E23" s="98"/>
      <c r="F23" s="98"/>
      <c r="G23" s="98"/>
      <c r="H23" s="98"/>
      <c r="I23" s="93"/>
      <c r="J23" s="93"/>
      <c r="K23" s="93"/>
      <c r="L23" s="93"/>
      <c r="M23" s="93"/>
      <c r="N23" s="93"/>
      <c r="O23" s="94"/>
      <c r="P23" s="91"/>
      <c r="Q23" s="116"/>
      <c r="R23" s="164"/>
      <c r="S23" s="165"/>
      <c r="T23" s="166"/>
      <c r="U23" s="166"/>
      <c r="V23" s="166"/>
      <c r="W23" s="166"/>
      <c r="X23" s="56"/>
      <c r="Y23" s="166"/>
      <c r="Z23" s="166"/>
      <c r="AA23" s="166"/>
      <c r="AB23" s="166"/>
      <c r="AC23" s="166"/>
      <c r="AD23" s="166"/>
      <c r="AE23" s="167"/>
    </row>
    <row r="24" spans="1:31" s="92" customFormat="1">
      <c r="A24" s="89"/>
      <c r="B24" s="90"/>
      <c r="C24" s="3" t="s">
        <v>7</v>
      </c>
      <c r="D24" s="3" t="s">
        <v>7</v>
      </c>
      <c r="E24" s="3" t="s">
        <v>7</v>
      </c>
      <c r="F24" s="3" t="s">
        <v>7</v>
      </c>
      <c r="G24" s="3" t="s">
        <v>7</v>
      </c>
      <c r="H24" s="3" t="s">
        <v>7</v>
      </c>
      <c r="I24" s="3" t="s">
        <v>7</v>
      </c>
      <c r="J24" s="3" t="s">
        <v>7</v>
      </c>
      <c r="K24" s="3" t="s">
        <v>7</v>
      </c>
      <c r="L24" s="3" t="s">
        <v>7</v>
      </c>
      <c r="M24" s="3" t="s">
        <v>7</v>
      </c>
      <c r="N24" s="3" t="s">
        <v>7</v>
      </c>
      <c r="O24" s="95" t="s">
        <v>7</v>
      </c>
      <c r="P24" s="91"/>
      <c r="Q24" s="116"/>
      <c r="R24" s="164"/>
      <c r="S24" s="165"/>
      <c r="T24" s="166"/>
      <c r="U24" s="166"/>
      <c r="V24" s="166"/>
      <c r="W24" s="166"/>
      <c r="X24" s="56"/>
      <c r="Y24" s="166"/>
      <c r="Z24" s="166"/>
      <c r="AA24" s="166"/>
      <c r="AB24" s="166"/>
      <c r="AC24" s="166"/>
      <c r="AD24" s="166"/>
      <c r="AE24" s="167"/>
    </row>
    <row r="25" spans="1:31" ht="30">
      <c r="A25" s="41"/>
      <c r="B25" s="97">
        <v>2011</v>
      </c>
      <c r="C25" s="18" t="s">
        <v>11</v>
      </c>
      <c r="D25" s="18" t="s">
        <v>12</v>
      </c>
      <c r="E25" s="18" t="s">
        <v>13</v>
      </c>
      <c r="F25" s="18" t="s">
        <v>14</v>
      </c>
      <c r="G25" s="18" t="s">
        <v>15</v>
      </c>
      <c r="H25" s="18" t="s">
        <v>16</v>
      </c>
      <c r="I25" s="18" t="s">
        <v>17</v>
      </c>
      <c r="J25" s="18" t="s">
        <v>18</v>
      </c>
      <c r="K25" s="18" t="s">
        <v>19</v>
      </c>
      <c r="L25" s="18" t="s">
        <v>20</v>
      </c>
      <c r="M25" s="18" t="s">
        <v>21</v>
      </c>
      <c r="N25" s="18" t="s">
        <v>22</v>
      </c>
      <c r="O25" s="19" t="s">
        <v>23</v>
      </c>
      <c r="P25" s="43"/>
      <c r="Q25" s="118"/>
      <c r="R25" s="168" t="s">
        <v>46</v>
      </c>
      <c r="S25" s="169"/>
      <c r="T25" s="169"/>
      <c r="U25" s="169"/>
      <c r="V25" s="169"/>
      <c r="W25" s="170"/>
      <c r="X25" s="56"/>
      <c r="Y25" s="74"/>
      <c r="Z25" s="74"/>
      <c r="AA25" s="74"/>
      <c r="AB25" s="74"/>
      <c r="AC25" s="74"/>
      <c r="AD25" s="74"/>
      <c r="AE25" s="149"/>
    </row>
    <row r="26" spans="1:31" s="49" customFormat="1">
      <c r="A26" s="44" t="s">
        <v>32</v>
      </c>
      <c r="B26" s="45" t="s">
        <v>24</v>
      </c>
      <c r="C26" s="46">
        <v>5297.333333333333</v>
      </c>
      <c r="D26" s="46">
        <v>4398.013245033113</v>
      </c>
      <c r="E26" s="46">
        <v>4979.166666666667</v>
      </c>
      <c r="F26" s="46">
        <v>13445</v>
      </c>
      <c r="G26" s="46">
        <v>10433.32</v>
      </c>
      <c r="H26" s="46">
        <v>9389.9879999999994</v>
      </c>
      <c r="I26" s="46">
        <v>8920.4885999999988</v>
      </c>
      <c r="J26" s="46">
        <v>8474.4641699999993</v>
      </c>
      <c r="K26" s="46">
        <v>8050.7409614999988</v>
      </c>
      <c r="L26" s="46">
        <v>7648.2039134249981</v>
      </c>
      <c r="M26" s="46">
        <v>6597.0198675496695</v>
      </c>
      <c r="N26" s="46">
        <v>6794.93046357616</v>
      </c>
      <c r="O26" s="47">
        <v>6659.0318543046369</v>
      </c>
      <c r="P26" s="48">
        <f>SUM(C26:O26)</f>
        <v>101087.70107538856</v>
      </c>
      <c r="Q26" s="116"/>
      <c r="R26" s="146"/>
      <c r="S26" s="171"/>
      <c r="T26" s="45"/>
      <c r="U26" s="45"/>
      <c r="V26" s="45"/>
      <c r="W26" s="45"/>
      <c r="X26" s="45"/>
      <c r="Y26" s="45"/>
      <c r="Z26" s="45"/>
      <c r="AA26" s="45"/>
      <c r="AB26" s="45"/>
      <c r="AC26" s="45"/>
      <c r="AD26" s="45"/>
      <c r="AE26" s="147"/>
    </row>
    <row r="27" spans="1:31" s="55" customFormat="1">
      <c r="A27" s="50" t="s">
        <v>33</v>
      </c>
      <c r="B27" s="51"/>
      <c r="C27" s="52"/>
      <c r="D27" s="52"/>
      <c r="E27" s="52"/>
      <c r="F27" s="52"/>
      <c r="G27" s="52"/>
      <c r="H27" s="52"/>
      <c r="I27" s="52"/>
      <c r="J27" s="52"/>
      <c r="K27" s="52"/>
      <c r="L27" s="52"/>
      <c r="M27" s="52"/>
      <c r="N27" s="52"/>
      <c r="O27" s="53"/>
      <c r="P27" s="54"/>
      <c r="Q27" s="119"/>
      <c r="R27" s="172">
        <v>1</v>
      </c>
      <c r="S27" s="173">
        <v>2</v>
      </c>
      <c r="T27" s="173">
        <v>3</v>
      </c>
      <c r="U27" s="173">
        <v>4</v>
      </c>
      <c r="V27" s="173">
        <v>5</v>
      </c>
      <c r="W27" s="173"/>
      <c r="X27" s="174" t="s">
        <v>45</v>
      </c>
      <c r="Y27" s="51"/>
      <c r="Z27" s="51"/>
      <c r="AA27" s="51"/>
      <c r="AB27" s="51"/>
      <c r="AC27" s="51"/>
      <c r="AD27" s="51"/>
      <c r="AE27" s="175"/>
    </row>
    <row r="28" spans="1:31" s="55" customFormat="1">
      <c r="A28" s="50"/>
      <c r="B28" s="51"/>
      <c r="C28" s="52"/>
      <c r="D28" s="52"/>
      <c r="E28" s="52"/>
      <c r="F28" s="52"/>
      <c r="G28" s="52"/>
      <c r="H28" s="56"/>
      <c r="I28" s="56"/>
      <c r="J28" s="56"/>
      <c r="K28" s="56"/>
      <c r="L28" s="56"/>
      <c r="M28" s="56"/>
      <c r="N28" s="56"/>
      <c r="O28" s="57"/>
      <c r="P28" s="58"/>
      <c r="Q28" s="120"/>
      <c r="R28" s="162">
        <f>C19/C$18</f>
        <v>0.4127659574468085</v>
      </c>
      <c r="S28" s="163">
        <f>D19/D$18</f>
        <v>0.40413399857448323</v>
      </c>
      <c r="T28" s="56">
        <f>E19/E$18</f>
        <v>0.40380047505938244</v>
      </c>
      <c r="U28" s="56">
        <f>F19/F$18</f>
        <v>0.40404929577464788</v>
      </c>
      <c r="V28" s="56">
        <f>G19/G$18</f>
        <v>0.40404929577464782</v>
      </c>
      <c r="W28" s="56"/>
      <c r="X28" s="56">
        <f>AVERAGE(R28:V28)</f>
        <v>0.40575980452599403</v>
      </c>
      <c r="Y28" s="51"/>
      <c r="Z28" s="51"/>
      <c r="AA28" s="51"/>
      <c r="AB28" s="51"/>
      <c r="AC28" s="51"/>
      <c r="AD28" s="51"/>
      <c r="AE28" s="175"/>
    </row>
    <row r="29" spans="1:31" s="55" customFormat="1">
      <c r="A29" s="59"/>
      <c r="B29" s="51"/>
      <c r="C29" s="51"/>
      <c r="D29" s="51"/>
      <c r="E29" s="51"/>
      <c r="F29" s="51"/>
      <c r="G29" s="51"/>
      <c r="H29" s="51"/>
      <c r="I29" s="51"/>
      <c r="J29" s="51"/>
      <c r="K29" s="51"/>
      <c r="L29" s="51"/>
      <c r="M29" s="51"/>
      <c r="N29" s="51"/>
      <c r="O29" s="60"/>
      <c r="P29" s="61"/>
      <c r="Q29" s="121"/>
      <c r="R29" s="162">
        <f>C20/C$18</f>
        <v>0.78115501519756836</v>
      </c>
      <c r="S29" s="163">
        <f>D20/D$18</f>
        <v>0.74269422665716323</v>
      </c>
      <c r="T29" s="56">
        <f>E20/E$18</f>
        <v>0.74188440221694374</v>
      </c>
      <c r="U29" s="56">
        <f>F20/F$18</f>
        <v>0.74295774647887325</v>
      </c>
      <c r="V29" s="56">
        <f>G20/G$18</f>
        <v>0.74295774647887314</v>
      </c>
      <c r="W29" s="56"/>
      <c r="X29" s="56">
        <f>AVERAGE(R29:V29)</f>
        <v>0.75032982740588428</v>
      </c>
      <c r="Y29" s="51"/>
      <c r="Z29" s="51"/>
      <c r="AA29" s="51"/>
      <c r="AB29" s="51"/>
      <c r="AC29" s="51"/>
      <c r="AD29" s="51"/>
      <c r="AE29" s="175"/>
    </row>
    <row r="30" spans="1:31" s="55" customFormat="1">
      <c r="A30" s="59"/>
      <c r="B30" s="51"/>
      <c r="C30" s="51"/>
      <c r="D30" s="51"/>
      <c r="E30" s="51"/>
      <c r="F30" s="51"/>
      <c r="G30" s="51"/>
      <c r="H30" s="51"/>
      <c r="I30" s="51"/>
      <c r="J30" s="51"/>
      <c r="K30" s="51"/>
      <c r="L30" s="51"/>
      <c r="M30" s="51"/>
      <c r="N30" s="51"/>
      <c r="O30" s="60"/>
      <c r="P30" s="61"/>
      <c r="Q30" s="121"/>
      <c r="R30" s="162">
        <f>C21/C$18</f>
        <v>1.1811550151975685</v>
      </c>
      <c r="S30" s="163">
        <f>D21/D$18</f>
        <v>1.1418389166072702</v>
      </c>
      <c r="T30" s="56">
        <f>E21/E$18</f>
        <v>1.1409342834520981</v>
      </c>
      <c r="U30" s="56">
        <f>F21/F$18</f>
        <v>1.141725352112676</v>
      </c>
      <c r="V30" s="56">
        <f>G21/G$18</f>
        <v>1.141725352112676</v>
      </c>
      <c r="W30" s="56"/>
      <c r="X30" s="56">
        <f>AVERAGE(R30:V30)</f>
        <v>1.1494757838964578</v>
      </c>
      <c r="Y30" s="51"/>
      <c r="Z30" s="51"/>
      <c r="AA30" s="51"/>
      <c r="AB30" s="51"/>
      <c r="AC30" s="51"/>
      <c r="AD30" s="51"/>
      <c r="AE30" s="175"/>
    </row>
    <row r="31" spans="1:31" s="55" customFormat="1">
      <c r="A31" s="62"/>
      <c r="B31" s="63"/>
      <c r="C31" s="63"/>
      <c r="D31" s="63"/>
      <c r="E31" s="63"/>
      <c r="F31" s="63"/>
      <c r="G31" s="63"/>
      <c r="H31" s="63"/>
      <c r="I31" s="63"/>
      <c r="J31" s="63"/>
      <c r="K31" s="63"/>
      <c r="L31" s="63"/>
      <c r="M31" s="63"/>
      <c r="N31" s="63"/>
      <c r="O31" s="64"/>
      <c r="P31" s="65"/>
      <c r="Q31" s="115"/>
      <c r="R31" s="176"/>
      <c r="S31" s="177"/>
      <c r="T31" s="51"/>
      <c r="U31" s="51"/>
      <c r="V31" s="51"/>
      <c r="W31" s="51"/>
      <c r="X31" s="51"/>
      <c r="Y31" s="51"/>
      <c r="Z31" s="51"/>
      <c r="AA31" s="51"/>
      <c r="AB31" s="51"/>
      <c r="AC31" s="51"/>
      <c r="AD31" s="51"/>
      <c r="AE31" s="175"/>
    </row>
    <row r="32" spans="1:31">
      <c r="C32" s="12"/>
      <c r="H32" s="12"/>
      <c r="I32" s="12"/>
      <c r="J32" s="12"/>
      <c r="K32" s="12"/>
      <c r="L32" s="12"/>
      <c r="M32" s="12"/>
      <c r="N32" s="12"/>
      <c r="O32" s="12"/>
      <c r="Q32" s="117"/>
      <c r="R32" s="148"/>
      <c r="S32" s="178"/>
      <c r="T32" s="74"/>
      <c r="U32" s="74"/>
      <c r="V32" s="74"/>
      <c r="W32" s="74"/>
      <c r="X32" s="74"/>
      <c r="Y32" s="74"/>
      <c r="Z32" s="74"/>
      <c r="AA32" s="74"/>
      <c r="AB32" s="74"/>
      <c r="AC32" s="74"/>
      <c r="AD32" s="74"/>
      <c r="AE32" s="149"/>
    </row>
    <row r="33" spans="1:31" s="16" customFormat="1">
      <c r="A33" s="13" t="s">
        <v>6</v>
      </c>
      <c r="B33" s="96">
        <v>2012</v>
      </c>
      <c r="C33" s="14" t="s">
        <v>7</v>
      </c>
      <c r="D33" s="14" t="s">
        <v>7</v>
      </c>
      <c r="E33" s="14" t="s">
        <v>7</v>
      </c>
      <c r="F33" s="14" t="s">
        <v>7</v>
      </c>
      <c r="G33" s="14" t="s">
        <v>7</v>
      </c>
      <c r="H33" s="14" t="s">
        <v>8</v>
      </c>
      <c r="I33" s="14" t="s">
        <v>8</v>
      </c>
      <c r="J33" s="14" t="s">
        <v>8</v>
      </c>
      <c r="K33" s="14" t="s">
        <v>8</v>
      </c>
      <c r="L33" s="14" t="s">
        <v>8</v>
      </c>
      <c r="M33" s="14" t="s">
        <v>8</v>
      </c>
      <c r="N33" s="14" t="s">
        <v>8</v>
      </c>
      <c r="O33" s="15" t="s">
        <v>8</v>
      </c>
      <c r="P33"/>
      <c r="Q33" s="117"/>
      <c r="R33" s="179"/>
      <c r="S33" s="180"/>
      <c r="T33" s="181"/>
      <c r="U33" s="181"/>
      <c r="V33" s="181"/>
      <c r="W33" s="181"/>
      <c r="X33" s="181"/>
      <c r="Y33" s="181"/>
      <c r="Z33" s="181"/>
      <c r="AA33" s="181"/>
      <c r="AB33" s="181"/>
      <c r="AC33" s="181"/>
      <c r="AD33" s="181"/>
      <c r="AE33" s="182"/>
    </row>
    <row r="34" spans="1:31" s="21" customFormat="1" ht="30">
      <c r="A34" s="17" t="s">
        <v>9</v>
      </c>
      <c r="B34" s="18" t="s">
        <v>10</v>
      </c>
      <c r="C34" s="18" t="s">
        <v>11</v>
      </c>
      <c r="D34" s="18" t="s">
        <v>12</v>
      </c>
      <c r="E34" s="18" t="s">
        <v>13</v>
      </c>
      <c r="F34" s="18" t="s">
        <v>14</v>
      </c>
      <c r="G34" s="18" t="s">
        <v>15</v>
      </c>
      <c r="H34" s="18" t="s">
        <v>16</v>
      </c>
      <c r="I34" s="18" t="s">
        <v>17</v>
      </c>
      <c r="J34" s="18" t="s">
        <v>18</v>
      </c>
      <c r="K34" s="18" t="s">
        <v>19</v>
      </c>
      <c r="L34" s="18" t="s">
        <v>20</v>
      </c>
      <c r="M34" s="18" t="s">
        <v>21</v>
      </c>
      <c r="N34" s="18" t="s">
        <v>22</v>
      </c>
      <c r="O34" s="19" t="s">
        <v>23</v>
      </c>
      <c r="P34" s="20" t="s">
        <v>24</v>
      </c>
      <c r="Q34" s="20"/>
      <c r="R34" s="168" t="s">
        <v>48</v>
      </c>
      <c r="S34" s="169"/>
      <c r="T34" s="169"/>
      <c r="U34" s="169"/>
      <c r="V34" s="169"/>
      <c r="W34" s="170"/>
      <c r="X34" s="170"/>
      <c r="Y34" s="170"/>
      <c r="Z34" s="183" t="s">
        <v>60</v>
      </c>
      <c r="AA34" s="183"/>
      <c r="AB34" s="183"/>
      <c r="AC34" s="183"/>
      <c r="AD34" s="183"/>
      <c r="AE34" s="184"/>
    </row>
    <row r="35" spans="1:31">
      <c r="A35" s="66" t="s">
        <v>34</v>
      </c>
      <c r="B35" s="23" t="s">
        <v>26</v>
      </c>
      <c r="C35" s="67">
        <v>2105.5230000000001</v>
      </c>
      <c r="D35" s="67">
        <v>1782.7464999999997</v>
      </c>
      <c r="E35" s="67">
        <v>1604.2080000000001</v>
      </c>
      <c r="F35" s="67">
        <v>1444.1390000000001</v>
      </c>
      <c r="G35" s="67">
        <v>1400.81483</v>
      </c>
      <c r="H35" s="25">
        <v>2034.393</v>
      </c>
      <c r="I35" s="25">
        <v>2319.0569999999998</v>
      </c>
      <c r="J35" s="25">
        <v>1981.2840000000001</v>
      </c>
      <c r="K35" s="25">
        <v>1796.07</v>
      </c>
      <c r="L35" s="25">
        <v>1694.51</v>
      </c>
      <c r="M35" s="25">
        <v>1638.8209999999999</v>
      </c>
      <c r="N35" s="25">
        <v>1608.2840000000001</v>
      </c>
      <c r="O35" s="26">
        <v>1591.54</v>
      </c>
      <c r="P35" s="27">
        <f>SUM(C35:O35)</f>
        <v>23001.390329999998</v>
      </c>
      <c r="Q35" s="116"/>
      <c r="R35" s="148"/>
      <c r="S35" s="156"/>
      <c r="T35" s="185"/>
      <c r="U35" s="185"/>
      <c r="V35" s="185"/>
      <c r="W35" s="185"/>
      <c r="X35" s="185"/>
      <c r="Y35" s="74"/>
      <c r="Z35" s="45"/>
      <c r="AA35" s="45"/>
      <c r="AB35" s="45"/>
      <c r="AC35" s="45"/>
      <c r="AD35" s="45"/>
      <c r="AE35" s="149"/>
    </row>
    <row r="36" spans="1:31">
      <c r="A36" s="29" t="str">
        <f>A35</f>
        <v>South Asia RESELLER</v>
      </c>
      <c r="B36" s="30" t="s">
        <v>27</v>
      </c>
      <c r="C36" s="68">
        <v>1219.7674999999999</v>
      </c>
      <c r="D36" s="68">
        <v>1040.3244999999999</v>
      </c>
      <c r="E36" s="68">
        <v>936.5145</v>
      </c>
      <c r="F36" s="68">
        <v>842.34399999999994</v>
      </c>
      <c r="G36" s="68">
        <v>817.07367999999997</v>
      </c>
      <c r="H36" s="32">
        <v>1180.998</v>
      </c>
      <c r="I36" s="32">
        <v>1343.9459999999999</v>
      </c>
      <c r="J36" s="32">
        <v>1150.6780000000001</v>
      </c>
      <c r="K36" s="32">
        <v>1044.701</v>
      </c>
      <c r="L36" s="32">
        <v>986.59</v>
      </c>
      <c r="M36" s="32">
        <v>954.726</v>
      </c>
      <c r="N36" s="32">
        <v>937.25300000000004</v>
      </c>
      <c r="O36" s="33">
        <v>927.67200000000003</v>
      </c>
      <c r="P36" s="34">
        <f t="shared" ref="P36:P39" si="4">SUM(C36:O36)</f>
        <v>13382.588180000002</v>
      </c>
      <c r="Q36" s="116"/>
      <c r="R36" s="179" t="s">
        <v>50</v>
      </c>
      <c r="S36" s="192">
        <v>1</v>
      </c>
      <c r="T36" s="181">
        <v>2</v>
      </c>
      <c r="U36" s="181">
        <v>3</v>
      </c>
      <c r="V36" s="181">
        <v>4</v>
      </c>
      <c r="W36" s="181"/>
      <c r="X36" s="181">
        <v>5</v>
      </c>
      <c r="Y36" s="186"/>
      <c r="Z36" s="74">
        <v>1</v>
      </c>
      <c r="AA36" s="74">
        <v>2</v>
      </c>
      <c r="AB36" s="74">
        <v>3</v>
      </c>
      <c r="AC36" s="74">
        <v>4</v>
      </c>
      <c r="AD36" s="74">
        <v>5</v>
      </c>
      <c r="AE36" s="149"/>
    </row>
    <row r="37" spans="1:31">
      <c r="A37" s="29" t="str">
        <f>A36</f>
        <v>South Asia RESELLER</v>
      </c>
      <c r="B37" s="30" t="s">
        <v>28</v>
      </c>
      <c r="C37" s="68">
        <v>644.46577377353583</v>
      </c>
      <c r="D37" s="68">
        <v>547.74726335463015</v>
      </c>
      <c r="E37" s="68">
        <v>492.9951117224067</v>
      </c>
      <c r="F37" s="68">
        <v>443.60425222792458</v>
      </c>
      <c r="G37" s="68">
        <v>430.29612466108676</v>
      </c>
      <c r="H37" s="32">
        <v>623.03399999999999</v>
      </c>
      <c r="I37" s="32">
        <v>709.41</v>
      </c>
      <c r="J37" s="32">
        <v>606.95000000000005</v>
      </c>
      <c r="K37" s="32">
        <v>550.76700000000005</v>
      </c>
      <c r="L37" s="32">
        <v>519.96</v>
      </c>
      <c r="M37" s="32">
        <v>503.06700000000001</v>
      </c>
      <c r="N37" s="32">
        <v>493.80399999999997</v>
      </c>
      <c r="O37" s="33">
        <v>488.72500000000002</v>
      </c>
      <c r="P37" s="34">
        <f t="shared" si="4"/>
        <v>7054.825525739584</v>
      </c>
      <c r="Q37" s="116"/>
      <c r="R37" s="150">
        <f>AVERAGE(X19,X55)</f>
        <v>0.29315152308214953</v>
      </c>
      <c r="S37" s="156">
        <f>$R37*C$35</f>
        <v>617.23727433449676</v>
      </c>
      <c r="T37" s="157">
        <f>$R37*D$35</f>
        <v>522.61485174437121</v>
      </c>
      <c r="U37" s="157">
        <f>$R37*E$35</f>
        <v>470.27601854056894</v>
      </c>
      <c r="V37" s="157">
        <f>$R37*F$35</f>
        <v>423.35154739233241</v>
      </c>
      <c r="W37" s="157"/>
      <c r="X37" s="157">
        <f>$R37*G$35</f>
        <v>410.65100097056239</v>
      </c>
      <c r="Y37" s="74"/>
      <c r="Z37" s="51">
        <f>AVERAGE(S37, S46)</f>
        <v>644.46577377353583</v>
      </c>
      <c r="AA37" s="51">
        <f>AVERAGE(T37, T46)</f>
        <v>547.74726335463015</v>
      </c>
      <c r="AB37" s="51">
        <f>AVERAGE(U37, U46)</f>
        <v>492.9951117224067</v>
      </c>
      <c r="AC37" s="51">
        <f>AVERAGE(V37, V46)</f>
        <v>443.60425222792458</v>
      </c>
      <c r="AD37" s="51">
        <f t="shared" ref="AD37:AD39" si="5">AVERAGE(X37, X46)</f>
        <v>430.29612466108676</v>
      </c>
      <c r="AE37" s="149"/>
    </row>
    <row r="38" spans="1:31">
      <c r="A38" s="29" t="str">
        <f>A37</f>
        <v>South Asia RESELLER</v>
      </c>
      <c r="B38" s="30" t="s">
        <v>29</v>
      </c>
      <c r="C38" s="68">
        <v>846.73215015119524</v>
      </c>
      <c r="D38" s="68">
        <v>719.55740031770188</v>
      </c>
      <c r="E38" s="68">
        <v>647.62629686242371</v>
      </c>
      <c r="F38" s="68">
        <v>582.75332407497592</v>
      </c>
      <c r="G38" s="68">
        <v>565.27072435272657</v>
      </c>
      <c r="H38" s="32">
        <v>819.23400000000004</v>
      </c>
      <c r="I38" s="32">
        <v>933.09100000000001</v>
      </c>
      <c r="J38" s="32">
        <v>798.02700000000004</v>
      </c>
      <c r="K38" s="32">
        <v>723.96699999999998</v>
      </c>
      <c r="L38" s="32">
        <v>683.35699999999997</v>
      </c>
      <c r="M38" s="32">
        <v>661.08900000000006</v>
      </c>
      <c r="N38" s="32">
        <v>648.87850000000003</v>
      </c>
      <c r="O38" s="33">
        <v>642.18299999999999</v>
      </c>
      <c r="P38" s="34">
        <f t="shared" si="4"/>
        <v>9271.766395759023</v>
      </c>
      <c r="Q38" s="116"/>
      <c r="R38" s="150">
        <f>AVERAGE(X20,X56)</f>
        <v>0.40066519656973848</v>
      </c>
      <c r="S38" s="156">
        <f>$R38*C$35</f>
        <v>843.60978667710549</v>
      </c>
      <c r="T38" s="157">
        <f>$R38*D$35</f>
        <v>714.28447685651315</v>
      </c>
      <c r="U38" s="157">
        <f>$R38*E$35</f>
        <v>642.75031365874702</v>
      </c>
      <c r="V38" s="157">
        <f>$R38*F$35</f>
        <v>578.61623630902557</v>
      </c>
      <c r="W38" s="157"/>
      <c r="X38" s="157">
        <f>$R38*G$35</f>
        <v>561.25774921975483</v>
      </c>
      <c r="Y38" s="74"/>
      <c r="Z38" s="51">
        <f>AVERAGE(S38, S47)</f>
        <v>846.73215015119524</v>
      </c>
      <c r="AA38" s="51">
        <f>AVERAGE(T38, T47)</f>
        <v>719.55740031770188</v>
      </c>
      <c r="AB38" s="51">
        <f>AVERAGE(U38, U47)</f>
        <v>647.62629686242371</v>
      </c>
      <c r="AC38" s="51">
        <f>AVERAGE(V38, V47)</f>
        <v>582.75332407497592</v>
      </c>
      <c r="AD38" s="51">
        <f t="shared" si="5"/>
        <v>565.27072435272657</v>
      </c>
      <c r="AE38" s="149"/>
    </row>
    <row r="39" spans="1:31">
      <c r="A39" s="29" t="str">
        <f>A38</f>
        <v>South Asia RESELLER</v>
      </c>
      <c r="B39" s="30" t="s">
        <v>30</v>
      </c>
      <c r="C39" s="68">
        <v>1737.6057990050517</v>
      </c>
      <c r="D39" s="68">
        <v>1476.808010215886</v>
      </c>
      <c r="E39" s="68">
        <v>1329.1867938293526</v>
      </c>
      <c r="F39" s="68">
        <v>1196.0242891239759</v>
      </c>
      <c r="G39" s="68">
        <v>1160.1435604502567</v>
      </c>
      <c r="H39" s="32">
        <v>1680.77</v>
      </c>
      <c r="I39" s="32">
        <v>1914.289</v>
      </c>
      <c r="J39" s="32">
        <v>1637.2639999999999</v>
      </c>
      <c r="K39" s="32">
        <v>1485.36</v>
      </c>
      <c r="L39" s="32">
        <v>1402.0650000000001</v>
      </c>
      <c r="M39" s="32">
        <v>1356.3910000000001</v>
      </c>
      <c r="N39" s="32">
        <v>1331.346</v>
      </c>
      <c r="O39" s="33">
        <v>1317.6130000000001</v>
      </c>
      <c r="P39" s="34">
        <f t="shared" si="4"/>
        <v>19024.866452624527</v>
      </c>
      <c r="Q39" s="116"/>
      <c r="R39" s="150">
        <f>AVERAGE(X21,X57)</f>
        <v>0.79434911739712444</v>
      </c>
      <c r="S39" s="156">
        <f>$R39*C$35</f>
        <v>1672.5203367093457</v>
      </c>
      <c r="T39" s="157">
        <f>$R39*D$35</f>
        <v>1416.1231088178124</v>
      </c>
      <c r="U39" s="157">
        <f>$R39*E$35</f>
        <v>1274.3012089214062</v>
      </c>
      <c r="V39" s="157">
        <f>$R39*F$35</f>
        <v>1147.1505400487661</v>
      </c>
      <c r="W39" s="157"/>
      <c r="X39" s="157">
        <f>$R39*G$35</f>
        <v>1112.7360238473029</v>
      </c>
      <c r="Y39" s="74"/>
      <c r="Z39" s="51">
        <f>AVERAGE(S39, S48)</f>
        <v>1737.6057990050517</v>
      </c>
      <c r="AA39" s="51">
        <f>AVERAGE(T39, T48)</f>
        <v>1476.808010215886</v>
      </c>
      <c r="AB39" s="51">
        <f>AVERAGE(U39, U48)</f>
        <v>1329.1867938293526</v>
      </c>
      <c r="AC39" s="51">
        <f>AVERAGE(V39, V48)</f>
        <v>1196.0242891239759</v>
      </c>
      <c r="AD39" s="51">
        <f t="shared" si="5"/>
        <v>1160.1435604502567</v>
      </c>
      <c r="AE39" s="149"/>
    </row>
    <row r="40" spans="1:31" s="40" customFormat="1">
      <c r="A40" s="35" t="str">
        <f>A39</f>
        <v>South Asia RESELLER</v>
      </c>
      <c r="B40" s="36" t="s">
        <v>31</v>
      </c>
      <c r="C40" s="37">
        <f t="shared" ref="C40:O40" si="6">SUM(C35:C39)</f>
        <v>6554.0942229297834</v>
      </c>
      <c r="D40" s="37">
        <f t="shared" si="6"/>
        <v>5567.1836738882175</v>
      </c>
      <c r="E40" s="37">
        <f t="shared" si="6"/>
        <v>5010.530702414183</v>
      </c>
      <c r="F40" s="37">
        <f t="shared" si="6"/>
        <v>4508.8648654268763</v>
      </c>
      <c r="G40" s="37">
        <f t="shared" si="6"/>
        <v>4373.5989194640697</v>
      </c>
      <c r="H40" s="37">
        <f>SUM(H35:H39)</f>
        <v>6338.4290000000001</v>
      </c>
      <c r="I40" s="37">
        <f t="shared" si="6"/>
        <v>7219.7929999999997</v>
      </c>
      <c r="J40" s="37">
        <f t="shared" si="6"/>
        <v>6174.2030000000004</v>
      </c>
      <c r="K40" s="37">
        <f t="shared" si="6"/>
        <v>5600.8649999999989</v>
      </c>
      <c r="L40" s="37">
        <f t="shared" si="6"/>
        <v>5286.482</v>
      </c>
      <c r="M40" s="37">
        <f t="shared" si="6"/>
        <v>5114.0940000000001</v>
      </c>
      <c r="N40" s="37">
        <f t="shared" si="6"/>
        <v>5019.5655000000006</v>
      </c>
      <c r="O40" s="38">
        <f t="shared" si="6"/>
        <v>4967.7330000000002</v>
      </c>
      <c r="P40" s="39">
        <f>SUM(C40:O40)</f>
        <v>71735.436884123133</v>
      </c>
      <c r="Q40" s="116"/>
      <c r="R40" s="164"/>
      <c r="S40" s="165"/>
      <c r="T40" s="166"/>
      <c r="U40" s="166"/>
      <c r="V40" s="166"/>
      <c r="W40" s="166"/>
      <c r="X40" s="166"/>
      <c r="Y40" s="166"/>
      <c r="Z40" s="166"/>
      <c r="AA40" s="166"/>
      <c r="AB40" s="166"/>
      <c r="AC40" s="166"/>
      <c r="AD40" s="166"/>
      <c r="AE40" s="167"/>
    </row>
    <row r="41" spans="1:31" ht="16" thickBot="1">
      <c r="A41" s="41"/>
      <c r="B41" s="2"/>
      <c r="C41" s="2"/>
      <c r="D41" s="2"/>
      <c r="E41" s="2"/>
      <c r="F41" s="2"/>
      <c r="G41" s="2"/>
      <c r="H41" s="2"/>
      <c r="I41" s="2"/>
      <c r="J41" s="2"/>
      <c r="K41" s="2"/>
      <c r="L41" s="2"/>
      <c r="M41" s="2"/>
      <c r="N41" s="2"/>
      <c r="O41" s="42"/>
      <c r="P41" s="43"/>
      <c r="Q41" s="115"/>
      <c r="R41" s="148"/>
      <c r="S41" s="178"/>
      <c r="T41" s="74"/>
      <c r="U41" s="74"/>
      <c r="V41" s="74"/>
      <c r="W41" s="74"/>
      <c r="X41" s="74"/>
      <c r="Y41" s="74"/>
      <c r="Z41" s="74"/>
      <c r="AA41" s="74"/>
      <c r="AB41" s="74"/>
      <c r="AC41" s="74"/>
      <c r="AD41" s="74"/>
      <c r="AE41" s="149"/>
    </row>
    <row r="42" spans="1:31" s="92" customFormat="1" ht="16" thickBot="1">
      <c r="A42" s="89"/>
      <c r="B42" s="90"/>
      <c r="C42" s="3" t="s">
        <v>7</v>
      </c>
      <c r="D42" s="3" t="s">
        <v>7</v>
      </c>
      <c r="E42" s="3" t="s">
        <v>7</v>
      </c>
      <c r="F42" s="3" t="s">
        <v>7</v>
      </c>
      <c r="G42" s="3" t="s">
        <v>7</v>
      </c>
      <c r="H42" s="3" t="s">
        <v>7</v>
      </c>
      <c r="I42" s="3" t="s">
        <v>7</v>
      </c>
      <c r="J42" s="3" t="s">
        <v>7</v>
      </c>
      <c r="K42" s="3" t="s">
        <v>7</v>
      </c>
      <c r="L42" s="3" t="s">
        <v>7</v>
      </c>
      <c r="M42" s="3" t="s">
        <v>7</v>
      </c>
      <c r="N42" s="3" t="s">
        <v>7</v>
      </c>
      <c r="O42" s="95" t="s">
        <v>7</v>
      </c>
      <c r="P42" s="91"/>
      <c r="Q42" s="116"/>
      <c r="R42" s="164"/>
      <c r="S42" s="165"/>
      <c r="T42" s="166"/>
      <c r="U42" s="166"/>
      <c r="V42" s="166"/>
      <c r="W42" s="166"/>
      <c r="X42" s="166"/>
      <c r="Y42" s="166"/>
      <c r="Z42" s="132" t="s">
        <v>80</v>
      </c>
      <c r="AA42" s="133"/>
      <c r="AB42" s="133"/>
      <c r="AC42" s="133"/>
      <c r="AD42" s="133"/>
      <c r="AE42" s="134"/>
    </row>
    <row r="43" spans="1:31" ht="45" customHeight="1">
      <c r="A43" s="41"/>
      <c r="B43" s="97">
        <v>2011</v>
      </c>
      <c r="C43" s="18" t="s">
        <v>11</v>
      </c>
      <c r="D43" s="18" t="s">
        <v>12</v>
      </c>
      <c r="E43" s="18" t="s">
        <v>13</v>
      </c>
      <c r="F43" s="18" t="s">
        <v>14</v>
      </c>
      <c r="G43" s="18" t="s">
        <v>15</v>
      </c>
      <c r="H43" s="18" t="s">
        <v>16</v>
      </c>
      <c r="I43" s="18" t="s">
        <v>17</v>
      </c>
      <c r="J43" s="18" t="s">
        <v>18</v>
      </c>
      <c r="K43" s="18" t="s">
        <v>19</v>
      </c>
      <c r="L43" s="18" t="s">
        <v>20</v>
      </c>
      <c r="M43" s="18" t="s">
        <v>21</v>
      </c>
      <c r="N43" s="18" t="s">
        <v>22</v>
      </c>
      <c r="O43" s="19" t="s">
        <v>23</v>
      </c>
      <c r="P43" s="43"/>
      <c r="Q43" s="118"/>
      <c r="R43" s="168" t="s">
        <v>49</v>
      </c>
      <c r="S43" s="169"/>
      <c r="T43" s="169"/>
      <c r="U43" s="169"/>
      <c r="V43" s="169"/>
      <c r="W43" s="170"/>
      <c r="X43" s="74"/>
      <c r="Y43" s="74"/>
      <c r="Z43" s="122" t="s">
        <v>61</v>
      </c>
      <c r="AA43" s="123"/>
      <c r="AB43" s="123"/>
      <c r="AC43" s="123"/>
      <c r="AD43" s="123"/>
      <c r="AE43" s="124" t="s">
        <v>62</v>
      </c>
    </row>
    <row r="44" spans="1:31" s="49" customFormat="1">
      <c r="A44" s="44" t="s">
        <v>32</v>
      </c>
      <c r="B44" s="45" t="s">
        <v>24</v>
      </c>
      <c r="C44" s="46">
        <v>2375.2075</v>
      </c>
      <c r="D44" s="46">
        <v>2171.5930769230768</v>
      </c>
      <c r="E44" s="46">
        <v>2032.578</v>
      </c>
      <c r="F44" s="46">
        <v>4572.9660000000003</v>
      </c>
      <c r="G44" s="46">
        <v>5544.721274999999</v>
      </c>
      <c r="H44" s="46">
        <v>4435.7770199999995</v>
      </c>
      <c r="I44" s="46">
        <v>3548.6216159999999</v>
      </c>
      <c r="J44" s="46">
        <v>3371.1905351999999</v>
      </c>
      <c r="K44" s="46">
        <v>3202.6310084399997</v>
      </c>
      <c r="L44" s="46">
        <v>3042.4994580179996</v>
      </c>
      <c r="M44" s="46">
        <v>2981.6494688576395</v>
      </c>
      <c r="N44" s="46">
        <v>3041.2824582347921</v>
      </c>
      <c r="O44" s="47">
        <v>3071.6952828171402</v>
      </c>
      <c r="P44" s="48">
        <f>SUM(C44:O44)</f>
        <v>43392.412699490647</v>
      </c>
      <c r="Q44" s="116"/>
      <c r="R44" s="146"/>
      <c r="S44" s="171"/>
      <c r="T44" s="45"/>
      <c r="U44" s="45"/>
      <c r="V44" s="45"/>
      <c r="W44" s="45"/>
      <c r="X44" s="45"/>
      <c r="Y44" s="45"/>
      <c r="Z44" s="127"/>
      <c r="AA44" s="128"/>
      <c r="AB44" s="128"/>
      <c r="AC44" s="128"/>
      <c r="AD44" s="128"/>
      <c r="AE44" s="129"/>
    </row>
    <row r="45" spans="1:31">
      <c r="A45" s="69" t="s">
        <v>33</v>
      </c>
      <c r="B45" s="51"/>
      <c r="C45" s="52"/>
      <c r="D45" s="52"/>
      <c r="E45" s="52"/>
      <c r="F45" s="52"/>
      <c r="G45" s="52"/>
      <c r="H45" s="52"/>
      <c r="I45" s="52"/>
      <c r="J45" s="52"/>
      <c r="K45" s="52"/>
      <c r="L45" s="52"/>
      <c r="M45" s="52"/>
      <c r="N45" s="52"/>
      <c r="O45" s="53"/>
      <c r="P45" s="54"/>
      <c r="Q45" s="119"/>
      <c r="R45" s="179" t="s">
        <v>50</v>
      </c>
      <c r="S45" s="192">
        <v>1</v>
      </c>
      <c r="T45" s="181">
        <v>2</v>
      </c>
      <c r="U45" s="181">
        <v>3</v>
      </c>
      <c r="V45" s="181">
        <v>4</v>
      </c>
      <c r="W45" s="181"/>
      <c r="X45" s="181">
        <v>5</v>
      </c>
      <c r="Y45" s="181"/>
      <c r="Z45" s="130">
        <v>1</v>
      </c>
      <c r="AA45" s="125">
        <v>2</v>
      </c>
      <c r="AB45" s="125">
        <v>3</v>
      </c>
      <c r="AC45" s="125">
        <v>4</v>
      </c>
      <c r="AD45" s="125">
        <v>5</v>
      </c>
      <c r="AE45" s="126"/>
    </row>
    <row r="46" spans="1:31" s="55" customFormat="1">
      <c r="A46" s="59"/>
      <c r="B46" s="51"/>
      <c r="C46" s="52"/>
      <c r="D46" s="52"/>
      <c r="E46" s="52"/>
      <c r="F46" s="52"/>
      <c r="G46" s="52"/>
      <c r="H46" s="56"/>
      <c r="I46" s="56"/>
      <c r="J46" s="56"/>
      <c r="K46" s="56"/>
      <c r="L46" s="56"/>
      <c r="M46" s="56"/>
      <c r="N46" s="56"/>
      <c r="O46" s="57"/>
      <c r="P46" s="58"/>
      <c r="Q46" s="120"/>
      <c r="R46" s="150">
        <f>AVERAGE(X28,X64)</f>
        <v>0.55067402042813474</v>
      </c>
      <c r="S46" s="156">
        <f>$R46*C$36</f>
        <v>671.69427321257479</v>
      </c>
      <c r="T46" s="157">
        <f>$R46*D$36</f>
        <v>572.87967496488898</v>
      </c>
      <c r="U46" s="157">
        <f>$R46*E$36</f>
        <v>515.71420490424441</v>
      </c>
      <c r="V46" s="157">
        <f>$R46*F$36</f>
        <v>463.85695706351669</v>
      </c>
      <c r="W46" s="157"/>
      <c r="X46" s="157">
        <f>$R46*G$36</f>
        <v>449.94124835161119</v>
      </c>
      <c r="Y46" s="51"/>
      <c r="Z46" s="131">
        <f>C37/SUM(C35:C36)</f>
        <v>0.1938073602211704</v>
      </c>
      <c r="AA46" s="135">
        <f>D37/SUM(D35:D36)</f>
        <v>0.19402532325776792</v>
      </c>
      <c r="AB46" s="135">
        <f>E37/SUM(E35:E36)</f>
        <v>0.19403736996952903</v>
      </c>
      <c r="AC46" s="135">
        <f>F37/SUM(F35:F36)</f>
        <v>0.19401161181951693</v>
      </c>
      <c r="AD46" s="135">
        <f>G37/SUM(G35:G36)</f>
        <v>0.19401161181951693</v>
      </c>
      <c r="AE46" s="136">
        <f>AD46*$P$44</f>
        <v>8418.6319285658556</v>
      </c>
    </row>
    <row r="47" spans="1:31" s="55" customFormat="1">
      <c r="A47" s="59"/>
      <c r="B47" s="51"/>
      <c r="C47" s="51"/>
      <c r="D47" s="51"/>
      <c r="E47" s="51"/>
      <c r="F47" s="51"/>
      <c r="G47" s="51"/>
      <c r="H47" s="51"/>
      <c r="I47" s="51"/>
      <c r="J47" s="51"/>
      <c r="K47" s="51"/>
      <c r="L47" s="51"/>
      <c r="M47" s="51"/>
      <c r="N47" s="51"/>
      <c r="O47" s="60"/>
      <c r="P47" s="61"/>
      <c r="Q47" s="121"/>
      <c r="R47" s="150">
        <f t="shared" ref="R47:R48" si="7">AVERAGE(X29,X65)</f>
        <v>0.69673483973403538</v>
      </c>
      <c r="S47" s="156">
        <f>$R47*C$36</f>
        <v>849.85451362528499</v>
      </c>
      <c r="T47" s="157">
        <f>$R47*D$36</f>
        <v>724.83032377889049</v>
      </c>
      <c r="U47" s="157">
        <f>$R47*E$36</f>
        <v>652.5022800661003</v>
      </c>
      <c r="V47" s="157">
        <f>$R47*F$36</f>
        <v>586.89041184092628</v>
      </c>
      <c r="W47" s="157"/>
      <c r="X47" s="157">
        <f>$R47*G$36</f>
        <v>569.28369948569843</v>
      </c>
      <c r="Y47" s="51"/>
      <c r="Z47" s="131">
        <f>C38/SUM(C35:C36)</f>
        <v>0.25463403878584301</v>
      </c>
      <c r="AA47" s="135">
        <f>D38/SUM(D35:D36)</f>
        <v>0.25488462752715108</v>
      </c>
      <c r="AB47" s="135">
        <f>E38/SUM(E35:E36)</f>
        <v>0.25489847744585398</v>
      </c>
      <c r="AC47" s="135">
        <f>F38/SUM(F35:F36)</f>
        <v>0.25486886369807948</v>
      </c>
      <c r="AD47" s="135">
        <f>G38/SUM(G35:G36)</f>
        <v>0.25486886369807948</v>
      </c>
      <c r="AE47" s="136">
        <f t="shared" ref="AE47:AE48" si="8">AD47*$P$44</f>
        <v>11059.374917837295</v>
      </c>
    </row>
    <row r="48" spans="1:31" s="55" customFormat="1" ht="16" thickBot="1">
      <c r="A48" s="59"/>
      <c r="B48" s="51"/>
      <c r="C48" s="51"/>
      <c r="D48" s="51"/>
      <c r="E48" s="51"/>
      <c r="F48" s="51"/>
      <c r="G48" s="51"/>
      <c r="H48" s="51"/>
      <c r="I48" s="51"/>
      <c r="J48" s="51"/>
      <c r="K48" s="51"/>
      <c r="L48" s="51"/>
      <c r="M48" s="51"/>
      <c r="N48" s="51"/>
      <c r="O48" s="60"/>
      <c r="P48" s="61"/>
      <c r="Q48" s="121"/>
      <c r="R48" s="150">
        <f t="shared" si="7"/>
        <v>1.4778974364383031</v>
      </c>
      <c r="S48" s="156">
        <f>$R48*C$36</f>
        <v>1802.6912613007578</v>
      </c>
      <c r="T48" s="157">
        <f>$R48*D$36</f>
        <v>1537.4929116139594</v>
      </c>
      <c r="U48" s="157">
        <f>$R48*E$36</f>
        <v>1384.0723787372992</v>
      </c>
      <c r="V48" s="157">
        <f>$R48*F$36</f>
        <v>1244.898038199186</v>
      </c>
      <c r="W48" s="157"/>
      <c r="X48" s="157">
        <f>$R48*G$36</f>
        <v>1207.5510970532102</v>
      </c>
      <c r="Y48" s="51"/>
      <c r="Z48" s="137">
        <f>C39/SUM(C35:C36)</f>
        <v>0.52254255650898818</v>
      </c>
      <c r="AA48" s="138">
        <f>D39/SUM(D35:D36)</f>
        <v>0.52312110117524002</v>
      </c>
      <c r="AB48" s="138">
        <f>E39/SUM(E35:E36)</f>
        <v>0.52315307705951852</v>
      </c>
      <c r="AC48" s="138">
        <f>F39/SUM(F35:F36)</f>
        <v>0.5230847065663623</v>
      </c>
      <c r="AD48" s="138">
        <f>G39/SUM(G35:G36)</f>
        <v>0.52308470656636241</v>
      </c>
      <c r="AE48" s="139">
        <f t="shared" si="8"/>
        <v>22697.907464119562</v>
      </c>
    </row>
    <row r="49" spans="1:31" s="55" customFormat="1">
      <c r="A49" s="62"/>
      <c r="B49" s="63"/>
      <c r="C49" s="63"/>
      <c r="D49" s="63"/>
      <c r="E49" s="63"/>
      <c r="F49" s="63"/>
      <c r="G49" s="63"/>
      <c r="H49" s="63"/>
      <c r="I49" s="63"/>
      <c r="J49" s="63"/>
      <c r="K49" s="63"/>
      <c r="L49" s="63"/>
      <c r="M49" s="63"/>
      <c r="N49" s="63"/>
      <c r="O49" s="64"/>
      <c r="P49" s="65"/>
      <c r="Q49" s="115"/>
      <c r="R49" s="176"/>
      <c r="S49" s="177"/>
      <c r="T49" s="51"/>
      <c r="U49" s="51"/>
      <c r="V49" s="51"/>
      <c r="W49" s="51"/>
      <c r="X49" s="51"/>
      <c r="Y49" s="51"/>
      <c r="Z49" s="51"/>
      <c r="AA49" s="51"/>
      <c r="AB49" s="51"/>
      <c r="AC49" s="51"/>
      <c r="AD49" s="51"/>
      <c r="AE49" s="175"/>
    </row>
    <row r="50" spans="1:31">
      <c r="C50" s="12"/>
      <c r="H50" s="12"/>
      <c r="I50" s="12"/>
      <c r="J50" s="12"/>
      <c r="K50" s="12"/>
      <c r="L50" s="12"/>
      <c r="M50" s="12"/>
      <c r="N50" s="12"/>
      <c r="O50" s="12"/>
      <c r="Q50" s="117"/>
      <c r="R50" s="148"/>
      <c r="S50" s="178"/>
      <c r="T50" s="74"/>
      <c r="U50" s="74"/>
      <c r="V50" s="74"/>
      <c r="W50" s="74"/>
      <c r="X50" s="74"/>
      <c r="Y50" s="74"/>
      <c r="Z50" s="74"/>
      <c r="AA50" s="74"/>
      <c r="AB50" s="74"/>
      <c r="AC50" s="74"/>
      <c r="AD50" s="74"/>
      <c r="AE50" s="149"/>
    </row>
    <row r="51" spans="1:31" s="16" customFormat="1">
      <c r="A51" s="13" t="s">
        <v>6</v>
      </c>
      <c r="B51" s="96">
        <v>2012</v>
      </c>
      <c r="C51" s="14" t="s">
        <v>7</v>
      </c>
      <c r="D51" s="14" t="s">
        <v>7</v>
      </c>
      <c r="E51" s="14" t="s">
        <v>7</v>
      </c>
      <c r="F51" s="14" t="s">
        <v>7</v>
      </c>
      <c r="G51" s="14" t="s">
        <v>7</v>
      </c>
      <c r="H51" s="14" t="s">
        <v>8</v>
      </c>
      <c r="I51" s="14" t="s">
        <v>8</v>
      </c>
      <c r="J51" s="14" t="s">
        <v>8</v>
      </c>
      <c r="K51" s="14" t="s">
        <v>8</v>
      </c>
      <c r="L51" s="14" t="s">
        <v>8</v>
      </c>
      <c r="M51" s="14" t="s">
        <v>8</v>
      </c>
      <c r="N51" s="14" t="s">
        <v>8</v>
      </c>
      <c r="O51" s="15" t="s">
        <v>8</v>
      </c>
      <c r="P51"/>
      <c r="Q51" s="117"/>
      <c r="R51" s="179"/>
      <c r="S51" s="180"/>
      <c r="T51" s="181"/>
      <c r="U51" s="181"/>
      <c r="V51" s="181"/>
      <c r="W51" s="181"/>
      <c r="X51" s="181"/>
      <c r="Y51" s="181"/>
      <c r="Z51" s="181"/>
      <c r="AA51" s="181"/>
      <c r="AB51" s="181"/>
      <c r="AC51" s="181"/>
      <c r="AD51" s="181"/>
      <c r="AE51" s="182"/>
    </row>
    <row r="52" spans="1:31" s="21" customFormat="1" ht="30">
      <c r="A52" s="17" t="s">
        <v>9</v>
      </c>
      <c r="B52" s="18" t="s">
        <v>10</v>
      </c>
      <c r="C52" s="18" t="s">
        <v>11</v>
      </c>
      <c r="D52" s="18" t="s">
        <v>12</v>
      </c>
      <c r="E52" s="18" t="s">
        <v>13</v>
      </c>
      <c r="F52" s="18" t="s">
        <v>14</v>
      </c>
      <c r="G52" s="18" t="s">
        <v>15</v>
      </c>
      <c r="H52" s="18" t="s">
        <v>16</v>
      </c>
      <c r="I52" s="18" t="s">
        <v>17</v>
      </c>
      <c r="J52" s="18" t="s">
        <v>18</v>
      </c>
      <c r="K52" s="18" t="s">
        <v>19</v>
      </c>
      <c r="L52" s="18" t="s">
        <v>20</v>
      </c>
      <c r="M52" s="18" t="s">
        <v>21</v>
      </c>
      <c r="N52" s="18" t="s">
        <v>22</v>
      </c>
      <c r="O52" s="19" t="s">
        <v>23</v>
      </c>
      <c r="P52" s="20" t="s">
        <v>24</v>
      </c>
      <c r="Q52" s="20"/>
      <c r="R52" s="168" t="s">
        <v>47</v>
      </c>
      <c r="S52" s="169"/>
      <c r="T52" s="169"/>
      <c r="U52" s="169"/>
      <c r="V52" s="169"/>
      <c r="W52" s="170"/>
      <c r="X52" s="170"/>
      <c r="Y52" s="170"/>
      <c r="Z52" s="170"/>
      <c r="AA52" s="170"/>
      <c r="AB52" s="170"/>
      <c r="AC52" s="170"/>
      <c r="AD52" s="170"/>
      <c r="AE52" s="184"/>
    </row>
    <row r="53" spans="1:31">
      <c r="A53" s="66" t="s">
        <v>35</v>
      </c>
      <c r="B53" s="23" t="s">
        <v>26</v>
      </c>
      <c r="C53" s="67">
        <v>1817.046</v>
      </c>
      <c r="D53" s="67">
        <v>1538.4929999999997</v>
      </c>
      <c r="E53" s="67">
        <v>1384.4159999999999</v>
      </c>
      <c r="F53" s="67">
        <v>1246.278</v>
      </c>
      <c r="G53" s="67">
        <v>1208.88966</v>
      </c>
      <c r="H53" s="25">
        <v>1752.7460000000001</v>
      </c>
      <c r="I53" s="25">
        <v>1999.9949999999999</v>
      </c>
      <c r="J53" s="25">
        <v>1708.38</v>
      </c>
      <c r="K53" s="25">
        <v>1548.596</v>
      </c>
      <c r="L53" s="25">
        <v>1461.046</v>
      </c>
      <c r="M53" s="25">
        <v>1413.076</v>
      </c>
      <c r="N53" s="25">
        <v>1386.7909999999999</v>
      </c>
      <c r="O53" s="26">
        <v>1372.3889999999999</v>
      </c>
      <c r="P53" s="27">
        <f>SUM(C53:O53)</f>
        <v>19838.141660000001</v>
      </c>
      <c r="Q53" s="116"/>
      <c r="R53" s="155"/>
      <c r="S53" s="156"/>
      <c r="T53" s="157"/>
      <c r="U53" s="157"/>
      <c r="V53" s="157"/>
      <c r="W53" s="157"/>
      <c r="X53" s="157"/>
      <c r="Y53" s="74"/>
      <c r="Z53" s="74"/>
      <c r="AA53" s="74"/>
      <c r="AB53" s="74"/>
      <c r="AC53" s="74"/>
      <c r="AD53" s="74"/>
      <c r="AE53" s="149"/>
    </row>
    <row r="54" spans="1:31">
      <c r="A54" s="29" t="str">
        <f>A53</f>
        <v>ANZ RESELLER</v>
      </c>
      <c r="B54" s="30" t="s">
        <v>27</v>
      </c>
      <c r="C54" s="68">
        <v>794.53499999999974</v>
      </c>
      <c r="D54" s="68">
        <v>677.64899999999977</v>
      </c>
      <c r="E54" s="68">
        <v>610.02899999999988</v>
      </c>
      <c r="F54" s="68">
        <v>548.68799999999987</v>
      </c>
      <c r="G54" s="68">
        <v>532.22735999999998</v>
      </c>
      <c r="H54" s="32">
        <v>768.60500000000002</v>
      </c>
      <c r="I54" s="32">
        <v>875.649</v>
      </c>
      <c r="J54" s="32">
        <v>749.45399999999995</v>
      </c>
      <c r="K54" s="32">
        <v>680.30799999999999</v>
      </c>
      <c r="L54" s="32">
        <v>642.42200000000003</v>
      </c>
      <c r="M54" s="32">
        <v>621.66300000000001</v>
      </c>
      <c r="N54" s="32">
        <v>610.28800000000001</v>
      </c>
      <c r="O54" s="33">
        <v>604.05600000000004</v>
      </c>
      <c r="P54" s="34">
        <f t="shared" ref="P54:P58" si="9">SUM(C54:O54)</f>
        <v>8715.5733600000003</v>
      </c>
      <c r="Q54" s="116"/>
      <c r="R54" s="160">
        <v>1</v>
      </c>
      <c r="S54" s="161">
        <v>2</v>
      </c>
      <c r="T54" s="161">
        <v>3</v>
      </c>
      <c r="U54" s="161">
        <v>4</v>
      </c>
      <c r="V54" s="161">
        <v>5</v>
      </c>
      <c r="W54" s="161"/>
      <c r="X54" s="157" t="s">
        <v>45</v>
      </c>
      <c r="Y54" s="74"/>
      <c r="Z54" s="74"/>
      <c r="AA54" s="74"/>
      <c r="AB54" s="74"/>
      <c r="AC54" s="74"/>
      <c r="AD54" s="74"/>
      <c r="AE54" s="149"/>
    </row>
    <row r="55" spans="1:31">
      <c r="A55" s="29" t="str">
        <f>A54</f>
        <v>ANZ RESELLER</v>
      </c>
      <c r="B55" s="30" t="s">
        <v>28</v>
      </c>
      <c r="C55" s="68">
        <v>562.21199999999988</v>
      </c>
      <c r="D55" s="68">
        <v>469.47599999999994</v>
      </c>
      <c r="E55" s="68">
        <v>422.28</v>
      </c>
      <c r="F55" s="68">
        <v>380.05199999999991</v>
      </c>
      <c r="G55" s="68">
        <v>368.65043999999989</v>
      </c>
      <c r="H55" s="32">
        <v>539.97400000000005</v>
      </c>
      <c r="I55" s="32">
        <v>618.28499999999997</v>
      </c>
      <c r="J55" s="32">
        <v>525.85400000000004</v>
      </c>
      <c r="K55" s="32">
        <v>475.20699999999999</v>
      </c>
      <c r="L55" s="32">
        <v>447.45800000000003</v>
      </c>
      <c r="M55" s="32">
        <v>432.25299999999999</v>
      </c>
      <c r="N55" s="32">
        <v>423.92099999999999</v>
      </c>
      <c r="O55" s="33">
        <v>419.35599999999999</v>
      </c>
      <c r="P55" s="34">
        <f t="shared" si="9"/>
        <v>6084.9784399999999</v>
      </c>
      <c r="Q55" s="116"/>
      <c r="R55" s="162">
        <f>C55/C$53</f>
        <v>0.30940988835725669</v>
      </c>
      <c r="S55" s="163">
        <f>D55/D$53</f>
        <v>0.30515315961788586</v>
      </c>
      <c r="T55" s="56">
        <f>E55/E$53</f>
        <v>0.30502392344497609</v>
      </c>
      <c r="U55" s="56">
        <f>F55/F$53</f>
        <v>0.30494961798250464</v>
      </c>
      <c r="V55" s="56">
        <f>G55/G$53</f>
        <v>0.30494961798250458</v>
      </c>
      <c r="W55" s="56"/>
      <c r="X55" s="56">
        <f>AVERAGE(R55:V55)</f>
        <v>0.30589724147702557</v>
      </c>
      <c r="Y55" s="74"/>
      <c r="Z55" s="74"/>
      <c r="AA55" s="74"/>
      <c r="AB55" s="74"/>
      <c r="AC55" s="74"/>
      <c r="AD55" s="74"/>
      <c r="AE55" s="149"/>
    </row>
    <row r="56" spans="1:31">
      <c r="A56" s="29" t="str">
        <f>A55</f>
        <v>ANZ RESELLER</v>
      </c>
      <c r="B56" s="30" t="s">
        <v>29</v>
      </c>
      <c r="C56" s="68">
        <v>531.9899999999999</v>
      </c>
      <c r="D56" s="68">
        <v>431.38799999999992</v>
      </c>
      <c r="E56" s="68">
        <v>387.91799999999995</v>
      </c>
      <c r="F56" s="68">
        <v>349.41599999999994</v>
      </c>
      <c r="G56" s="68">
        <v>338.93351999999987</v>
      </c>
      <c r="H56" s="32">
        <v>507.23200000000003</v>
      </c>
      <c r="I56" s="32">
        <v>585.25099999999998</v>
      </c>
      <c r="J56" s="32">
        <v>493.05</v>
      </c>
      <c r="K56" s="32">
        <v>442.53100000000001</v>
      </c>
      <c r="L56" s="32">
        <v>414.85</v>
      </c>
      <c r="M56" s="32">
        <v>399.68299999999999</v>
      </c>
      <c r="N56" s="32">
        <v>391.37299999999999</v>
      </c>
      <c r="O56" s="33">
        <v>386.81900000000002</v>
      </c>
      <c r="P56" s="34">
        <f t="shared" si="9"/>
        <v>5660.4345199999998</v>
      </c>
      <c r="Q56" s="116"/>
      <c r="R56" s="162">
        <f t="shared" ref="R56:R57" si="10">C56/C$53</f>
        <v>0.29277739804055586</v>
      </c>
      <c r="S56" s="163">
        <f>D56/D$53</f>
        <v>0.28039646589227252</v>
      </c>
      <c r="T56" s="56">
        <f>E56/E$53</f>
        <v>0.28020334928229662</v>
      </c>
      <c r="U56" s="56">
        <f>F56/F$53</f>
        <v>0.2803676226331524</v>
      </c>
      <c r="V56" s="56">
        <f>G56/G$53</f>
        <v>0.28036762263315235</v>
      </c>
      <c r="W56" s="56"/>
      <c r="X56" s="56">
        <f t="shared" ref="X56:X57" si="11">AVERAGE(R56:V56)</f>
        <v>0.28282249169628593</v>
      </c>
      <c r="Y56" s="74"/>
      <c r="Z56" s="74"/>
      <c r="AA56" s="74"/>
      <c r="AB56" s="74"/>
      <c r="AC56" s="74"/>
      <c r="AD56" s="74"/>
      <c r="AE56" s="149"/>
    </row>
    <row r="57" spans="1:31">
      <c r="A57" s="29" t="str">
        <f>A56</f>
        <v>ANZ RESELLER</v>
      </c>
      <c r="B57" s="30" t="s">
        <v>30</v>
      </c>
      <c r="C57" s="68">
        <v>1474.7369999999999</v>
      </c>
      <c r="D57" s="68">
        <v>1215.9180000000001</v>
      </c>
      <c r="E57" s="68">
        <v>1093.7190000000001</v>
      </c>
      <c r="F57" s="68">
        <v>984.423</v>
      </c>
      <c r="G57" s="68">
        <v>954.89030999999989</v>
      </c>
      <c r="H57" s="32">
        <v>1412.742</v>
      </c>
      <c r="I57" s="32">
        <v>1623.2760000000001</v>
      </c>
      <c r="J57" s="32">
        <v>1374.6590000000001</v>
      </c>
      <c r="K57" s="32">
        <v>1238.4349999999999</v>
      </c>
      <c r="L57" s="32">
        <v>1163.7940000000001</v>
      </c>
      <c r="M57" s="32">
        <v>1122.896</v>
      </c>
      <c r="N57" s="32">
        <v>1100.4870000000001</v>
      </c>
      <c r="O57" s="33">
        <v>1088.2090000000001</v>
      </c>
      <c r="P57" s="34">
        <f t="shared" si="9"/>
        <v>15848.185309999999</v>
      </c>
      <c r="Q57" s="116"/>
      <c r="R57" s="162">
        <f t="shared" si="10"/>
        <v>0.81161236424394312</v>
      </c>
      <c r="S57" s="163">
        <f>D57/D$53</f>
        <v>0.79033053774050344</v>
      </c>
      <c r="T57" s="56">
        <f>E57/E$53</f>
        <v>0.79002192982456143</v>
      </c>
      <c r="U57" s="56">
        <f>F57/F$53</f>
        <v>0.78989037758830694</v>
      </c>
      <c r="V57" s="56">
        <f>G57/G$53</f>
        <v>0.78989037758830682</v>
      </c>
      <c r="W57" s="56"/>
      <c r="X57" s="56">
        <f t="shared" si="11"/>
        <v>0.79434911739712444</v>
      </c>
      <c r="Y57" s="74"/>
      <c r="Z57" s="74"/>
      <c r="AA57" s="74"/>
      <c r="AB57" s="74"/>
      <c r="AC57" s="74"/>
      <c r="AD57" s="74"/>
      <c r="AE57" s="149"/>
    </row>
    <row r="58" spans="1:31" s="40" customFormat="1">
      <c r="A58" s="35" t="str">
        <f>A57</f>
        <v>ANZ RESELLER</v>
      </c>
      <c r="B58" s="36" t="s">
        <v>31</v>
      </c>
      <c r="C58" s="37">
        <f t="shared" ref="C58:O58" si="12">SUM(C53:C57)</f>
        <v>5180.5199999999995</v>
      </c>
      <c r="D58" s="37">
        <f t="shared" si="12"/>
        <v>4332.9239999999991</v>
      </c>
      <c r="E58" s="37">
        <f t="shared" si="12"/>
        <v>3898.3619999999996</v>
      </c>
      <c r="F58" s="37">
        <f t="shared" si="12"/>
        <v>3508.857</v>
      </c>
      <c r="G58" s="37">
        <f t="shared" si="12"/>
        <v>3403.5912899999998</v>
      </c>
      <c r="H58" s="37">
        <f t="shared" si="12"/>
        <v>4981.299</v>
      </c>
      <c r="I58" s="37">
        <f t="shared" si="12"/>
        <v>5702.4559999999992</v>
      </c>
      <c r="J58" s="37">
        <f t="shared" si="12"/>
        <v>4851.3970000000008</v>
      </c>
      <c r="K58" s="37">
        <f t="shared" si="12"/>
        <v>4385.0769999999993</v>
      </c>
      <c r="L58" s="37">
        <f t="shared" si="12"/>
        <v>4129.57</v>
      </c>
      <c r="M58" s="37">
        <f t="shared" si="12"/>
        <v>3989.5709999999999</v>
      </c>
      <c r="N58" s="37">
        <f t="shared" si="12"/>
        <v>3912.86</v>
      </c>
      <c r="O58" s="38">
        <f t="shared" si="12"/>
        <v>3870.8289999999997</v>
      </c>
      <c r="P58" s="39">
        <f t="shared" si="9"/>
        <v>56147.313289999991</v>
      </c>
      <c r="Q58" s="116"/>
      <c r="R58" s="164"/>
      <c r="S58" s="165"/>
      <c r="T58" s="166"/>
      <c r="U58" s="166"/>
      <c r="V58" s="166"/>
      <c r="W58" s="166"/>
      <c r="X58" s="166"/>
      <c r="Y58" s="166"/>
      <c r="Z58" s="166"/>
      <c r="AA58" s="166"/>
      <c r="AB58" s="166"/>
      <c r="AC58" s="166"/>
      <c r="AD58" s="166"/>
      <c r="AE58" s="167"/>
    </row>
    <row r="59" spans="1:31">
      <c r="A59" s="41"/>
      <c r="B59" s="2"/>
      <c r="C59" s="2"/>
      <c r="D59" s="2"/>
      <c r="E59" s="2"/>
      <c r="F59" s="2"/>
      <c r="G59" s="2"/>
      <c r="H59" s="2"/>
      <c r="I59" s="2"/>
      <c r="J59" s="2"/>
      <c r="K59" s="2"/>
      <c r="L59" s="2"/>
      <c r="M59" s="2"/>
      <c r="N59" s="2"/>
      <c r="O59" s="42"/>
      <c r="P59" s="43"/>
      <c r="Q59" s="115"/>
      <c r="R59" s="148"/>
      <c r="S59" s="178"/>
      <c r="T59" s="74"/>
      <c r="U59" s="74"/>
      <c r="V59" s="74"/>
      <c r="W59" s="74"/>
      <c r="X59" s="74"/>
      <c r="Y59" s="74"/>
      <c r="Z59" s="74"/>
      <c r="AA59" s="74"/>
      <c r="AB59" s="74"/>
      <c r="AC59" s="74"/>
      <c r="AD59" s="74"/>
      <c r="AE59" s="149"/>
    </row>
    <row r="60" spans="1:31" s="92" customFormat="1">
      <c r="A60" s="89"/>
      <c r="B60" s="90"/>
      <c r="C60" s="3" t="s">
        <v>7</v>
      </c>
      <c r="D60" s="3" t="s">
        <v>7</v>
      </c>
      <c r="E60" s="3" t="s">
        <v>7</v>
      </c>
      <c r="F60" s="3" t="s">
        <v>7</v>
      </c>
      <c r="G60" s="3" t="s">
        <v>7</v>
      </c>
      <c r="H60" s="3" t="s">
        <v>7</v>
      </c>
      <c r="I60" s="3" t="s">
        <v>7</v>
      </c>
      <c r="J60" s="3" t="s">
        <v>7</v>
      </c>
      <c r="K60" s="3" t="s">
        <v>7</v>
      </c>
      <c r="L60" s="3" t="s">
        <v>7</v>
      </c>
      <c r="M60" s="3" t="s">
        <v>7</v>
      </c>
      <c r="N60" s="3" t="s">
        <v>7</v>
      </c>
      <c r="O60" s="95" t="s">
        <v>7</v>
      </c>
      <c r="P60" s="91"/>
      <c r="Q60" s="116"/>
      <c r="R60" s="164"/>
      <c r="S60" s="165"/>
      <c r="T60" s="166"/>
      <c r="U60" s="166"/>
      <c r="V60" s="166"/>
      <c r="W60" s="166"/>
      <c r="X60" s="166"/>
      <c r="Y60" s="166"/>
      <c r="Z60" s="166"/>
      <c r="AA60" s="166"/>
      <c r="AB60" s="166"/>
      <c r="AC60" s="166"/>
      <c r="AD60" s="166"/>
      <c r="AE60" s="167"/>
    </row>
    <row r="61" spans="1:31" ht="30">
      <c r="A61" s="41"/>
      <c r="B61" s="97">
        <v>2011</v>
      </c>
      <c r="C61" s="18" t="s">
        <v>11</v>
      </c>
      <c r="D61" s="18" t="s">
        <v>12</v>
      </c>
      <c r="E61" s="18" t="s">
        <v>13</v>
      </c>
      <c r="F61" s="18" t="s">
        <v>14</v>
      </c>
      <c r="G61" s="18" t="s">
        <v>15</v>
      </c>
      <c r="H61" s="18" t="s">
        <v>16</v>
      </c>
      <c r="I61" s="18" t="s">
        <v>17</v>
      </c>
      <c r="J61" s="18" t="s">
        <v>18</v>
      </c>
      <c r="K61" s="18" t="s">
        <v>19</v>
      </c>
      <c r="L61" s="18" t="s">
        <v>20</v>
      </c>
      <c r="M61" s="18" t="s">
        <v>21</v>
      </c>
      <c r="N61" s="18" t="s">
        <v>22</v>
      </c>
      <c r="O61" s="19" t="s">
        <v>23</v>
      </c>
      <c r="P61" s="43"/>
      <c r="Q61" s="118"/>
      <c r="R61" s="168" t="s">
        <v>46</v>
      </c>
      <c r="S61" s="169"/>
      <c r="T61" s="169"/>
      <c r="U61" s="169"/>
      <c r="V61" s="169"/>
      <c r="W61" s="170"/>
      <c r="X61" s="56"/>
      <c r="Y61" s="74"/>
      <c r="Z61" s="74"/>
      <c r="AA61" s="74"/>
      <c r="AB61" s="74"/>
      <c r="AC61" s="74"/>
      <c r="AD61" s="74"/>
      <c r="AE61" s="149"/>
    </row>
    <row r="62" spans="1:31" s="49" customFormat="1">
      <c r="A62" s="44" t="s">
        <v>32</v>
      </c>
      <c r="B62" s="45" t="s">
        <v>24</v>
      </c>
      <c r="C62" s="46">
        <v>3700.3714285714286</v>
      </c>
      <c r="D62" s="46">
        <v>3333.0184615384605</v>
      </c>
      <c r="E62" s="46">
        <v>3118.6895999999997</v>
      </c>
      <c r="F62" s="46">
        <v>7017.7139999999999</v>
      </c>
      <c r="G62" s="46">
        <v>8508.9782249999989</v>
      </c>
      <c r="H62" s="46">
        <v>6807.1825799999997</v>
      </c>
      <c r="I62" s="46">
        <v>5445.7460639999999</v>
      </c>
      <c r="J62" s="46">
        <v>5173.4587607999993</v>
      </c>
      <c r="K62" s="46">
        <v>4914.7858227599991</v>
      </c>
      <c r="L62" s="46">
        <v>4669.0465316219988</v>
      </c>
      <c r="M62" s="46">
        <v>4575.6656009895587</v>
      </c>
      <c r="N62" s="46">
        <v>4667.1789130093503</v>
      </c>
      <c r="O62" s="47">
        <v>4713.8507021394435</v>
      </c>
      <c r="P62" s="48">
        <f>SUM(C62:O62)</f>
        <v>66645.686690430244</v>
      </c>
      <c r="Q62" s="116"/>
      <c r="R62" s="146"/>
      <c r="S62" s="171"/>
      <c r="T62" s="45"/>
      <c r="U62" s="45"/>
      <c r="V62" s="45"/>
      <c r="W62" s="45"/>
      <c r="X62" s="45"/>
      <c r="Y62" s="45"/>
      <c r="Z62" s="45"/>
      <c r="AA62" s="45"/>
      <c r="AB62" s="45"/>
      <c r="AC62" s="45"/>
      <c r="AD62" s="45"/>
      <c r="AE62" s="147"/>
    </row>
    <row r="63" spans="1:31" s="55" customFormat="1">
      <c r="A63" s="50" t="s">
        <v>33</v>
      </c>
      <c r="B63" s="51"/>
      <c r="C63" s="52"/>
      <c r="D63" s="52"/>
      <c r="E63" s="52"/>
      <c r="F63" s="52"/>
      <c r="G63" s="52"/>
      <c r="H63" s="52"/>
      <c r="I63" s="52"/>
      <c r="J63" s="52"/>
      <c r="K63" s="52"/>
      <c r="L63" s="52"/>
      <c r="M63" s="52"/>
      <c r="N63" s="52"/>
      <c r="O63" s="53"/>
      <c r="P63" s="54"/>
      <c r="Q63" s="119"/>
      <c r="R63" s="172">
        <v>1</v>
      </c>
      <c r="S63" s="173">
        <v>2</v>
      </c>
      <c r="T63" s="173">
        <v>3</v>
      </c>
      <c r="U63" s="173">
        <v>4</v>
      </c>
      <c r="V63" s="173">
        <v>5</v>
      </c>
      <c r="W63" s="173"/>
      <c r="X63" s="174" t="s">
        <v>45</v>
      </c>
      <c r="Y63" s="51"/>
      <c r="Z63" s="51"/>
      <c r="AA63" s="51"/>
      <c r="AB63" s="51"/>
      <c r="AC63" s="51"/>
      <c r="AD63" s="51"/>
      <c r="AE63" s="175"/>
    </row>
    <row r="64" spans="1:31" s="55" customFormat="1">
      <c r="A64" s="59"/>
      <c r="B64" s="51"/>
      <c r="C64" s="52"/>
      <c r="D64" s="52"/>
      <c r="E64" s="52"/>
      <c r="F64" s="52"/>
      <c r="G64" s="52"/>
      <c r="H64" s="56"/>
      <c r="I64" s="56"/>
      <c r="J64" s="56"/>
      <c r="K64" s="56"/>
      <c r="L64" s="56"/>
      <c r="M64" s="56"/>
      <c r="N64" s="56"/>
      <c r="O64" s="57"/>
      <c r="P64" s="58"/>
      <c r="Q64" s="120"/>
      <c r="R64" s="162">
        <f>C55/C$54</f>
        <v>0.70759878419452893</v>
      </c>
      <c r="S64" s="163">
        <f>D55/D$54</f>
        <v>0.69280114041340002</v>
      </c>
      <c r="T64" s="56">
        <f>E55/E$54</f>
        <v>0.69222938581608429</v>
      </c>
      <c r="U64" s="56">
        <f>F55/F$54</f>
        <v>0.69265593561368211</v>
      </c>
      <c r="V64" s="56">
        <f>G55/G$54</f>
        <v>0.69265593561368188</v>
      </c>
      <c r="W64" s="56"/>
      <c r="X64" s="56">
        <f>AVERAGE(R64:V64)</f>
        <v>0.69558823633027544</v>
      </c>
      <c r="Y64" s="51"/>
      <c r="Z64" s="51"/>
      <c r="AA64" s="51"/>
      <c r="AB64" s="51"/>
      <c r="AC64" s="51"/>
      <c r="AD64" s="51"/>
      <c r="AE64" s="175"/>
    </row>
    <row r="65" spans="1:31" s="55" customFormat="1">
      <c r="A65" s="59"/>
      <c r="B65" s="51"/>
      <c r="C65" s="51"/>
      <c r="D65" s="51"/>
      <c r="E65" s="51"/>
      <c r="F65" s="51"/>
      <c r="G65" s="51"/>
      <c r="H65" s="51"/>
      <c r="I65" s="51"/>
      <c r="J65" s="51"/>
      <c r="K65" s="51"/>
      <c r="L65" s="51"/>
      <c r="M65" s="51"/>
      <c r="N65" s="51"/>
      <c r="O65" s="60"/>
      <c r="P65" s="61"/>
      <c r="Q65" s="121"/>
      <c r="R65" s="162">
        <f t="shared" ref="R65:R66" si="13">C56/C$54</f>
        <v>0.66956144159791586</v>
      </c>
      <c r="S65" s="163">
        <f>D56/D$54</f>
        <v>0.63659505142042572</v>
      </c>
      <c r="T65" s="56">
        <f>E56/E$54</f>
        <v>0.6359009161859519</v>
      </c>
      <c r="U65" s="56">
        <f>F56/F$54</f>
        <v>0.63682092555331993</v>
      </c>
      <c r="V65" s="56">
        <f>G56/G$54</f>
        <v>0.63682092555331971</v>
      </c>
      <c r="W65" s="56"/>
      <c r="X65" s="56">
        <f>AVERAGE(R65:V65)</f>
        <v>0.64313985206218649</v>
      </c>
      <c r="Y65" s="51"/>
      <c r="Z65" s="51"/>
      <c r="AA65" s="51"/>
      <c r="AB65" s="51"/>
      <c r="AC65" s="51"/>
      <c r="AD65" s="51"/>
      <c r="AE65" s="175"/>
    </row>
    <row r="66" spans="1:31" s="55" customFormat="1" ht="16" thickBot="1">
      <c r="A66" s="59"/>
      <c r="B66" s="51"/>
      <c r="C66" s="51"/>
      <c r="D66" s="51"/>
      <c r="E66" s="51"/>
      <c r="F66" s="51"/>
      <c r="G66" s="51"/>
      <c r="H66" s="51"/>
      <c r="I66" s="51"/>
      <c r="J66" s="51"/>
      <c r="K66" s="51"/>
      <c r="L66" s="51"/>
      <c r="M66" s="51"/>
      <c r="N66" s="51"/>
      <c r="O66" s="60"/>
      <c r="P66" s="61"/>
      <c r="Q66" s="121"/>
      <c r="R66" s="187">
        <f t="shared" si="13"/>
        <v>1.8561007381676078</v>
      </c>
      <c r="S66" s="188">
        <f>D57/D$54</f>
        <v>1.794318297525711</v>
      </c>
      <c r="T66" s="189">
        <f>E57/E$54</f>
        <v>1.7928967311390118</v>
      </c>
      <c r="U66" s="189">
        <f>F57/F$54</f>
        <v>1.7941398390342056</v>
      </c>
      <c r="V66" s="189">
        <f>G57/G$54</f>
        <v>1.7941398390342052</v>
      </c>
      <c r="W66" s="189"/>
      <c r="X66" s="189">
        <f>AVERAGE(R66:V66)</f>
        <v>1.8063190889801484</v>
      </c>
      <c r="Y66" s="190"/>
      <c r="Z66" s="190"/>
      <c r="AA66" s="190"/>
      <c r="AB66" s="190"/>
      <c r="AC66" s="190"/>
      <c r="AD66" s="190"/>
      <c r="AE66" s="191"/>
    </row>
    <row r="67" spans="1:31" s="55" customFormat="1">
      <c r="A67" s="62"/>
      <c r="B67" s="63"/>
      <c r="C67" s="63"/>
      <c r="D67" s="63"/>
      <c r="E67" s="63"/>
      <c r="F67" s="63"/>
      <c r="G67" s="63"/>
      <c r="H67" s="63"/>
      <c r="I67" s="63"/>
      <c r="J67" s="63"/>
      <c r="K67" s="63"/>
      <c r="L67" s="63"/>
      <c r="M67" s="63"/>
      <c r="N67" s="63"/>
      <c r="O67" s="64"/>
      <c r="P67" s="65"/>
      <c r="Q67" s="115"/>
      <c r="S67" s="105"/>
    </row>
    <row r="68" spans="1:31">
      <c r="Q68" s="117"/>
    </row>
    <row r="69" spans="1:31" s="16" customFormat="1">
      <c r="A69" s="13" t="s">
        <v>6</v>
      </c>
      <c r="B69" s="96">
        <v>2012</v>
      </c>
      <c r="C69" s="14" t="s">
        <v>7</v>
      </c>
      <c r="D69" s="14" t="s">
        <v>7</v>
      </c>
      <c r="E69" s="14" t="s">
        <v>7</v>
      </c>
      <c r="F69" s="14" t="s">
        <v>7</v>
      </c>
      <c r="G69" s="14" t="s">
        <v>7</v>
      </c>
      <c r="H69" s="14" t="s">
        <v>8</v>
      </c>
      <c r="I69" s="14" t="s">
        <v>8</v>
      </c>
      <c r="J69" s="14" t="s">
        <v>8</v>
      </c>
      <c r="K69" s="14" t="s">
        <v>8</v>
      </c>
      <c r="L69" s="14" t="s">
        <v>8</v>
      </c>
      <c r="M69" s="14" t="s">
        <v>8</v>
      </c>
      <c r="N69" s="14" t="s">
        <v>8</v>
      </c>
      <c r="O69" s="15" t="s">
        <v>8</v>
      </c>
      <c r="P69"/>
      <c r="Q69" s="117"/>
      <c r="S69" s="103"/>
      <c r="W69" s="108"/>
    </row>
    <row r="70" spans="1:31" s="21" customFormat="1" ht="30">
      <c r="A70" s="17" t="s">
        <v>9</v>
      </c>
      <c r="B70" s="18" t="s">
        <v>10</v>
      </c>
      <c r="C70" s="18" t="s">
        <v>11</v>
      </c>
      <c r="D70" s="18" t="s">
        <v>12</v>
      </c>
      <c r="E70" s="18" t="s">
        <v>13</v>
      </c>
      <c r="F70" s="18" t="s">
        <v>14</v>
      </c>
      <c r="G70" s="18" t="s">
        <v>15</v>
      </c>
      <c r="H70" s="18" t="s">
        <v>16</v>
      </c>
      <c r="I70" s="18" t="s">
        <v>17</v>
      </c>
      <c r="J70" s="18" t="s">
        <v>18</v>
      </c>
      <c r="K70" s="18" t="s">
        <v>19</v>
      </c>
      <c r="L70" s="18" t="s">
        <v>20</v>
      </c>
      <c r="M70" s="18" t="s">
        <v>21</v>
      </c>
      <c r="N70" s="18" t="s">
        <v>22</v>
      </c>
      <c r="O70" s="19" t="s">
        <v>23</v>
      </c>
      <c r="P70" s="20" t="s">
        <v>24</v>
      </c>
      <c r="Q70" s="20"/>
      <c r="S70" s="106"/>
      <c r="W70" s="107"/>
    </row>
    <row r="71" spans="1:31">
      <c r="A71" s="66" t="s">
        <v>36</v>
      </c>
      <c r="B71" s="23" t="s">
        <v>26</v>
      </c>
      <c r="C71" s="67"/>
      <c r="D71" s="67"/>
      <c r="E71" s="67"/>
      <c r="F71" s="67"/>
      <c r="G71" s="67"/>
      <c r="H71" s="25">
        <f>H17*2</f>
        <v>5363.8519999999999</v>
      </c>
      <c r="I71" s="25">
        <f t="shared" ref="I71:O71" si="14">I17*2</f>
        <v>4680.7219999999998</v>
      </c>
      <c r="J71" s="25">
        <f t="shared" si="14"/>
        <v>4265.47</v>
      </c>
      <c r="K71" s="25">
        <f t="shared" si="14"/>
        <v>4013.0520000000001</v>
      </c>
      <c r="L71" s="25">
        <f t="shared" si="14"/>
        <v>3859.616</v>
      </c>
      <c r="M71" s="25">
        <f t="shared" si="14"/>
        <v>3766.348</v>
      </c>
      <c r="N71" s="25">
        <f t="shared" si="14"/>
        <v>3709.652</v>
      </c>
      <c r="O71" s="25">
        <f t="shared" si="14"/>
        <v>3675.19</v>
      </c>
      <c r="P71" s="27">
        <f>SUM(C71:O71)</f>
        <v>33333.902000000002</v>
      </c>
      <c r="Q71" s="116"/>
    </row>
    <row r="72" spans="1:31">
      <c r="A72" s="29" t="str">
        <f>A71</f>
        <v>China RESELLER</v>
      </c>
      <c r="B72" s="30" t="s">
        <v>27</v>
      </c>
      <c r="C72" s="68"/>
      <c r="D72" s="68"/>
      <c r="E72" s="68"/>
      <c r="F72" s="68"/>
      <c r="G72" s="68"/>
      <c r="H72" s="25">
        <f t="shared" ref="H72:O72" si="15">H18*2</f>
        <v>3686.1640000000002</v>
      </c>
      <c r="I72" s="25">
        <f t="shared" si="15"/>
        <v>3222.614</v>
      </c>
      <c r="J72" s="25">
        <f t="shared" si="15"/>
        <v>2940.8359999999998</v>
      </c>
      <c r="K72" s="25">
        <f t="shared" si="15"/>
        <v>2769.5540000000001</v>
      </c>
      <c r="L72" s="25">
        <f t="shared" si="15"/>
        <v>2665.4360000000001</v>
      </c>
      <c r="M72" s="25">
        <f t="shared" si="15"/>
        <v>2602.1460000000002</v>
      </c>
      <c r="N72" s="25">
        <f t="shared" si="15"/>
        <v>2563.6759999999999</v>
      </c>
      <c r="O72" s="25">
        <f t="shared" si="15"/>
        <v>2540.29</v>
      </c>
      <c r="P72" s="34">
        <f t="shared" ref="P72:P76" si="16">SUM(C72:O72)</f>
        <v>22990.716</v>
      </c>
      <c r="Q72" s="116"/>
    </row>
    <row r="73" spans="1:31">
      <c r="A73" s="29" t="str">
        <f>A72</f>
        <v>China RESELLER</v>
      </c>
      <c r="B73" s="30" t="s">
        <v>28</v>
      </c>
      <c r="C73" s="68"/>
      <c r="D73" s="68"/>
      <c r="E73" s="68"/>
      <c r="F73" s="68"/>
      <c r="G73" s="68"/>
      <c r="H73" s="25">
        <f t="shared" ref="H73:O73" si="17">H19*2</f>
        <v>1522.2639999999999</v>
      </c>
      <c r="I73" s="25">
        <f t="shared" si="17"/>
        <v>1323.114</v>
      </c>
      <c r="J73" s="25">
        <f t="shared" si="17"/>
        <v>1202.058</v>
      </c>
      <c r="K73" s="25">
        <f t="shared" si="17"/>
        <v>1128.4739999999999</v>
      </c>
      <c r="L73" s="25">
        <f t="shared" si="17"/>
        <v>1083.742</v>
      </c>
      <c r="M73" s="25">
        <f t="shared" si="17"/>
        <v>1056.5519999999999</v>
      </c>
      <c r="N73" s="25">
        <f t="shared" si="17"/>
        <v>1040.0239999999999</v>
      </c>
      <c r="O73" s="25">
        <f t="shared" si="17"/>
        <v>1029.9780000000001</v>
      </c>
      <c r="P73" s="34">
        <f t="shared" si="16"/>
        <v>9386.2059999999983</v>
      </c>
      <c r="Q73" s="116"/>
    </row>
    <row r="74" spans="1:31">
      <c r="A74" s="29" t="str">
        <f>A73</f>
        <v>China RESELLER</v>
      </c>
      <c r="B74" s="30" t="s">
        <v>29</v>
      </c>
      <c r="C74" s="68"/>
      <c r="D74" s="68"/>
      <c r="E74" s="68"/>
      <c r="F74" s="68"/>
      <c r="G74" s="68"/>
      <c r="H74" s="25">
        <f t="shared" ref="H74:O74" si="18">H20*2</f>
        <v>2882.6219999999998</v>
      </c>
      <c r="I74" s="25">
        <f t="shared" si="18"/>
        <v>2486.422</v>
      </c>
      <c r="J74" s="25">
        <f t="shared" si="18"/>
        <v>2245.5859999999998</v>
      </c>
      <c r="K74" s="25">
        <f t="shared" si="18"/>
        <v>2099.19</v>
      </c>
      <c r="L74" s="25">
        <f t="shared" si="18"/>
        <v>2010.2</v>
      </c>
      <c r="M74" s="25">
        <f t="shared" si="18"/>
        <v>1956.106</v>
      </c>
      <c r="N74" s="25">
        <f t="shared" si="18"/>
        <v>1923.2239999999999</v>
      </c>
      <c r="O74" s="25">
        <f t="shared" si="18"/>
        <v>1903.2360000000001</v>
      </c>
      <c r="P74" s="34">
        <f t="shared" si="16"/>
        <v>17506.585999999999</v>
      </c>
      <c r="Q74" s="116"/>
    </row>
    <row r="75" spans="1:31">
      <c r="A75" s="29" t="str">
        <f>A74</f>
        <v>China RESELLER</v>
      </c>
      <c r="B75" s="30" t="s">
        <v>30</v>
      </c>
      <c r="C75" s="68"/>
      <c r="D75" s="68"/>
      <c r="E75" s="68"/>
      <c r="F75" s="68"/>
      <c r="G75" s="68"/>
      <c r="H75" s="25">
        <f t="shared" ref="H75:O75" si="19">H21*2</f>
        <v>4357.0479999999998</v>
      </c>
      <c r="I75" s="25">
        <f t="shared" si="19"/>
        <v>3774.4740000000002</v>
      </c>
      <c r="J75" s="25">
        <f t="shared" si="19"/>
        <v>3420.348</v>
      </c>
      <c r="K75" s="25">
        <f t="shared" si="19"/>
        <v>3205.0859999999998</v>
      </c>
      <c r="L75" s="25">
        <f t="shared" si="19"/>
        <v>3074.2359999999999</v>
      </c>
      <c r="M75" s="25">
        <f t="shared" si="19"/>
        <v>2994.6959999999999</v>
      </c>
      <c r="N75" s="25">
        <f t="shared" si="19"/>
        <v>2946.346</v>
      </c>
      <c r="O75" s="25">
        <f t="shared" si="19"/>
        <v>2916.9560000000001</v>
      </c>
      <c r="P75" s="34">
        <f t="shared" si="16"/>
        <v>26689.190000000002</v>
      </c>
      <c r="Q75" s="116"/>
    </row>
    <row r="76" spans="1:31">
      <c r="A76" s="35" t="str">
        <f>A75</f>
        <v>China RESELLER</v>
      </c>
      <c r="B76" s="36" t="s">
        <v>31</v>
      </c>
      <c r="C76" s="37">
        <f t="shared" ref="C76:O76" si="20">SUM(C71:C75)</f>
        <v>0</v>
      </c>
      <c r="D76" s="37">
        <f t="shared" si="20"/>
        <v>0</v>
      </c>
      <c r="E76" s="37">
        <f t="shared" si="20"/>
        <v>0</v>
      </c>
      <c r="F76" s="37">
        <f t="shared" si="20"/>
        <v>0</v>
      </c>
      <c r="G76" s="37">
        <f t="shared" si="20"/>
        <v>0</v>
      </c>
      <c r="H76" s="37">
        <f t="shared" si="20"/>
        <v>17811.949999999997</v>
      </c>
      <c r="I76" s="37">
        <f t="shared" si="20"/>
        <v>15487.346</v>
      </c>
      <c r="J76" s="37">
        <f t="shared" si="20"/>
        <v>14074.298000000001</v>
      </c>
      <c r="K76" s="37">
        <f t="shared" si="20"/>
        <v>13215.356</v>
      </c>
      <c r="L76" s="37">
        <f t="shared" si="20"/>
        <v>12693.23</v>
      </c>
      <c r="M76" s="37">
        <f t="shared" si="20"/>
        <v>12375.848</v>
      </c>
      <c r="N76" s="37">
        <f t="shared" si="20"/>
        <v>12182.921999999999</v>
      </c>
      <c r="O76" s="38">
        <f t="shared" si="20"/>
        <v>12065.65</v>
      </c>
      <c r="P76" s="39">
        <f t="shared" si="16"/>
        <v>109906.59999999998</v>
      </c>
      <c r="Q76" s="116"/>
    </row>
    <row r="77" spans="1:31">
      <c r="A77" s="70"/>
      <c r="B77" s="1"/>
      <c r="C77" s="71"/>
      <c r="D77" s="71"/>
      <c r="E77" s="71"/>
      <c r="F77" s="71"/>
      <c r="G77" s="71"/>
      <c r="H77" s="71"/>
      <c r="I77" s="71"/>
      <c r="J77" s="71"/>
      <c r="K77" s="71"/>
      <c r="L77" s="71"/>
      <c r="M77" s="71"/>
      <c r="N77" s="71"/>
      <c r="O77" s="72"/>
      <c r="P77" s="43"/>
      <c r="Q77" s="115"/>
    </row>
    <row r="78" spans="1:31" s="92" customFormat="1">
      <c r="A78" s="89"/>
      <c r="B78" s="90"/>
      <c r="C78" s="3" t="s">
        <v>7</v>
      </c>
      <c r="D78" s="3" t="s">
        <v>7</v>
      </c>
      <c r="E78" s="3" t="s">
        <v>7</v>
      </c>
      <c r="F78" s="3" t="s">
        <v>7</v>
      </c>
      <c r="G78" s="3" t="s">
        <v>7</v>
      </c>
      <c r="H78" s="3" t="s">
        <v>7</v>
      </c>
      <c r="I78" s="3" t="s">
        <v>7</v>
      </c>
      <c r="J78" s="3" t="s">
        <v>7</v>
      </c>
      <c r="K78" s="3" t="s">
        <v>7</v>
      </c>
      <c r="L78" s="3" t="s">
        <v>7</v>
      </c>
      <c r="M78" s="3" t="s">
        <v>7</v>
      </c>
      <c r="N78" s="3" t="s">
        <v>7</v>
      </c>
      <c r="O78" s="95" t="s">
        <v>7</v>
      </c>
      <c r="P78" s="91"/>
      <c r="Q78" s="116"/>
      <c r="S78" s="104"/>
    </row>
    <row r="79" spans="1:31" ht="30">
      <c r="A79" s="41"/>
      <c r="B79" s="97">
        <v>2011</v>
      </c>
      <c r="C79" s="18" t="s">
        <v>11</v>
      </c>
      <c r="D79" s="18" t="s">
        <v>12</v>
      </c>
      <c r="E79" s="18" t="s">
        <v>13</v>
      </c>
      <c r="F79" s="18" t="s">
        <v>14</v>
      </c>
      <c r="G79" s="18" t="s">
        <v>15</v>
      </c>
      <c r="H79" s="18" t="s">
        <v>16</v>
      </c>
      <c r="I79" s="18" t="s">
        <v>17</v>
      </c>
      <c r="J79" s="18" t="s">
        <v>18</v>
      </c>
      <c r="K79" s="18" t="s">
        <v>19</v>
      </c>
      <c r="L79" s="18" t="s">
        <v>20</v>
      </c>
      <c r="M79" s="18" t="s">
        <v>21</v>
      </c>
      <c r="N79" s="18" t="s">
        <v>22</v>
      </c>
      <c r="O79" s="19" t="s">
        <v>23</v>
      </c>
      <c r="P79" s="43"/>
      <c r="Q79" s="115"/>
    </row>
    <row r="80" spans="1:31">
      <c r="A80" s="73" t="s">
        <v>32</v>
      </c>
      <c r="B80" s="74" t="s">
        <v>24</v>
      </c>
      <c r="C80" s="51">
        <v>0</v>
      </c>
      <c r="D80" s="51">
        <v>0</v>
      </c>
      <c r="E80" s="51">
        <v>0</v>
      </c>
      <c r="F80" s="51">
        <v>0</v>
      </c>
      <c r="G80" s="51">
        <v>0</v>
      </c>
      <c r="H80" s="51">
        <v>0</v>
      </c>
      <c r="I80" s="51">
        <v>0</v>
      </c>
      <c r="J80" s="51">
        <v>0</v>
      </c>
      <c r="K80" s="51">
        <v>0</v>
      </c>
      <c r="L80" s="51">
        <v>0</v>
      </c>
      <c r="M80" s="51">
        <v>0</v>
      </c>
      <c r="N80" s="51">
        <v>0</v>
      </c>
      <c r="O80" s="60">
        <v>0</v>
      </c>
      <c r="P80" s="48">
        <f>SUM(C80:O80)</f>
        <v>0</v>
      </c>
      <c r="Q80" s="116"/>
    </row>
    <row r="81" spans="1:36">
      <c r="A81" s="50" t="s">
        <v>33</v>
      </c>
      <c r="B81" s="51"/>
      <c r="C81" s="52"/>
      <c r="D81" s="52"/>
      <c r="E81" s="52"/>
      <c r="F81" s="52"/>
      <c r="G81" s="52"/>
      <c r="H81" s="52"/>
      <c r="I81" s="52"/>
      <c r="J81" s="52"/>
      <c r="K81" s="52"/>
      <c r="L81" s="52"/>
      <c r="M81" s="52"/>
      <c r="N81" s="52"/>
      <c r="O81" s="53"/>
      <c r="P81" s="54"/>
      <c r="Q81" s="119"/>
    </row>
    <row r="82" spans="1:36">
      <c r="A82" s="59"/>
      <c r="B82" s="51"/>
      <c r="C82" s="52"/>
      <c r="D82" s="52"/>
      <c r="E82" s="52"/>
      <c r="F82" s="52"/>
      <c r="G82" s="52"/>
      <c r="H82" s="56"/>
      <c r="I82" s="56"/>
      <c r="J82" s="56"/>
      <c r="K82" s="56"/>
      <c r="L82" s="56"/>
      <c r="M82" s="56"/>
      <c r="N82" s="56"/>
      <c r="O82" s="57"/>
      <c r="P82" s="58"/>
      <c r="Q82" s="120"/>
    </row>
    <row r="83" spans="1:36">
      <c r="A83" s="59"/>
      <c r="B83" s="51"/>
      <c r="C83" s="51"/>
      <c r="D83" s="51"/>
      <c r="E83" s="51"/>
      <c r="F83" s="51"/>
      <c r="G83" s="51"/>
      <c r="H83" s="51"/>
      <c r="I83" s="51"/>
      <c r="J83" s="51"/>
      <c r="K83" s="51"/>
      <c r="L83" s="51"/>
      <c r="M83" s="51"/>
      <c r="N83" s="51"/>
      <c r="O83" s="60"/>
      <c r="P83" s="61"/>
      <c r="Q83" s="121"/>
    </row>
    <row r="84" spans="1:36">
      <c r="A84" s="59"/>
      <c r="B84" s="51"/>
      <c r="C84" s="51"/>
      <c r="D84" s="51"/>
      <c r="E84" s="51"/>
      <c r="F84" s="51"/>
      <c r="G84" s="51"/>
      <c r="H84" s="51"/>
      <c r="I84" s="51"/>
      <c r="J84" s="51"/>
      <c r="K84" s="51"/>
      <c r="L84" s="51"/>
      <c r="M84" s="51"/>
      <c r="N84" s="51"/>
      <c r="O84" s="60"/>
      <c r="P84" s="61"/>
      <c r="Q84" s="121"/>
    </row>
    <row r="85" spans="1:36">
      <c r="A85" s="62"/>
      <c r="B85" s="63"/>
      <c r="C85" s="63"/>
      <c r="D85" s="63"/>
      <c r="E85" s="63"/>
      <c r="F85" s="63"/>
      <c r="G85" s="63"/>
      <c r="H85" s="63"/>
      <c r="I85" s="63"/>
      <c r="J85" s="63"/>
      <c r="K85" s="63"/>
      <c r="L85" s="63"/>
      <c r="M85" s="63"/>
      <c r="N85" s="63"/>
      <c r="O85" s="64"/>
      <c r="P85" s="65"/>
      <c r="Q85" s="115"/>
    </row>
    <row r="86" spans="1:36">
      <c r="Q86" s="117"/>
    </row>
    <row r="87" spans="1:36">
      <c r="A87" s="75" t="s">
        <v>37</v>
      </c>
      <c r="B87" s="76" t="s">
        <v>26</v>
      </c>
      <c r="C87" s="77">
        <f t="shared" ref="C87:O87" si="21">C17+C35+C53+C71</f>
        <v>6316.5690000000004</v>
      </c>
      <c r="D87" s="77">
        <f t="shared" si="21"/>
        <v>5348.2394999999997</v>
      </c>
      <c r="E87" s="77">
        <f t="shared" si="21"/>
        <v>4812.6239999999998</v>
      </c>
      <c r="F87" s="77">
        <f t="shared" si="21"/>
        <v>4332.4170000000004</v>
      </c>
      <c r="G87" s="77">
        <f t="shared" si="21"/>
        <v>4202.4444899999999</v>
      </c>
      <c r="H87" s="77">
        <f t="shared" si="21"/>
        <v>11832.916999999999</v>
      </c>
      <c r="I87" s="77">
        <f t="shared" si="21"/>
        <v>11340.134999999998</v>
      </c>
      <c r="J87" s="77">
        <f t="shared" si="21"/>
        <v>10087.869000000001</v>
      </c>
      <c r="K87" s="77">
        <f t="shared" si="21"/>
        <v>9364.2440000000006</v>
      </c>
      <c r="L87" s="77">
        <f t="shared" si="21"/>
        <v>8944.98</v>
      </c>
      <c r="M87" s="77">
        <f t="shared" si="21"/>
        <v>8701.4189999999999</v>
      </c>
      <c r="N87" s="77">
        <f t="shared" si="21"/>
        <v>8559.5529999999999</v>
      </c>
      <c r="O87" s="78">
        <f t="shared" si="21"/>
        <v>8476.7139999999999</v>
      </c>
      <c r="P87" s="27">
        <f>SUM(C87:O87)</f>
        <v>102320.12498999998</v>
      </c>
      <c r="Q87" s="116"/>
    </row>
    <row r="88" spans="1:36">
      <c r="A88" s="79" t="s">
        <v>37</v>
      </c>
      <c r="B88" s="80" t="s">
        <v>27</v>
      </c>
      <c r="C88" s="81">
        <f t="shared" ref="C88:O88" si="22">C18+C36+C54+C72</f>
        <v>3659.3024999999998</v>
      </c>
      <c r="D88" s="81">
        <f t="shared" si="22"/>
        <v>3120.9734999999996</v>
      </c>
      <c r="E88" s="81">
        <f t="shared" si="22"/>
        <v>2809.5435000000002</v>
      </c>
      <c r="F88" s="81">
        <f t="shared" si="22"/>
        <v>2527.0320000000002</v>
      </c>
      <c r="G88" s="81">
        <f t="shared" si="22"/>
        <v>2451.2210399999999</v>
      </c>
      <c r="H88" s="81">
        <f t="shared" si="22"/>
        <v>7478.8490000000002</v>
      </c>
      <c r="I88" s="81">
        <f t="shared" si="22"/>
        <v>7053.5159999999996</v>
      </c>
      <c r="J88" s="81">
        <f t="shared" si="22"/>
        <v>6311.3860000000004</v>
      </c>
      <c r="K88" s="81">
        <f t="shared" si="22"/>
        <v>5879.34</v>
      </c>
      <c r="L88" s="81">
        <f t="shared" si="22"/>
        <v>5627.1660000000002</v>
      </c>
      <c r="M88" s="81">
        <f t="shared" si="22"/>
        <v>5479.6080000000002</v>
      </c>
      <c r="N88" s="81">
        <f t="shared" si="22"/>
        <v>5393.0550000000003</v>
      </c>
      <c r="O88" s="82">
        <f t="shared" si="22"/>
        <v>5342.1630000000005</v>
      </c>
      <c r="P88" s="34">
        <f t="shared" ref="P88:P92" si="23">SUM(C88:O88)</f>
        <v>63133.155540000007</v>
      </c>
      <c r="Q88" s="116"/>
    </row>
    <row r="89" spans="1:36">
      <c r="A89" s="79" t="s">
        <v>37</v>
      </c>
      <c r="B89" s="80" t="s">
        <v>38</v>
      </c>
      <c r="C89" s="81">
        <f t="shared" ref="C89:O89" si="24">C19+C37+C55+C73</f>
        <v>1885.6777737735356</v>
      </c>
      <c r="D89" s="81">
        <f t="shared" si="24"/>
        <v>1584.22326335463</v>
      </c>
      <c r="E89" s="81">
        <f t="shared" si="24"/>
        <v>1425.2751117224066</v>
      </c>
      <c r="F89" s="81">
        <f t="shared" si="24"/>
        <v>1282.6562522279246</v>
      </c>
      <c r="G89" s="81">
        <f t="shared" si="24"/>
        <v>1244.1765646610866</v>
      </c>
      <c r="H89" s="81">
        <f t="shared" si="24"/>
        <v>3446.4039999999995</v>
      </c>
      <c r="I89" s="81">
        <f t="shared" si="24"/>
        <v>3312.366</v>
      </c>
      <c r="J89" s="81">
        <f t="shared" si="24"/>
        <v>2935.8910000000001</v>
      </c>
      <c r="K89" s="81">
        <f t="shared" si="24"/>
        <v>2718.6849999999995</v>
      </c>
      <c r="L89" s="81">
        <f t="shared" si="24"/>
        <v>2593.0309999999999</v>
      </c>
      <c r="M89" s="81">
        <f t="shared" si="24"/>
        <v>2520.1479999999997</v>
      </c>
      <c r="N89" s="81">
        <f t="shared" si="24"/>
        <v>2477.7609999999995</v>
      </c>
      <c r="O89" s="82">
        <f t="shared" si="24"/>
        <v>2453.0480000000002</v>
      </c>
      <c r="P89" s="34">
        <f t="shared" si="23"/>
        <v>29879.342965739583</v>
      </c>
      <c r="Q89" s="116"/>
    </row>
    <row r="90" spans="1:36">
      <c r="A90" s="79" t="s">
        <v>37</v>
      </c>
      <c r="B90" s="80" t="s">
        <v>29</v>
      </c>
      <c r="C90" s="81">
        <f t="shared" ref="C90:O90" si="25">C20+C38+C56+C74</f>
        <v>2663.7221501511949</v>
      </c>
      <c r="D90" s="81">
        <f t="shared" si="25"/>
        <v>2192.9454003177016</v>
      </c>
      <c r="E90" s="81">
        <f t="shared" si="25"/>
        <v>1972.5442968624236</v>
      </c>
      <c r="F90" s="81">
        <f t="shared" si="25"/>
        <v>1776.1693240749757</v>
      </c>
      <c r="G90" s="81">
        <f t="shared" si="25"/>
        <v>1722.8842443527262</v>
      </c>
      <c r="H90" s="81">
        <f t="shared" si="25"/>
        <v>5650.3989999999994</v>
      </c>
      <c r="I90" s="81">
        <f t="shared" si="25"/>
        <v>5247.9750000000004</v>
      </c>
      <c r="J90" s="81">
        <f t="shared" si="25"/>
        <v>4659.4560000000001</v>
      </c>
      <c r="K90" s="81">
        <f t="shared" si="25"/>
        <v>4315.2829999999994</v>
      </c>
      <c r="L90" s="81">
        <f t="shared" si="25"/>
        <v>4113.5069999999996</v>
      </c>
      <c r="M90" s="81">
        <f t="shared" si="25"/>
        <v>3994.931</v>
      </c>
      <c r="N90" s="81">
        <f t="shared" si="25"/>
        <v>3925.0874999999996</v>
      </c>
      <c r="O90" s="82">
        <f t="shared" si="25"/>
        <v>3883.8559999999998</v>
      </c>
      <c r="P90" s="34">
        <f t="shared" si="23"/>
        <v>46118.759915759023</v>
      </c>
      <c r="Q90" s="116"/>
    </row>
    <row r="91" spans="1:36">
      <c r="A91" s="79" t="s">
        <v>37</v>
      </c>
      <c r="B91" s="80" t="s">
        <v>30</v>
      </c>
      <c r="C91" s="81">
        <f t="shared" ref="C91:O91" si="26">C21+C39+C57+C75</f>
        <v>5155.3427990050513</v>
      </c>
      <c r="D91" s="81">
        <f t="shared" si="26"/>
        <v>4294.7260102158862</v>
      </c>
      <c r="E91" s="81">
        <f t="shared" si="26"/>
        <v>3863.9057938293527</v>
      </c>
      <c r="F91" s="81">
        <f t="shared" si="26"/>
        <v>3477.4472891239757</v>
      </c>
      <c r="G91" s="81">
        <f t="shared" si="26"/>
        <v>3373.1238704502566</v>
      </c>
      <c r="H91" s="81">
        <f t="shared" si="26"/>
        <v>9629.0839999999989</v>
      </c>
      <c r="I91" s="81">
        <f t="shared" si="26"/>
        <v>9199.2759999999998</v>
      </c>
      <c r="J91" s="81">
        <f t="shared" si="26"/>
        <v>8142.4449999999997</v>
      </c>
      <c r="K91" s="81">
        <f t="shared" si="26"/>
        <v>7531.4239999999991</v>
      </c>
      <c r="L91" s="81">
        <f t="shared" si="26"/>
        <v>7177.2129999999997</v>
      </c>
      <c r="M91" s="81">
        <f t="shared" si="26"/>
        <v>6971.3310000000001</v>
      </c>
      <c r="N91" s="81">
        <f t="shared" si="26"/>
        <v>6851.3520000000008</v>
      </c>
      <c r="O91" s="82">
        <f t="shared" si="26"/>
        <v>6781.2560000000003</v>
      </c>
      <c r="P91" s="34">
        <f t="shared" si="23"/>
        <v>82447.926762624513</v>
      </c>
      <c r="Q91" s="116"/>
    </row>
    <row r="92" spans="1:36">
      <c r="A92" s="83" t="s">
        <v>39</v>
      </c>
      <c r="B92" s="84" t="s">
        <v>31</v>
      </c>
      <c r="C92" s="85">
        <f t="shared" ref="C92:O92" si="27">SUM(C87:C91)</f>
        <v>19680.614222929784</v>
      </c>
      <c r="D92" s="85">
        <f t="shared" si="27"/>
        <v>16541.107673888218</v>
      </c>
      <c r="E92" s="85">
        <f t="shared" si="27"/>
        <v>14883.892702414181</v>
      </c>
      <c r="F92" s="85">
        <f t="shared" si="27"/>
        <v>13395.721865426876</v>
      </c>
      <c r="G92" s="85">
        <f t="shared" si="27"/>
        <v>12993.850209464068</v>
      </c>
      <c r="H92" s="85">
        <f t="shared" si="27"/>
        <v>38037.652999999991</v>
      </c>
      <c r="I92" s="85">
        <f t="shared" si="27"/>
        <v>36153.267999999996</v>
      </c>
      <c r="J92" s="85">
        <f t="shared" si="27"/>
        <v>32137.046999999999</v>
      </c>
      <c r="K92" s="85">
        <f t="shared" si="27"/>
        <v>29808.975999999999</v>
      </c>
      <c r="L92" s="85">
        <f t="shared" si="27"/>
        <v>28455.897000000001</v>
      </c>
      <c r="M92" s="85">
        <f t="shared" si="27"/>
        <v>27667.436999999998</v>
      </c>
      <c r="N92" s="85">
        <f t="shared" si="27"/>
        <v>27206.808499999999</v>
      </c>
      <c r="O92" s="86">
        <f t="shared" si="27"/>
        <v>26937.037000000004</v>
      </c>
      <c r="P92" s="87">
        <f t="shared" si="23"/>
        <v>323899.31017412309</v>
      </c>
      <c r="Q92" s="116"/>
    </row>
    <row r="93" spans="1:36" ht="16" thickBot="1"/>
    <row r="94" spans="1:36" ht="16" thickBot="1">
      <c r="R94" s="140" t="s">
        <v>81</v>
      </c>
      <c r="S94" s="141"/>
      <c r="T94" s="141"/>
      <c r="U94" s="141"/>
      <c r="V94" s="141"/>
      <c r="W94" s="141"/>
      <c r="X94" s="141"/>
      <c r="Y94" s="141"/>
      <c r="Z94" s="141"/>
      <c r="AA94" s="141"/>
      <c r="AB94" s="141"/>
      <c r="AC94" s="141"/>
      <c r="AD94" s="141"/>
      <c r="AE94" s="141"/>
      <c r="AF94" s="141"/>
      <c r="AG94" s="141"/>
      <c r="AH94" s="141"/>
      <c r="AI94" s="141"/>
      <c r="AJ94" s="142"/>
    </row>
    <row r="95" spans="1:36" ht="16" thickBot="1">
      <c r="B95" s="193" t="s">
        <v>78</v>
      </c>
      <c r="C95" s="194"/>
      <c r="D95" s="194"/>
      <c r="E95" s="194"/>
      <c r="F95" s="194"/>
      <c r="G95" s="194"/>
      <c r="H95" s="194"/>
      <c r="I95" s="194"/>
      <c r="J95" s="194"/>
      <c r="K95" s="194"/>
      <c r="L95" s="194"/>
      <c r="M95" s="194"/>
      <c r="N95" s="194"/>
      <c r="O95" s="194"/>
      <c r="P95" s="195"/>
      <c r="Q95" s="12"/>
      <c r="R95" s="204"/>
      <c r="S95" s="205" t="s">
        <v>77</v>
      </c>
      <c r="T95" s="205"/>
      <c r="U95" s="205"/>
      <c r="V95" s="205"/>
      <c r="W95" s="205"/>
      <c r="X95" s="205"/>
      <c r="Y95" s="206"/>
      <c r="Z95" s="206"/>
      <c r="AA95" s="206"/>
      <c r="AB95" s="206"/>
      <c r="AC95" s="206"/>
      <c r="AD95" s="206"/>
      <c r="AE95" s="206"/>
      <c r="AF95" s="206"/>
      <c r="AG95" s="206"/>
      <c r="AH95" s="206"/>
      <c r="AI95" s="206"/>
      <c r="AJ95" s="207"/>
    </row>
    <row r="96" spans="1:36" ht="45">
      <c r="B96" s="196"/>
      <c r="C96" s="197" t="s">
        <v>11</v>
      </c>
      <c r="D96" s="197" t="s">
        <v>12</v>
      </c>
      <c r="E96" s="197" t="s">
        <v>13</v>
      </c>
      <c r="F96" s="197" t="s">
        <v>14</v>
      </c>
      <c r="G96" s="197" t="s">
        <v>15</v>
      </c>
      <c r="H96" s="197" t="s">
        <v>16</v>
      </c>
      <c r="I96" s="197" t="s">
        <v>17</v>
      </c>
      <c r="J96" s="197" t="s">
        <v>18</v>
      </c>
      <c r="K96" s="197" t="s">
        <v>19</v>
      </c>
      <c r="L96" s="197" t="s">
        <v>20</v>
      </c>
      <c r="M96" s="197" t="s">
        <v>21</v>
      </c>
      <c r="N96" s="197" t="s">
        <v>22</v>
      </c>
      <c r="O96" s="197" t="s">
        <v>23</v>
      </c>
      <c r="P96" s="198" t="s">
        <v>24</v>
      </c>
      <c r="Q96" s="20"/>
      <c r="R96" s="148"/>
      <c r="S96" s="208" t="s">
        <v>59</v>
      </c>
      <c r="T96" s="209" t="s">
        <v>63</v>
      </c>
      <c r="U96" s="209" t="s">
        <v>65</v>
      </c>
      <c r="V96" s="209" t="s">
        <v>70</v>
      </c>
      <c r="W96" s="209" t="s">
        <v>74</v>
      </c>
      <c r="X96" s="209" t="s">
        <v>82</v>
      </c>
      <c r="Y96" s="209" t="s">
        <v>73</v>
      </c>
      <c r="Z96" s="74"/>
      <c r="AA96" s="74"/>
      <c r="AB96" s="74"/>
      <c r="AC96" s="74"/>
      <c r="AD96" s="74"/>
      <c r="AE96" s="74"/>
      <c r="AF96" s="74"/>
      <c r="AG96" s="74"/>
      <c r="AH96" s="74"/>
      <c r="AI96" s="74"/>
      <c r="AJ96" s="149"/>
    </row>
    <row r="97" spans="2:36" ht="15" customHeight="1">
      <c r="B97" s="196" t="s">
        <v>51</v>
      </c>
      <c r="C97" s="199">
        <v>5297.333333333333</v>
      </c>
      <c r="D97" s="199">
        <v>4398.013245033113</v>
      </c>
      <c r="E97" s="199">
        <v>4979.166666666667</v>
      </c>
      <c r="F97" s="199">
        <v>13445</v>
      </c>
      <c r="G97" s="199">
        <v>10433.32</v>
      </c>
      <c r="H97" s="199">
        <v>9389.9879999999994</v>
      </c>
      <c r="I97" s="199">
        <v>8920.4885999999988</v>
      </c>
      <c r="J97" s="199">
        <v>8474.4641699999993</v>
      </c>
      <c r="K97" s="199">
        <v>8050.7409614999988</v>
      </c>
      <c r="L97" s="199">
        <v>7648.2039134249981</v>
      </c>
      <c r="M97" s="199">
        <v>6597.0198675496695</v>
      </c>
      <c r="N97" s="199">
        <v>6794.93046357616</v>
      </c>
      <c r="O97" s="199">
        <v>6659.0318543046369</v>
      </c>
      <c r="P97" s="200">
        <f>SUM(C97:O97)</f>
        <v>101087.70107538856</v>
      </c>
      <c r="Q97" s="110"/>
      <c r="R97" s="148" t="s">
        <v>67</v>
      </c>
      <c r="S97" s="210">
        <v>127.59399999999999</v>
      </c>
      <c r="T97" s="211">
        <v>46135</v>
      </c>
      <c r="U97" s="52">
        <v>0.3</v>
      </c>
      <c r="V97" s="223">
        <f>S97*U97</f>
        <v>38.278199999999998</v>
      </c>
      <c r="W97" s="213">
        <v>3.8199999999999998E-2</v>
      </c>
      <c r="X97" s="74">
        <f>W97*S97</f>
        <v>4.8740907999999994</v>
      </c>
      <c r="Y97" s="225">
        <f>P97/V97</f>
        <v>2640.8687209792665</v>
      </c>
      <c r="Z97" s="214" t="s">
        <v>76</v>
      </c>
      <c r="AA97" s="214"/>
      <c r="AB97" s="214"/>
      <c r="AC97" s="214"/>
      <c r="AD97" s="214"/>
      <c r="AE97" s="214"/>
      <c r="AF97" s="214"/>
      <c r="AG97" s="214"/>
      <c r="AH97" s="214"/>
      <c r="AI97" s="214"/>
      <c r="AJ97" s="215"/>
    </row>
    <row r="98" spans="2:36">
      <c r="B98" s="196" t="s">
        <v>53</v>
      </c>
      <c r="C98" s="199">
        <v>2375.2075</v>
      </c>
      <c r="D98" s="199">
        <v>2171.5930769230768</v>
      </c>
      <c r="E98" s="199">
        <v>2032.578</v>
      </c>
      <c r="F98" s="199">
        <v>4572.9660000000003</v>
      </c>
      <c r="G98" s="199">
        <v>5544.721274999999</v>
      </c>
      <c r="H98" s="199">
        <v>4435.7770199999995</v>
      </c>
      <c r="I98" s="199">
        <v>3548.6216159999999</v>
      </c>
      <c r="J98" s="199">
        <v>3371.1905351999999</v>
      </c>
      <c r="K98" s="199">
        <v>3202.6310084399997</v>
      </c>
      <c r="L98" s="199">
        <v>3042.4994580179996</v>
      </c>
      <c r="M98" s="199">
        <v>2981.6494688576395</v>
      </c>
      <c r="N98" s="199">
        <v>3041.2824582347921</v>
      </c>
      <c r="O98" s="199">
        <v>3071.6952828171402</v>
      </c>
      <c r="P98" s="200">
        <f>SUM(C98:O98)+SUM(AE46:AE48)</f>
        <v>85568.327010013367</v>
      </c>
      <c r="Q98" s="110"/>
      <c r="R98" s="148" t="s">
        <v>68</v>
      </c>
      <c r="S98" s="216">
        <f>SUM(S103:S107)</f>
        <v>279.56400000000002</v>
      </c>
      <c r="T98" s="217">
        <f>T114</f>
        <v>4429.5090533831253</v>
      </c>
      <c r="U98" s="52"/>
      <c r="V98" s="223">
        <f>SUM(V103:V107)</f>
        <v>31.77704</v>
      </c>
      <c r="W98" s="213"/>
      <c r="X98" s="74">
        <f>SUM(X103:X107)</f>
        <v>3.5987111999999999</v>
      </c>
      <c r="Y98" s="225">
        <f>P98/V98</f>
        <v>2692.7721087304976</v>
      </c>
      <c r="Z98" s="214"/>
      <c r="AA98" s="214"/>
      <c r="AB98" s="214"/>
      <c r="AC98" s="214"/>
      <c r="AD98" s="214"/>
      <c r="AE98" s="214"/>
      <c r="AF98" s="214"/>
      <c r="AG98" s="214"/>
      <c r="AH98" s="214"/>
      <c r="AI98" s="214"/>
      <c r="AJ98" s="215"/>
    </row>
    <row r="99" spans="2:36">
      <c r="B99" s="196" t="s">
        <v>52</v>
      </c>
      <c r="C99" s="199">
        <v>3700.3714285714286</v>
      </c>
      <c r="D99" s="199">
        <v>3333.0184615384605</v>
      </c>
      <c r="E99" s="199">
        <v>3118.6895999999997</v>
      </c>
      <c r="F99" s="199">
        <v>7017.7139999999999</v>
      </c>
      <c r="G99" s="199">
        <v>8508.9782249999989</v>
      </c>
      <c r="H99" s="199">
        <v>6807.1825799999997</v>
      </c>
      <c r="I99" s="199">
        <v>5445.7460639999999</v>
      </c>
      <c r="J99" s="199">
        <v>5173.4587607999993</v>
      </c>
      <c r="K99" s="199">
        <v>4914.7858227599991</v>
      </c>
      <c r="L99" s="199">
        <v>4669.0465316219988</v>
      </c>
      <c r="M99" s="199">
        <v>4575.6656009895587</v>
      </c>
      <c r="N99" s="199">
        <v>4667.1789130093503</v>
      </c>
      <c r="O99" s="199">
        <v>4713.8507021394435</v>
      </c>
      <c r="P99" s="200">
        <f>SUM(C99:O99)</f>
        <v>66645.686690430244</v>
      </c>
      <c r="Q99" s="110"/>
      <c r="R99" s="148" t="s">
        <v>72</v>
      </c>
      <c r="S99" s="178">
        <f>SUM(S101:S102)</f>
        <v>26.594999999999999</v>
      </c>
      <c r="T99" s="217">
        <f>(T101*S101+T102*S102)/SUM(S101:S102)</f>
        <v>57947.41180673059</v>
      </c>
      <c r="U99" s="74"/>
      <c r="V99" s="224">
        <f>SUM(V101:V102)</f>
        <v>11.226758800000001</v>
      </c>
      <c r="W99" s="74"/>
      <c r="X99" s="74"/>
      <c r="Y99" s="225">
        <f>P99/V99</f>
        <v>5936.3248002112805</v>
      </c>
      <c r="Z99" s="214"/>
      <c r="AA99" s="214"/>
      <c r="AB99" s="214"/>
      <c r="AC99" s="214"/>
      <c r="AD99" s="214"/>
      <c r="AE99" s="214"/>
      <c r="AF99" s="214"/>
      <c r="AG99" s="214"/>
      <c r="AH99" s="214"/>
      <c r="AI99" s="214"/>
      <c r="AJ99" s="215"/>
    </row>
    <row r="100" spans="2:36" ht="16" thickBot="1">
      <c r="B100" s="201" t="s">
        <v>75</v>
      </c>
      <c r="C100" s="202"/>
      <c r="D100" s="202"/>
      <c r="E100" s="202"/>
      <c r="F100" s="202"/>
      <c r="G100" s="202"/>
      <c r="H100" s="202"/>
      <c r="I100" s="202"/>
      <c r="J100" s="202"/>
      <c r="K100" s="202"/>
      <c r="L100" s="202"/>
      <c r="M100" s="202"/>
      <c r="N100" s="202"/>
      <c r="O100" s="202"/>
      <c r="P100" s="203"/>
      <c r="R100" s="148" t="s">
        <v>66</v>
      </c>
      <c r="S100" s="178">
        <v>1350.6949999999999</v>
      </c>
      <c r="T100" s="74">
        <v>5447</v>
      </c>
      <c r="U100" s="52">
        <v>5.7000000000000002E-2</v>
      </c>
      <c r="V100" s="223">
        <f>S100*U100</f>
        <v>76.989615000000001</v>
      </c>
      <c r="W100" s="213">
        <v>1.9699999999999999E-2</v>
      </c>
      <c r="X100" s="74"/>
      <c r="Y100" s="74"/>
      <c r="Z100" s="74"/>
      <c r="AA100" s="74"/>
      <c r="AB100" s="74"/>
      <c r="AC100" s="74"/>
      <c r="AD100" s="74"/>
      <c r="AE100" s="74"/>
      <c r="AF100" s="74"/>
      <c r="AG100" s="74"/>
      <c r="AH100" s="74"/>
      <c r="AI100" s="74"/>
      <c r="AJ100" s="149"/>
    </row>
    <row r="101" spans="2:36">
      <c r="O101" s="99"/>
      <c r="P101" s="100"/>
      <c r="Q101" s="100"/>
      <c r="R101" s="148" t="s">
        <v>69</v>
      </c>
      <c r="S101" s="210">
        <v>4.3689999999999998</v>
      </c>
      <c r="T101" s="211">
        <v>36919</v>
      </c>
      <c r="U101" s="52">
        <v>0.67720000000000002</v>
      </c>
      <c r="V101" s="212">
        <f>S101*U101</f>
        <v>2.9586868000000002</v>
      </c>
      <c r="W101" s="213">
        <v>2.4500000000000001E-2</v>
      </c>
      <c r="X101" s="74">
        <f>W101*S101</f>
        <v>0.1070405</v>
      </c>
      <c r="Y101" s="74"/>
      <c r="Z101" s="74"/>
      <c r="AA101" s="74"/>
      <c r="AB101" s="74"/>
      <c r="AC101" s="74"/>
      <c r="AD101" s="74"/>
      <c r="AE101" s="74"/>
      <c r="AF101" s="74"/>
      <c r="AG101" s="74"/>
      <c r="AH101" s="74"/>
      <c r="AI101" s="74"/>
      <c r="AJ101" s="149"/>
    </row>
    <row r="102" spans="2:36">
      <c r="B102" s="99"/>
      <c r="O102" s="99"/>
      <c r="P102" s="100"/>
      <c r="Q102" s="100"/>
      <c r="R102" s="148" t="s">
        <v>71</v>
      </c>
      <c r="S102" s="178">
        <v>22.225999999999999</v>
      </c>
      <c r="T102" s="74">
        <v>62081</v>
      </c>
      <c r="U102" s="52">
        <v>0.372</v>
      </c>
      <c r="V102" s="212">
        <f>S102*U102</f>
        <v>8.2680720000000001</v>
      </c>
      <c r="W102" s="74"/>
      <c r="X102" s="74"/>
      <c r="Y102" s="74"/>
      <c r="Z102" s="74"/>
      <c r="AA102" s="74"/>
      <c r="AB102" s="74"/>
      <c r="AC102" s="74"/>
      <c r="AD102" s="74"/>
      <c r="AE102" s="74"/>
      <c r="AF102" s="74"/>
      <c r="AG102" s="74"/>
      <c r="AH102" s="74"/>
      <c r="AI102" s="74"/>
      <c r="AJ102" s="149"/>
    </row>
    <row r="103" spans="2:36">
      <c r="B103" s="99"/>
      <c r="O103" s="99"/>
      <c r="P103" s="100"/>
      <c r="Q103" s="100"/>
      <c r="R103" s="218" t="s">
        <v>54</v>
      </c>
      <c r="S103" s="178">
        <v>5.165</v>
      </c>
      <c r="T103" s="211">
        <v>51242</v>
      </c>
      <c r="U103" s="52">
        <v>0.46</v>
      </c>
      <c r="V103" s="212">
        <f>S103*U103</f>
        <v>2.3759000000000001</v>
      </c>
      <c r="W103" s="213">
        <v>9.98E-2</v>
      </c>
      <c r="X103" s="74">
        <f>W103*S103</f>
        <v>0.51546700000000001</v>
      </c>
      <c r="Y103" s="74"/>
      <c r="Z103" s="74"/>
      <c r="AA103" s="74"/>
      <c r="AB103" s="74"/>
      <c r="AC103" s="74"/>
      <c r="AD103" s="74"/>
      <c r="AE103" s="74"/>
      <c r="AF103" s="74"/>
      <c r="AG103" s="74"/>
      <c r="AH103" s="74"/>
      <c r="AI103" s="74"/>
      <c r="AJ103" s="149"/>
    </row>
    <row r="104" spans="2:36">
      <c r="B104" s="99"/>
      <c r="O104" s="99"/>
      <c r="P104" s="100"/>
      <c r="Q104" s="100"/>
      <c r="R104" s="148" t="s">
        <v>58</v>
      </c>
      <c r="S104" s="178">
        <v>63.878</v>
      </c>
      <c r="T104" s="211">
        <v>5192</v>
      </c>
      <c r="U104" s="52">
        <v>7.0000000000000007E-2</v>
      </c>
      <c r="V104" s="212">
        <f>S104*U104</f>
        <v>4.4714600000000004</v>
      </c>
      <c r="W104" s="213">
        <v>2.06E-2</v>
      </c>
      <c r="X104" s="74">
        <f>W104*S104</f>
        <v>1.3158867999999999</v>
      </c>
      <c r="Y104" s="74"/>
      <c r="Z104" s="74"/>
      <c r="AA104" s="74"/>
      <c r="AB104" s="74"/>
      <c r="AC104" s="74"/>
      <c r="AD104" s="74"/>
      <c r="AE104" s="74"/>
      <c r="AF104" s="74"/>
      <c r="AG104" s="74"/>
      <c r="AH104" s="74"/>
      <c r="AI104" s="74"/>
      <c r="AJ104" s="149"/>
    </row>
    <row r="105" spans="2:36">
      <c r="B105" s="99"/>
      <c r="O105" s="99"/>
      <c r="P105" s="100"/>
      <c r="Q105" s="100"/>
      <c r="R105" s="218" t="s">
        <v>55</v>
      </c>
      <c r="S105" s="178">
        <v>28.251000000000001</v>
      </c>
      <c r="T105" s="211">
        <v>10058</v>
      </c>
      <c r="U105" s="52">
        <v>0.06</v>
      </c>
      <c r="V105" s="212">
        <f>S105*U105</f>
        <v>1.69506</v>
      </c>
      <c r="W105" s="213">
        <v>1.6500000000000001E-2</v>
      </c>
      <c r="X105" s="74">
        <f>W105*S105</f>
        <v>0.46614150000000004</v>
      </c>
      <c r="Y105" s="74"/>
      <c r="Z105" s="74"/>
      <c r="AA105" s="74"/>
      <c r="AB105" s="74"/>
      <c r="AC105" s="74"/>
      <c r="AD105" s="74"/>
      <c r="AE105" s="74"/>
      <c r="AF105" s="74"/>
      <c r="AG105" s="74"/>
      <c r="AH105" s="74"/>
      <c r="AI105" s="74"/>
      <c r="AJ105" s="149"/>
    </row>
    <row r="106" spans="2:36">
      <c r="B106" s="99"/>
      <c r="O106" s="99"/>
      <c r="P106" s="100"/>
      <c r="Q106" s="100"/>
      <c r="R106" s="218" t="s">
        <v>56</v>
      </c>
      <c r="S106" s="178">
        <v>94.013000000000005</v>
      </c>
      <c r="T106" s="211">
        <v>2358</v>
      </c>
      <c r="U106" s="52">
        <v>0.05</v>
      </c>
      <c r="V106" s="212">
        <f>S106*U106</f>
        <v>4.7006500000000004</v>
      </c>
      <c r="W106" s="213">
        <v>6.7999999999999996E-3</v>
      </c>
      <c r="X106" s="74">
        <f>W106*S106</f>
        <v>0.63928839999999998</v>
      </c>
      <c r="Y106" s="74"/>
      <c r="Z106" s="74"/>
      <c r="AA106" s="74"/>
      <c r="AB106" s="74"/>
      <c r="AC106" s="74"/>
      <c r="AD106" s="74"/>
      <c r="AE106" s="74"/>
      <c r="AF106" s="74"/>
      <c r="AG106" s="74"/>
      <c r="AH106" s="74"/>
      <c r="AI106" s="74"/>
      <c r="AJ106" s="149"/>
    </row>
    <row r="107" spans="2:36">
      <c r="B107" s="99"/>
      <c r="O107" s="99"/>
      <c r="P107" s="100"/>
      <c r="Q107" s="100"/>
      <c r="R107" s="218" t="s">
        <v>57</v>
      </c>
      <c r="S107" s="178">
        <v>88.257000000000005</v>
      </c>
      <c r="T107" s="211">
        <v>1543</v>
      </c>
      <c r="U107" s="52">
        <v>0.21</v>
      </c>
      <c r="V107" s="212">
        <f>S107*U107</f>
        <v>18.53397</v>
      </c>
      <c r="W107" s="213">
        <v>7.4999999999999997E-3</v>
      </c>
      <c r="X107" s="74">
        <f>W107*S107</f>
        <v>0.6619275</v>
      </c>
      <c r="Y107" s="74"/>
      <c r="Z107" s="74"/>
      <c r="AA107" s="74"/>
      <c r="AB107" s="74"/>
      <c r="AC107" s="74"/>
      <c r="AD107" s="74"/>
      <c r="AE107" s="74"/>
      <c r="AF107" s="74"/>
      <c r="AG107" s="74"/>
      <c r="AH107" s="74"/>
      <c r="AI107" s="74"/>
      <c r="AJ107" s="149"/>
    </row>
    <row r="108" spans="2:36" ht="30">
      <c r="B108" s="99"/>
      <c r="O108" s="99"/>
      <c r="P108" s="100"/>
      <c r="Q108" s="100"/>
      <c r="R108" s="148"/>
      <c r="S108" s="178"/>
      <c r="T108" s="170" t="s">
        <v>64</v>
      </c>
      <c r="U108" s="74"/>
      <c r="V108" s="74"/>
      <c r="W108" s="74"/>
      <c r="X108" s="74"/>
      <c r="Y108" s="74"/>
      <c r="Z108" s="74"/>
      <c r="AA108" s="74"/>
      <c r="AB108" s="74"/>
      <c r="AC108" s="74"/>
      <c r="AD108" s="74"/>
      <c r="AE108" s="74"/>
      <c r="AF108" s="74"/>
      <c r="AG108" s="74"/>
      <c r="AH108" s="74"/>
      <c r="AI108" s="74"/>
      <c r="AJ108" s="149"/>
    </row>
    <row r="109" spans="2:36">
      <c r="B109" s="99"/>
      <c r="R109" s="148"/>
      <c r="S109" s="178"/>
      <c r="T109" s="74">
        <f>T103*S103</f>
        <v>264664.93</v>
      </c>
      <c r="U109" s="74"/>
      <c r="V109" s="74"/>
      <c r="W109" s="74"/>
      <c r="X109" s="74"/>
      <c r="Y109" s="74"/>
      <c r="Z109" s="74"/>
      <c r="AA109" s="74"/>
      <c r="AB109" s="74"/>
      <c r="AC109" s="74"/>
      <c r="AD109" s="74"/>
      <c r="AE109" s="74"/>
      <c r="AF109" s="74"/>
      <c r="AG109" s="74"/>
      <c r="AH109" s="74"/>
      <c r="AI109" s="74"/>
      <c r="AJ109" s="149"/>
    </row>
    <row r="110" spans="2:36">
      <c r="B110" s="99"/>
      <c r="R110" s="148"/>
      <c r="S110" s="178"/>
      <c r="T110" s="74">
        <f>T104*S104</f>
        <v>331654.576</v>
      </c>
      <c r="U110" s="74"/>
      <c r="V110" s="74"/>
      <c r="W110" s="74"/>
      <c r="X110" s="74"/>
      <c r="Y110" s="74"/>
      <c r="Z110" s="74"/>
      <c r="AA110" s="74"/>
      <c r="AB110" s="74"/>
      <c r="AC110" s="74"/>
      <c r="AD110" s="74"/>
      <c r="AE110" s="74"/>
      <c r="AF110" s="74"/>
      <c r="AG110" s="74"/>
      <c r="AH110" s="74"/>
      <c r="AI110" s="74"/>
      <c r="AJ110" s="149"/>
    </row>
    <row r="111" spans="2:36">
      <c r="B111" s="99"/>
      <c r="O111" s="99"/>
      <c r="P111" s="100"/>
      <c r="Q111" s="100"/>
      <c r="R111" s="148"/>
      <c r="S111" s="178"/>
      <c r="T111" s="74">
        <f>T105*S105</f>
        <v>284148.55800000002</v>
      </c>
      <c r="U111" s="74"/>
      <c r="V111" s="74"/>
      <c r="W111" s="74"/>
      <c r="X111" s="74"/>
      <c r="Y111" s="74"/>
      <c r="Z111" s="74"/>
      <c r="AA111" s="74"/>
      <c r="AB111" s="74"/>
      <c r="AC111" s="74"/>
      <c r="AD111" s="74"/>
      <c r="AE111" s="74"/>
      <c r="AF111" s="74"/>
      <c r="AG111" s="74"/>
      <c r="AH111" s="74"/>
      <c r="AI111" s="74"/>
      <c r="AJ111" s="149"/>
    </row>
    <row r="112" spans="2:36">
      <c r="B112" s="99"/>
      <c r="O112" s="99"/>
      <c r="P112" s="100"/>
      <c r="Q112" s="100"/>
      <c r="R112" s="148"/>
      <c r="S112" s="178"/>
      <c r="T112" s="74">
        <f>T106*S106</f>
        <v>221682.65400000001</v>
      </c>
      <c r="U112" s="74"/>
      <c r="V112" s="74"/>
      <c r="W112" s="74"/>
      <c r="X112" s="74"/>
      <c r="Y112" s="74"/>
      <c r="Z112" s="74"/>
      <c r="AA112" s="74"/>
      <c r="AB112" s="74"/>
      <c r="AC112" s="74"/>
      <c r="AD112" s="74"/>
      <c r="AE112" s="74"/>
      <c r="AF112" s="74"/>
      <c r="AG112" s="74"/>
      <c r="AH112" s="74"/>
      <c r="AI112" s="74"/>
      <c r="AJ112" s="149"/>
    </row>
    <row r="113" spans="2:36">
      <c r="B113" s="99"/>
      <c r="R113" s="148"/>
      <c r="S113" s="178"/>
      <c r="T113" s="74">
        <f>T107*S107</f>
        <v>136180.55100000001</v>
      </c>
      <c r="U113" s="74"/>
      <c r="V113" s="74"/>
      <c r="W113" s="74"/>
      <c r="X113" s="74"/>
      <c r="Y113" s="74"/>
      <c r="Z113" s="74"/>
      <c r="AA113" s="74"/>
      <c r="AB113" s="74"/>
      <c r="AC113" s="74"/>
      <c r="AD113" s="74"/>
      <c r="AE113" s="74"/>
      <c r="AF113" s="74"/>
      <c r="AG113" s="74"/>
      <c r="AH113" s="74"/>
      <c r="AI113" s="74"/>
      <c r="AJ113" s="149"/>
    </row>
    <row r="114" spans="2:36" ht="16" thickBot="1">
      <c r="B114" s="99"/>
      <c r="O114" s="99"/>
      <c r="P114" s="100"/>
      <c r="Q114" s="100"/>
      <c r="R114" s="219"/>
      <c r="S114" s="220"/>
      <c r="T114" s="221">
        <f>SUM(T109:T113)/SUM(S103:S107)</f>
        <v>4429.5090533831253</v>
      </c>
      <c r="U114" s="221"/>
      <c r="V114" s="221"/>
      <c r="W114" s="221"/>
      <c r="X114" s="221"/>
      <c r="Y114" s="221"/>
      <c r="Z114" s="221"/>
      <c r="AA114" s="221"/>
      <c r="AB114" s="221"/>
      <c r="AC114" s="221"/>
      <c r="AD114" s="221"/>
      <c r="AE114" s="221"/>
      <c r="AF114" s="221"/>
      <c r="AG114" s="221"/>
      <c r="AH114" s="221"/>
      <c r="AI114" s="221"/>
      <c r="AJ114" s="222"/>
    </row>
    <row r="115" spans="2:36">
      <c r="B115" s="99"/>
    </row>
    <row r="116" spans="2:36">
      <c r="B116" s="99"/>
    </row>
    <row r="117" spans="2:36">
      <c r="B117" s="99"/>
    </row>
  </sheetData>
  <mergeCells count="19">
    <mergeCell ref="R15:AE15"/>
    <mergeCell ref="Z42:AE42"/>
    <mergeCell ref="B95:P95"/>
    <mergeCell ref="R94:AJ94"/>
    <mergeCell ref="S95:X95"/>
    <mergeCell ref="Z97:AJ99"/>
    <mergeCell ref="R61:V61"/>
    <mergeCell ref="Z34:AD34"/>
    <mergeCell ref="R25:V25"/>
    <mergeCell ref="R16:V16"/>
    <mergeCell ref="R34:V34"/>
    <mergeCell ref="R43:V43"/>
    <mergeCell ref="R52:V52"/>
    <mergeCell ref="Z43:AD43"/>
    <mergeCell ref="A1:P1"/>
    <mergeCell ref="B2:O2"/>
    <mergeCell ref="B3:O3"/>
    <mergeCell ref="B4:O4"/>
    <mergeCell ref="B13:O13"/>
  </mergeCells>
  <pageMargins left="0.75000000000000011" right="0.75000000000000011" top="1" bottom="1" header="0.5" footer="0.5"/>
  <pageSetup paperSize="9" scale="67" fitToHeight="2" orientation="landscape" horizontalDpi="4294967292" verticalDpi="4294967292"/>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Ziyou Yan</cp:lastModifiedBy>
  <dcterms:created xsi:type="dcterms:W3CDTF">2012-08-22T05:35:53Z</dcterms:created>
  <dcterms:modified xsi:type="dcterms:W3CDTF">2014-05-22T13:31:43Z</dcterms:modified>
</cp:coreProperties>
</file>