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BM_ADMIN\Desktop\Eugene's\Time Series Analysis\Time Series Analysis\"/>
    </mc:Choice>
  </mc:AlternateContent>
  <bookViews>
    <workbookView xWindow="0" yWindow="0" windowWidth="25605" windowHeight="15480" tabRatio="500"/>
  </bookViews>
  <sheets>
    <sheet name="Case"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22" i="1" l="1"/>
  <c r="K22" i="1"/>
  <c r="J23" i="1"/>
  <c r="K23" i="1"/>
  <c r="J24" i="1"/>
  <c r="K24" i="1"/>
  <c r="J25" i="1"/>
  <c r="K25" i="1"/>
  <c r="J21" i="1"/>
  <c r="K21" i="1"/>
  <c r="I26" i="1"/>
  <c r="J26" i="1"/>
  <c r="K26" i="1"/>
  <c r="H26" i="1"/>
  <c r="I22" i="1"/>
  <c r="I24" i="1"/>
  <c r="I25" i="1"/>
  <c r="I21" i="1"/>
  <c r="P13" i="1"/>
  <c r="P14" i="1"/>
  <c r="P15" i="1"/>
  <c r="P16" i="1"/>
  <c r="P12" i="1"/>
  <c r="N13" i="1"/>
  <c r="N14" i="1"/>
  <c r="N15" i="1"/>
  <c r="N16" i="1"/>
  <c r="N12" i="1"/>
  <c r="K13" i="1"/>
  <c r="K14" i="1"/>
  <c r="K15" i="1"/>
  <c r="K16" i="1"/>
  <c r="K12" i="1"/>
  <c r="I13" i="1"/>
  <c r="I14" i="1"/>
  <c r="I15" i="1"/>
  <c r="I16" i="1"/>
  <c r="I12" i="1"/>
  <c r="O13" i="1"/>
  <c r="O14" i="1"/>
  <c r="O15" i="1"/>
  <c r="O16" i="1"/>
  <c r="O12" i="1"/>
  <c r="J13" i="1"/>
  <c r="J14" i="1"/>
  <c r="J15" i="1"/>
  <c r="J16" i="1"/>
  <c r="J12" i="1"/>
  <c r="M13" i="1"/>
  <c r="M14" i="1"/>
  <c r="M15" i="1"/>
  <c r="M16" i="1"/>
  <c r="M12" i="1"/>
  <c r="H13" i="1"/>
  <c r="H14" i="1"/>
  <c r="H15" i="1"/>
  <c r="H16" i="1"/>
  <c r="H12" i="1"/>
  <c r="H89" i="1"/>
  <c r="I89" i="1"/>
  <c r="J89" i="1"/>
  <c r="K89" i="1"/>
  <c r="L89" i="1"/>
  <c r="M89" i="1"/>
  <c r="N89" i="1"/>
  <c r="O89" i="1"/>
  <c r="H90" i="1"/>
  <c r="I90" i="1"/>
  <c r="J90" i="1"/>
  <c r="K90" i="1"/>
  <c r="L90" i="1"/>
  <c r="M90" i="1"/>
  <c r="N90" i="1"/>
  <c r="O90" i="1"/>
  <c r="H91" i="1"/>
  <c r="I91" i="1"/>
  <c r="J91" i="1"/>
  <c r="K91" i="1"/>
  <c r="L91" i="1"/>
  <c r="M91" i="1"/>
  <c r="N91" i="1"/>
  <c r="O91" i="1"/>
  <c r="H92" i="1"/>
  <c r="I92" i="1"/>
  <c r="J92" i="1"/>
  <c r="K92" i="1"/>
  <c r="L92" i="1"/>
  <c r="M92" i="1"/>
  <c r="N92" i="1"/>
  <c r="O92" i="1"/>
  <c r="I88" i="1"/>
  <c r="J88" i="1"/>
  <c r="K88" i="1"/>
  <c r="L88" i="1"/>
  <c r="M88" i="1"/>
  <c r="N88" i="1"/>
  <c r="O88" i="1"/>
  <c r="H88" i="1"/>
  <c r="AD63" i="1"/>
  <c r="P61" i="1"/>
  <c r="AE63" i="1"/>
  <c r="AD64" i="1"/>
  <c r="AE64" i="1"/>
  <c r="AD65" i="1"/>
  <c r="AE65" i="1"/>
  <c r="P115" i="1"/>
  <c r="V120" i="1"/>
  <c r="V121" i="1"/>
  <c r="V122" i="1"/>
  <c r="V123" i="1"/>
  <c r="V124" i="1"/>
  <c r="V115" i="1"/>
  <c r="Y115" i="1"/>
  <c r="P116" i="1"/>
  <c r="V118" i="1"/>
  <c r="V119" i="1"/>
  <c r="V116" i="1"/>
  <c r="Y116" i="1"/>
  <c r="P114" i="1"/>
  <c r="V114" i="1"/>
  <c r="Y114" i="1"/>
  <c r="T116" i="1"/>
  <c r="S116" i="1"/>
  <c r="V117" i="1"/>
  <c r="X120" i="1"/>
  <c r="X121" i="1"/>
  <c r="X122" i="1"/>
  <c r="X123" i="1"/>
  <c r="X124" i="1"/>
  <c r="X115" i="1"/>
  <c r="X118" i="1"/>
  <c r="X114" i="1"/>
  <c r="T126" i="1"/>
  <c r="T127" i="1"/>
  <c r="T128" i="1"/>
  <c r="T129" i="1"/>
  <c r="T130" i="1"/>
  <c r="T131" i="1"/>
  <c r="T115" i="1"/>
  <c r="AA63" i="1"/>
  <c r="AB63" i="1"/>
  <c r="AC63" i="1"/>
  <c r="AA64" i="1"/>
  <c r="AB64" i="1"/>
  <c r="AC64" i="1"/>
  <c r="AA65" i="1"/>
  <c r="AB65" i="1"/>
  <c r="AC65" i="1"/>
  <c r="Z65" i="1"/>
  <c r="Z64" i="1"/>
  <c r="Z63" i="1"/>
  <c r="S115" i="1"/>
  <c r="H57" i="1"/>
  <c r="S36" i="1"/>
  <c r="T36" i="1"/>
  <c r="U36" i="1"/>
  <c r="V36" i="1"/>
  <c r="R36" i="1"/>
  <c r="X36" i="1"/>
  <c r="S72" i="1"/>
  <c r="T72" i="1"/>
  <c r="U72" i="1"/>
  <c r="V72" i="1"/>
  <c r="R72" i="1"/>
  <c r="X72" i="1"/>
  <c r="R54" i="1"/>
  <c r="T54" i="1"/>
  <c r="R45" i="1"/>
  <c r="S45" i="1"/>
  <c r="T45" i="1"/>
  <c r="U45" i="1"/>
  <c r="V45" i="1"/>
  <c r="X45" i="1"/>
  <c r="S81" i="1"/>
  <c r="T81" i="1"/>
  <c r="U81" i="1"/>
  <c r="V81" i="1"/>
  <c r="R81" i="1"/>
  <c r="X81" i="1"/>
  <c r="R63" i="1"/>
  <c r="T63" i="1"/>
  <c r="AA54" i="1"/>
  <c r="U54" i="1"/>
  <c r="U63" i="1"/>
  <c r="AB54" i="1"/>
  <c r="V54" i="1"/>
  <c r="V63" i="1"/>
  <c r="AC54" i="1"/>
  <c r="X54" i="1"/>
  <c r="X63" i="1"/>
  <c r="AD54" i="1"/>
  <c r="S37" i="1"/>
  <c r="T37" i="1"/>
  <c r="U37" i="1"/>
  <c r="V37" i="1"/>
  <c r="R37" i="1"/>
  <c r="X37" i="1"/>
  <c r="S73" i="1"/>
  <c r="T73" i="1"/>
  <c r="U73" i="1"/>
  <c r="V73" i="1"/>
  <c r="R73" i="1"/>
  <c r="X73" i="1"/>
  <c r="R55" i="1"/>
  <c r="T55" i="1"/>
  <c r="R46" i="1"/>
  <c r="S46" i="1"/>
  <c r="T46" i="1"/>
  <c r="U46" i="1"/>
  <c r="V46" i="1"/>
  <c r="X46" i="1"/>
  <c r="S82" i="1"/>
  <c r="T82" i="1"/>
  <c r="U82" i="1"/>
  <c r="V82" i="1"/>
  <c r="R82" i="1"/>
  <c r="X82" i="1"/>
  <c r="R64" i="1"/>
  <c r="T64" i="1"/>
  <c r="AA55" i="1"/>
  <c r="U55" i="1"/>
  <c r="U64" i="1"/>
  <c r="AB55" i="1"/>
  <c r="V55" i="1"/>
  <c r="V64" i="1"/>
  <c r="AC55" i="1"/>
  <c r="X55" i="1"/>
  <c r="X64" i="1"/>
  <c r="AD55" i="1"/>
  <c r="S38" i="1"/>
  <c r="T38" i="1"/>
  <c r="U38" i="1"/>
  <c r="V38" i="1"/>
  <c r="R38" i="1"/>
  <c r="X38" i="1"/>
  <c r="T74" i="1"/>
  <c r="U74" i="1"/>
  <c r="V74" i="1"/>
  <c r="R74" i="1"/>
  <c r="S74" i="1"/>
  <c r="X74" i="1"/>
  <c r="R56" i="1"/>
  <c r="T56" i="1"/>
  <c r="R47" i="1"/>
  <c r="S47" i="1"/>
  <c r="T47" i="1"/>
  <c r="U47" i="1"/>
  <c r="V47" i="1"/>
  <c r="X47" i="1"/>
  <c r="S83" i="1"/>
  <c r="T83" i="1"/>
  <c r="U83" i="1"/>
  <c r="V83" i="1"/>
  <c r="R83" i="1"/>
  <c r="X83" i="1"/>
  <c r="R65" i="1"/>
  <c r="T65" i="1"/>
  <c r="AA56" i="1"/>
  <c r="U56" i="1"/>
  <c r="U65" i="1"/>
  <c r="AB56" i="1"/>
  <c r="V56" i="1"/>
  <c r="V65" i="1"/>
  <c r="AC56" i="1"/>
  <c r="X56" i="1"/>
  <c r="X65" i="1"/>
  <c r="AD56" i="1"/>
  <c r="S55" i="1"/>
  <c r="S64" i="1"/>
  <c r="Z55" i="1"/>
  <c r="S56" i="1"/>
  <c r="S65" i="1"/>
  <c r="Z56" i="1"/>
  <c r="S54" i="1"/>
  <c r="S63" i="1"/>
  <c r="Z54" i="1"/>
  <c r="C104" i="1"/>
  <c r="C105" i="1"/>
  <c r="C106" i="1"/>
  <c r="C107" i="1"/>
  <c r="C108" i="1"/>
  <c r="C109" i="1"/>
  <c r="D104" i="1"/>
  <c r="D105" i="1"/>
  <c r="D106" i="1"/>
  <c r="D107" i="1"/>
  <c r="D108" i="1"/>
  <c r="D109" i="1"/>
  <c r="E104" i="1"/>
  <c r="E105" i="1"/>
  <c r="E106" i="1"/>
  <c r="E107" i="1"/>
  <c r="E108" i="1"/>
  <c r="E109" i="1"/>
  <c r="F104" i="1"/>
  <c r="F105" i="1"/>
  <c r="F106" i="1"/>
  <c r="F107" i="1"/>
  <c r="F108" i="1"/>
  <c r="F109" i="1"/>
  <c r="G104" i="1"/>
  <c r="G105" i="1"/>
  <c r="G106" i="1"/>
  <c r="G107" i="1"/>
  <c r="G108" i="1"/>
  <c r="G109" i="1"/>
  <c r="H104" i="1"/>
  <c r="H105" i="1"/>
  <c r="H106" i="1"/>
  <c r="H107" i="1"/>
  <c r="H108" i="1"/>
  <c r="H109" i="1"/>
  <c r="I104" i="1"/>
  <c r="I105" i="1"/>
  <c r="I106" i="1"/>
  <c r="I107" i="1"/>
  <c r="I108" i="1"/>
  <c r="I109" i="1"/>
  <c r="J104" i="1"/>
  <c r="J105" i="1"/>
  <c r="J106" i="1"/>
  <c r="J107" i="1"/>
  <c r="J108" i="1"/>
  <c r="J109" i="1"/>
  <c r="K104" i="1"/>
  <c r="K105" i="1"/>
  <c r="K106" i="1"/>
  <c r="K107" i="1"/>
  <c r="K108" i="1"/>
  <c r="K109" i="1"/>
  <c r="L104" i="1"/>
  <c r="L105" i="1"/>
  <c r="L106" i="1"/>
  <c r="L107" i="1"/>
  <c r="L108" i="1"/>
  <c r="L109" i="1"/>
  <c r="M104" i="1"/>
  <c r="M105" i="1"/>
  <c r="M106" i="1"/>
  <c r="M107" i="1"/>
  <c r="M108" i="1"/>
  <c r="M109" i="1"/>
  <c r="N104" i="1"/>
  <c r="N105" i="1"/>
  <c r="N106" i="1"/>
  <c r="N107" i="1"/>
  <c r="N108" i="1"/>
  <c r="N109" i="1"/>
  <c r="O104" i="1"/>
  <c r="O105" i="1"/>
  <c r="O106" i="1"/>
  <c r="O107" i="1"/>
  <c r="O108" i="1"/>
  <c r="O109" i="1"/>
  <c r="P109" i="1"/>
  <c r="P108" i="1"/>
  <c r="P107" i="1"/>
  <c r="P106" i="1"/>
  <c r="P105" i="1"/>
  <c r="P104" i="1"/>
  <c r="P97" i="1"/>
  <c r="C93" i="1"/>
  <c r="D93" i="1"/>
  <c r="E93" i="1"/>
  <c r="F93" i="1"/>
  <c r="G93" i="1"/>
  <c r="H93" i="1"/>
  <c r="I93" i="1"/>
  <c r="J93" i="1"/>
  <c r="K93" i="1"/>
  <c r="L93" i="1"/>
  <c r="M93" i="1"/>
  <c r="N93" i="1"/>
  <c r="O93" i="1"/>
  <c r="P93" i="1"/>
  <c r="A89" i="1"/>
  <c r="A90" i="1"/>
  <c r="A91" i="1"/>
  <c r="A92" i="1"/>
  <c r="A93" i="1"/>
  <c r="P92" i="1"/>
  <c r="P91" i="1"/>
  <c r="P90" i="1"/>
  <c r="P89" i="1"/>
  <c r="P88" i="1"/>
  <c r="P79" i="1"/>
  <c r="C75" i="1"/>
  <c r="D75" i="1"/>
  <c r="E75" i="1"/>
  <c r="F75" i="1"/>
  <c r="G75" i="1"/>
  <c r="H75" i="1"/>
  <c r="I75" i="1"/>
  <c r="J75" i="1"/>
  <c r="K75" i="1"/>
  <c r="L75" i="1"/>
  <c r="M75" i="1"/>
  <c r="N75" i="1"/>
  <c r="O75" i="1"/>
  <c r="P75" i="1"/>
  <c r="A71" i="1"/>
  <c r="A72" i="1"/>
  <c r="A73" i="1"/>
  <c r="A74" i="1"/>
  <c r="A75" i="1"/>
  <c r="P74" i="1"/>
  <c r="P73" i="1"/>
  <c r="P72" i="1"/>
  <c r="P71" i="1"/>
  <c r="P70" i="1"/>
  <c r="C57" i="1"/>
  <c r="D57" i="1"/>
  <c r="E57" i="1"/>
  <c r="F57" i="1"/>
  <c r="G57" i="1"/>
  <c r="I57" i="1"/>
  <c r="J57" i="1"/>
  <c r="K57" i="1"/>
  <c r="L57" i="1"/>
  <c r="M57" i="1"/>
  <c r="N57" i="1"/>
  <c r="O57" i="1"/>
  <c r="P57" i="1"/>
  <c r="A53" i="1"/>
  <c r="A54" i="1"/>
  <c r="A55" i="1"/>
  <c r="A56" i="1"/>
  <c r="A57" i="1"/>
  <c r="P56" i="1"/>
  <c r="P55" i="1"/>
  <c r="P54" i="1"/>
  <c r="P53" i="1"/>
  <c r="P52" i="1"/>
  <c r="P43" i="1"/>
  <c r="C39" i="1"/>
  <c r="D39" i="1"/>
  <c r="E39" i="1"/>
  <c r="F39" i="1"/>
  <c r="G39" i="1"/>
  <c r="H39" i="1"/>
  <c r="I39" i="1"/>
  <c r="J39" i="1"/>
  <c r="K39" i="1"/>
  <c r="L39" i="1"/>
  <c r="M39" i="1"/>
  <c r="N39" i="1"/>
  <c r="O39" i="1"/>
  <c r="P39" i="1"/>
  <c r="A35" i="1"/>
  <c r="A36" i="1"/>
  <c r="A37" i="1"/>
  <c r="A38" i="1"/>
  <c r="A39" i="1"/>
  <c r="P38" i="1"/>
  <c r="P37" i="1"/>
  <c r="P36" i="1"/>
  <c r="P35" i="1"/>
  <c r="P34" i="1"/>
</calcChain>
</file>

<file path=xl/comments1.xml><?xml version="1.0" encoding="utf-8"?>
<comments xmlns="http://schemas.openxmlformats.org/spreadsheetml/2006/main">
  <authors>
    <author>Eugene Yan</author>
    <author>Ziyou Yan</author>
  </authors>
  <commentList>
    <comment ref="A10" authorId="0" shapeId="0">
      <text>
        <r>
          <rPr>
            <b/>
            <sz val="9"/>
            <color indexed="81"/>
            <rFont val="Tahoma"/>
            <family val="2"/>
          </rPr>
          <t>Eugene Yan:</t>
        </r>
        <r>
          <rPr>
            <sz val="9"/>
            <color indexed="81"/>
            <rFont val="Tahoma"/>
            <family val="2"/>
          </rPr>
          <t xml:space="preserve">
https://discussions.apple.com/thread/4402122</t>
        </r>
      </text>
    </comment>
    <comment ref="W113" authorId="1" shapeId="0">
      <text>
        <r>
          <rPr>
            <b/>
            <sz val="9"/>
            <color indexed="81"/>
            <rFont val="Calibri"/>
            <family val="2"/>
          </rPr>
          <t>Ziyou Yan:</t>
        </r>
        <r>
          <rPr>
            <sz val="9"/>
            <color indexed="81"/>
            <rFont val="Calibri"/>
            <family val="2"/>
          </rPr>
          <t xml:space="preserve">
http://www.imerlion.com/2011/02/ios-market-share-in-singapore-is-worlds.html</t>
        </r>
      </text>
    </comment>
    <comment ref="U114" authorId="1" shapeId="0">
      <text>
        <r>
          <rPr>
            <b/>
            <sz val="9"/>
            <color indexed="81"/>
            <rFont val="Calibri"/>
            <family val="2"/>
          </rPr>
          <t>Ziyou Yan:</t>
        </r>
        <r>
          <rPr>
            <sz val="9"/>
            <color indexed="81"/>
            <rFont val="Calibri"/>
            <family val="2"/>
          </rPr>
          <t xml:space="preserve">
 http://appleinsider.com/articles/12/05/10/apples_iphone_was_no_1_smartphone_in_japan_in_2011_with_725m_sold
</t>
        </r>
      </text>
    </comment>
    <comment ref="P115" authorId="0" shapeId="0">
      <text>
        <r>
          <rPr>
            <b/>
            <sz val="9"/>
            <color indexed="81"/>
            <rFont val="Tahoma"/>
            <charset val="1"/>
          </rPr>
          <t>Eugene Yan:</t>
        </r>
        <r>
          <rPr>
            <sz val="9"/>
            <color indexed="81"/>
            <rFont val="Tahoma"/>
            <charset val="1"/>
          </rPr>
          <t xml:space="preserve">
Estimated total sales for SA if all colours were available
</t>
        </r>
      </text>
    </comment>
    <comment ref="U117" authorId="1" shapeId="0">
      <text>
        <r>
          <rPr>
            <b/>
            <sz val="9"/>
            <color indexed="81"/>
            <rFont val="Calibri"/>
            <family val="2"/>
          </rPr>
          <t>Ziyou Yan:</t>
        </r>
        <r>
          <rPr>
            <sz val="9"/>
            <color indexed="81"/>
            <rFont val="Calibri"/>
            <family val="2"/>
          </rPr>
          <t xml:space="preserve">
http://phandroid.com/2012/04/14/chinese-android-market-share-doubles-in-2011-apple-stays-far-behind/</t>
        </r>
      </text>
    </comment>
    <comment ref="U118" authorId="1" shapeId="0">
      <text>
        <r>
          <rPr>
            <b/>
            <sz val="9"/>
            <color indexed="81"/>
            <rFont val="Calibri"/>
            <family val="2"/>
          </rPr>
          <t>Ziyou Yan:</t>
        </r>
        <r>
          <rPr>
            <sz val="9"/>
            <color indexed="81"/>
            <rFont val="Calibri"/>
            <family val="2"/>
          </rPr>
          <t xml:space="preserve">
https://wiki.smu.edu.sg/digitalmediaasia/Digital_Media_in_New_Zealand</t>
        </r>
      </text>
    </comment>
    <comment ref="U119" authorId="1" shapeId="0">
      <text>
        <r>
          <rPr>
            <b/>
            <sz val="9"/>
            <color indexed="81"/>
            <rFont val="Calibri"/>
            <family val="2"/>
          </rPr>
          <t>Ziyou Yan:</t>
        </r>
        <r>
          <rPr>
            <sz val="9"/>
            <color indexed="81"/>
            <rFont val="Calibri"/>
            <family val="2"/>
          </rPr>
          <t xml:space="preserve">
http://www.nextdigital.com/voice/android-grabs-majority-of-australian-smartphone-market\</t>
        </r>
      </text>
    </comment>
    <comment ref="U120" authorId="1" shapeId="0">
      <text>
        <r>
          <rPr>
            <b/>
            <sz val="9"/>
            <color indexed="81"/>
            <rFont val="Calibri"/>
            <family val="2"/>
          </rPr>
          <t>Ziyou Yan:</t>
        </r>
        <r>
          <rPr>
            <sz val="9"/>
            <color indexed="81"/>
            <rFont val="Calibri"/>
            <family val="2"/>
          </rPr>
          <t xml:space="preserve">
http://www.mediabuzz.com.sg/asian-emarketing/june-2011/1302-inmobis-latest-mobile-insights-report-for-singapore</t>
        </r>
      </text>
    </comment>
    <comment ref="U121" authorId="1" shapeId="0">
      <text>
        <r>
          <rPr>
            <b/>
            <sz val="9"/>
            <color indexed="81"/>
            <rFont val="Calibri"/>
            <family val="2"/>
          </rPr>
          <t>Ziyou Yan:</t>
        </r>
        <r>
          <rPr>
            <sz val="9"/>
            <color indexed="81"/>
            <rFont val="Calibri"/>
            <family val="2"/>
          </rPr>
          <t xml:space="preserve">
http://www.ajarnforum.net/vb/computers-technology-and-the-internet-in-thailand/58842-ios-devices-44-market-share-destroys-android.html</t>
        </r>
      </text>
    </comment>
    <comment ref="U122" authorId="1" shapeId="0">
      <text>
        <r>
          <rPr>
            <b/>
            <sz val="9"/>
            <color indexed="81"/>
            <rFont val="Calibri"/>
            <family val="2"/>
          </rPr>
          <t>Ziyou Yan:</t>
        </r>
        <r>
          <rPr>
            <sz val="9"/>
            <color indexed="81"/>
            <rFont val="Calibri"/>
            <family val="2"/>
          </rPr>
          <t xml:space="preserve">
http://www.inmobi.com/company/press/Malaysia-Mobile-Ad-Market-Grows-37-in-Q3-2011-to-Over-1-Billion-Mobile-Ad-I/</t>
        </r>
      </text>
    </comment>
    <comment ref="U123" authorId="1" shapeId="0">
      <text>
        <r>
          <rPr>
            <b/>
            <sz val="9"/>
            <color indexed="81"/>
            <rFont val="Calibri"/>
            <family val="2"/>
          </rPr>
          <t>Ziyou Yan:</t>
        </r>
        <r>
          <rPr>
            <sz val="9"/>
            <color indexed="81"/>
            <rFont val="Calibri"/>
            <family val="2"/>
          </rPr>
          <t xml:space="preserve">
http://mobileraptor.blogspot.sg/2011/03/what-will-be-leading-mobile-os-in.html</t>
        </r>
      </text>
    </comment>
    <comment ref="U124" authorId="1" shapeId="0">
      <text>
        <r>
          <rPr>
            <b/>
            <sz val="9"/>
            <color indexed="81"/>
            <rFont val="Calibri"/>
            <family val="2"/>
          </rPr>
          <t>Ziyou Yan:</t>
        </r>
        <r>
          <rPr>
            <sz val="9"/>
            <color indexed="81"/>
            <rFont val="Calibri"/>
            <family val="2"/>
          </rPr>
          <t xml:space="preserve">
http://jepoirrier.org/2012/11/24/android-based-smartphones-market-share-in-asia/</t>
        </r>
      </text>
    </comment>
  </commentList>
</comments>
</file>

<file path=xl/sharedStrings.xml><?xml version="1.0" encoding="utf-8"?>
<sst xmlns="http://schemas.openxmlformats.org/spreadsheetml/2006/main" count="386" uniqueCount="100">
  <si>
    <t>PRODUCT DEMAND ANALYSIS - iShades</t>
  </si>
  <si>
    <t>Product Description</t>
  </si>
  <si>
    <t>Instructions</t>
  </si>
  <si>
    <t>The week of Aug 6, Apple will launch next version of iShades with better sound quality but same colors. South Asia (Singapore, Thailand, Malaysia, Philippines, Vietnam) will expand to carrying all colors, China will get iShades for the first time</t>
  </si>
  <si>
    <t>Feel free to conduct any internet research needed to develop and support your assumptions.</t>
  </si>
  <si>
    <t>Utilize the Data section to capture assumptions and info considered in developing your demand forecast.</t>
  </si>
  <si>
    <t>JST</t>
  </si>
  <si>
    <t>Act</t>
  </si>
  <si>
    <t>Fcst</t>
  </si>
  <si>
    <t>Customer</t>
  </si>
  <si>
    <t>Description</t>
  </si>
  <si>
    <t>Q4 ST July 1</t>
  </si>
  <si>
    <t>Q4 ST July 8</t>
  </si>
  <si>
    <t>Q4 ST July 15</t>
  </si>
  <si>
    <t>Q4 ST July 22</t>
  </si>
  <si>
    <t>Q4 ST July 29</t>
  </si>
  <si>
    <t>Q4 ST Aug 6</t>
  </si>
  <si>
    <t>Q4 ST Aug 13</t>
  </si>
  <si>
    <t>Q4 ST Aug 20</t>
  </si>
  <si>
    <t>Q4 ST Aug 27</t>
  </si>
  <si>
    <t>Q4 ST Sep 3</t>
  </si>
  <si>
    <t>Q4 ST Sep 10</t>
  </si>
  <si>
    <t>Q4 ST Sep 17</t>
  </si>
  <si>
    <t>Q4 ST Sep 24</t>
  </si>
  <si>
    <t>Total</t>
  </si>
  <si>
    <t>Japan RESELLER</t>
  </si>
  <si>
    <t>Silver</t>
  </si>
  <si>
    <t>Pink</t>
  </si>
  <si>
    <t>Red</t>
  </si>
  <si>
    <t>Green</t>
  </si>
  <si>
    <t>Blue</t>
  </si>
  <si>
    <t>TOTAL FCST</t>
  </si>
  <si>
    <t>Last Year</t>
  </si>
  <si>
    <t>Data</t>
  </si>
  <si>
    <t>South Asia RESELLER</t>
  </si>
  <si>
    <t>ANZ RESELLER</t>
  </si>
  <si>
    <t>China RESELLER</t>
  </si>
  <si>
    <t>TOTAL RESELLER</t>
  </si>
  <si>
    <t>Orange</t>
  </si>
  <si>
    <t>AMR RESELLER</t>
  </si>
  <si>
    <t>Sun glasses with bluetooth headphones enabling you to connect to iPhone and iPod, assorted with bright colors.</t>
  </si>
  <si>
    <t>Question 1: Complete the Demand Forecast by Region for iShades for Q4 considering by region, mix, prior year sell through and growth potential</t>
  </si>
  <si>
    <t>Question 2: Assuming iShades are manufactured in China and shipped by air, how many iShades will you build (by color) for Japan and ANZ for launch</t>
  </si>
  <si>
    <t>Be prepared to present your analytical thought process using any combination of Excel, Keynote / PowerPoint, or hard copy hand-outs.</t>
  </si>
  <si>
    <t>Question 3:  Zooming in on Japan RSLR, we have 1000 units of each colour in current inventory and we have another 3000 units available (colour yet to be defined), what mix would you build these units ?</t>
  </si>
  <si>
    <t>Average</t>
  </si>
  <si>
    <t>Red, Green, Blue Ratio to Pink</t>
  </si>
  <si>
    <t>Red, Green, Blue Ratio to Silver</t>
  </si>
  <si>
    <t>Derived Red, Green, Blue Ratio to Silver</t>
  </si>
  <si>
    <t>Derived Red, Green, Blue Ratio to Pink</t>
  </si>
  <si>
    <t>Ratio</t>
  </si>
  <si>
    <t>Japan 2011</t>
  </si>
  <si>
    <t>New Zealand 2011</t>
  </si>
  <si>
    <t>South Asia 2011</t>
  </si>
  <si>
    <t>Singapore</t>
  </si>
  <si>
    <t>Malaysia</t>
  </si>
  <si>
    <t>Philippines</t>
  </si>
  <si>
    <t>Vietnam</t>
  </si>
  <si>
    <t>Thailand</t>
  </si>
  <si>
    <t>Population ('000,000)</t>
  </si>
  <si>
    <t>Average Derived Red, Green, Blue Sales for South Asia (2011)</t>
  </si>
  <si>
    <t>Ratio to Silver and Pink (2012)</t>
  </si>
  <si>
    <t>Estimated Sales</t>
  </si>
  <si>
    <t>GDP per Capita</t>
  </si>
  <si>
    <t>Overall GDP/Capita</t>
  </si>
  <si>
    <t>ios Market Share</t>
  </si>
  <si>
    <t>China</t>
  </si>
  <si>
    <t>Japan</t>
  </si>
  <si>
    <t>South Asia</t>
  </si>
  <si>
    <t>New Zealand</t>
  </si>
  <si>
    <t>Ios Market</t>
  </si>
  <si>
    <t>Australia</t>
  </si>
  <si>
    <t>ANZ</t>
  </si>
  <si>
    <t>Sales-IOS Market Index</t>
  </si>
  <si>
    <t>Net browsing Market Share</t>
  </si>
  <si>
    <t>China 2011</t>
  </si>
  <si>
    <t>Japan and South Asia hava similar indexes at about 2650 while ANZ's is about 6000; this difference could be due to the degree of English as a first language.  Thus, China's index should be similar to Japan/South Asia.  Thus, given that China's IOS market is roughly double of Japan's the forecasted sales for each colour is about double as well.</t>
  </si>
  <si>
    <t>Possible variables correlated with iShades Sales</t>
  </si>
  <si>
    <t>2011 iShade Sales</t>
  </si>
  <si>
    <t>Calculations to derive training data for iShades Sales values (Red, Green, Blue) in South Asia</t>
  </si>
  <si>
    <t>Calculation for estimated total iShade sales in 2011 if all colours were available</t>
  </si>
  <si>
    <t>Calculation to derive ratio of potential sales in China to Japan, South Asia, New Zealand</t>
  </si>
  <si>
    <t>Net Browsing Market</t>
  </si>
  <si>
    <t>Japan iShades forecast</t>
  </si>
  <si>
    <t>ANZ iShades forecast</t>
  </si>
  <si>
    <t xml:space="preserve">Green </t>
  </si>
  <si>
    <t>Standard Deviation</t>
  </si>
  <si>
    <t>Lower Bound</t>
  </si>
  <si>
    <t>Upper Bound</t>
  </si>
  <si>
    <t>Forecast</t>
  </si>
  <si>
    <t>Forecast for Launch Week</t>
  </si>
  <si>
    <t>Forecasted unfilled demand</t>
  </si>
  <si>
    <t>Ratio to total unfilled demand</t>
  </si>
  <si>
    <t>Number to build from 3000 units</t>
  </si>
  <si>
    <t>Colour Allocation for 3000 units</t>
  </si>
  <si>
    <r>
      <t xml:space="preserve">Firstly, 2011 sales across regions was normalized and plotted (Figure 1 on the right).  From the plot we learn several things: (i) the peaks after launch week were about 2.3 standard deviations from the mean for all three regions (ii) for Japan it peaked on launch week, while in South Asia (SA) and ANZ it peaked on the 2nd week after launch; (iii) the sales for SA and ANZ in 2011 were nearly identical (the green line overlaps the blue line), with a correlation of &gt; 0.99; (iv) overall trend of iShades sales was downward sloping before and after the launch.
Based on the above, several models were fitted and tested.  Predicted values of five models are displayed in Figure 2 (extreme right).  All five models performed well, with </t>
    </r>
    <r>
      <rPr>
        <u/>
        <sz val="12"/>
        <color theme="1"/>
        <rFont val="Calibri"/>
        <family val="2"/>
        <scheme val="minor"/>
      </rPr>
      <t>residual standard error &lt;0.1 (i.e., inaccuracy of less than 10% of the data's standand deviation) while accounting for 95% of the variance in the data</t>
    </r>
    <r>
      <rPr>
        <sz val="12"/>
        <color theme="1"/>
        <rFont val="Calibri"/>
        <family val="2"/>
        <scheme val="minor"/>
      </rPr>
      <t xml:space="preserve"> (i.e., variables in the models explain more than 95% of the sales trend).  The variables created were: 
(i) Launch (Three levels: "before launch", "launch", "after launch"; for SA and ANZ there were 4 levels: "before launch", "launch week 1", "launch week 2", "after launch")
(ii) Sales one week before: the sales of iShades the previous week
(iii) Sales two weeks before: the sales of iShades two weeks before
The different models are as follows:
(i) </t>
    </r>
    <r>
      <rPr>
        <u/>
        <sz val="12"/>
        <color theme="1"/>
        <rFont val="Calibri"/>
        <family val="2"/>
        <scheme val="minor"/>
      </rPr>
      <t>Sales = Launch + Sales one week before</t>
    </r>
    <r>
      <rPr>
        <sz val="12"/>
        <color theme="1"/>
        <rFont val="Calibri"/>
        <family val="2"/>
        <scheme val="minor"/>
      </rPr>
      <t xml:space="preserve">
(ii) Sales = Launch + Sales one week before + Sales two weeks before
(iii) Sales = Launch + Sales one week before + Launch * Sales one week before (interaction effect)
(iv) Sales = Launch + Sales one week before^2 (Quadratic model)
(v) Sales = Launch + Sales one week before^2 + Sales two weeks before^2 (Quadratic model)
Given the high accuracy of all five models, the </t>
    </r>
    <r>
      <rPr>
        <u/>
        <sz val="12"/>
        <color theme="1"/>
        <rFont val="Calibri"/>
        <family val="2"/>
        <scheme val="minor"/>
      </rPr>
      <t>simplest model (i.e., model (i)) was chosen to ensure ease of data acquisition and robustness across different scenarios</t>
    </r>
    <r>
      <rPr>
        <sz val="12"/>
        <color theme="1"/>
        <rFont val="Calibri"/>
        <family val="2"/>
        <scheme val="minor"/>
      </rPr>
      <t xml:space="preserve">.  To examine the summary statistics for the various models, please run the R file provided, specifically line 1 - 40 and line 195 - 235.
For SA, 2011 iShades sales in Red, Green, and Blue were estimated based on the ratio of iShades colours sold in Japan and ANZ (calculation in cell R21).  
Training data (for the regression models) for China was tricky to estimate.  After trying several variables (e.g., population, GDP, ios market share), a relationship was found between </t>
    </r>
    <r>
      <rPr>
        <u/>
        <sz val="12"/>
        <color theme="1"/>
        <rFont val="Calibri"/>
        <family val="2"/>
        <scheme val="minor"/>
      </rPr>
      <t>population*ios market share and sales (calculation at cell R103)</t>
    </r>
    <r>
      <rPr>
        <sz val="12"/>
        <color theme="1"/>
        <rFont val="Calibri"/>
        <family val="2"/>
        <scheme val="minor"/>
      </rPr>
      <t xml:space="preserve">.  Based on this estimate, </t>
    </r>
    <r>
      <rPr>
        <u/>
        <sz val="12"/>
        <color theme="1"/>
        <rFont val="Calibri"/>
        <family val="2"/>
        <scheme val="minor"/>
      </rPr>
      <t>China was forecasted to have approximately twice the number of iShade sales as Japan</t>
    </r>
    <r>
      <rPr>
        <sz val="12"/>
        <color theme="1"/>
        <rFont val="Calibri"/>
        <family val="2"/>
        <scheme val="minor"/>
      </rPr>
      <t xml:space="preserve">.
</t>
    </r>
  </si>
  <si>
    <r>
      <t>Based on information on forums and air freight companies,</t>
    </r>
    <r>
      <rPr>
        <u/>
        <sz val="12"/>
        <color theme="1"/>
        <rFont val="Calibri"/>
        <family val="2"/>
        <scheme val="minor"/>
      </rPr>
      <t xml:space="preserve"> air shipping from China to Japan/ANZ takes roughly 2-5 days (i.e., less then a week)</t>
    </r>
    <r>
      <rPr>
        <sz val="12"/>
        <color theme="1"/>
        <rFont val="Calibri"/>
        <family val="2"/>
        <scheme val="minor"/>
      </rPr>
      <t xml:space="preserve">.  Thus, it should be sufficient to ship a week's worth of iShades for the launch.  
For the launch, it would be preferable to prioritize service level and product availability over inventory holding cost.  Thus, we </t>
    </r>
    <r>
      <rPr>
        <u/>
        <sz val="12"/>
        <color theme="1"/>
        <rFont val="Calibri"/>
        <family val="2"/>
        <scheme val="minor"/>
      </rPr>
      <t>would base manufacturing quantity on the upper bound of the forecast (i.e., upper limit of 95% confidence interval) in green, instead of the forecasted sales in blue</t>
    </r>
    <r>
      <rPr>
        <sz val="12"/>
        <color theme="1"/>
        <rFont val="Calibri"/>
        <family val="2"/>
        <scheme val="minor"/>
      </rPr>
      <t>.  For Japan, the upper bound is approximately 25% above forecast while for ANZ it is approximately 30% above forecast.</t>
    </r>
  </si>
  <si>
    <r>
      <t>To decide on the colour allocation for the 3000 units, we</t>
    </r>
    <r>
      <rPr>
        <u/>
        <sz val="12"/>
        <color theme="1"/>
        <rFont val="Calibri"/>
        <family val="2"/>
        <scheme val="minor"/>
      </rPr>
      <t xml:space="preserve"> take the excess forecasted demand and calculate the ratios</t>
    </r>
    <r>
      <rPr>
        <sz val="12"/>
        <color theme="1"/>
        <rFont val="Calibri"/>
        <family val="2"/>
        <scheme val="minor"/>
      </rPr>
      <t xml:space="preserve">.  The allocation of the 3000 units would then be based on the ratio (allocation in green). </t>
    </r>
  </si>
  <si>
    <t>Key assumption that 2011 launch was held on week of July 22</t>
  </si>
  <si>
    <t>Please refer to calculations started in cell R111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</si>
</sst>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0.0_);_(* \(#,##0.0\);_(* &quot;-&quot;?_);_(@_)"/>
    <numFmt numFmtId="166" formatCode="_(* #,##0_);_(* \(#,##0\);_(* &quot;-&quot;?_);_(@_)"/>
    <numFmt numFmtId="167" formatCode="0.000"/>
  </numFmts>
  <fonts count="29"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scheme val="minor"/>
    </font>
    <font>
      <sz val="11"/>
      <color theme="1"/>
      <name val="Calibri"/>
      <scheme val="minor"/>
    </font>
    <font>
      <b/>
      <sz val="11"/>
      <color rgb="FF3366FF"/>
      <name val="Calibri"/>
      <scheme val="minor"/>
    </font>
    <font>
      <b/>
      <sz val="12"/>
      <color rgb="FF3366FF"/>
      <name val="Calibri"/>
      <scheme val="minor"/>
    </font>
    <font>
      <b/>
      <sz val="12"/>
      <name val="Calibri"/>
      <scheme val="minor"/>
    </font>
    <font>
      <sz val="12"/>
      <name val="Calibri"/>
      <scheme val="minor"/>
    </font>
    <font>
      <i/>
      <sz val="12"/>
      <color theme="1"/>
      <name val="Calibri"/>
      <scheme val="minor"/>
    </font>
    <font>
      <b/>
      <sz val="12"/>
      <color theme="0" tint="-0.499984740745262"/>
      <name val="Calibri"/>
      <scheme val="minor"/>
    </font>
    <font>
      <sz val="12"/>
      <color theme="0" tint="-0.499984740745262"/>
      <name val="Calibri"/>
      <scheme val="minor"/>
    </font>
    <font>
      <sz val="10"/>
      <name val="Verdana"/>
    </font>
    <font>
      <i/>
      <sz val="11"/>
      <color theme="1"/>
      <name val="Calibri"/>
      <scheme val="minor"/>
    </font>
    <font>
      <u/>
      <sz val="12"/>
      <color theme="10"/>
      <name val="Calibri"/>
      <family val="2"/>
      <scheme val="minor"/>
    </font>
    <font>
      <u/>
      <sz val="12"/>
      <color theme="11"/>
      <name val="Calibri"/>
      <family val="2"/>
      <scheme val="minor"/>
    </font>
    <font>
      <b/>
      <sz val="12"/>
      <color rgb="FFFF0000"/>
      <name val="Calibri"/>
      <scheme val="minor"/>
    </font>
    <font>
      <sz val="12"/>
      <name val="Calibri"/>
      <family val="2"/>
      <scheme val="minor"/>
    </font>
    <font>
      <sz val="12"/>
      <color rgb="FF333333"/>
      <name val="Calibri"/>
      <family val="2"/>
      <scheme val="minor"/>
    </font>
    <font>
      <sz val="9"/>
      <color indexed="81"/>
      <name val="Calibri"/>
      <family val="2"/>
    </font>
    <font>
      <b/>
      <sz val="9"/>
      <color indexed="81"/>
      <name val="Calibri"/>
      <family val="2"/>
    </font>
    <font>
      <b/>
      <sz val="11"/>
      <color theme="1"/>
      <name val="Calibri"/>
      <family val="2"/>
      <scheme val="minor"/>
    </font>
    <font>
      <sz val="9"/>
      <color indexed="81"/>
      <name val="Tahoma"/>
      <charset val="1"/>
    </font>
    <font>
      <b/>
      <sz val="9"/>
      <color indexed="81"/>
      <name val="Tahoma"/>
      <charset val="1"/>
    </font>
    <font>
      <b/>
      <sz val="12"/>
      <color rgb="FF3366FF"/>
      <name val="Calibri"/>
      <family val="2"/>
      <scheme val="minor"/>
    </font>
    <font>
      <sz val="9"/>
      <color indexed="81"/>
      <name val="Tahoma"/>
      <family val="2"/>
    </font>
    <font>
      <b/>
      <sz val="9"/>
      <color indexed="81"/>
      <name val="Tahoma"/>
      <family val="2"/>
    </font>
    <font>
      <u/>
      <sz val="12"/>
      <color theme="1"/>
      <name val="Calibri"/>
      <family val="2"/>
      <scheme val="minor"/>
    </font>
  </fonts>
  <fills count="10">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tint="-4.9989318521683403E-2"/>
        <bgColor indexed="64"/>
      </patternFill>
    </fill>
  </fills>
  <borders count="2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22">
    <xf numFmtId="0" fontId="0" fillId="0" borderId="0"/>
    <xf numFmtId="43" fontId="2" fillId="0" borderId="0" applyFont="0" applyFill="0" applyBorder="0" applyAlignment="0" applyProtection="0"/>
    <xf numFmtId="9" fontId="2" fillId="0" borderId="0" applyFont="0" applyFill="0" applyBorder="0" applyAlignment="0" applyProtection="0"/>
    <xf numFmtId="0" fontId="13" fillId="0" borderId="0"/>
    <xf numFmtId="0" fontId="13" fillId="0" borderId="0" applyNumberFormat="0">
      <alignment vertical="justify" textRotation="21" indent="4" justifyLastLine="1" shrinkToFit="1"/>
      <protection locked="0"/>
    </xf>
    <xf numFmtId="9" fontId="1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290">
    <xf numFmtId="0" fontId="0" fillId="0" borderId="0" xfId="0"/>
    <xf numFmtId="0" fontId="3" fillId="0" borderId="0" xfId="0" applyFont="1" applyBorder="1"/>
    <xf numFmtId="0" fontId="0" fillId="0" borderId="0" xfId="0" applyBorder="1"/>
    <xf numFmtId="0" fontId="0" fillId="0" borderId="0" xfId="0" applyBorder="1" applyAlignment="1">
      <alignment horizontal="center"/>
    </xf>
    <xf numFmtId="0" fontId="5" fillId="0" borderId="0" xfId="0" applyFont="1" applyBorder="1" applyAlignment="1">
      <alignment horizontal="left"/>
    </xf>
    <xf numFmtId="0" fontId="0" fillId="0" borderId="0" xfId="0" applyBorder="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0" fontId="7" fillId="0" borderId="0" xfId="0" applyFont="1" applyBorder="1"/>
    <xf numFmtId="0" fontId="7" fillId="0" borderId="0" xfId="0" applyFont="1"/>
    <xf numFmtId="0" fontId="0" fillId="0" borderId="0" xfId="0" quotePrefix="1" applyBorder="1"/>
    <xf numFmtId="0" fontId="0" fillId="0" borderId="0" xfId="0" quotePrefix="1"/>
    <xf numFmtId="0" fontId="3" fillId="0" borderId="0" xfId="0" applyFont="1" applyAlignment="1">
      <alignment horizontal="center"/>
    </xf>
    <xf numFmtId="0" fontId="3"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0" xfId="0" applyFont="1" applyFill="1" applyBorder="1" applyAlignment="1">
      <alignment horizontal="center" wrapText="1"/>
    </xf>
    <xf numFmtId="0" fontId="0" fillId="0" borderId="0" xfId="0" applyAlignment="1">
      <alignment horizontal="center" wrapText="1"/>
    </xf>
    <xf numFmtId="0" fontId="8" fillId="0" borderId="1" xfId="0" applyFont="1" applyBorder="1"/>
    <xf numFmtId="0" fontId="9" fillId="0" borderId="2" xfId="0" applyFont="1" applyBorder="1"/>
    <xf numFmtId="37" fontId="9" fillId="0" borderId="2" xfId="1" applyNumberFormat="1" applyFont="1" applyFill="1" applyBorder="1"/>
    <xf numFmtId="164" fontId="9" fillId="2" borderId="2" xfId="1" applyNumberFormat="1" applyFont="1" applyFill="1" applyBorder="1"/>
    <xf numFmtId="164" fontId="9" fillId="2" borderId="3" xfId="1" applyNumberFormat="1" applyFont="1" applyFill="1" applyBorder="1"/>
    <xf numFmtId="164" fontId="0" fillId="0" borderId="7" xfId="0" applyNumberFormat="1" applyBorder="1"/>
    <xf numFmtId="0" fontId="9" fillId="0" borderId="0" xfId="0" applyFont="1"/>
    <xf numFmtId="0" fontId="9" fillId="0" borderId="8" xfId="0" applyFont="1" applyBorder="1"/>
    <xf numFmtId="0" fontId="9" fillId="0" borderId="0" xfId="0" applyFont="1" applyBorder="1"/>
    <xf numFmtId="37" fontId="9" fillId="0" borderId="0" xfId="1" applyNumberFormat="1" applyFont="1" applyFill="1" applyBorder="1"/>
    <xf numFmtId="164" fontId="9" fillId="2" borderId="0" xfId="1" applyNumberFormat="1" applyFont="1" applyFill="1" applyBorder="1"/>
    <xf numFmtId="164" fontId="9" fillId="2" borderId="9" xfId="1" applyNumberFormat="1" applyFont="1" applyFill="1" applyBorder="1"/>
    <xf numFmtId="164" fontId="0" fillId="0" borderId="10" xfId="0" applyNumberFormat="1" applyBorder="1"/>
    <xf numFmtId="0" fontId="3" fillId="3" borderId="11" xfId="0" applyFont="1" applyFill="1" applyBorder="1"/>
    <xf numFmtId="0" fontId="3" fillId="3" borderId="12" xfId="0" applyFont="1" applyFill="1" applyBorder="1"/>
    <xf numFmtId="164" fontId="3" fillId="3" borderId="12" xfId="1" applyNumberFormat="1" applyFont="1" applyFill="1" applyBorder="1"/>
    <xf numFmtId="164" fontId="3" fillId="3" borderId="13" xfId="1" applyNumberFormat="1" applyFont="1" applyFill="1" applyBorder="1"/>
    <xf numFmtId="164" fontId="0" fillId="3" borderId="14" xfId="0" applyNumberFormat="1" applyFill="1" applyBorder="1"/>
    <xf numFmtId="0" fontId="3" fillId="0" borderId="0" xfId="0" applyFont="1"/>
    <xf numFmtId="0" fontId="0" fillId="0" borderId="8" xfId="0" applyBorder="1"/>
    <xf numFmtId="0" fontId="0" fillId="0" borderId="9" xfId="0" applyBorder="1"/>
    <xf numFmtId="0" fontId="0" fillId="0" borderId="10" xfId="0" applyBorder="1"/>
    <xf numFmtId="0" fontId="10" fillId="4" borderId="8" xfId="0" applyFont="1" applyFill="1" applyBorder="1"/>
    <xf numFmtId="0" fontId="10" fillId="4" borderId="0" xfId="0" applyFont="1" applyFill="1" applyBorder="1"/>
    <xf numFmtId="164" fontId="10" fillId="4" borderId="0" xfId="1" applyNumberFormat="1" applyFont="1" applyFill="1" applyBorder="1"/>
    <xf numFmtId="164" fontId="10" fillId="4" borderId="9" xfId="1" applyNumberFormat="1" applyFont="1" applyFill="1" applyBorder="1"/>
    <xf numFmtId="164" fontId="0" fillId="4" borderId="10" xfId="0" applyNumberFormat="1" applyFill="1" applyBorder="1"/>
    <xf numFmtId="0" fontId="10" fillId="0" borderId="0" xfId="0" applyFont="1"/>
    <xf numFmtId="164" fontId="3" fillId="4" borderId="8" xfId="1" applyNumberFormat="1" applyFont="1" applyFill="1" applyBorder="1"/>
    <xf numFmtId="164" fontId="0" fillId="4" borderId="0" xfId="1" applyNumberFormat="1" applyFont="1" applyFill="1" applyBorder="1"/>
    <xf numFmtId="9" fontId="0" fillId="4" borderId="0" xfId="2" applyFont="1" applyFill="1" applyBorder="1"/>
    <xf numFmtId="9" fontId="0" fillId="4" borderId="9" xfId="2" applyFont="1" applyFill="1" applyBorder="1"/>
    <xf numFmtId="9" fontId="0" fillId="4" borderId="10" xfId="2" applyFont="1" applyFill="1" applyBorder="1"/>
    <xf numFmtId="164" fontId="0" fillId="0" borderId="0" xfId="1" applyNumberFormat="1" applyFont="1"/>
    <xf numFmtId="9" fontId="9" fillId="4" borderId="0" xfId="2" applyFont="1" applyFill="1" applyBorder="1"/>
    <xf numFmtId="9" fontId="9" fillId="4" borderId="9" xfId="2" applyFont="1" applyFill="1" applyBorder="1"/>
    <xf numFmtId="9" fontId="9" fillId="4" borderId="10" xfId="2" applyFont="1" applyFill="1" applyBorder="1"/>
    <xf numFmtId="164" fontId="0" fillId="4" borderId="8" xfId="1" applyNumberFormat="1" applyFont="1" applyFill="1" applyBorder="1"/>
    <xf numFmtId="164" fontId="0" fillId="4" borderId="9" xfId="1" applyNumberFormat="1" applyFont="1" applyFill="1" applyBorder="1"/>
    <xf numFmtId="164" fontId="0" fillId="4" borderId="10" xfId="1" applyNumberFormat="1" applyFont="1" applyFill="1" applyBorder="1"/>
    <xf numFmtId="164" fontId="0" fillId="4" borderId="4" xfId="1" applyNumberFormat="1" applyFont="1" applyFill="1" applyBorder="1"/>
    <xf numFmtId="164" fontId="0" fillId="4" borderId="5" xfId="1" applyNumberFormat="1" applyFont="1" applyFill="1" applyBorder="1"/>
    <xf numFmtId="164" fontId="0" fillId="4" borderId="6" xfId="1" applyNumberFormat="1" applyFont="1" applyFill="1" applyBorder="1"/>
    <xf numFmtId="0" fontId="0" fillId="4" borderId="15" xfId="0" applyFill="1" applyBorder="1"/>
    <xf numFmtId="0" fontId="3" fillId="0" borderId="1" xfId="0" applyFont="1" applyBorder="1"/>
    <xf numFmtId="164" fontId="9" fillId="0" borderId="2" xfId="1" applyNumberFormat="1" applyFont="1" applyFill="1" applyBorder="1"/>
    <xf numFmtId="164" fontId="9" fillId="0" borderId="0" xfId="1" applyNumberFormat="1" applyFont="1" applyFill="1" applyBorder="1"/>
    <xf numFmtId="0" fontId="3" fillId="4" borderId="8" xfId="0" applyFont="1" applyFill="1" applyBorder="1"/>
    <xf numFmtId="0" fontId="3" fillId="0" borderId="8" xfId="0" applyFont="1" applyBorder="1"/>
    <xf numFmtId="1" fontId="3" fillId="0" borderId="0" xfId="0" applyNumberFormat="1" applyFont="1" applyBorder="1"/>
    <xf numFmtId="1" fontId="3" fillId="0" borderId="9" xfId="0" applyNumberFormat="1" applyFont="1" applyBorder="1"/>
    <xf numFmtId="0" fontId="0" fillId="4" borderId="8" xfId="0" applyFill="1" applyBorder="1"/>
    <xf numFmtId="0" fontId="0" fillId="4" borderId="0" xfId="0" applyFill="1" applyBorder="1"/>
    <xf numFmtId="0" fontId="11" fillId="0" borderId="1" xfId="0" applyFont="1" applyBorder="1"/>
    <xf numFmtId="0" fontId="12" fillId="0" borderId="2" xfId="0" applyFont="1" applyBorder="1"/>
    <xf numFmtId="164" fontId="12" fillId="0" borderId="2" xfId="1" applyNumberFormat="1" applyFont="1" applyBorder="1"/>
    <xf numFmtId="164" fontId="12" fillId="0" borderId="3" xfId="1" applyNumberFormat="1" applyFont="1" applyBorder="1"/>
    <xf numFmtId="0" fontId="12" fillId="0" borderId="8" xfId="0" applyFont="1" applyBorder="1"/>
    <xf numFmtId="0" fontId="12" fillId="0" borderId="0" xfId="0" applyFont="1" applyBorder="1"/>
    <xf numFmtId="164" fontId="12" fillId="0" borderId="0" xfId="1" applyNumberFormat="1" applyFont="1" applyBorder="1"/>
    <xf numFmtId="164" fontId="12" fillId="0" borderId="9" xfId="1" applyNumberFormat="1" applyFont="1" applyBorder="1"/>
    <xf numFmtId="0" fontId="11" fillId="3" borderId="4" xfId="0" applyFont="1" applyFill="1" applyBorder="1"/>
    <xf numFmtId="0" fontId="11" fillId="3" borderId="5" xfId="0" applyFont="1" applyFill="1" applyBorder="1"/>
    <xf numFmtId="164" fontId="11" fillId="3" borderId="5" xfId="1" applyNumberFormat="1" applyFont="1" applyFill="1" applyBorder="1"/>
    <xf numFmtId="164" fontId="11" fillId="3" borderId="6" xfId="1" applyNumberFormat="1" applyFont="1" applyFill="1" applyBorder="1"/>
    <xf numFmtId="164" fontId="0" fillId="3" borderId="15" xfId="0" applyNumberFormat="1" applyFill="1" applyBorder="1"/>
    <xf numFmtId="0" fontId="14" fillId="0" borderId="0" xfId="0" applyFont="1" applyBorder="1" applyAlignment="1">
      <alignment horizontal="left"/>
    </xf>
    <xf numFmtId="0" fontId="3" fillId="0" borderId="8" xfId="0" applyFont="1" applyFill="1" applyBorder="1"/>
    <xf numFmtId="0" fontId="3" fillId="0" borderId="0" xfId="0" applyFont="1" applyFill="1" applyBorder="1"/>
    <xf numFmtId="164" fontId="0" fillId="0" borderId="10" xfId="0" applyNumberFormat="1" applyFill="1" applyBorder="1"/>
    <xf numFmtId="0" fontId="3" fillId="0" borderId="0" xfId="0" applyFont="1" applyFill="1"/>
    <xf numFmtId="164" fontId="3" fillId="0" borderId="2" xfId="1" applyNumberFormat="1" applyFont="1" applyFill="1" applyBorder="1"/>
    <xf numFmtId="164" fontId="3" fillId="0" borderId="3" xfId="1" applyNumberFormat="1" applyFont="1" applyFill="1" applyBorder="1"/>
    <xf numFmtId="0" fontId="0" fillId="0" borderId="9" xfId="0" applyBorder="1" applyAlignment="1">
      <alignment horizontal="center"/>
    </xf>
    <xf numFmtId="0" fontId="17" fillId="0" borderId="2" xfId="0" applyFont="1" applyBorder="1" applyAlignment="1">
      <alignment horizontal="center"/>
    </xf>
    <xf numFmtId="0" fontId="17" fillId="0" borderId="0" xfId="0" applyFont="1" applyBorder="1" applyAlignment="1">
      <alignment horizontal="center" vertical="center"/>
    </xf>
    <xf numFmtId="9" fontId="3" fillId="0" borderId="2" xfId="2" applyFont="1" applyFill="1" applyBorder="1"/>
    <xf numFmtId="0" fontId="19" fillId="0" borderId="0" xfId="0" applyFont="1"/>
    <xf numFmtId="167" fontId="0" fillId="0" borderId="0" xfId="0" applyNumberFormat="1"/>
    <xf numFmtId="167" fontId="0" fillId="0" borderId="0" xfId="0" applyNumberFormat="1" applyBorder="1"/>
    <xf numFmtId="167" fontId="7" fillId="0" borderId="0" xfId="0" applyNumberFormat="1" applyFont="1" applyBorder="1"/>
    <xf numFmtId="167" fontId="0" fillId="0" borderId="0" xfId="0" applyNumberFormat="1" applyAlignment="1">
      <alignment horizontal="center"/>
    </xf>
    <xf numFmtId="167" fontId="3" fillId="0" borderId="0" xfId="0" applyNumberFormat="1" applyFont="1" applyFill="1"/>
    <xf numFmtId="167" fontId="0" fillId="0" borderId="0" xfId="1" applyNumberFormat="1" applyFont="1"/>
    <xf numFmtId="167"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left"/>
    </xf>
    <xf numFmtId="164" fontId="0" fillId="0" borderId="0" xfId="0" applyNumberFormat="1" applyFont="1" applyFill="1" applyBorder="1"/>
    <xf numFmtId="0" fontId="0" fillId="0" borderId="0" xfId="0" applyFill="1" applyBorder="1"/>
    <xf numFmtId="164" fontId="0" fillId="0" borderId="0" xfId="0" applyNumberFormat="1" applyFill="1" applyBorder="1"/>
    <xf numFmtId="0" fontId="0" fillId="0" borderId="0" xfId="0" applyFill="1"/>
    <xf numFmtId="0" fontId="0" fillId="0" borderId="8" xfId="0" applyFill="1" applyBorder="1"/>
    <xf numFmtId="9" fontId="0" fillId="0" borderId="0" xfId="2" applyFont="1" applyFill="1" applyBorder="1"/>
    <xf numFmtId="9" fontId="9" fillId="0" borderId="0" xfId="2" applyFont="1" applyFill="1" applyBorder="1"/>
    <xf numFmtId="164" fontId="0" fillId="0" borderId="0" xfId="1" applyNumberFormat="1" applyFont="1" applyFill="1" applyBorder="1"/>
    <xf numFmtId="0" fontId="0" fillId="5" borderId="18" xfId="0" applyFill="1" applyBorder="1" applyAlignment="1">
      <alignment horizontal="center" wrapText="1"/>
    </xf>
    <xf numFmtId="0" fontId="0" fillId="5" borderId="0" xfId="0" applyFill="1" applyBorder="1"/>
    <xf numFmtId="0" fontId="0" fillId="5" borderId="20" xfId="0" applyFill="1" applyBorder="1"/>
    <xf numFmtId="0" fontId="10" fillId="5" borderId="19" xfId="0" applyFont="1" applyFill="1" applyBorder="1"/>
    <xf numFmtId="0" fontId="10" fillId="5" borderId="0" xfId="0" applyFont="1" applyFill="1" applyBorder="1"/>
    <xf numFmtId="0" fontId="10" fillId="5" borderId="20" xfId="0" applyFont="1" applyFill="1" applyBorder="1"/>
    <xf numFmtId="0" fontId="0" fillId="5" borderId="19" xfId="0" applyFill="1" applyBorder="1"/>
    <xf numFmtId="9" fontId="0" fillId="5" borderId="19" xfId="2" applyFont="1" applyFill="1" applyBorder="1"/>
    <xf numFmtId="9" fontId="0" fillId="5" borderId="0" xfId="2" applyFont="1" applyFill="1" applyBorder="1"/>
    <xf numFmtId="43" fontId="0" fillId="5" borderId="20" xfId="1" applyNumberFormat="1" applyFont="1" applyFill="1" applyBorder="1"/>
    <xf numFmtId="9" fontId="0" fillId="5" borderId="21" xfId="2" applyFont="1" applyFill="1" applyBorder="1"/>
    <xf numFmtId="9" fontId="0" fillId="5" borderId="22" xfId="2" applyFont="1" applyFill="1" applyBorder="1"/>
    <xf numFmtId="43" fontId="0" fillId="5" borderId="23" xfId="1" applyNumberFormat="1" applyFont="1" applyFill="1" applyBorder="1"/>
    <xf numFmtId="0" fontId="0" fillId="4" borderId="18" xfId="0" applyFill="1" applyBorder="1" applyAlignment="1">
      <alignment horizontal="center" wrapText="1"/>
    </xf>
    <xf numFmtId="0" fontId="10" fillId="4" borderId="19" xfId="0" applyFont="1" applyFill="1" applyBorder="1"/>
    <xf numFmtId="0" fontId="10" fillId="4" borderId="20" xfId="0" applyFont="1" applyFill="1" applyBorder="1"/>
    <xf numFmtId="0" fontId="0" fillId="4" borderId="19" xfId="0" applyFill="1" applyBorder="1"/>
    <xf numFmtId="0" fontId="0" fillId="4" borderId="20" xfId="0" applyFill="1" applyBorder="1"/>
    <xf numFmtId="9" fontId="0" fillId="4" borderId="19" xfId="2" applyFont="1" applyFill="1" applyBorder="1"/>
    <xf numFmtId="0" fontId="0" fillId="4" borderId="17" xfId="0" applyFill="1" applyBorder="1" applyAlignment="1">
      <alignment horizontal="center" wrapText="1"/>
    </xf>
    <xf numFmtId="0" fontId="9" fillId="4" borderId="19" xfId="0" applyFont="1" applyFill="1" applyBorder="1"/>
    <xf numFmtId="167" fontId="9" fillId="4" borderId="0" xfId="0" applyNumberFormat="1" applyFont="1" applyFill="1" applyBorder="1"/>
    <xf numFmtId="165" fontId="9" fillId="4" borderId="0" xfId="0" applyNumberFormat="1" applyFont="1" applyFill="1" applyBorder="1"/>
    <xf numFmtId="0" fontId="9" fillId="4" borderId="0" xfId="0" applyFont="1" applyFill="1" applyBorder="1"/>
    <xf numFmtId="0" fontId="9" fillId="4" borderId="20" xfId="0" applyFont="1" applyFill="1" applyBorder="1"/>
    <xf numFmtId="1" fontId="9" fillId="4" borderId="19" xfId="0" applyNumberFormat="1" applyFont="1" applyFill="1" applyBorder="1" applyAlignment="1">
      <alignment horizontal="center"/>
    </xf>
    <xf numFmtId="1" fontId="9" fillId="4" borderId="0" xfId="0" applyNumberFormat="1" applyFont="1" applyFill="1" applyBorder="1" applyAlignment="1">
      <alignment horizontal="center"/>
    </xf>
    <xf numFmtId="9" fontId="9" fillId="4" borderId="19" xfId="2" applyFont="1" applyFill="1" applyBorder="1"/>
    <xf numFmtId="167" fontId="9" fillId="4" borderId="0" xfId="2" applyNumberFormat="1" applyFont="1" applyFill="1" applyBorder="1"/>
    <xf numFmtId="0" fontId="3" fillId="4" borderId="19" xfId="0" applyFont="1" applyFill="1" applyBorder="1"/>
    <xf numFmtId="167" fontId="3" fillId="4" borderId="0" xfId="0" applyNumberFormat="1" applyFont="1" applyFill="1" applyBorder="1"/>
    <xf numFmtId="0" fontId="3" fillId="4" borderId="0" xfId="0" applyFont="1" applyFill="1" applyBorder="1"/>
    <xf numFmtId="0" fontId="3" fillId="4" borderId="20" xfId="0" applyFont="1" applyFill="1" applyBorder="1"/>
    <xf numFmtId="0" fontId="0" fillId="4" borderId="0" xfId="0" applyFill="1" applyBorder="1" applyAlignment="1">
      <alignment horizontal="center" wrapText="1"/>
    </xf>
    <xf numFmtId="167" fontId="10" fillId="4" borderId="0" xfId="0" applyNumberFormat="1" applyFont="1" applyFill="1" applyBorder="1"/>
    <xf numFmtId="1" fontId="18" fillId="4" borderId="19" xfId="0" applyNumberFormat="1" applyFont="1" applyFill="1" applyBorder="1" applyAlignment="1">
      <alignment horizontal="center"/>
    </xf>
    <xf numFmtId="1" fontId="0" fillId="4" borderId="0" xfId="0" applyNumberFormat="1" applyFont="1" applyFill="1" applyBorder="1" applyAlignment="1">
      <alignment horizontal="center"/>
    </xf>
    <xf numFmtId="1" fontId="18" fillId="4" borderId="0" xfId="2" applyNumberFormat="1" applyFont="1" applyFill="1" applyBorder="1" applyAlignment="1">
      <alignment horizontal="center"/>
    </xf>
    <xf numFmtId="164" fontId="0" fillId="4" borderId="20" xfId="1" applyNumberFormat="1" applyFont="1" applyFill="1" applyBorder="1"/>
    <xf numFmtId="164" fontId="0" fillId="4" borderId="19" xfId="1" applyNumberFormat="1" applyFont="1" applyFill="1" applyBorder="1"/>
    <xf numFmtId="167" fontId="0" fillId="4" borderId="0" xfId="1" applyNumberFormat="1" applyFont="1" applyFill="1" applyBorder="1"/>
    <xf numFmtId="167" fontId="0" fillId="4" borderId="0" xfId="0" applyNumberFormat="1" applyFill="1" applyBorder="1"/>
    <xf numFmtId="0" fontId="0" fillId="4" borderId="19" xfId="0" applyFill="1" applyBorder="1" applyAlignment="1">
      <alignment horizontal="center"/>
    </xf>
    <xf numFmtId="167" fontId="0" fillId="4" borderId="0" xfId="0" applyNumberFormat="1" applyFill="1" applyBorder="1" applyAlignment="1">
      <alignment horizontal="center"/>
    </xf>
    <xf numFmtId="0" fontId="0" fillId="4" borderId="0" xfId="0" applyFill="1" applyBorder="1" applyAlignment="1">
      <alignment horizontal="center"/>
    </xf>
    <xf numFmtId="0" fontId="0" fillId="4" borderId="20" xfId="0" applyFill="1" applyBorder="1" applyAlignment="1">
      <alignment horizontal="center"/>
    </xf>
    <xf numFmtId="0" fontId="0" fillId="4" borderId="20" xfId="0" applyFill="1" applyBorder="1" applyAlignment="1">
      <alignment horizontal="center" wrapText="1"/>
    </xf>
    <xf numFmtId="166" fontId="9" fillId="4" borderId="0" xfId="0" applyNumberFormat="1" applyFont="1" applyFill="1" applyBorder="1"/>
    <xf numFmtId="166" fontId="9" fillId="4" borderId="0" xfId="0" applyNumberFormat="1" applyFont="1" applyFill="1" applyBorder="1" applyAlignment="1">
      <alignment horizontal="center"/>
    </xf>
    <xf numFmtId="9" fontId="9" fillId="4" borderId="21" xfId="2" applyFont="1" applyFill="1" applyBorder="1"/>
    <xf numFmtId="167" fontId="9" fillId="4" borderId="22" xfId="2" applyNumberFormat="1" applyFont="1" applyFill="1" applyBorder="1"/>
    <xf numFmtId="9" fontId="9" fillId="4" borderId="22" xfId="2" applyFont="1" applyFill="1" applyBorder="1"/>
    <xf numFmtId="164" fontId="0" fillId="4" borderId="22" xfId="1" applyNumberFormat="1" applyFont="1" applyFill="1" applyBorder="1"/>
    <xf numFmtId="164" fontId="0" fillId="4" borderId="23" xfId="1" applyNumberFormat="1" applyFont="1" applyFill="1" applyBorder="1"/>
    <xf numFmtId="1" fontId="0" fillId="4" borderId="0" xfId="0" applyNumberFormat="1" applyFill="1" applyBorder="1" applyAlignment="1">
      <alignment horizontal="center"/>
    </xf>
    <xf numFmtId="0" fontId="0" fillId="6" borderId="19" xfId="0" applyFill="1" applyBorder="1"/>
    <xf numFmtId="0" fontId="3" fillId="6" borderId="0" xfId="0" applyFont="1" applyFill="1" applyBorder="1" applyAlignment="1">
      <alignment horizontal="center" wrapText="1"/>
    </xf>
    <xf numFmtId="0" fontId="3" fillId="6" borderId="20" xfId="0" applyFont="1" applyFill="1" applyBorder="1" applyAlignment="1">
      <alignment horizontal="center" wrapText="1"/>
    </xf>
    <xf numFmtId="164" fontId="1" fillId="6" borderId="0" xfId="1" applyNumberFormat="1" applyFont="1" applyFill="1" applyBorder="1"/>
    <xf numFmtId="164" fontId="0" fillId="6" borderId="20" xfId="0" applyNumberFormat="1" applyFont="1" applyFill="1" applyBorder="1"/>
    <xf numFmtId="0" fontId="0" fillId="6" borderId="21" xfId="0" applyFill="1" applyBorder="1"/>
    <xf numFmtId="0" fontId="0" fillId="6" borderId="22" xfId="0" applyFill="1" applyBorder="1"/>
    <xf numFmtId="0" fontId="0" fillId="6" borderId="23" xfId="0" applyFill="1" applyBorder="1"/>
    <xf numFmtId="0" fontId="0" fillId="4" borderId="16" xfId="0" applyFill="1" applyBorder="1"/>
    <xf numFmtId="0" fontId="0" fillId="4" borderId="17" xfId="0" applyFill="1" applyBorder="1"/>
    <xf numFmtId="0" fontId="0" fillId="4" borderId="18" xfId="0" applyFill="1" applyBorder="1"/>
    <xf numFmtId="167" fontId="3" fillId="4" borderId="0" xfId="0" applyNumberFormat="1" applyFont="1" applyFill="1" applyBorder="1" applyAlignment="1">
      <alignment horizontal="center" wrapText="1"/>
    </xf>
    <xf numFmtId="0" fontId="3" fillId="4" borderId="0" xfId="0" applyFont="1" applyFill="1" applyBorder="1" applyAlignment="1">
      <alignment horizontal="center" wrapText="1"/>
    </xf>
    <xf numFmtId="167" fontId="2" fillId="4" borderId="0" xfId="1" applyNumberFormat="1" applyFont="1" applyFill="1" applyBorder="1"/>
    <xf numFmtId="3" fontId="0" fillId="4" borderId="0" xfId="0" applyNumberFormat="1" applyFill="1" applyBorder="1"/>
    <xf numFmtId="2" fontId="0" fillId="4" borderId="0" xfId="2" applyNumberFormat="1" applyFont="1" applyFill="1" applyBorder="1"/>
    <xf numFmtId="10" fontId="0" fillId="4" borderId="0" xfId="2" applyNumberFormat="1" applyFont="1" applyFill="1" applyBorder="1"/>
    <xf numFmtId="167" fontId="0" fillId="4" borderId="0" xfId="0" applyNumberFormat="1" applyFont="1" applyFill="1" applyBorder="1"/>
    <xf numFmtId="1" fontId="0" fillId="4" borderId="0" xfId="0" applyNumberFormat="1" applyFill="1" applyBorder="1"/>
    <xf numFmtId="0" fontId="19" fillId="4" borderId="19" xfId="0" applyFont="1" applyFill="1" applyBorder="1"/>
    <xf numFmtId="0" fontId="0" fillId="4" borderId="21" xfId="0" applyFill="1" applyBorder="1"/>
    <xf numFmtId="167" fontId="0" fillId="4" borderId="22" xfId="0" applyNumberFormat="1" applyFill="1" applyBorder="1"/>
    <xf numFmtId="0" fontId="0" fillId="4" borderId="22" xfId="0" applyFill="1" applyBorder="1"/>
    <xf numFmtId="0" fontId="0" fillId="4" borderId="23" xfId="0" applyFill="1" applyBorder="1"/>
    <xf numFmtId="2" fontId="0" fillId="5" borderId="0" xfId="2" applyNumberFormat="1" applyFont="1" applyFill="1" applyBorder="1"/>
    <xf numFmtId="2" fontId="0" fillId="5" borderId="0" xfId="0" applyNumberFormat="1" applyFill="1" applyBorder="1"/>
    <xf numFmtId="43" fontId="0" fillId="5" borderId="0" xfId="0" applyNumberFormat="1" applyFill="1" applyBorder="1"/>
    <xf numFmtId="0" fontId="0" fillId="4" borderId="24" xfId="0" applyFill="1" applyBorder="1" applyAlignment="1">
      <alignment horizontal="center"/>
    </xf>
    <xf numFmtId="0" fontId="0" fillId="4" borderId="25" xfId="0" applyFill="1" applyBorder="1" applyAlignment="1">
      <alignment horizontal="center"/>
    </xf>
    <xf numFmtId="0" fontId="0" fillId="4" borderId="26" xfId="0" applyFill="1" applyBorder="1" applyAlignment="1">
      <alignment horizontal="center"/>
    </xf>
    <xf numFmtId="0" fontId="3" fillId="5" borderId="24" xfId="0" applyFont="1" applyFill="1" applyBorder="1" applyAlignment="1">
      <alignment horizontal="center"/>
    </xf>
    <xf numFmtId="0" fontId="3" fillId="5" borderId="25" xfId="0" applyFont="1" applyFill="1" applyBorder="1" applyAlignment="1">
      <alignment horizontal="center"/>
    </xf>
    <xf numFmtId="0" fontId="3" fillId="5" borderId="26" xfId="0" applyFont="1" applyFill="1" applyBorder="1" applyAlignment="1">
      <alignment horizontal="center"/>
    </xf>
    <xf numFmtId="0" fontId="3" fillId="6" borderId="24" xfId="0" applyFont="1" applyFill="1" applyBorder="1" applyAlignment="1">
      <alignment horizontal="center"/>
    </xf>
    <xf numFmtId="0" fontId="3" fillId="6" borderId="25" xfId="0" applyFont="1" applyFill="1" applyBorder="1" applyAlignment="1">
      <alignment horizontal="center"/>
    </xf>
    <xf numFmtId="0" fontId="3" fillId="6" borderId="26" xfId="0" applyFont="1" applyFill="1" applyBorder="1" applyAlignment="1">
      <alignment horizontal="center"/>
    </xf>
    <xf numFmtId="0" fontId="3" fillId="4" borderId="24" xfId="0" applyFont="1" applyFill="1" applyBorder="1" applyAlignment="1">
      <alignment horizontal="center"/>
    </xf>
    <xf numFmtId="0" fontId="3" fillId="4" borderId="25" xfId="0" applyFont="1" applyFill="1" applyBorder="1" applyAlignment="1">
      <alignment horizontal="center"/>
    </xf>
    <xf numFmtId="0" fontId="3" fillId="4" borderId="26" xfId="0" applyFont="1" applyFill="1" applyBorder="1" applyAlignment="1">
      <alignment horizontal="center"/>
    </xf>
    <xf numFmtId="167" fontId="3" fillId="4" borderId="17" xfId="0" applyNumberFormat="1" applyFont="1" applyFill="1" applyBorder="1" applyAlignment="1">
      <alignment horizontal="center"/>
    </xf>
    <xf numFmtId="0" fontId="0" fillId="4" borderId="19" xfId="0" applyFill="1" applyBorder="1" applyAlignment="1">
      <alignment horizontal="center" wrapText="1"/>
    </xf>
    <xf numFmtId="0" fontId="0" fillId="4" borderId="0" xfId="0" applyFill="1" applyBorder="1" applyAlignment="1">
      <alignment horizontal="center" wrapText="1"/>
    </xf>
    <xf numFmtId="0" fontId="0" fillId="4" borderId="0" xfId="0" applyFill="1" applyBorder="1" applyAlignment="1">
      <alignment horizontal="center"/>
    </xf>
    <xf numFmtId="0" fontId="0" fillId="4" borderId="16" xfId="0" applyFill="1" applyBorder="1" applyAlignment="1">
      <alignment horizontal="center" wrapText="1"/>
    </xf>
    <xf numFmtId="0" fontId="0" fillId="4" borderId="17" xfId="0" applyFill="1" applyBorder="1" applyAlignment="1">
      <alignment horizontal="center" wrapText="1"/>
    </xf>
    <xf numFmtId="0" fontId="0" fillId="5" borderId="16" xfId="0" applyFill="1" applyBorder="1" applyAlignment="1">
      <alignment horizontal="center" wrapText="1"/>
    </xf>
    <xf numFmtId="0" fontId="0" fillId="5" borderId="17" xfId="0" applyFill="1" applyBorder="1" applyAlignment="1">
      <alignment horizontal="center" wrapText="1"/>
    </xf>
    <xf numFmtId="0" fontId="4" fillId="0" borderId="0" xfId="0" applyFont="1" applyAlignment="1">
      <alignment horizontal="left"/>
    </xf>
    <xf numFmtId="0" fontId="0" fillId="0" borderId="0" xfId="0" applyAlignment="1">
      <alignment horizontal="center"/>
    </xf>
    <xf numFmtId="0" fontId="0" fillId="0" borderId="0" xfId="0" applyBorder="1" applyAlignment="1">
      <alignment horizontal="left"/>
    </xf>
    <xf numFmtId="0" fontId="0" fillId="0" borderId="0" xfId="0"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center" vertical="center" wrapText="1"/>
    </xf>
    <xf numFmtId="0" fontId="25" fillId="0" borderId="0" xfId="0" applyFont="1" applyBorder="1"/>
    <xf numFmtId="1" fontId="0" fillId="0" borderId="0" xfId="0" applyNumberFormat="1" applyFont="1" applyBorder="1" applyAlignment="1"/>
    <xf numFmtId="1" fontId="0" fillId="0" borderId="0" xfId="0" applyNumberFormat="1" applyFont="1" applyBorder="1" applyAlignment="1">
      <alignment wrapText="1"/>
    </xf>
    <xf numFmtId="1" fontId="0" fillId="7" borderId="0" xfId="0" applyNumberFormat="1" applyFont="1" applyFill="1" applyBorder="1" applyAlignment="1">
      <alignment horizontal="left"/>
    </xf>
    <xf numFmtId="164" fontId="0" fillId="7" borderId="0" xfId="0" applyNumberFormat="1" applyFont="1" applyFill="1" applyBorder="1"/>
    <xf numFmtId="1" fontId="0" fillId="8" borderId="0" xfId="0" applyNumberFormat="1" applyFont="1" applyFill="1" applyBorder="1" applyAlignment="1">
      <alignment horizontal="left"/>
    </xf>
    <xf numFmtId="164" fontId="0" fillId="8" borderId="0" xfId="0" applyNumberFormat="1" applyFont="1" applyFill="1" applyBorder="1" applyAlignment="1">
      <alignment horizontal="left"/>
    </xf>
    <xf numFmtId="164" fontId="0" fillId="2" borderId="20" xfId="0" applyNumberFormat="1" applyFont="1" applyFill="1" applyBorder="1"/>
    <xf numFmtId="1" fontId="0" fillId="0" borderId="22" xfId="0" applyNumberFormat="1" applyFont="1" applyBorder="1" applyAlignment="1">
      <alignment wrapText="1"/>
    </xf>
    <xf numFmtId="164" fontId="0" fillId="8" borderId="22" xfId="0" applyNumberFormat="1" applyFont="1" applyFill="1" applyBorder="1" applyAlignment="1">
      <alignment horizontal="left"/>
    </xf>
    <xf numFmtId="164" fontId="0" fillId="7" borderId="22" xfId="0" applyNumberFormat="1" applyFont="1" applyFill="1" applyBorder="1"/>
    <xf numFmtId="164" fontId="0" fillId="2" borderId="23" xfId="0" applyNumberFormat="1" applyFont="1" applyFill="1" applyBorder="1"/>
    <xf numFmtId="1" fontId="0" fillId="2" borderId="20" xfId="0" applyNumberFormat="1" applyFont="1" applyFill="1" applyBorder="1" applyAlignment="1">
      <alignment horizontal="left"/>
    </xf>
    <xf numFmtId="1" fontId="0" fillId="0" borderId="22" xfId="0" applyNumberFormat="1" applyFont="1" applyBorder="1" applyAlignment="1"/>
    <xf numFmtId="1" fontId="0" fillId="8" borderId="22" xfId="0" applyNumberFormat="1" applyFont="1" applyFill="1" applyBorder="1" applyAlignment="1">
      <alignment horizontal="left"/>
    </xf>
    <xf numFmtId="1" fontId="0" fillId="7" borderId="22" xfId="0" applyNumberFormat="1" applyFont="1" applyFill="1" applyBorder="1" applyAlignment="1">
      <alignment horizontal="left"/>
    </xf>
    <xf numFmtId="1" fontId="0" fillId="2" borderId="23" xfId="0" applyNumberFormat="1" applyFont="1" applyFill="1" applyBorder="1" applyAlignment="1">
      <alignment horizontal="left"/>
    </xf>
    <xf numFmtId="0" fontId="3" fillId="0" borderId="24" xfId="0" applyFont="1" applyBorder="1" applyAlignment="1">
      <alignment horizontal="center" wrapText="1"/>
    </xf>
    <xf numFmtId="0" fontId="3" fillId="0" borderId="25" xfId="0" applyFont="1" applyBorder="1" applyAlignment="1">
      <alignment horizontal="center" vertical="center" wrapText="1"/>
    </xf>
    <xf numFmtId="0" fontId="3" fillId="0" borderId="25" xfId="0" applyFont="1" applyBorder="1" applyAlignment="1">
      <alignment horizontal="center" vertical="center"/>
    </xf>
    <xf numFmtId="0" fontId="3" fillId="0" borderId="26" xfId="0" applyFont="1" applyBorder="1" applyAlignment="1">
      <alignment horizontal="center" vertical="center" wrapText="1"/>
    </xf>
    <xf numFmtId="0" fontId="3" fillId="0" borderId="24"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43" fontId="7" fillId="0" borderId="0" xfId="0" applyNumberFormat="1" applyFont="1"/>
    <xf numFmtId="1" fontId="0" fillId="0" borderId="0" xfId="0" applyNumberFormat="1" applyFont="1" applyBorder="1" applyAlignment="1">
      <alignment horizontal="right"/>
    </xf>
    <xf numFmtId="1" fontId="0" fillId="0" borderId="20" xfId="0" applyNumberFormat="1" applyFont="1" applyBorder="1" applyAlignment="1">
      <alignment horizontal="right"/>
    </xf>
    <xf numFmtId="1" fontId="0" fillId="0" borderId="23" xfId="0" applyNumberFormat="1" applyFont="1" applyBorder="1" applyAlignment="1">
      <alignment horizontal="right"/>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1" fontId="0" fillId="0" borderId="22" xfId="0" applyNumberFormat="1" applyFont="1" applyBorder="1" applyAlignment="1">
      <alignment horizontal="right"/>
    </xf>
    <xf numFmtId="9" fontId="0" fillId="0" borderId="22" xfId="2" applyFont="1" applyBorder="1" applyAlignment="1">
      <alignment horizontal="right"/>
    </xf>
    <xf numFmtId="0" fontId="3" fillId="0" borderId="24" xfId="0" applyFont="1" applyBorder="1" applyAlignment="1">
      <alignment horizontal="center" wrapText="1"/>
    </xf>
    <xf numFmtId="0" fontId="3" fillId="0" borderId="26" xfId="0" applyFont="1" applyBorder="1" applyAlignment="1">
      <alignment horizontal="center" wrapText="1"/>
    </xf>
    <xf numFmtId="1" fontId="0" fillId="2" borderId="20" xfId="0" applyNumberFormat="1" applyFont="1" applyFill="1" applyBorder="1" applyAlignment="1">
      <alignment horizontal="right"/>
    </xf>
    <xf numFmtId="1" fontId="0" fillId="2" borderId="23" xfId="0" applyNumberFormat="1" applyFont="1" applyFill="1" applyBorder="1" applyAlignment="1">
      <alignment horizontal="right"/>
    </xf>
    <xf numFmtId="0" fontId="0" fillId="0" borderId="22" xfId="0" applyFont="1" applyBorder="1" applyAlignment="1">
      <alignment horizontal="left"/>
    </xf>
    <xf numFmtId="0" fontId="0" fillId="0" borderId="22" xfId="0" applyFont="1" applyBorder="1"/>
    <xf numFmtId="0" fontId="0" fillId="0" borderId="23" xfId="0" applyFont="1" applyBorder="1"/>
    <xf numFmtId="0" fontId="0" fillId="9" borderId="24" xfId="0" applyFont="1" applyFill="1" applyBorder="1" applyAlignment="1">
      <alignment horizontal="left" vertical="top" wrapText="1"/>
    </xf>
    <xf numFmtId="0" fontId="22" fillId="9" borderId="25" xfId="0" applyFont="1" applyFill="1" applyBorder="1" applyAlignment="1">
      <alignment horizontal="left" vertical="top" wrapText="1"/>
    </xf>
    <xf numFmtId="0" fontId="22" fillId="9" borderId="26" xfId="0" applyFont="1" applyFill="1" applyBorder="1" applyAlignment="1">
      <alignment horizontal="left" vertical="top" wrapText="1"/>
    </xf>
    <xf numFmtId="0" fontId="0" fillId="9" borderId="16" xfId="0" applyFont="1" applyFill="1" applyBorder="1" applyAlignment="1">
      <alignment horizontal="left" vertical="top" wrapText="1"/>
    </xf>
    <xf numFmtId="0" fontId="0" fillId="9" borderId="17" xfId="0" applyFont="1" applyFill="1" applyBorder="1" applyAlignment="1">
      <alignment horizontal="left" vertical="top" wrapText="1"/>
    </xf>
    <xf numFmtId="0" fontId="0" fillId="9" borderId="19" xfId="0" applyFont="1" applyFill="1" applyBorder="1" applyAlignment="1">
      <alignment horizontal="left" vertical="top" wrapText="1"/>
    </xf>
    <xf numFmtId="0" fontId="0" fillId="9" borderId="0" xfId="0" applyFont="1" applyFill="1" applyBorder="1" applyAlignment="1">
      <alignment horizontal="left" vertical="top" wrapText="1"/>
    </xf>
    <xf numFmtId="0" fontId="0" fillId="9" borderId="21" xfId="0" applyFont="1" applyFill="1" applyBorder="1" applyAlignment="1">
      <alignment horizontal="left" vertical="top" wrapText="1"/>
    </xf>
    <xf numFmtId="0" fontId="0" fillId="9" borderId="22" xfId="0" applyFont="1" applyFill="1" applyBorder="1" applyAlignment="1">
      <alignment horizontal="left" vertical="top" wrapText="1"/>
    </xf>
    <xf numFmtId="0" fontId="6" fillId="9" borderId="17" xfId="0" applyFont="1" applyFill="1" applyBorder="1" applyAlignment="1">
      <alignment horizontal="left" vertical="top" wrapText="1"/>
    </xf>
    <xf numFmtId="0" fontId="6" fillId="9" borderId="18" xfId="0" applyFont="1" applyFill="1" applyBorder="1" applyAlignment="1">
      <alignment horizontal="left" vertical="top" wrapText="1"/>
    </xf>
    <xf numFmtId="0" fontId="6" fillId="9" borderId="19" xfId="0" applyFont="1" applyFill="1" applyBorder="1" applyAlignment="1">
      <alignment horizontal="left" vertical="top" wrapText="1"/>
    </xf>
    <xf numFmtId="0" fontId="6" fillId="9" borderId="0" xfId="0" applyFont="1" applyFill="1" applyBorder="1" applyAlignment="1">
      <alignment horizontal="left" vertical="top" wrapText="1"/>
    </xf>
    <xf numFmtId="0" fontId="6" fillId="9" borderId="20" xfId="0" applyFont="1" applyFill="1" applyBorder="1" applyAlignment="1">
      <alignment horizontal="left" vertical="top" wrapText="1"/>
    </xf>
    <xf numFmtId="0" fontId="6" fillId="9" borderId="21" xfId="0" applyFont="1" applyFill="1" applyBorder="1" applyAlignment="1">
      <alignment horizontal="left" vertical="top" wrapText="1"/>
    </xf>
    <xf numFmtId="0" fontId="6" fillId="9" borderId="22" xfId="0" applyFont="1" applyFill="1" applyBorder="1" applyAlignment="1">
      <alignment horizontal="left" vertical="top" wrapText="1"/>
    </xf>
    <xf numFmtId="0" fontId="6" fillId="9" borderId="23" xfId="0" applyFont="1" applyFill="1" applyBorder="1" applyAlignment="1">
      <alignment horizontal="left" vertical="top" wrapText="1"/>
    </xf>
    <xf numFmtId="0" fontId="0" fillId="9" borderId="0" xfId="0" applyFill="1" applyBorder="1" applyAlignment="1">
      <alignment horizontal="left" wrapText="1"/>
    </xf>
    <xf numFmtId="0" fontId="0" fillId="9" borderId="20" xfId="0" applyFill="1" applyBorder="1" applyAlignment="1">
      <alignment horizontal="left" wrapText="1"/>
    </xf>
    <xf numFmtId="0" fontId="0" fillId="0" borderId="19" xfId="0" applyFont="1" applyBorder="1" applyAlignment="1">
      <alignment horizontal="right"/>
    </xf>
    <xf numFmtId="0" fontId="0" fillId="0" borderId="21" xfId="0" applyFont="1" applyBorder="1" applyAlignment="1">
      <alignment horizontal="right"/>
    </xf>
    <xf numFmtId="1" fontId="0" fillId="0" borderId="19" xfId="0" applyNumberFormat="1" applyFont="1" applyBorder="1" applyAlignment="1">
      <alignment horizontal="right" wrapText="1"/>
    </xf>
    <xf numFmtId="1" fontId="0" fillId="0" borderId="21" xfId="0" applyNumberFormat="1" applyFont="1" applyBorder="1" applyAlignment="1">
      <alignment horizontal="right" wrapText="1"/>
    </xf>
    <xf numFmtId="0" fontId="22" fillId="0" borderId="21" xfId="0" applyFont="1" applyBorder="1" applyAlignment="1">
      <alignment horizontal="right"/>
    </xf>
    <xf numFmtId="9" fontId="1" fillId="0" borderId="0" xfId="2" applyFont="1" applyBorder="1"/>
  </cellXfs>
  <cellStyles count="22">
    <cellStyle name="?" xfId="3"/>
    <cellStyle name="Comma" xfId="1" builtinId="3"/>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ormal" xfId="0" builtinId="0"/>
    <cellStyle name="Normal 2" xfId="4"/>
    <cellStyle name="Percent" xfId="2" builtinId="5"/>
    <cellStyle name="Percent 2" xf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7</xdr:row>
      <xdr:rowOff>0</xdr:rowOff>
    </xdr:from>
    <xdr:to>
      <xdr:col>37</xdr:col>
      <xdr:colOff>700881</xdr:colOff>
      <xdr:row>7</xdr:row>
      <xdr:rowOff>4169833</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28667" y="1227667"/>
          <a:ext cx="9061715" cy="4169833"/>
        </a:xfrm>
        <a:prstGeom prst="rect">
          <a:avLst/>
        </a:prstGeom>
        <a:ln>
          <a:solidFill>
            <a:schemeClr val="bg1">
              <a:lumMod val="50000"/>
            </a:schemeClr>
          </a:solidFill>
        </a:ln>
      </xdr:spPr>
    </xdr:pic>
    <xdr:clientData/>
  </xdr:twoCellAnchor>
  <xdr:twoCellAnchor editAs="oneCell">
    <xdr:from>
      <xdr:col>17</xdr:col>
      <xdr:colOff>0</xdr:colOff>
      <xdr:row>7</xdr:row>
      <xdr:rowOff>359</xdr:rowOff>
    </xdr:from>
    <xdr:to>
      <xdr:col>26</xdr:col>
      <xdr:colOff>869435</xdr:colOff>
      <xdr:row>7</xdr:row>
      <xdr:rowOff>4169833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16417" y="1228026"/>
          <a:ext cx="9060935" cy="4169474"/>
        </a:xfrm>
        <a:prstGeom prst="rect">
          <a:avLst/>
        </a:prstGeom>
        <a:ln>
          <a:solidFill>
            <a:schemeClr val="bg1">
              <a:lumMod val="50000"/>
            </a:schemeClr>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134"/>
  <sheetViews>
    <sheetView tabSelected="1" zoomScale="90" zoomScaleNormal="90" zoomScalePageLayoutView="115" workbookViewId="0">
      <selection activeCell="B99" sqref="B99"/>
    </sheetView>
  </sheetViews>
  <sheetFormatPr defaultColWidth="11" defaultRowHeight="15.75" x14ac:dyDescent="0.25"/>
  <cols>
    <col min="1" max="1" width="19.125" customWidth="1"/>
    <col min="2" max="2" width="18.875" customWidth="1"/>
    <col min="3" max="7" width="8.625" customWidth="1"/>
    <col min="8" max="8" width="10.75" customWidth="1"/>
    <col min="9" max="11" width="10.375" bestFit="1" customWidth="1"/>
    <col min="12" max="12" width="9.5" bestFit="1" customWidth="1"/>
    <col min="13" max="13" width="9.5" customWidth="1"/>
    <col min="14" max="15" width="9.5" bestFit="1" customWidth="1"/>
    <col min="16" max="16" width="9" bestFit="1" customWidth="1"/>
    <col min="17" max="17" width="2.75" customWidth="1"/>
    <col min="18" max="18" width="13.125" customWidth="1"/>
    <col min="19" max="19" width="11" style="100"/>
    <col min="20" max="20" width="12.5" bestFit="1" customWidth="1"/>
    <col min="21" max="21" width="13.5" customWidth="1"/>
    <col min="22" max="23" width="12.625" customWidth="1"/>
    <col min="25" max="25" width="9.625" customWidth="1"/>
    <col min="26" max="26" width="11.5" customWidth="1"/>
    <col min="27" max="27" width="12.125" customWidth="1"/>
  </cols>
  <sheetData>
    <row r="1" spans="1:20" ht="18.75" x14ac:dyDescent="0.3">
      <c r="A1" s="220" t="s">
        <v>0</v>
      </c>
      <c r="B1" s="220"/>
      <c r="C1" s="220"/>
      <c r="D1" s="220"/>
      <c r="E1" s="220"/>
      <c r="F1" s="220"/>
      <c r="G1" s="220"/>
      <c r="H1" s="220"/>
      <c r="I1" s="220"/>
      <c r="J1" s="220"/>
      <c r="K1" s="220"/>
      <c r="L1" s="220"/>
      <c r="M1" s="220"/>
      <c r="N1" s="220"/>
      <c r="O1" s="220"/>
      <c r="P1" s="220"/>
      <c r="Q1" s="109"/>
    </row>
    <row r="2" spans="1:20" ht="9.9499999999999993" customHeight="1" x14ac:dyDescent="0.25">
      <c r="B2" s="221"/>
      <c r="C2" s="221"/>
      <c r="D2" s="221"/>
      <c r="E2" s="221"/>
      <c r="F2" s="221"/>
      <c r="G2" s="221"/>
      <c r="H2" s="221"/>
      <c r="I2" s="221"/>
      <c r="J2" s="221"/>
      <c r="K2" s="221"/>
      <c r="L2" s="221"/>
      <c r="M2" s="221"/>
      <c r="N2" s="221"/>
      <c r="O2" s="221"/>
    </row>
    <row r="3" spans="1:20" x14ac:dyDescent="0.25">
      <c r="A3" s="1" t="s">
        <v>1</v>
      </c>
      <c r="B3" s="222" t="s">
        <v>40</v>
      </c>
      <c r="C3" s="222"/>
      <c r="D3" s="222"/>
      <c r="E3" s="222"/>
      <c r="F3" s="222"/>
      <c r="G3" s="222"/>
      <c r="H3" s="222"/>
      <c r="I3" s="222"/>
      <c r="J3" s="222"/>
      <c r="K3" s="222"/>
      <c r="L3" s="222"/>
      <c r="M3" s="222"/>
      <c r="N3" s="222"/>
      <c r="O3" s="222"/>
      <c r="P3" s="2"/>
      <c r="Q3" s="2"/>
      <c r="R3" s="2"/>
      <c r="S3" s="101"/>
    </row>
    <row r="4" spans="1:20" ht="5.0999999999999996" customHeight="1" x14ac:dyDescent="0.25">
      <c r="A4" s="2"/>
      <c r="B4" s="223"/>
      <c r="C4" s="223"/>
      <c r="D4" s="223"/>
      <c r="E4" s="223"/>
      <c r="F4" s="223"/>
      <c r="G4" s="223"/>
      <c r="H4" s="223"/>
      <c r="I4" s="223"/>
      <c r="J4" s="223"/>
      <c r="K4" s="223"/>
      <c r="L4" s="223"/>
      <c r="M4" s="223"/>
      <c r="N4" s="223"/>
      <c r="O4" s="223"/>
      <c r="P4" s="2"/>
      <c r="Q4" s="2"/>
      <c r="R4" s="2"/>
      <c r="S4" s="101"/>
    </row>
    <row r="5" spans="1:20" x14ac:dyDescent="0.25">
      <c r="A5" s="1" t="s">
        <v>2</v>
      </c>
      <c r="B5" s="2"/>
      <c r="C5" s="2"/>
      <c r="D5" s="2"/>
      <c r="E5" s="2"/>
      <c r="F5" s="2"/>
      <c r="G5" s="2"/>
      <c r="H5" s="2"/>
      <c r="I5" s="2"/>
      <c r="J5" s="2"/>
      <c r="K5" s="2"/>
      <c r="L5" s="2"/>
      <c r="M5" s="2"/>
      <c r="N5" s="2"/>
      <c r="O5" s="2"/>
      <c r="P5" s="2"/>
      <c r="Q5" s="2"/>
      <c r="R5" s="2"/>
      <c r="S5" s="101"/>
    </row>
    <row r="6" spans="1:20" x14ac:dyDescent="0.25">
      <c r="A6" s="4" t="s">
        <v>3</v>
      </c>
      <c r="B6" s="4"/>
      <c r="C6" s="4"/>
      <c r="D6" s="4"/>
      <c r="E6" s="4"/>
      <c r="F6" s="4"/>
      <c r="G6" s="4"/>
      <c r="H6" s="4"/>
      <c r="I6" s="4"/>
      <c r="J6" s="5"/>
      <c r="K6" s="5"/>
      <c r="L6" s="5"/>
      <c r="M6" s="5"/>
      <c r="N6" s="5"/>
      <c r="O6" s="2"/>
      <c r="P6" s="2"/>
      <c r="Q6" s="2"/>
      <c r="R6" s="2"/>
      <c r="S6" s="101"/>
    </row>
    <row r="7" spans="1:20" s="9" customFormat="1" ht="16.5" thickBot="1" x14ac:dyDescent="0.3">
      <c r="A7" s="6" t="s">
        <v>41</v>
      </c>
      <c r="B7" s="6"/>
      <c r="C7" s="6"/>
      <c r="D7" s="6"/>
      <c r="E7" s="6"/>
      <c r="F7" s="6"/>
      <c r="G7" s="6"/>
      <c r="H7" s="6"/>
      <c r="I7" s="6"/>
      <c r="J7" s="7"/>
      <c r="K7" s="7"/>
      <c r="L7" s="7"/>
      <c r="M7" s="7"/>
      <c r="N7" s="7"/>
      <c r="O7" s="8"/>
      <c r="P7" s="8"/>
      <c r="Q7" s="8"/>
      <c r="R7" s="8"/>
      <c r="S7" s="102"/>
    </row>
    <row r="8" spans="1:20" s="9" customFormat="1" ht="386.25" customHeight="1" thickBot="1" x14ac:dyDescent="0.3">
      <c r="A8" s="265" t="s">
        <v>95</v>
      </c>
      <c r="B8" s="266"/>
      <c r="C8" s="266"/>
      <c r="D8" s="266"/>
      <c r="E8" s="266"/>
      <c r="F8" s="266"/>
      <c r="G8" s="266"/>
      <c r="H8" s="266"/>
      <c r="I8" s="266"/>
      <c r="J8" s="266"/>
      <c r="K8" s="266"/>
      <c r="L8" s="266"/>
      <c r="M8" s="266"/>
      <c r="N8" s="266"/>
      <c r="O8" s="266"/>
      <c r="P8" s="267"/>
      <c r="Q8" s="8"/>
      <c r="R8" s="224"/>
      <c r="S8" s="102"/>
    </row>
    <row r="9" spans="1:20" s="9" customFormat="1" ht="16.5" thickBot="1" x14ac:dyDescent="0.3">
      <c r="A9" s="6" t="s">
        <v>42</v>
      </c>
      <c r="B9" s="6"/>
      <c r="C9" s="6"/>
      <c r="D9" s="6"/>
      <c r="E9" s="6"/>
      <c r="F9" s="6"/>
      <c r="G9" s="6"/>
      <c r="H9" s="6"/>
      <c r="I9" s="6"/>
      <c r="J9" s="7"/>
      <c r="K9" s="7"/>
      <c r="L9" s="7"/>
      <c r="M9" s="7"/>
      <c r="N9" s="7"/>
      <c r="O9" s="8"/>
      <c r="P9" s="8"/>
      <c r="Q9" s="8"/>
      <c r="R9" s="8"/>
      <c r="S9" s="102"/>
    </row>
    <row r="10" spans="1:20" s="9" customFormat="1" ht="16.5" thickBot="1" x14ac:dyDescent="0.3">
      <c r="A10" s="268" t="s">
        <v>96</v>
      </c>
      <c r="B10" s="269"/>
      <c r="C10" s="269"/>
      <c r="D10" s="269"/>
      <c r="E10" s="269"/>
      <c r="F10" s="269"/>
      <c r="G10" s="247" t="s">
        <v>90</v>
      </c>
      <c r="H10" s="248"/>
      <c r="I10" s="248"/>
      <c r="J10" s="248"/>
      <c r="K10" s="248"/>
      <c r="L10" s="248"/>
      <c r="M10" s="248"/>
      <c r="N10" s="248"/>
      <c r="O10" s="248"/>
      <c r="P10" s="249"/>
      <c r="Q10" s="8"/>
      <c r="R10" s="8"/>
      <c r="S10" s="102"/>
    </row>
    <row r="11" spans="1:20" s="9" customFormat="1" ht="48" thickBot="1" x14ac:dyDescent="0.3">
      <c r="A11" s="270"/>
      <c r="B11" s="271"/>
      <c r="C11" s="271"/>
      <c r="D11" s="271"/>
      <c r="E11" s="271"/>
      <c r="F11" s="271"/>
      <c r="G11" s="243" t="s">
        <v>83</v>
      </c>
      <c r="H11" s="244" t="s">
        <v>86</v>
      </c>
      <c r="I11" s="244" t="s">
        <v>87</v>
      </c>
      <c r="J11" s="245" t="s">
        <v>89</v>
      </c>
      <c r="K11" s="246" t="s">
        <v>88</v>
      </c>
      <c r="L11" s="243" t="s">
        <v>84</v>
      </c>
      <c r="M11" s="244" t="s">
        <v>86</v>
      </c>
      <c r="N11" s="244" t="s">
        <v>87</v>
      </c>
      <c r="O11" s="245" t="s">
        <v>89</v>
      </c>
      <c r="P11" s="246" t="s">
        <v>88</v>
      </c>
      <c r="Q11" s="226"/>
      <c r="R11" s="8"/>
      <c r="S11" s="102"/>
    </row>
    <row r="12" spans="1:20" s="9" customFormat="1" x14ac:dyDescent="0.25">
      <c r="A12" s="270"/>
      <c r="B12" s="271"/>
      <c r="C12" s="271"/>
      <c r="D12" s="271"/>
      <c r="E12" s="271"/>
      <c r="F12" s="271"/>
      <c r="G12" s="284" t="s">
        <v>26</v>
      </c>
      <c r="H12" s="227">
        <f>_xlfn.STDEV.S(C34:G34)</f>
        <v>326.66175705154126</v>
      </c>
      <c r="I12" s="231">
        <f>J12-2*H12</f>
        <v>2028.6024858969174</v>
      </c>
      <c r="J12" s="229">
        <f>H34</f>
        <v>2681.9259999999999</v>
      </c>
      <c r="K12" s="238">
        <f>J12+2*H12:H16</f>
        <v>3335.2495141030822</v>
      </c>
      <c r="L12" s="286" t="s">
        <v>26</v>
      </c>
      <c r="M12" s="228">
        <f>_xlfn.STDEV.S(C70:G70)</f>
        <v>247.93627360211855</v>
      </c>
      <c r="N12" s="232">
        <f>O12-2*M12:M16</f>
        <v>1256.8734527957631</v>
      </c>
      <c r="O12" s="230">
        <f>H70</f>
        <v>1752.7460000000001</v>
      </c>
      <c r="P12" s="233">
        <f>O12+2*M12</f>
        <v>2248.6185472042371</v>
      </c>
      <c r="Q12" s="8"/>
      <c r="R12" s="8"/>
      <c r="S12" s="102"/>
    </row>
    <row r="13" spans="1:20" s="9" customFormat="1" x14ac:dyDescent="0.25">
      <c r="A13" s="270"/>
      <c r="B13" s="271"/>
      <c r="C13" s="271"/>
      <c r="D13" s="271"/>
      <c r="E13" s="271"/>
      <c r="F13" s="271"/>
      <c r="G13" s="284" t="s">
        <v>27</v>
      </c>
      <c r="H13" s="227">
        <f t="shared" ref="H13:H16" si="0">_xlfn.STDEV.S(C35:G35)</f>
        <v>221.72959495746181</v>
      </c>
      <c r="I13" s="231">
        <f t="shared" ref="I13:I16" si="1">J13-2*H13</f>
        <v>1399.6228100850765</v>
      </c>
      <c r="J13" s="229">
        <f t="shared" ref="J13:J16" si="2">H35</f>
        <v>1843.0820000000001</v>
      </c>
      <c r="K13" s="238">
        <f t="shared" ref="K13:K14" si="3">J13+2*H13:H17</f>
        <v>2286.541189914924</v>
      </c>
      <c r="L13" s="286" t="s">
        <v>27</v>
      </c>
      <c r="M13" s="228">
        <f t="shared" ref="M13:M16" si="4">_xlfn.STDEV.S(C71:G71)</f>
        <v>107.09539436445428</v>
      </c>
      <c r="N13" s="232">
        <f t="shared" ref="N13:N14" si="5">O13-2*M13:M17</f>
        <v>554.41421127109152</v>
      </c>
      <c r="O13" s="230">
        <f t="shared" ref="O13:O16" si="6">H71</f>
        <v>768.60500000000002</v>
      </c>
      <c r="P13" s="233">
        <f t="shared" ref="P13:P16" si="7">O13+2*M13</f>
        <v>982.79578872890852</v>
      </c>
      <c r="Q13" s="8"/>
      <c r="R13" s="8"/>
      <c r="S13" s="102"/>
    </row>
    <row r="14" spans="1:20" s="9" customFormat="1" x14ac:dyDescent="0.25">
      <c r="A14" s="270"/>
      <c r="B14" s="271"/>
      <c r="C14" s="271"/>
      <c r="D14" s="271"/>
      <c r="E14" s="271"/>
      <c r="F14" s="271"/>
      <c r="G14" s="284" t="s">
        <v>28</v>
      </c>
      <c r="H14" s="227">
        <f t="shared" si="0"/>
        <v>95.099976761301036</v>
      </c>
      <c r="I14" s="231">
        <f t="shared" si="1"/>
        <v>570.93204647739788</v>
      </c>
      <c r="J14" s="229">
        <f t="shared" si="2"/>
        <v>761.13199999999995</v>
      </c>
      <c r="K14" s="238">
        <f t="shared" si="3"/>
        <v>951.33195352260202</v>
      </c>
      <c r="L14" s="286" t="s">
        <v>28</v>
      </c>
      <c r="M14" s="228">
        <f t="shared" si="4"/>
        <v>78.742780758356801</v>
      </c>
      <c r="N14" s="232">
        <f t="shared" si="5"/>
        <v>382.48843848328647</v>
      </c>
      <c r="O14" s="230">
        <f t="shared" si="6"/>
        <v>539.97400000000005</v>
      </c>
      <c r="P14" s="233">
        <f t="shared" si="7"/>
        <v>697.45956151671362</v>
      </c>
      <c r="Q14" s="8"/>
      <c r="R14" s="8"/>
      <c r="S14" s="102"/>
      <c r="T14" s="250"/>
    </row>
    <row r="15" spans="1:20" s="9" customFormat="1" x14ac:dyDescent="0.25">
      <c r="A15" s="270"/>
      <c r="B15" s="271"/>
      <c r="C15" s="271"/>
      <c r="D15" s="271"/>
      <c r="E15" s="271"/>
      <c r="F15" s="271"/>
      <c r="G15" s="284" t="s">
        <v>85</v>
      </c>
      <c r="H15" s="227">
        <f t="shared" si="0"/>
        <v>189.14001290049609</v>
      </c>
      <c r="I15" s="231">
        <f t="shared" si="1"/>
        <v>1063.0309741990077</v>
      </c>
      <c r="J15" s="229">
        <f t="shared" si="2"/>
        <v>1441.3109999999999</v>
      </c>
      <c r="K15" s="238">
        <f>J15+2*H15:H27</f>
        <v>1819.5910258009922</v>
      </c>
      <c r="L15" s="286" t="s">
        <v>29</v>
      </c>
      <c r="M15" s="228">
        <f t="shared" si="4"/>
        <v>78.303965340805433</v>
      </c>
      <c r="N15" s="232">
        <f>O15-2*M15:M27</f>
        <v>350.62406931838916</v>
      </c>
      <c r="O15" s="230">
        <f t="shared" si="6"/>
        <v>507.23200000000003</v>
      </c>
      <c r="P15" s="233">
        <f t="shared" si="7"/>
        <v>663.83993068161089</v>
      </c>
      <c r="Q15" s="8"/>
      <c r="R15" s="8"/>
      <c r="S15" s="102"/>
      <c r="T15" s="250"/>
    </row>
    <row r="16" spans="1:20" s="9" customFormat="1" ht="16.5" thickBot="1" x14ac:dyDescent="0.3">
      <c r="A16" s="270"/>
      <c r="B16" s="271"/>
      <c r="C16" s="271"/>
      <c r="D16" s="271"/>
      <c r="E16" s="271"/>
      <c r="F16" s="271"/>
      <c r="G16" s="285" t="s">
        <v>30</v>
      </c>
      <c r="H16" s="239">
        <f t="shared" si="0"/>
        <v>278.17520130306343</v>
      </c>
      <c r="I16" s="240">
        <f t="shared" si="1"/>
        <v>1622.173597393873</v>
      </c>
      <c r="J16" s="241">
        <f t="shared" si="2"/>
        <v>2178.5239999999999</v>
      </c>
      <c r="K16" s="242">
        <f>J16+2*H16:H28</f>
        <v>2734.8744026061268</v>
      </c>
      <c r="L16" s="287" t="s">
        <v>30</v>
      </c>
      <c r="M16" s="234">
        <f t="shared" si="4"/>
        <v>211.13497778902561</v>
      </c>
      <c r="N16" s="235">
        <f>O16-2*M16:M28</f>
        <v>990.47204442194879</v>
      </c>
      <c r="O16" s="236">
        <f t="shared" si="6"/>
        <v>1412.742</v>
      </c>
      <c r="P16" s="237">
        <f t="shared" si="7"/>
        <v>1835.0119555780511</v>
      </c>
      <c r="Q16" s="8"/>
      <c r="R16" s="8"/>
      <c r="S16" s="102"/>
      <c r="T16" s="250"/>
    </row>
    <row r="17" spans="1:31" s="9" customFormat="1" ht="16.5" thickBot="1" x14ac:dyDescent="0.3">
      <c r="A17" s="272"/>
      <c r="B17" s="273"/>
      <c r="C17" s="273"/>
      <c r="D17" s="273"/>
      <c r="E17" s="273"/>
      <c r="F17" s="273"/>
      <c r="G17" s="262"/>
      <c r="H17" s="262"/>
      <c r="I17" s="262"/>
      <c r="J17" s="262"/>
      <c r="K17" s="262"/>
      <c r="L17" s="262"/>
      <c r="M17" s="262"/>
      <c r="N17" s="262"/>
      <c r="O17" s="263"/>
      <c r="P17" s="264"/>
      <c r="Q17" s="8"/>
      <c r="R17" s="8"/>
      <c r="S17" s="102"/>
      <c r="T17" s="250"/>
    </row>
    <row r="18" spans="1:31" s="9" customFormat="1" ht="16.5" thickBot="1" x14ac:dyDescent="0.3">
      <c r="A18" s="6" t="s">
        <v>44</v>
      </c>
      <c r="B18" s="6"/>
      <c r="C18" s="6"/>
      <c r="D18" s="6"/>
      <c r="E18" s="6"/>
      <c r="F18" s="6"/>
      <c r="G18" s="6"/>
      <c r="H18" s="6"/>
      <c r="I18" s="6"/>
      <c r="J18" s="7"/>
      <c r="K18" s="7"/>
      <c r="L18" s="7"/>
      <c r="M18" s="7"/>
      <c r="N18" s="7"/>
      <c r="O18" s="8"/>
      <c r="P18" s="8"/>
      <c r="Q18" s="8"/>
      <c r="R18" s="8"/>
      <c r="S18" s="102"/>
      <c r="T18" s="250"/>
    </row>
    <row r="19" spans="1:31" s="9" customFormat="1" ht="16.5" thickBot="1" x14ac:dyDescent="0.3">
      <c r="A19" s="268" t="s">
        <v>97</v>
      </c>
      <c r="B19" s="274"/>
      <c r="C19" s="274"/>
      <c r="D19" s="274"/>
      <c r="E19" s="274"/>
      <c r="F19" s="275"/>
      <c r="G19" s="258" t="s">
        <v>90</v>
      </c>
      <c r="H19" s="259"/>
      <c r="I19" s="248" t="s">
        <v>94</v>
      </c>
      <c r="J19" s="248"/>
      <c r="K19" s="249"/>
      <c r="L19" s="7"/>
      <c r="M19" s="7"/>
      <c r="N19" s="7"/>
      <c r="O19" s="8"/>
      <c r="P19" s="8"/>
      <c r="Q19" s="8"/>
      <c r="R19" s="8"/>
      <c r="S19" s="102"/>
      <c r="T19" s="250"/>
    </row>
    <row r="20" spans="1:31" s="9" customFormat="1" ht="63" x14ac:dyDescent="0.25">
      <c r="A20" s="276"/>
      <c r="B20" s="277"/>
      <c r="C20" s="277"/>
      <c r="D20" s="277"/>
      <c r="E20" s="277"/>
      <c r="F20" s="278"/>
      <c r="G20" s="254" t="s">
        <v>83</v>
      </c>
      <c r="H20" s="255" t="s">
        <v>89</v>
      </c>
      <c r="I20" s="225" t="s">
        <v>91</v>
      </c>
      <c r="J20" s="225" t="s">
        <v>92</v>
      </c>
      <c r="K20" s="255" t="s">
        <v>93</v>
      </c>
      <c r="L20" s="7"/>
      <c r="M20" s="7"/>
      <c r="N20" s="7"/>
      <c r="O20" s="8"/>
      <c r="P20" s="8"/>
      <c r="Q20" s="8"/>
      <c r="R20" s="8"/>
      <c r="S20" s="102"/>
      <c r="T20" s="250"/>
    </row>
    <row r="21" spans="1:31" s="9" customFormat="1" x14ac:dyDescent="0.25">
      <c r="A21" s="276"/>
      <c r="B21" s="277"/>
      <c r="C21" s="277"/>
      <c r="D21" s="277"/>
      <c r="E21" s="277"/>
      <c r="F21" s="278"/>
      <c r="G21" s="284" t="s">
        <v>26</v>
      </c>
      <c r="H21" s="252">
        <v>2681.9259999999999</v>
      </c>
      <c r="I21" s="251">
        <f>H21-1000</f>
        <v>1681.9259999999999</v>
      </c>
      <c r="J21" s="289">
        <f>I21/SUM($I$21:$I$25)</f>
        <v>0.40578762573154165</v>
      </c>
      <c r="K21" s="260">
        <f>J21*3000</f>
        <v>1217.3628771946248</v>
      </c>
      <c r="L21" s="7"/>
      <c r="M21" s="7"/>
      <c r="N21" s="7"/>
      <c r="O21" s="8"/>
      <c r="P21" s="8"/>
      <c r="Q21" s="8"/>
      <c r="R21" s="8"/>
      <c r="S21" s="102"/>
      <c r="T21" s="250"/>
    </row>
    <row r="22" spans="1:31" s="9" customFormat="1" x14ac:dyDescent="0.25">
      <c r="A22" s="276"/>
      <c r="B22" s="277"/>
      <c r="C22" s="277"/>
      <c r="D22" s="277"/>
      <c r="E22" s="277"/>
      <c r="F22" s="278"/>
      <c r="G22" s="284" t="s">
        <v>27</v>
      </c>
      <c r="H22" s="252">
        <v>1843.0820000000001</v>
      </c>
      <c r="I22" s="251">
        <f t="shared" ref="I22:I25" si="8">H22-1000</f>
        <v>843.08200000000011</v>
      </c>
      <c r="J22" s="289">
        <f t="shared" ref="J22:J25" si="9">I22/SUM($I$21:$I$25)</f>
        <v>0.20340505056524466</v>
      </c>
      <c r="K22" s="260">
        <f t="shared" ref="K22:K25" si="10">J22*3000</f>
        <v>610.21515169573399</v>
      </c>
      <c r="L22" s="7"/>
      <c r="M22" s="7"/>
      <c r="N22" s="7"/>
      <c r="O22" s="8"/>
      <c r="P22" s="8"/>
      <c r="Q22" s="8"/>
      <c r="R22" s="8"/>
      <c r="S22" s="102"/>
      <c r="T22" s="250"/>
    </row>
    <row r="23" spans="1:31" s="9" customFormat="1" x14ac:dyDescent="0.25">
      <c r="A23" s="276"/>
      <c r="B23" s="277"/>
      <c r="C23" s="277"/>
      <c r="D23" s="277"/>
      <c r="E23" s="277"/>
      <c r="F23" s="278"/>
      <c r="G23" s="284" t="s">
        <v>28</v>
      </c>
      <c r="H23" s="252">
        <v>761.13199999999995</v>
      </c>
      <c r="I23" s="251"/>
      <c r="J23" s="289">
        <f t="shared" si="9"/>
        <v>0</v>
      </c>
      <c r="K23" s="260">
        <f t="shared" si="10"/>
        <v>0</v>
      </c>
      <c r="L23" s="7"/>
      <c r="M23" s="7"/>
      <c r="N23" s="7"/>
      <c r="O23" s="8"/>
      <c r="P23" s="8"/>
      <c r="Q23" s="8"/>
      <c r="R23" s="8"/>
      <c r="S23" s="102"/>
      <c r="T23" s="250"/>
    </row>
    <row r="24" spans="1:31" s="9" customFormat="1" x14ac:dyDescent="0.25">
      <c r="A24" s="276"/>
      <c r="B24" s="277"/>
      <c r="C24" s="277"/>
      <c r="D24" s="277"/>
      <c r="E24" s="277"/>
      <c r="F24" s="278"/>
      <c r="G24" s="284" t="s">
        <v>85</v>
      </c>
      <c r="H24" s="252">
        <v>1441.3109999999999</v>
      </c>
      <c r="I24" s="251">
        <f t="shared" si="8"/>
        <v>441.31099999999992</v>
      </c>
      <c r="J24" s="289">
        <f t="shared" si="9"/>
        <v>0.10647230787752396</v>
      </c>
      <c r="K24" s="260">
        <f t="shared" si="10"/>
        <v>319.41692363257187</v>
      </c>
      <c r="L24" s="7"/>
      <c r="M24" s="7"/>
      <c r="N24" s="7"/>
      <c r="O24" s="8"/>
      <c r="P24" s="8"/>
      <c r="Q24" s="8"/>
      <c r="R24" s="8"/>
      <c r="S24" s="102"/>
      <c r="T24" s="250"/>
    </row>
    <row r="25" spans="1:31" s="9" customFormat="1" x14ac:dyDescent="0.25">
      <c r="A25" s="276"/>
      <c r="B25" s="277"/>
      <c r="C25" s="277"/>
      <c r="D25" s="277"/>
      <c r="E25" s="277"/>
      <c r="F25" s="278"/>
      <c r="G25" s="284" t="s">
        <v>30</v>
      </c>
      <c r="H25" s="252">
        <v>2178.5239999999999</v>
      </c>
      <c r="I25" s="251">
        <f t="shared" si="8"/>
        <v>1178.5239999999999</v>
      </c>
      <c r="J25" s="289">
        <f t="shared" si="9"/>
        <v>0.28433501582568993</v>
      </c>
      <c r="K25" s="260">
        <f t="shared" si="10"/>
        <v>853.00504747706975</v>
      </c>
      <c r="L25" s="7"/>
      <c r="M25" s="7"/>
      <c r="N25" s="7"/>
      <c r="O25" s="8"/>
      <c r="P25" s="8"/>
      <c r="Q25" s="8"/>
      <c r="R25" s="8"/>
      <c r="S25" s="102"/>
      <c r="T25" s="250"/>
    </row>
    <row r="26" spans="1:31" s="9" customFormat="1" ht="16.5" thickBot="1" x14ac:dyDescent="0.3">
      <c r="A26" s="279"/>
      <c r="B26" s="280"/>
      <c r="C26" s="280"/>
      <c r="D26" s="280"/>
      <c r="E26" s="280"/>
      <c r="F26" s="281"/>
      <c r="G26" s="288" t="s">
        <v>24</v>
      </c>
      <c r="H26" s="253">
        <f>SUM(H21:H25)</f>
        <v>8905.9749999999985</v>
      </c>
      <c r="I26" s="256">
        <f t="shared" ref="I26:L26" si="11">SUM(I21:I25)</f>
        <v>4144.8429999999989</v>
      </c>
      <c r="J26" s="257">
        <f t="shared" si="11"/>
        <v>1.0000000000000002</v>
      </c>
      <c r="K26" s="261">
        <f t="shared" si="11"/>
        <v>3000.0000000000005</v>
      </c>
      <c r="L26" s="251"/>
      <c r="M26" s="7"/>
      <c r="N26" s="7"/>
      <c r="O26" s="8"/>
      <c r="P26" s="8"/>
      <c r="Q26" s="8"/>
      <c r="R26" s="8"/>
      <c r="S26" s="102"/>
      <c r="T26" s="250"/>
    </row>
    <row r="27" spans="1:31" x14ac:dyDescent="0.25">
      <c r="A27" s="88" t="s">
        <v>4</v>
      </c>
      <c r="B27" s="88"/>
      <c r="C27" s="88"/>
      <c r="D27" s="88"/>
      <c r="E27" s="88"/>
      <c r="F27" s="88"/>
      <c r="G27" s="88"/>
      <c r="H27" s="88"/>
      <c r="I27" s="4"/>
      <c r="J27" s="5"/>
      <c r="K27" s="5"/>
      <c r="L27" s="5"/>
      <c r="M27" s="5"/>
      <c r="N27" s="5"/>
      <c r="O27" s="2"/>
      <c r="P27" s="2"/>
      <c r="Q27" s="111"/>
      <c r="R27" s="2"/>
      <c r="S27" s="101"/>
    </row>
    <row r="28" spans="1:31" x14ac:dyDescent="0.25">
      <c r="A28" s="88" t="s">
        <v>5</v>
      </c>
      <c r="B28" s="88"/>
      <c r="C28" s="88"/>
      <c r="D28" s="88"/>
      <c r="E28" s="88"/>
      <c r="F28" s="88"/>
      <c r="G28" s="88"/>
      <c r="H28" s="88"/>
      <c r="I28" s="4"/>
      <c r="J28" s="5"/>
      <c r="K28" s="5"/>
      <c r="L28" s="5"/>
      <c r="M28" s="5"/>
      <c r="N28" s="5"/>
      <c r="O28" s="2"/>
      <c r="P28" s="2"/>
      <c r="Q28" s="111"/>
      <c r="R28" s="2"/>
      <c r="S28" s="101"/>
    </row>
    <row r="29" spans="1:31" x14ac:dyDescent="0.25">
      <c r="A29" s="88" t="s">
        <v>43</v>
      </c>
      <c r="B29" s="88"/>
      <c r="C29" s="88"/>
      <c r="D29" s="88"/>
      <c r="E29" s="88"/>
      <c r="F29" s="88"/>
      <c r="G29" s="88"/>
      <c r="H29" s="88"/>
      <c r="I29" s="4"/>
      <c r="J29" s="5"/>
      <c r="K29" s="5"/>
      <c r="L29" s="5"/>
      <c r="M29" s="5"/>
      <c r="N29" s="5"/>
      <c r="O29" s="2"/>
      <c r="P29" s="2"/>
      <c r="Q29" s="111"/>
      <c r="R29" s="2"/>
      <c r="S29" s="101"/>
    </row>
    <row r="30" spans="1:31" ht="9.9499999999999993" customHeight="1" x14ac:dyDescent="0.25">
      <c r="A30" s="10"/>
      <c r="B30" s="223"/>
      <c r="C30" s="223"/>
      <c r="D30" s="223"/>
      <c r="E30" s="223"/>
      <c r="F30" s="223"/>
      <c r="G30" s="223"/>
      <c r="H30" s="223"/>
      <c r="I30" s="223"/>
      <c r="J30" s="223"/>
      <c r="K30" s="223"/>
      <c r="L30" s="223"/>
      <c r="M30" s="223"/>
      <c r="N30" s="223"/>
      <c r="O30" s="223"/>
      <c r="P30" s="2"/>
      <c r="Q30" s="111"/>
      <c r="R30" s="2"/>
      <c r="S30" s="101"/>
    </row>
    <row r="31" spans="1:31" ht="16.5" thickBot="1" x14ac:dyDescent="0.3">
      <c r="A31" s="11"/>
      <c r="D31" s="12"/>
      <c r="E31" s="12"/>
      <c r="F31" s="12"/>
      <c r="G31" s="12"/>
      <c r="I31" s="12"/>
      <c r="J31" s="12"/>
      <c r="K31" s="12"/>
      <c r="L31" s="12"/>
      <c r="N31" s="12"/>
      <c r="Q31" s="113"/>
    </row>
    <row r="32" spans="1:31" s="16" customFormat="1" ht="16.5" thickBot="1" x14ac:dyDescent="0.3">
      <c r="A32" s="13" t="s">
        <v>6</v>
      </c>
      <c r="B32" s="96">
        <v>2012</v>
      </c>
      <c r="C32" s="14" t="s">
        <v>7</v>
      </c>
      <c r="D32" s="14" t="s">
        <v>7</v>
      </c>
      <c r="E32" s="14" t="s">
        <v>7</v>
      </c>
      <c r="F32" s="14" t="s">
        <v>7</v>
      </c>
      <c r="G32" s="14" t="s">
        <v>7</v>
      </c>
      <c r="H32" s="14" t="s">
        <v>8</v>
      </c>
      <c r="I32" s="14" t="s">
        <v>8</v>
      </c>
      <c r="J32" s="14" t="s">
        <v>8</v>
      </c>
      <c r="K32" s="14" t="s">
        <v>8</v>
      </c>
      <c r="L32" s="14" t="s">
        <v>8</v>
      </c>
      <c r="M32" s="14" t="s">
        <v>8</v>
      </c>
      <c r="N32" s="14" t="s">
        <v>8</v>
      </c>
      <c r="O32" s="15" t="s">
        <v>8</v>
      </c>
      <c r="P32"/>
      <c r="Q32" s="113"/>
      <c r="R32" s="200" t="s">
        <v>79</v>
      </c>
      <c r="S32" s="201"/>
      <c r="T32" s="201"/>
      <c r="U32" s="201"/>
      <c r="V32" s="201"/>
      <c r="W32" s="201"/>
      <c r="X32" s="201"/>
      <c r="Y32" s="201"/>
      <c r="Z32" s="201"/>
      <c r="AA32" s="201"/>
      <c r="AB32" s="201"/>
      <c r="AC32" s="201"/>
      <c r="AD32" s="201"/>
      <c r="AE32" s="202"/>
    </row>
    <row r="33" spans="1:31" s="21" customFormat="1" ht="31.5" x14ac:dyDescent="0.25">
      <c r="A33" s="17" t="s">
        <v>9</v>
      </c>
      <c r="B33" s="18" t="s">
        <v>10</v>
      </c>
      <c r="C33" s="18" t="s">
        <v>11</v>
      </c>
      <c r="D33" s="18" t="s">
        <v>12</v>
      </c>
      <c r="E33" s="18" t="s">
        <v>13</v>
      </c>
      <c r="F33" s="18" t="s">
        <v>14</v>
      </c>
      <c r="G33" s="18" t="s">
        <v>15</v>
      </c>
      <c r="H33" s="18" t="s">
        <v>16</v>
      </c>
      <c r="I33" s="18" t="s">
        <v>17</v>
      </c>
      <c r="J33" s="18" t="s">
        <v>18</v>
      </c>
      <c r="K33" s="18" t="s">
        <v>19</v>
      </c>
      <c r="L33" s="18" t="s">
        <v>20</v>
      </c>
      <c r="M33" s="18" t="s">
        <v>21</v>
      </c>
      <c r="N33" s="18" t="s">
        <v>22</v>
      </c>
      <c r="O33" s="19" t="s">
        <v>23</v>
      </c>
      <c r="P33" s="20" t="s">
        <v>24</v>
      </c>
      <c r="Q33" s="20"/>
      <c r="R33" s="216" t="s">
        <v>47</v>
      </c>
      <c r="S33" s="217"/>
      <c r="T33" s="217"/>
      <c r="U33" s="217"/>
      <c r="V33" s="217"/>
      <c r="W33" s="137"/>
      <c r="X33" s="137"/>
      <c r="Y33" s="137"/>
      <c r="Z33" s="137"/>
      <c r="AA33" s="137"/>
      <c r="AB33" s="137"/>
      <c r="AC33" s="137"/>
      <c r="AD33" s="137"/>
      <c r="AE33" s="131"/>
    </row>
    <row r="34" spans="1:31" s="28" customFormat="1" ht="15" customHeight="1" x14ac:dyDescent="0.25">
      <c r="A34" s="22" t="s">
        <v>25</v>
      </c>
      <c r="B34" s="23" t="s">
        <v>26</v>
      </c>
      <c r="C34" s="24">
        <v>2394</v>
      </c>
      <c r="D34" s="24">
        <v>2027</v>
      </c>
      <c r="E34" s="24">
        <v>1824</v>
      </c>
      <c r="F34" s="24">
        <v>1642</v>
      </c>
      <c r="G34" s="24">
        <v>1592.74</v>
      </c>
      <c r="H34" s="25">
        <v>2681.9259999999999</v>
      </c>
      <c r="I34" s="25">
        <v>2340.3609999999999</v>
      </c>
      <c r="J34" s="25">
        <v>2132.7350000000001</v>
      </c>
      <c r="K34" s="25">
        <v>2006.5260000000001</v>
      </c>
      <c r="L34" s="25">
        <v>1929.808</v>
      </c>
      <c r="M34" s="25">
        <v>1883.174</v>
      </c>
      <c r="N34" s="25">
        <v>1854.826</v>
      </c>
      <c r="O34" s="26">
        <v>1837.595</v>
      </c>
      <c r="P34" s="27">
        <f>SUM(C34:O34)</f>
        <v>26146.691000000003</v>
      </c>
      <c r="Q34" s="112"/>
      <c r="R34" s="138"/>
      <c r="S34" s="139"/>
      <c r="T34" s="140"/>
      <c r="U34" s="140"/>
      <c r="V34" s="140"/>
      <c r="W34" s="140"/>
      <c r="X34" s="140"/>
      <c r="Y34" s="140"/>
      <c r="Z34" s="140"/>
      <c r="AA34" s="140"/>
      <c r="AB34" s="140"/>
      <c r="AC34" s="141"/>
      <c r="AD34" s="141"/>
      <c r="AE34" s="142"/>
    </row>
    <row r="35" spans="1:31" s="28" customFormat="1" x14ac:dyDescent="0.25">
      <c r="A35" s="29" t="str">
        <f>A34</f>
        <v>Japan RESELLER</v>
      </c>
      <c r="B35" s="30" t="s">
        <v>27</v>
      </c>
      <c r="C35" s="31">
        <v>1645</v>
      </c>
      <c r="D35" s="31">
        <v>1403</v>
      </c>
      <c r="E35" s="31">
        <v>1263</v>
      </c>
      <c r="F35" s="31">
        <v>1136</v>
      </c>
      <c r="G35" s="31">
        <v>1101.92</v>
      </c>
      <c r="H35" s="32">
        <v>1843.0820000000001</v>
      </c>
      <c r="I35" s="32">
        <v>1611.307</v>
      </c>
      <c r="J35" s="32">
        <v>1470.4179999999999</v>
      </c>
      <c r="K35" s="32">
        <v>1384.777</v>
      </c>
      <c r="L35" s="32">
        <v>1332.7180000000001</v>
      </c>
      <c r="M35" s="32">
        <v>1301.0730000000001</v>
      </c>
      <c r="N35" s="32">
        <v>1281.838</v>
      </c>
      <c r="O35" s="33">
        <v>1270.145</v>
      </c>
      <c r="P35" s="34">
        <f t="shared" ref="P35:P39" si="12">SUM(C35:O35)</f>
        <v>18044.278000000002</v>
      </c>
      <c r="Q35" s="112"/>
      <c r="R35" s="143">
        <v>1</v>
      </c>
      <c r="S35" s="144">
        <v>2</v>
      </c>
      <c r="T35" s="144">
        <v>3</v>
      </c>
      <c r="U35" s="144">
        <v>4</v>
      </c>
      <c r="V35" s="144">
        <v>5</v>
      </c>
      <c r="W35" s="144"/>
      <c r="X35" s="140" t="s">
        <v>45</v>
      </c>
      <c r="Y35" s="141"/>
      <c r="Z35" s="141"/>
      <c r="AA35" s="141"/>
      <c r="AB35" s="141"/>
      <c r="AC35" s="141"/>
      <c r="AD35" s="141"/>
      <c r="AE35" s="142"/>
    </row>
    <row r="36" spans="1:31" s="28" customFormat="1" x14ac:dyDescent="0.25">
      <c r="A36" s="29" t="str">
        <f>A35</f>
        <v>Japan RESELLER</v>
      </c>
      <c r="B36" s="30" t="s">
        <v>28</v>
      </c>
      <c r="C36" s="31">
        <v>679</v>
      </c>
      <c r="D36" s="31">
        <v>567</v>
      </c>
      <c r="E36" s="31">
        <v>510</v>
      </c>
      <c r="F36" s="31">
        <v>459</v>
      </c>
      <c r="G36" s="31">
        <v>445.22999999999996</v>
      </c>
      <c r="H36" s="32">
        <v>761.13199999999995</v>
      </c>
      <c r="I36" s="32">
        <v>661.55700000000002</v>
      </c>
      <c r="J36" s="32">
        <v>601.029</v>
      </c>
      <c r="K36" s="32">
        <v>564.23699999999997</v>
      </c>
      <c r="L36" s="32">
        <v>541.87099999999998</v>
      </c>
      <c r="M36" s="32">
        <v>528.27599999999995</v>
      </c>
      <c r="N36" s="32">
        <v>520.01199999999994</v>
      </c>
      <c r="O36" s="33">
        <v>514.98900000000003</v>
      </c>
      <c r="P36" s="34">
        <f t="shared" si="12"/>
        <v>7353.3330000000005</v>
      </c>
      <c r="Q36" s="112"/>
      <c r="R36" s="145">
        <f>C36/C$34</f>
        <v>0.28362573099415206</v>
      </c>
      <c r="S36" s="146">
        <f>D36/D$34</f>
        <v>0.27972372964972864</v>
      </c>
      <c r="T36" s="56">
        <f>E36/E$34</f>
        <v>0.27960526315789475</v>
      </c>
      <c r="U36" s="56">
        <f>F36/F$34</f>
        <v>0.27953714981729599</v>
      </c>
      <c r="V36" s="56">
        <f>G36/G$34</f>
        <v>0.27953714981729594</v>
      </c>
      <c r="W36" s="56"/>
      <c r="X36" s="56">
        <f>AVERAGE(R36:V36)</f>
        <v>0.28040580468727344</v>
      </c>
      <c r="Y36" s="141"/>
      <c r="Z36" s="141"/>
      <c r="AA36" s="141"/>
      <c r="AB36" s="141"/>
      <c r="AC36" s="141"/>
      <c r="AD36" s="141"/>
      <c r="AE36" s="142"/>
    </row>
    <row r="37" spans="1:31" s="28" customFormat="1" x14ac:dyDescent="0.25">
      <c r="A37" s="29" t="str">
        <f>A36</f>
        <v>Japan RESELLER</v>
      </c>
      <c r="B37" s="30" t="s">
        <v>29</v>
      </c>
      <c r="C37" s="31">
        <v>1285</v>
      </c>
      <c r="D37" s="31">
        <v>1042</v>
      </c>
      <c r="E37" s="31">
        <v>937</v>
      </c>
      <c r="F37" s="31">
        <v>844</v>
      </c>
      <c r="G37" s="31">
        <v>818.68</v>
      </c>
      <c r="H37" s="32">
        <v>1441.3109999999999</v>
      </c>
      <c r="I37" s="32">
        <v>1243.211</v>
      </c>
      <c r="J37" s="32">
        <v>1122.7929999999999</v>
      </c>
      <c r="K37" s="32">
        <v>1049.595</v>
      </c>
      <c r="L37" s="32">
        <v>1005.1</v>
      </c>
      <c r="M37" s="32">
        <v>978.053</v>
      </c>
      <c r="N37" s="32">
        <v>961.61199999999997</v>
      </c>
      <c r="O37" s="33">
        <v>951.61800000000005</v>
      </c>
      <c r="P37" s="34">
        <f t="shared" si="12"/>
        <v>13679.973</v>
      </c>
      <c r="Q37" s="112"/>
      <c r="R37" s="145">
        <f t="shared" ref="R37:R38" si="13">C37/C$34</f>
        <v>0.53675856307435255</v>
      </c>
      <c r="S37" s="146">
        <f t="shared" ref="S37:V38" si="14">D37/D$34</f>
        <v>0.51406018746916626</v>
      </c>
      <c r="T37" s="56">
        <f t="shared" si="14"/>
        <v>0.51370614035087714</v>
      </c>
      <c r="U37" s="56">
        <f t="shared" si="14"/>
        <v>0.51400730816077955</v>
      </c>
      <c r="V37" s="56">
        <f t="shared" si="14"/>
        <v>0.51400730816077955</v>
      </c>
      <c r="W37" s="56"/>
      <c r="X37" s="56">
        <f t="shared" ref="X37:X38" si="15">AVERAGE(R37:V37)</f>
        <v>0.51850790144319103</v>
      </c>
      <c r="Y37" s="141"/>
      <c r="Z37" s="141"/>
      <c r="AA37" s="141"/>
      <c r="AB37" s="141"/>
      <c r="AC37" s="141"/>
      <c r="AD37" s="141"/>
      <c r="AE37" s="142"/>
    </row>
    <row r="38" spans="1:31" s="28" customFormat="1" x14ac:dyDescent="0.25">
      <c r="A38" s="29" t="str">
        <f>A37</f>
        <v>Japan RESELLER</v>
      </c>
      <c r="B38" s="30" t="s">
        <v>30</v>
      </c>
      <c r="C38" s="31">
        <v>1943</v>
      </c>
      <c r="D38" s="31">
        <v>1602</v>
      </c>
      <c r="E38" s="31">
        <v>1441</v>
      </c>
      <c r="F38" s="31">
        <v>1297</v>
      </c>
      <c r="G38" s="31">
        <v>1258.0899999999999</v>
      </c>
      <c r="H38" s="32">
        <v>2178.5239999999999</v>
      </c>
      <c r="I38" s="32">
        <v>1887.2370000000001</v>
      </c>
      <c r="J38" s="32">
        <v>1710.174</v>
      </c>
      <c r="K38" s="32">
        <v>1602.5429999999999</v>
      </c>
      <c r="L38" s="32">
        <v>1537.1179999999999</v>
      </c>
      <c r="M38" s="32">
        <v>1497.348</v>
      </c>
      <c r="N38" s="32">
        <v>1473.173</v>
      </c>
      <c r="O38" s="33">
        <v>1458.4780000000001</v>
      </c>
      <c r="P38" s="34">
        <f t="shared" si="12"/>
        <v>20885.684999999998</v>
      </c>
      <c r="Q38" s="112"/>
      <c r="R38" s="145">
        <f t="shared" si="13"/>
        <v>0.81161236424394323</v>
      </c>
      <c r="S38" s="146">
        <f t="shared" si="14"/>
        <v>0.79033053774050321</v>
      </c>
      <c r="T38" s="56">
        <f t="shared" si="14"/>
        <v>0.79002192982456143</v>
      </c>
      <c r="U38" s="56">
        <f t="shared" si="14"/>
        <v>0.78989037758830694</v>
      </c>
      <c r="V38" s="56">
        <f t="shared" si="14"/>
        <v>0.78989037758830694</v>
      </c>
      <c r="W38" s="56"/>
      <c r="X38" s="56">
        <f t="shared" si="15"/>
        <v>0.79434911739712444</v>
      </c>
      <c r="Y38" s="141"/>
      <c r="Z38" s="141"/>
      <c r="AA38" s="141"/>
      <c r="AB38" s="141"/>
      <c r="AC38" s="141"/>
      <c r="AD38" s="141"/>
      <c r="AE38" s="142"/>
    </row>
    <row r="39" spans="1:31" s="40" customFormat="1" x14ac:dyDescent="0.25">
      <c r="A39" s="35" t="str">
        <f>A38</f>
        <v>Japan RESELLER</v>
      </c>
      <c r="B39" s="36" t="s">
        <v>31</v>
      </c>
      <c r="C39" s="37">
        <f t="shared" ref="C39:O39" si="16">SUM(C34:C38)</f>
        <v>7946</v>
      </c>
      <c r="D39" s="37">
        <f t="shared" si="16"/>
        <v>6641</v>
      </c>
      <c r="E39" s="37">
        <f t="shared" si="16"/>
        <v>5975</v>
      </c>
      <c r="F39" s="37">
        <f t="shared" si="16"/>
        <v>5378</v>
      </c>
      <c r="G39" s="37">
        <f t="shared" si="16"/>
        <v>5216.66</v>
      </c>
      <c r="H39" s="37">
        <f t="shared" si="16"/>
        <v>8905.9749999999985</v>
      </c>
      <c r="I39" s="37">
        <f t="shared" si="16"/>
        <v>7743.6729999999998</v>
      </c>
      <c r="J39" s="37">
        <f t="shared" si="16"/>
        <v>7037.1490000000003</v>
      </c>
      <c r="K39" s="37">
        <f t="shared" si="16"/>
        <v>6607.6779999999999</v>
      </c>
      <c r="L39" s="37">
        <f t="shared" si="16"/>
        <v>6346.6149999999998</v>
      </c>
      <c r="M39" s="37">
        <f t="shared" si="16"/>
        <v>6187.924</v>
      </c>
      <c r="N39" s="37">
        <f t="shared" si="16"/>
        <v>6091.4609999999993</v>
      </c>
      <c r="O39" s="38">
        <f t="shared" si="16"/>
        <v>6032.8249999999998</v>
      </c>
      <c r="P39" s="39">
        <f t="shared" si="12"/>
        <v>86109.959999999992</v>
      </c>
      <c r="Q39" s="112"/>
      <c r="R39" s="147"/>
      <c r="S39" s="148"/>
      <c r="T39" s="149"/>
      <c r="U39" s="149"/>
      <c r="V39" s="149"/>
      <c r="W39" s="149"/>
      <c r="X39" s="56"/>
      <c r="Y39" s="149"/>
      <c r="Z39" s="149"/>
      <c r="AA39" s="149"/>
      <c r="AB39" s="149"/>
      <c r="AC39" s="149"/>
      <c r="AD39" s="149"/>
      <c r="AE39" s="150"/>
    </row>
    <row r="40" spans="1:31" s="92" customFormat="1" x14ac:dyDescent="0.25">
      <c r="A40" s="89"/>
      <c r="B40" s="90"/>
      <c r="C40" s="93"/>
      <c r="D40" s="98"/>
      <c r="E40" s="98"/>
      <c r="F40" s="98"/>
      <c r="G40" s="98"/>
      <c r="H40" s="98"/>
      <c r="I40" s="93"/>
      <c r="J40" s="93"/>
      <c r="K40" s="93"/>
      <c r="L40" s="93"/>
      <c r="M40" s="93"/>
      <c r="N40" s="93"/>
      <c r="O40" s="94"/>
      <c r="P40" s="91"/>
      <c r="Q40" s="112"/>
      <c r="R40" s="147"/>
      <c r="S40" s="148"/>
      <c r="T40" s="149"/>
      <c r="U40" s="149"/>
      <c r="V40" s="149"/>
      <c r="W40" s="149"/>
      <c r="X40" s="56"/>
      <c r="Y40" s="149"/>
      <c r="Z40" s="149"/>
      <c r="AA40" s="149"/>
      <c r="AB40" s="149"/>
      <c r="AC40" s="149"/>
      <c r="AD40" s="149"/>
      <c r="AE40" s="150"/>
    </row>
    <row r="41" spans="1:31" s="92" customFormat="1" x14ac:dyDescent="0.25">
      <c r="A41" s="89"/>
      <c r="B41" s="90"/>
      <c r="C41" s="3" t="s">
        <v>7</v>
      </c>
      <c r="D41" s="3" t="s">
        <v>7</v>
      </c>
      <c r="E41" s="3" t="s">
        <v>7</v>
      </c>
      <c r="F41" s="3" t="s">
        <v>7</v>
      </c>
      <c r="G41" s="3" t="s">
        <v>7</v>
      </c>
      <c r="H41" s="3" t="s">
        <v>7</v>
      </c>
      <c r="I41" s="3" t="s">
        <v>7</v>
      </c>
      <c r="J41" s="3" t="s">
        <v>7</v>
      </c>
      <c r="K41" s="3" t="s">
        <v>7</v>
      </c>
      <c r="L41" s="3" t="s">
        <v>7</v>
      </c>
      <c r="M41" s="3" t="s">
        <v>7</v>
      </c>
      <c r="N41" s="3" t="s">
        <v>7</v>
      </c>
      <c r="O41" s="95" t="s">
        <v>7</v>
      </c>
      <c r="P41" s="91"/>
      <c r="Q41" s="112"/>
      <c r="R41" s="147"/>
      <c r="S41" s="148"/>
      <c r="T41" s="149"/>
      <c r="U41" s="149"/>
      <c r="V41" s="149"/>
      <c r="W41" s="149"/>
      <c r="X41" s="56"/>
      <c r="Y41" s="149"/>
      <c r="Z41" s="149"/>
      <c r="AA41" s="149"/>
      <c r="AB41" s="149"/>
      <c r="AC41" s="149"/>
      <c r="AD41" s="149"/>
      <c r="AE41" s="150"/>
    </row>
    <row r="42" spans="1:31" ht="31.5" x14ac:dyDescent="0.25">
      <c r="A42" s="41"/>
      <c r="B42" s="97">
        <v>2011</v>
      </c>
      <c r="C42" s="18" t="s">
        <v>11</v>
      </c>
      <c r="D42" s="18" t="s">
        <v>12</v>
      </c>
      <c r="E42" s="18" t="s">
        <v>13</v>
      </c>
      <c r="F42" s="18" t="s">
        <v>14</v>
      </c>
      <c r="G42" s="18" t="s">
        <v>15</v>
      </c>
      <c r="H42" s="18" t="s">
        <v>16</v>
      </c>
      <c r="I42" s="18" t="s">
        <v>17</v>
      </c>
      <c r="J42" s="18" t="s">
        <v>18</v>
      </c>
      <c r="K42" s="18" t="s">
        <v>19</v>
      </c>
      <c r="L42" s="18" t="s">
        <v>20</v>
      </c>
      <c r="M42" s="18" t="s">
        <v>21</v>
      </c>
      <c r="N42" s="18" t="s">
        <v>22</v>
      </c>
      <c r="O42" s="19" t="s">
        <v>23</v>
      </c>
      <c r="P42" s="43"/>
      <c r="Q42" s="114"/>
      <c r="R42" s="213" t="s">
        <v>46</v>
      </c>
      <c r="S42" s="214"/>
      <c r="T42" s="214"/>
      <c r="U42" s="214"/>
      <c r="V42" s="214"/>
      <c r="W42" s="151"/>
      <c r="X42" s="56"/>
      <c r="Y42" s="74"/>
      <c r="Z42" s="74"/>
      <c r="AA42" s="74"/>
      <c r="AB42" s="74"/>
      <c r="AC42" s="74"/>
      <c r="AD42" s="74"/>
      <c r="AE42" s="135"/>
    </row>
    <row r="43" spans="1:31" s="49" customFormat="1" x14ac:dyDescent="0.25">
      <c r="A43" s="44" t="s">
        <v>32</v>
      </c>
      <c r="B43" s="45" t="s">
        <v>24</v>
      </c>
      <c r="C43" s="46">
        <v>5297.333333333333</v>
      </c>
      <c r="D43" s="46">
        <v>4398.013245033113</v>
      </c>
      <c r="E43" s="46">
        <v>4979.166666666667</v>
      </c>
      <c r="F43" s="46">
        <v>13445</v>
      </c>
      <c r="G43" s="46">
        <v>10433.32</v>
      </c>
      <c r="H43" s="46">
        <v>9389.9879999999994</v>
      </c>
      <c r="I43" s="46">
        <v>8920.4885999999988</v>
      </c>
      <c r="J43" s="46">
        <v>8474.4641699999993</v>
      </c>
      <c r="K43" s="46">
        <v>8050.7409614999988</v>
      </c>
      <c r="L43" s="46">
        <v>7648.2039134249981</v>
      </c>
      <c r="M43" s="46">
        <v>6597.0198675496695</v>
      </c>
      <c r="N43" s="46">
        <v>6794.93046357616</v>
      </c>
      <c r="O43" s="47">
        <v>6659.0318543046369</v>
      </c>
      <c r="P43" s="48">
        <f>SUM(C43:O43)</f>
        <v>101087.70107538856</v>
      </c>
      <c r="Q43" s="112"/>
      <c r="R43" s="132"/>
      <c r="S43" s="152"/>
      <c r="T43" s="45"/>
      <c r="U43" s="45"/>
      <c r="V43" s="45"/>
      <c r="W43" s="45"/>
      <c r="X43" s="45"/>
      <c r="Y43" s="45"/>
      <c r="Z43" s="45"/>
      <c r="AA43" s="45"/>
      <c r="AB43" s="45"/>
      <c r="AC43" s="45"/>
      <c r="AD43" s="45"/>
      <c r="AE43" s="133"/>
    </row>
    <row r="44" spans="1:31" s="55" customFormat="1" x14ac:dyDescent="0.25">
      <c r="A44" s="50" t="s">
        <v>33</v>
      </c>
      <c r="B44" s="51" t="s">
        <v>98</v>
      </c>
      <c r="C44" s="52"/>
      <c r="D44" s="52"/>
      <c r="E44" s="52"/>
      <c r="F44" s="52"/>
      <c r="G44" s="52"/>
      <c r="H44" s="52"/>
      <c r="I44" s="52"/>
      <c r="J44" s="52"/>
      <c r="K44" s="52"/>
      <c r="L44" s="52"/>
      <c r="M44" s="52"/>
      <c r="N44" s="52"/>
      <c r="O44" s="53"/>
      <c r="P44" s="54"/>
      <c r="Q44" s="115"/>
      <c r="R44" s="153">
        <v>1</v>
      </c>
      <c r="S44" s="154">
        <v>2</v>
      </c>
      <c r="T44" s="154">
        <v>3</v>
      </c>
      <c r="U44" s="154">
        <v>4</v>
      </c>
      <c r="V44" s="154">
        <v>5</v>
      </c>
      <c r="W44" s="154"/>
      <c r="X44" s="155" t="s">
        <v>45</v>
      </c>
      <c r="Y44" s="51"/>
      <c r="Z44" s="51"/>
      <c r="AA44" s="51"/>
      <c r="AB44" s="51"/>
      <c r="AC44" s="51"/>
      <c r="AD44" s="51"/>
      <c r="AE44" s="156"/>
    </row>
    <row r="45" spans="1:31" s="55" customFormat="1" x14ac:dyDescent="0.25">
      <c r="A45" s="50"/>
      <c r="B45" s="51"/>
      <c r="C45" s="52"/>
      <c r="D45" s="52"/>
      <c r="E45" s="52"/>
      <c r="F45" s="52"/>
      <c r="G45" s="52"/>
      <c r="H45" s="56"/>
      <c r="I45" s="56"/>
      <c r="J45" s="56"/>
      <c r="K45" s="56"/>
      <c r="L45" s="56"/>
      <c r="M45" s="56"/>
      <c r="N45" s="56"/>
      <c r="O45" s="57"/>
      <c r="P45" s="58"/>
      <c r="Q45" s="116"/>
      <c r="R45" s="145">
        <f t="shared" ref="R45:V47" si="17">C36/C$35</f>
        <v>0.4127659574468085</v>
      </c>
      <c r="S45" s="146">
        <f t="shared" si="17"/>
        <v>0.40413399857448323</v>
      </c>
      <c r="T45" s="56">
        <f t="shared" si="17"/>
        <v>0.40380047505938244</v>
      </c>
      <c r="U45" s="56">
        <f t="shared" si="17"/>
        <v>0.40404929577464788</v>
      </c>
      <c r="V45" s="56">
        <f t="shared" si="17"/>
        <v>0.40404929577464782</v>
      </c>
      <c r="W45" s="56"/>
      <c r="X45" s="56">
        <f>AVERAGE(R45:V45)</f>
        <v>0.40575980452599403</v>
      </c>
      <c r="Y45" s="51"/>
      <c r="Z45" s="51"/>
      <c r="AA45" s="51"/>
      <c r="AB45" s="51"/>
      <c r="AC45" s="51"/>
      <c r="AD45" s="51"/>
      <c r="AE45" s="156"/>
    </row>
    <row r="46" spans="1:31" s="55" customFormat="1" x14ac:dyDescent="0.25">
      <c r="A46" s="59"/>
      <c r="B46" s="51"/>
      <c r="C46" s="51"/>
      <c r="D46" s="51"/>
      <c r="E46" s="51"/>
      <c r="F46" s="51"/>
      <c r="G46" s="51"/>
      <c r="H46" s="51"/>
      <c r="I46" s="51"/>
      <c r="J46" s="51"/>
      <c r="K46" s="51"/>
      <c r="L46" s="51"/>
      <c r="M46" s="51"/>
      <c r="N46" s="51"/>
      <c r="O46" s="60"/>
      <c r="P46" s="61"/>
      <c r="Q46" s="117"/>
      <c r="R46" s="145">
        <f t="shared" si="17"/>
        <v>0.78115501519756836</v>
      </c>
      <c r="S46" s="146">
        <f t="shared" si="17"/>
        <v>0.74269422665716323</v>
      </c>
      <c r="T46" s="56">
        <f t="shared" si="17"/>
        <v>0.74188440221694374</v>
      </c>
      <c r="U46" s="56">
        <f t="shared" si="17"/>
        <v>0.74295774647887325</v>
      </c>
      <c r="V46" s="56">
        <f t="shared" si="17"/>
        <v>0.74295774647887314</v>
      </c>
      <c r="W46" s="56"/>
      <c r="X46" s="56">
        <f>AVERAGE(R46:V46)</f>
        <v>0.75032982740588428</v>
      </c>
      <c r="Y46" s="51"/>
      <c r="Z46" s="51"/>
      <c r="AA46" s="51"/>
      <c r="AB46" s="51"/>
      <c r="AC46" s="51"/>
      <c r="AD46" s="51"/>
      <c r="AE46" s="156"/>
    </row>
    <row r="47" spans="1:31" s="55" customFormat="1" x14ac:dyDescent="0.25">
      <c r="A47" s="59"/>
      <c r="B47" s="51"/>
      <c r="C47" s="51"/>
      <c r="D47" s="51"/>
      <c r="E47" s="51"/>
      <c r="F47" s="51"/>
      <c r="G47" s="51"/>
      <c r="H47" s="51"/>
      <c r="I47" s="51"/>
      <c r="J47" s="51"/>
      <c r="K47" s="51"/>
      <c r="L47" s="51"/>
      <c r="M47" s="51"/>
      <c r="N47" s="51"/>
      <c r="O47" s="60"/>
      <c r="P47" s="61"/>
      <c r="Q47" s="117"/>
      <c r="R47" s="145">
        <f t="shared" si="17"/>
        <v>1.1811550151975685</v>
      </c>
      <c r="S47" s="146">
        <f t="shared" si="17"/>
        <v>1.1418389166072702</v>
      </c>
      <c r="T47" s="56">
        <f t="shared" si="17"/>
        <v>1.1409342834520981</v>
      </c>
      <c r="U47" s="56">
        <f t="shared" si="17"/>
        <v>1.141725352112676</v>
      </c>
      <c r="V47" s="56">
        <f t="shared" si="17"/>
        <v>1.141725352112676</v>
      </c>
      <c r="W47" s="56"/>
      <c r="X47" s="56">
        <f>AVERAGE(R47:V47)</f>
        <v>1.1494757838964578</v>
      </c>
      <c r="Y47" s="51"/>
      <c r="Z47" s="51"/>
      <c r="AA47" s="51"/>
      <c r="AB47" s="51"/>
      <c r="AC47" s="51"/>
      <c r="AD47" s="51"/>
      <c r="AE47" s="156"/>
    </row>
    <row r="48" spans="1:31" s="55" customFormat="1" x14ac:dyDescent="0.25">
      <c r="A48" s="62"/>
      <c r="B48" s="63"/>
      <c r="C48" s="63"/>
      <c r="D48" s="63"/>
      <c r="E48" s="63"/>
      <c r="F48" s="63"/>
      <c r="G48" s="63"/>
      <c r="H48" s="63"/>
      <c r="I48" s="63"/>
      <c r="J48" s="63"/>
      <c r="K48" s="63"/>
      <c r="L48" s="63"/>
      <c r="M48" s="63"/>
      <c r="N48" s="63"/>
      <c r="O48" s="64"/>
      <c r="P48" s="65"/>
      <c r="Q48" s="111"/>
      <c r="R48" s="157"/>
      <c r="S48" s="158"/>
      <c r="T48" s="51"/>
      <c r="U48" s="51"/>
      <c r="V48" s="51"/>
      <c r="W48" s="51"/>
      <c r="X48" s="51"/>
      <c r="Y48" s="51"/>
      <c r="Z48" s="51"/>
      <c r="AA48" s="51"/>
      <c r="AB48" s="51"/>
      <c r="AC48" s="51"/>
      <c r="AD48" s="51"/>
      <c r="AE48" s="156"/>
    </row>
    <row r="49" spans="1:31" x14ac:dyDescent="0.25">
      <c r="C49" s="12"/>
      <c r="H49" s="12"/>
      <c r="I49" s="12"/>
      <c r="J49" s="12"/>
      <c r="K49" s="12"/>
      <c r="L49" s="12"/>
      <c r="M49" s="12"/>
      <c r="N49" s="12"/>
      <c r="O49" s="12"/>
      <c r="Q49" s="113"/>
      <c r="R49" s="134"/>
      <c r="S49" s="159"/>
      <c r="T49" s="74"/>
      <c r="U49" s="74"/>
      <c r="V49" s="74"/>
      <c r="W49" s="74"/>
      <c r="X49" s="74"/>
      <c r="Y49" s="74"/>
      <c r="Z49" s="74"/>
      <c r="AA49" s="74"/>
      <c r="AB49" s="74"/>
      <c r="AC49" s="74"/>
      <c r="AD49" s="74"/>
      <c r="AE49" s="135"/>
    </row>
    <row r="50" spans="1:31" s="16" customFormat="1" x14ac:dyDescent="0.25">
      <c r="A50" s="13" t="s">
        <v>6</v>
      </c>
      <c r="B50" s="96">
        <v>2012</v>
      </c>
      <c r="C50" s="14" t="s">
        <v>7</v>
      </c>
      <c r="D50" s="14" t="s">
        <v>7</v>
      </c>
      <c r="E50" s="14" t="s">
        <v>7</v>
      </c>
      <c r="F50" s="14" t="s">
        <v>7</v>
      </c>
      <c r="G50" s="14" t="s">
        <v>7</v>
      </c>
      <c r="H50" s="14" t="s">
        <v>8</v>
      </c>
      <c r="I50" s="14" t="s">
        <v>8</v>
      </c>
      <c r="J50" s="14" t="s">
        <v>8</v>
      </c>
      <c r="K50" s="14" t="s">
        <v>8</v>
      </c>
      <c r="L50" s="14" t="s">
        <v>8</v>
      </c>
      <c r="M50" s="14" t="s">
        <v>8</v>
      </c>
      <c r="N50" s="14" t="s">
        <v>8</v>
      </c>
      <c r="O50" s="15" t="s">
        <v>8</v>
      </c>
      <c r="P50"/>
      <c r="Q50" s="113"/>
      <c r="R50" s="160"/>
      <c r="S50" s="161"/>
      <c r="T50" s="162"/>
      <c r="U50" s="162"/>
      <c r="V50" s="162"/>
      <c r="W50" s="162"/>
      <c r="X50" s="162"/>
      <c r="Y50" s="162"/>
      <c r="Z50" s="162"/>
      <c r="AA50" s="162"/>
      <c r="AB50" s="162"/>
      <c r="AC50" s="162"/>
      <c r="AD50" s="162"/>
      <c r="AE50" s="163"/>
    </row>
    <row r="51" spans="1:31" s="21" customFormat="1" ht="31.5" x14ac:dyDescent="0.25">
      <c r="A51" s="17" t="s">
        <v>9</v>
      </c>
      <c r="B51" s="18" t="s">
        <v>10</v>
      </c>
      <c r="C51" s="18" t="s">
        <v>11</v>
      </c>
      <c r="D51" s="18" t="s">
        <v>12</v>
      </c>
      <c r="E51" s="18" t="s">
        <v>13</v>
      </c>
      <c r="F51" s="18" t="s">
        <v>14</v>
      </c>
      <c r="G51" s="18" t="s">
        <v>15</v>
      </c>
      <c r="H51" s="18" t="s">
        <v>16</v>
      </c>
      <c r="I51" s="18" t="s">
        <v>17</v>
      </c>
      <c r="J51" s="18" t="s">
        <v>18</v>
      </c>
      <c r="K51" s="18" t="s">
        <v>19</v>
      </c>
      <c r="L51" s="18" t="s">
        <v>20</v>
      </c>
      <c r="M51" s="18" t="s">
        <v>21</v>
      </c>
      <c r="N51" s="18" t="s">
        <v>22</v>
      </c>
      <c r="O51" s="19" t="s">
        <v>23</v>
      </c>
      <c r="P51" s="20" t="s">
        <v>24</v>
      </c>
      <c r="Q51" s="20"/>
      <c r="R51" s="213" t="s">
        <v>48</v>
      </c>
      <c r="S51" s="214"/>
      <c r="T51" s="214"/>
      <c r="U51" s="214"/>
      <c r="V51" s="214"/>
      <c r="W51" s="151"/>
      <c r="X51" s="151"/>
      <c r="Y51" s="151"/>
      <c r="Z51" s="215" t="s">
        <v>60</v>
      </c>
      <c r="AA51" s="215"/>
      <c r="AB51" s="215"/>
      <c r="AC51" s="215"/>
      <c r="AD51" s="215"/>
      <c r="AE51" s="164"/>
    </row>
    <row r="52" spans="1:31" x14ac:dyDescent="0.25">
      <c r="A52" s="66" t="s">
        <v>34</v>
      </c>
      <c r="B52" s="23" t="s">
        <v>26</v>
      </c>
      <c r="C52" s="67">
        <v>2105.5230000000001</v>
      </c>
      <c r="D52" s="67">
        <v>1782.7464999999997</v>
      </c>
      <c r="E52" s="67">
        <v>1604.2080000000001</v>
      </c>
      <c r="F52" s="67">
        <v>1444.1390000000001</v>
      </c>
      <c r="G52" s="67">
        <v>1400.81483</v>
      </c>
      <c r="H52" s="25">
        <v>2034.393</v>
      </c>
      <c r="I52" s="25">
        <v>2319.0569999999998</v>
      </c>
      <c r="J52" s="25">
        <v>1981.2840000000001</v>
      </c>
      <c r="K52" s="25">
        <v>1796.07</v>
      </c>
      <c r="L52" s="25">
        <v>1694.51</v>
      </c>
      <c r="M52" s="25">
        <v>1638.8209999999999</v>
      </c>
      <c r="N52" s="25">
        <v>1608.2840000000001</v>
      </c>
      <c r="O52" s="26">
        <v>1591.54</v>
      </c>
      <c r="P52" s="27">
        <f>SUM(C52:O52)</f>
        <v>23001.390329999998</v>
      </c>
      <c r="Q52" s="112"/>
      <c r="R52" s="134"/>
      <c r="S52" s="139"/>
      <c r="T52" s="165"/>
      <c r="U52" s="165"/>
      <c r="V52" s="165"/>
      <c r="W52" s="165"/>
      <c r="X52" s="165"/>
      <c r="Y52" s="74"/>
      <c r="Z52" s="45"/>
      <c r="AA52" s="45"/>
      <c r="AB52" s="45"/>
      <c r="AC52" s="45"/>
      <c r="AD52" s="45"/>
      <c r="AE52" s="135"/>
    </row>
    <row r="53" spans="1:31" x14ac:dyDescent="0.25">
      <c r="A53" s="29" t="str">
        <f>A52</f>
        <v>South Asia RESELLER</v>
      </c>
      <c r="B53" s="30" t="s">
        <v>27</v>
      </c>
      <c r="C53" s="68">
        <v>1219.7674999999999</v>
      </c>
      <c r="D53" s="68">
        <v>1040.3244999999999</v>
      </c>
      <c r="E53" s="68">
        <v>936.5145</v>
      </c>
      <c r="F53" s="68">
        <v>842.34399999999994</v>
      </c>
      <c r="G53" s="68">
        <v>817.07367999999997</v>
      </c>
      <c r="H53" s="32">
        <v>1180.998</v>
      </c>
      <c r="I53" s="32">
        <v>1343.9459999999999</v>
      </c>
      <c r="J53" s="32">
        <v>1150.6780000000001</v>
      </c>
      <c r="K53" s="32">
        <v>1044.701</v>
      </c>
      <c r="L53" s="32">
        <v>986.59</v>
      </c>
      <c r="M53" s="32">
        <v>954.726</v>
      </c>
      <c r="N53" s="32">
        <v>937.25300000000004</v>
      </c>
      <c r="O53" s="33">
        <v>927.67200000000003</v>
      </c>
      <c r="P53" s="34">
        <f t="shared" ref="P53:P56" si="18">SUM(C53:O53)</f>
        <v>13382.588180000002</v>
      </c>
      <c r="Q53" s="112"/>
      <c r="R53" s="160" t="s">
        <v>50</v>
      </c>
      <c r="S53" s="172">
        <v>1</v>
      </c>
      <c r="T53" s="162">
        <v>2</v>
      </c>
      <c r="U53" s="162">
        <v>3</v>
      </c>
      <c r="V53" s="162">
        <v>4</v>
      </c>
      <c r="W53" s="162"/>
      <c r="X53" s="162">
        <v>5</v>
      </c>
      <c r="Y53" s="166"/>
      <c r="Z53" s="74">
        <v>1</v>
      </c>
      <c r="AA53" s="74">
        <v>2</v>
      </c>
      <c r="AB53" s="74">
        <v>3</v>
      </c>
      <c r="AC53" s="74">
        <v>4</v>
      </c>
      <c r="AD53" s="74">
        <v>5</v>
      </c>
      <c r="AE53" s="135"/>
    </row>
    <row r="54" spans="1:31" x14ac:dyDescent="0.25">
      <c r="A54" s="29" t="str">
        <f>A53</f>
        <v>South Asia RESELLER</v>
      </c>
      <c r="B54" s="30" t="s">
        <v>28</v>
      </c>
      <c r="C54" s="68">
        <v>644.46577377353583</v>
      </c>
      <c r="D54" s="68">
        <v>547.74726335463015</v>
      </c>
      <c r="E54" s="68">
        <v>492.9951117224067</v>
      </c>
      <c r="F54" s="68">
        <v>443.60425222792458</v>
      </c>
      <c r="G54" s="68">
        <v>430.29612466108676</v>
      </c>
      <c r="H54" s="32">
        <v>623.03399999999999</v>
      </c>
      <c r="I54" s="32">
        <v>709.41</v>
      </c>
      <c r="J54" s="32">
        <v>606.95000000000005</v>
      </c>
      <c r="K54" s="32">
        <v>550.76700000000005</v>
      </c>
      <c r="L54" s="32">
        <v>519.96</v>
      </c>
      <c r="M54" s="32">
        <v>503.06700000000001</v>
      </c>
      <c r="N54" s="32">
        <v>493.80399999999997</v>
      </c>
      <c r="O54" s="33">
        <v>488.72500000000002</v>
      </c>
      <c r="P54" s="34">
        <f t="shared" si="18"/>
        <v>7054.825525739584</v>
      </c>
      <c r="Q54" s="112"/>
      <c r="R54" s="136">
        <f>AVERAGE(X36,X72)</f>
        <v>0.29315152308214953</v>
      </c>
      <c r="S54" s="139">
        <f t="shared" ref="S54:V56" si="19">$R54*C$52</f>
        <v>617.23727433449676</v>
      </c>
      <c r="T54" s="140">
        <f t="shared" si="19"/>
        <v>522.61485174437121</v>
      </c>
      <c r="U54" s="140">
        <f t="shared" si="19"/>
        <v>470.27601854056894</v>
      </c>
      <c r="V54" s="140">
        <f t="shared" si="19"/>
        <v>423.35154739233241</v>
      </c>
      <c r="W54" s="140"/>
      <c r="X54" s="140">
        <f>$R54*G$52</f>
        <v>410.65100097056239</v>
      </c>
      <c r="Y54" s="74"/>
      <c r="Z54" s="51">
        <f t="shared" ref="Z54:AC56" si="20">AVERAGE(S54, S63)</f>
        <v>644.46577377353583</v>
      </c>
      <c r="AA54" s="51">
        <f t="shared" si="20"/>
        <v>547.74726335463015</v>
      </c>
      <c r="AB54" s="51">
        <f t="shared" si="20"/>
        <v>492.9951117224067</v>
      </c>
      <c r="AC54" s="51">
        <f t="shared" si="20"/>
        <v>443.60425222792458</v>
      </c>
      <c r="AD54" s="51">
        <f t="shared" ref="AD54:AD56" si="21">AVERAGE(X54, X63)</f>
        <v>430.29612466108676</v>
      </c>
      <c r="AE54" s="135"/>
    </row>
    <row r="55" spans="1:31" x14ac:dyDescent="0.25">
      <c r="A55" s="29" t="str">
        <f>A54</f>
        <v>South Asia RESELLER</v>
      </c>
      <c r="B55" s="30" t="s">
        <v>29</v>
      </c>
      <c r="C55" s="68">
        <v>846.73215015119524</v>
      </c>
      <c r="D55" s="68">
        <v>719.55740031770188</v>
      </c>
      <c r="E55" s="68">
        <v>647.62629686242371</v>
      </c>
      <c r="F55" s="68">
        <v>582.75332407497592</v>
      </c>
      <c r="G55" s="68">
        <v>565.27072435272657</v>
      </c>
      <c r="H55" s="32">
        <v>819.23400000000004</v>
      </c>
      <c r="I55" s="32">
        <v>933.09100000000001</v>
      </c>
      <c r="J55" s="32">
        <v>798.02700000000004</v>
      </c>
      <c r="K55" s="32">
        <v>723.96699999999998</v>
      </c>
      <c r="L55" s="32">
        <v>683.35699999999997</v>
      </c>
      <c r="M55" s="32">
        <v>661.08900000000006</v>
      </c>
      <c r="N55" s="32">
        <v>648.87850000000003</v>
      </c>
      <c r="O55" s="33">
        <v>642.18299999999999</v>
      </c>
      <c r="P55" s="34">
        <f t="shared" si="18"/>
        <v>9271.766395759023</v>
      </c>
      <c r="Q55" s="112"/>
      <c r="R55" s="136">
        <f>AVERAGE(X37,X73)</f>
        <v>0.40066519656973848</v>
      </c>
      <c r="S55" s="139">
        <f t="shared" si="19"/>
        <v>843.60978667710549</v>
      </c>
      <c r="T55" s="140">
        <f t="shared" si="19"/>
        <v>714.28447685651315</v>
      </c>
      <c r="U55" s="140">
        <f t="shared" si="19"/>
        <v>642.75031365874702</v>
      </c>
      <c r="V55" s="140">
        <f t="shared" si="19"/>
        <v>578.61623630902557</v>
      </c>
      <c r="W55" s="140"/>
      <c r="X55" s="140">
        <f>$R55*G$52</f>
        <v>561.25774921975483</v>
      </c>
      <c r="Y55" s="74"/>
      <c r="Z55" s="51">
        <f t="shared" si="20"/>
        <v>846.73215015119524</v>
      </c>
      <c r="AA55" s="51">
        <f t="shared" si="20"/>
        <v>719.55740031770188</v>
      </c>
      <c r="AB55" s="51">
        <f t="shared" si="20"/>
        <v>647.62629686242371</v>
      </c>
      <c r="AC55" s="51">
        <f t="shared" si="20"/>
        <v>582.75332407497592</v>
      </c>
      <c r="AD55" s="51">
        <f t="shared" si="21"/>
        <v>565.27072435272657</v>
      </c>
      <c r="AE55" s="135"/>
    </row>
    <row r="56" spans="1:31" x14ac:dyDescent="0.25">
      <c r="A56" s="29" t="str">
        <f>A55</f>
        <v>South Asia RESELLER</v>
      </c>
      <c r="B56" s="30" t="s">
        <v>30</v>
      </c>
      <c r="C56" s="68">
        <v>1737.6057990050517</v>
      </c>
      <c r="D56" s="68">
        <v>1476.808010215886</v>
      </c>
      <c r="E56" s="68">
        <v>1329.1867938293526</v>
      </c>
      <c r="F56" s="68">
        <v>1196.0242891239759</v>
      </c>
      <c r="G56" s="68">
        <v>1160.1435604502567</v>
      </c>
      <c r="H56" s="32">
        <v>1680.77</v>
      </c>
      <c r="I56" s="32">
        <v>1914.289</v>
      </c>
      <c r="J56" s="32">
        <v>1637.2639999999999</v>
      </c>
      <c r="K56" s="32">
        <v>1485.36</v>
      </c>
      <c r="L56" s="32">
        <v>1402.0650000000001</v>
      </c>
      <c r="M56" s="32">
        <v>1356.3910000000001</v>
      </c>
      <c r="N56" s="32">
        <v>1331.346</v>
      </c>
      <c r="O56" s="33">
        <v>1317.6130000000001</v>
      </c>
      <c r="P56" s="34">
        <f t="shared" si="18"/>
        <v>19024.866452624527</v>
      </c>
      <c r="Q56" s="112"/>
      <c r="R56" s="136">
        <f>AVERAGE(X38,X74)</f>
        <v>0.79434911739712444</v>
      </c>
      <c r="S56" s="139">
        <f t="shared" si="19"/>
        <v>1672.5203367093457</v>
      </c>
      <c r="T56" s="140">
        <f t="shared" si="19"/>
        <v>1416.1231088178124</v>
      </c>
      <c r="U56" s="140">
        <f t="shared" si="19"/>
        <v>1274.3012089214062</v>
      </c>
      <c r="V56" s="140">
        <f t="shared" si="19"/>
        <v>1147.1505400487661</v>
      </c>
      <c r="W56" s="140"/>
      <c r="X56" s="140">
        <f>$R56*G$52</f>
        <v>1112.7360238473029</v>
      </c>
      <c r="Y56" s="74"/>
      <c r="Z56" s="51">
        <f t="shared" si="20"/>
        <v>1737.6057990050517</v>
      </c>
      <c r="AA56" s="51">
        <f t="shared" si="20"/>
        <v>1476.808010215886</v>
      </c>
      <c r="AB56" s="51">
        <f t="shared" si="20"/>
        <v>1329.1867938293526</v>
      </c>
      <c r="AC56" s="51">
        <f t="shared" si="20"/>
        <v>1196.0242891239759</v>
      </c>
      <c r="AD56" s="51">
        <f t="shared" si="21"/>
        <v>1160.1435604502567</v>
      </c>
      <c r="AE56" s="135"/>
    </row>
    <row r="57" spans="1:31" s="40" customFormat="1" x14ac:dyDescent="0.25">
      <c r="A57" s="35" t="str">
        <f>A56</f>
        <v>South Asia RESELLER</v>
      </c>
      <c r="B57" s="36" t="s">
        <v>31</v>
      </c>
      <c r="C57" s="37">
        <f t="shared" ref="C57:O57" si="22">SUM(C52:C56)</f>
        <v>6554.0942229297834</v>
      </c>
      <c r="D57" s="37">
        <f t="shared" si="22"/>
        <v>5567.1836738882175</v>
      </c>
      <c r="E57" s="37">
        <f t="shared" si="22"/>
        <v>5010.530702414183</v>
      </c>
      <c r="F57" s="37">
        <f t="shared" si="22"/>
        <v>4508.8648654268763</v>
      </c>
      <c r="G57" s="37">
        <f t="shared" si="22"/>
        <v>4373.5989194640697</v>
      </c>
      <c r="H57" s="37">
        <f>SUM(H52:H56)</f>
        <v>6338.4290000000001</v>
      </c>
      <c r="I57" s="37">
        <f t="shared" si="22"/>
        <v>7219.7929999999997</v>
      </c>
      <c r="J57" s="37">
        <f t="shared" si="22"/>
        <v>6174.2030000000004</v>
      </c>
      <c r="K57" s="37">
        <f t="shared" si="22"/>
        <v>5600.8649999999989</v>
      </c>
      <c r="L57" s="37">
        <f t="shared" si="22"/>
        <v>5286.482</v>
      </c>
      <c r="M57" s="37">
        <f t="shared" si="22"/>
        <v>5114.0940000000001</v>
      </c>
      <c r="N57" s="37">
        <f t="shared" si="22"/>
        <v>5019.5655000000006</v>
      </c>
      <c r="O57" s="38">
        <f t="shared" si="22"/>
        <v>4967.7330000000002</v>
      </c>
      <c r="P57" s="39">
        <f>SUM(C57:O57)</f>
        <v>71735.436884123133</v>
      </c>
      <c r="Q57" s="112"/>
      <c r="R57" s="147"/>
      <c r="S57" s="148"/>
      <c r="T57" s="149"/>
      <c r="U57" s="149"/>
      <c r="V57" s="149"/>
      <c r="W57" s="149"/>
      <c r="X57" s="149"/>
      <c r="Y57" s="149"/>
      <c r="Z57" s="149"/>
      <c r="AA57" s="149"/>
      <c r="AB57" s="149"/>
      <c r="AC57" s="149"/>
      <c r="AD57" s="149"/>
      <c r="AE57" s="150"/>
    </row>
    <row r="58" spans="1:31" ht="16.5" thickBot="1" x14ac:dyDescent="0.3">
      <c r="A58" s="41"/>
      <c r="B58" s="2"/>
      <c r="C58" s="2"/>
      <c r="D58" s="2"/>
      <c r="E58" s="2"/>
      <c r="F58" s="2"/>
      <c r="G58" s="2"/>
      <c r="H58" s="2"/>
      <c r="I58" s="2"/>
      <c r="J58" s="2"/>
      <c r="K58" s="2"/>
      <c r="L58" s="2"/>
      <c r="M58" s="2"/>
      <c r="N58" s="2"/>
      <c r="O58" s="42"/>
      <c r="P58" s="43"/>
      <c r="Q58" s="111"/>
      <c r="R58" s="134"/>
      <c r="S58" s="159"/>
      <c r="T58" s="74"/>
      <c r="U58" s="74"/>
      <c r="V58" s="74"/>
      <c r="W58" s="74"/>
      <c r="X58" s="74"/>
      <c r="Y58" s="74"/>
      <c r="Z58" s="74"/>
      <c r="AA58" s="74"/>
      <c r="AB58" s="74"/>
      <c r="AC58" s="74"/>
      <c r="AD58" s="74"/>
      <c r="AE58" s="135"/>
    </row>
    <row r="59" spans="1:31" s="92" customFormat="1" ht="16.5" thickBot="1" x14ac:dyDescent="0.3">
      <c r="A59" s="89"/>
      <c r="B59" s="90"/>
      <c r="C59" s="3" t="s">
        <v>7</v>
      </c>
      <c r="D59" s="3" t="s">
        <v>7</v>
      </c>
      <c r="E59" s="3" t="s">
        <v>7</v>
      </c>
      <c r="F59" s="3" t="s">
        <v>7</v>
      </c>
      <c r="G59" s="3" t="s">
        <v>7</v>
      </c>
      <c r="H59" s="3" t="s">
        <v>7</v>
      </c>
      <c r="I59" s="3" t="s">
        <v>7</v>
      </c>
      <c r="J59" s="3" t="s">
        <v>7</v>
      </c>
      <c r="K59" s="3" t="s">
        <v>7</v>
      </c>
      <c r="L59" s="3" t="s">
        <v>7</v>
      </c>
      <c r="M59" s="3" t="s">
        <v>7</v>
      </c>
      <c r="N59" s="3" t="s">
        <v>7</v>
      </c>
      <c r="O59" s="95" t="s">
        <v>7</v>
      </c>
      <c r="P59" s="91"/>
      <c r="Q59" s="112"/>
      <c r="R59" s="147"/>
      <c r="S59" s="148"/>
      <c r="T59" s="149"/>
      <c r="U59" s="149"/>
      <c r="V59" s="149"/>
      <c r="W59" s="149"/>
      <c r="X59" s="149"/>
      <c r="Y59" s="149"/>
      <c r="Z59" s="203" t="s">
        <v>80</v>
      </c>
      <c r="AA59" s="204"/>
      <c r="AB59" s="204"/>
      <c r="AC59" s="204"/>
      <c r="AD59" s="204"/>
      <c r="AE59" s="205"/>
    </row>
    <row r="60" spans="1:31" ht="45" customHeight="1" x14ac:dyDescent="0.25">
      <c r="A60" s="41"/>
      <c r="B60" s="97">
        <v>2011</v>
      </c>
      <c r="C60" s="18" t="s">
        <v>11</v>
      </c>
      <c r="D60" s="18" t="s">
        <v>12</v>
      </c>
      <c r="E60" s="18" t="s">
        <v>13</v>
      </c>
      <c r="F60" s="18" t="s">
        <v>14</v>
      </c>
      <c r="G60" s="18" t="s">
        <v>15</v>
      </c>
      <c r="H60" s="18" t="s">
        <v>16</v>
      </c>
      <c r="I60" s="18" t="s">
        <v>17</v>
      </c>
      <c r="J60" s="18" t="s">
        <v>18</v>
      </c>
      <c r="K60" s="18" t="s">
        <v>19</v>
      </c>
      <c r="L60" s="18" t="s">
        <v>20</v>
      </c>
      <c r="M60" s="18" t="s">
        <v>21</v>
      </c>
      <c r="N60" s="18" t="s">
        <v>22</v>
      </c>
      <c r="O60" s="19" t="s">
        <v>23</v>
      </c>
      <c r="P60" s="43"/>
      <c r="Q60" s="114"/>
      <c r="R60" s="213" t="s">
        <v>49</v>
      </c>
      <c r="S60" s="214"/>
      <c r="T60" s="214"/>
      <c r="U60" s="214"/>
      <c r="V60" s="214"/>
      <c r="W60" s="151"/>
      <c r="X60" s="74"/>
      <c r="Y60" s="74"/>
      <c r="Z60" s="218" t="s">
        <v>61</v>
      </c>
      <c r="AA60" s="219"/>
      <c r="AB60" s="219"/>
      <c r="AC60" s="219"/>
      <c r="AD60" s="219"/>
      <c r="AE60" s="118" t="s">
        <v>62</v>
      </c>
    </row>
    <row r="61" spans="1:31" s="49" customFormat="1" x14ac:dyDescent="0.25">
      <c r="A61" s="44" t="s">
        <v>32</v>
      </c>
      <c r="B61" s="45" t="s">
        <v>24</v>
      </c>
      <c r="C61" s="46">
        <v>2375.2075</v>
      </c>
      <c r="D61" s="46">
        <v>2171.5930769230768</v>
      </c>
      <c r="E61" s="46">
        <v>2032.578</v>
      </c>
      <c r="F61" s="46">
        <v>4572.9660000000003</v>
      </c>
      <c r="G61" s="46">
        <v>5544.721274999999</v>
      </c>
      <c r="H61" s="46">
        <v>4435.7770199999995</v>
      </c>
      <c r="I61" s="46">
        <v>3548.6216159999999</v>
      </c>
      <c r="J61" s="46">
        <v>3371.1905351999999</v>
      </c>
      <c r="K61" s="46">
        <v>3202.6310084399997</v>
      </c>
      <c r="L61" s="46">
        <v>3042.4994580179996</v>
      </c>
      <c r="M61" s="46">
        <v>2981.6494688576395</v>
      </c>
      <c r="N61" s="46">
        <v>3041.2824582347921</v>
      </c>
      <c r="O61" s="47">
        <v>3071.6952828171402</v>
      </c>
      <c r="P61" s="48">
        <f>SUM(C61:O61)</f>
        <v>43392.412699490647</v>
      </c>
      <c r="Q61" s="112"/>
      <c r="R61" s="132"/>
      <c r="S61" s="152"/>
      <c r="T61" s="45"/>
      <c r="U61" s="45"/>
      <c r="V61" s="45"/>
      <c r="W61" s="45"/>
      <c r="X61" s="45"/>
      <c r="Y61" s="45"/>
      <c r="Z61" s="121"/>
      <c r="AA61" s="122"/>
      <c r="AB61" s="122"/>
      <c r="AC61" s="122"/>
      <c r="AD61" s="122"/>
      <c r="AE61" s="123"/>
    </row>
    <row r="62" spans="1:31" x14ac:dyDescent="0.25">
      <c r="A62" s="69" t="s">
        <v>33</v>
      </c>
      <c r="B62" s="51" t="s">
        <v>98</v>
      </c>
      <c r="C62" s="52"/>
      <c r="D62" s="52"/>
      <c r="E62" s="52"/>
      <c r="F62" s="52"/>
      <c r="G62" s="52"/>
      <c r="H62" s="52"/>
      <c r="I62" s="52"/>
      <c r="J62" s="52"/>
      <c r="K62" s="52"/>
      <c r="L62" s="52"/>
      <c r="M62" s="52"/>
      <c r="N62" s="52"/>
      <c r="O62" s="53"/>
      <c r="P62" s="54"/>
      <c r="Q62" s="115"/>
      <c r="R62" s="160" t="s">
        <v>50</v>
      </c>
      <c r="S62" s="172">
        <v>1</v>
      </c>
      <c r="T62" s="162">
        <v>2</v>
      </c>
      <c r="U62" s="162">
        <v>3</v>
      </c>
      <c r="V62" s="162">
        <v>4</v>
      </c>
      <c r="W62" s="162"/>
      <c r="X62" s="162">
        <v>5</v>
      </c>
      <c r="Y62" s="162"/>
      <c r="Z62" s="124">
        <v>1</v>
      </c>
      <c r="AA62" s="119">
        <v>2</v>
      </c>
      <c r="AB62" s="119">
        <v>3</v>
      </c>
      <c r="AC62" s="119">
        <v>4</v>
      </c>
      <c r="AD62" s="119">
        <v>5</v>
      </c>
      <c r="AE62" s="120"/>
    </row>
    <row r="63" spans="1:31" s="55" customFormat="1" x14ac:dyDescent="0.25">
      <c r="A63" s="59"/>
      <c r="B63" s="51"/>
      <c r="C63" s="52"/>
      <c r="D63" s="52"/>
      <c r="E63" s="52"/>
      <c r="F63" s="52"/>
      <c r="G63" s="52"/>
      <c r="H63" s="56"/>
      <c r="I63" s="56"/>
      <c r="J63" s="56"/>
      <c r="K63" s="56"/>
      <c r="L63" s="56"/>
      <c r="M63" s="56"/>
      <c r="N63" s="56"/>
      <c r="O63" s="57"/>
      <c r="P63" s="58"/>
      <c r="Q63" s="116"/>
      <c r="R63" s="136">
        <f>AVERAGE(X45,X81)</f>
        <v>0.55067402042813474</v>
      </c>
      <c r="S63" s="139">
        <f t="shared" ref="S63:V65" si="23">$R63*C$53</f>
        <v>671.69427321257479</v>
      </c>
      <c r="T63" s="140">
        <f t="shared" si="23"/>
        <v>572.87967496488898</v>
      </c>
      <c r="U63" s="140">
        <f t="shared" si="23"/>
        <v>515.71420490424441</v>
      </c>
      <c r="V63" s="140">
        <f t="shared" si="23"/>
        <v>463.85695706351669</v>
      </c>
      <c r="W63" s="140"/>
      <c r="X63" s="140">
        <f>$R63*G$53</f>
        <v>449.94124835161119</v>
      </c>
      <c r="Y63" s="51"/>
      <c r="Z63" s="125">
        <f>C54/SUM(C52:C53)</f>
        <v>0.1938073602211704</v>
      </c>
      <c r="AA63" s="126">
        <f>D54/SUM(D52:D53)</f>
        <v>0.19402532325776792</v>
      </c>
      <c r="AB63" s="126">
        <f>E54/SUM(E52:E53)</f>
        <v>0.19403736996952903</v>
      </c>
      <c r="AC63" s="126">
        <f>F54/SUM(F52:F53)</f>
        <v>0.19401161181951693</v>
      </c>
      <c r="AD63" s="126">
        <f>G54/SUM(G52:G53)</f>
        <v>0.19401161181951693</v>
      </c>
      <c r="AE63" s="127">
        <f>AD63*$P$61</f>
        <v>8418.6319285658556</v>
      </c>
    </row>
    <row r="64" spans="1:31" s="55" customFormat="1" x14ac:dyDescent="0.25">
      <c r="A64" s="59"/>
      <c r="B64" s="51"/>
      <c r="C64" s="51"/>
      <c r="D64" s="51"/>
      <c r="E64" s="51"/>
      <c r="F64" s="51"/>
      <c r="G64" s="51"/>
      <c r="H64" s="51"/>
      <c r="I64" s="51"/>
      <c r="J64" s="51"/>
      <c r="K64" s="51"/>
      <c r="L64" s="51"/>
      <c r="M64" s="51"/>
      <c r="N64" s="51"/>
      <c r="O64" s="60"/>
      <c r="P64" s="61"/>
      <c r="Q64" s="117"/>
      <c r="R64" s="136">
        <f t="shared" ref="R64:R65" si="24">AVERAGE(X46,X82)</f>
        <v>0.69673483973403538</v>
      </c>
      <c r="S64" s="139">
        <f t="shared" si="23"/>
        <v>849.85451362528499</v>
      </c>
      <c r="T64" s="140">
        <f t="shared" si="23"/>
        <v>724.83032377889049</v>
      </c>
      <c r="U64" s="140">
        <f t="shared" si="23"/>
        <v>652.5022800661003</v>
      </c>
      <c r="V64" s="140">
        <f t="shared" si="23"/>
        <v>586.89041184092628</v>
      </c>
      <c r="W64" s="140"/>
      <c r="X64" s="140">
        <f>$R64*G$53</f>
        <v>569.28369948569843</v>
      </c>
      <c r="Y64" s="51"/>
      <c r="Z64" s="125">
        <f>C55/SUM(C52:C53)</f>
        <v>0.25463403878584301</v>
      </c>
      <c r="AA64" s="126">
        <f>D55/SUM(D52:D53)</f>
        <v>0.25488462752715108</v>
      </c>
      <c r="AB64" s="126">
        <f>E55/SUM(E52:E53)</f>
        <v>0.25489847744585398</v>
      </c>
      <c r="AC64" s="126">
        <f>F55/SUM(F52:F53)</f>
        <v>0.25486886369807948</v>
      </c>
      <c r="AD64" s="126">
        <f>G55/SUM(G52:G53)</f>
        <v>0.25486886369807948</v>
      </c>
      <c r="AE64" s="127">
        <f t="shared" ref="AE64:AE65" si="25">AD64*$P$61</f>
        <v>11059.374917837295</v>
      </c>
    </row>
    <row r="65" spans="1:31" s="55" customFormat="1" ht="16.5" thickBot="1" x14ac:dyDescent="0.3">
      <c r="A65" s="59"/>
      <c r="B65" s="51"/>
      <c r="C65" s="51"/>
      <c r="D65" s="51"/>
      <c r="E65" s="51"/>
      <c r="F65" s="51"/>
      <c r="G65" s="51"/>
      <c r="H65" s="51"/>
      <c r="I65" s="51"/>
      <c r="J65" s="51"/>
      <c r="K65" s="51"/>
      <c r="L65" s="51"/>
      <c r="M65" s="51"/>
      <c r="N65" s="51"/>
      <c r="O65" s="60"/>
      <c r="P65" s="61"/>
      <c r="Q65" s="117"/>
      <c r="R65" s="136">
        <f t="shared" si="24"/>
        <v>1.4778974364383031</v>
      </c>
      <c r="S65" s="139">
        <f t="shared" si="23"/>
        <v>1802.6912613007578</v>
      </c>
      <c r="T65" s="140">
        <f t="shared" si="23"/>
        <v>1537.4929116139594</v>
      </c>
      <c r="U65" s="140">
        <f t="shared" si="23"/>
        <v>1384.0723787372992</v>
      </c>
      <c r="V65" s="140">
        <f t="shared" si="23"/>
        <v>1244.898038199186</v>
      </c>
      <c r="W65" s="140"/>
      <c r="X65" s="140">
        <f>$R65*G$53</f>
        <v>1207.5510970532102</v>
      </c>
      <c r="Y65" s="51"/>
      <c r="Z65" s="128">
        <f>C56/SUM(C52:C53)</f>
        <v>0.52254255650898818</v>
      </c>
      <c r="AA65" s="129">
        <f>D56/SUM(D52:D53)</f>
        <v>0.52312110117524002</v>
      </c>
      <c r="AB65" s="129">
        <f>E56/SUM(E52:E53)</f>
        <v>0.52315307705951852</v>
      </c>
      <c r="AC65" s="129">
        <f>F56/SUM(F52:F53)</f>
        <v>0.5230847065663623</v>
      </c>
      <c r="AD65" s="129">
        <f>G56/SUM(G52:G53)</f>
        <v>0.52308470656636241</v>
      </c>
      <c r="AE65" s="130">
        <f t="shared" si="25"/>
        <v>22697.907464119562</v>
      </c>
    </row>
    <row r="66" spans="1:31" s="55" customFormat="1" x14ac:dyDescent="0.25">
      <c r="A66" s="62"/>
      <c r="B66" s="63"/>
      <c r="C66" s="63"/>
      <c r="D66" s="63"/>
      <c r="E66" s="63"/>
      <c r="F66" s="63"/>
      <c r="G66" s="63"/>
      <c r="H66" s="63"/>
      <c r="I66" s="63"/>
      <c r="J66" s="63"/>
      <c r="K66" s="63"/>
      <c r="L66" s="63"/>
      <c r="M66" s="63"/>
      <c r="N66" s="63"/>
      <c r="O66" s="64"/>
      <c r="P66" s="65"/>
      <c r="Q66" s="111"/>
      <c r="R66" s="157"/>
      <c r="S66" s="158"/>
      <c r="T66" s="51"/>
      <c r="U66" s="51"/>
      <c r="V66" s="51"/>
      <c r="W66" s="51"/>
      <c r="X66" s="51"/>
      <c r="Y66" s="51"/>
      <c r="Z66" s="51"/>
      <c r="AA66" s="51"/>
      <c r="AB66" s="51"/>
      <c r="AC66" s="51"/>
      <c r="AD66" s="51"/>
      <c r="AE66" s="156"/>
    </row>
    <row r="67" spans="1:31" x14ac:dyDescent="0.25">
      <c r="C67" s="12"/>
      <c r="H67" s="12"/>
      <c r="I67" s="12"/>
      <c r="J67" s="12"/>
      <c r="K67" s="12"/>
      <c r="L67" s="12"/>
      <c r="M67" s="12"/>
      <c r="N67" s="12"/>
      <c r="O67" s="12"/>
      <c r="Q67" s="113"/>
      <c r="R67" s="134"/>
      <c r="S67" s="159"/>
      <c r="T67" s="74"/>
      <c r="U67" s="74"/>
      <c r="V67" s="74"/>
      <c r="W67" s="74"/>
      <c r="X67" s="74"/>
      <c r="Y67" s="74"/>
      <c r="Z67" s="74"/>
      <c r="AA67" s="74"/>
      <c r="AB67" s="74"/>
      <c r="AC67" s="74"/>
      <c r="AD67" s="74"/>
      <c r="AE67" s="135"/>
    </row>
    <row r="68" spans="1:31" s="16" customFormat="1" x14ac:dyDescent="0.25">
      <c r="A68" s="13" t="s">
        <v>6</v>
      </c>
      <c r="B68" s="96">
        <v>2012</v>
      </c>
      <c r="C68" s="14" t="s">
        <v>7</v>
      </c>
      <c r="D68" s="14" t="s">
        <v>7</v>
      </c>
      <c r="E68" s="14" t="s">
        <v>7</v>
      </c>
      <c r="F68" s="14" t="s">
        <v>7</v>
      </c>
      <c r="G68" s="14" t="s">
        <v>7</v>
      </c>
      <c r="H68" s="14" t="s">
        <v>8</v>
      </c>
      <c r="I68" s="14" t="s">
        <v>8</v>
      </c>
      <c r="J68" s="14" t="s">
        <v>8</v>
      </c>
      <c r="K68" s="14" t="s">
        <v>8</v>
      </c>
      <c r="L68" s="14" t="s">
        <v>8</v>
      </c>
      <c r="M68" s="14" t="s">
        <v>8</v>
      </c>
      <c r="N68" s="14" t="s">
        <v>8</v>
      </c>
      <c r="O68" s="15" t="s">
        <v>8</v>
      </c>
      <c r="P68"/>
      <c r="Q68" s="113"/>
      <c r="R68" s="160"/>
      <c r="S68" s="161"/>
      <c r="T68" s="162"/>
      <c r="U68" s="162"/>
      <c r="V68" s="162"/>
      <c r="W68" s="162"/>
      <c r="X68" s="162"/>
      <c r="Y68" s="162"/>
      <c r="Z68" s="162"/>
      <c r="AA68" s="162"/>
      <c r="AB68" s="162"/>
      <c r="AC68" s="162"/>
      <c r="AD68" s="162"/>
      <c r="AE68" s="163"/>
    </row>
    <row r="69" spans="1:31" s="21" customFormat="1" ht="31.5" x14ac:dyDescent="0.25">
      <c r="A69" s="17" t="s">
        <v>9</v>
      </c>
      <c r="B69" s="18" t="s">
        <v>10</v>
      </c>
      <c r="C69" s="18" t="s">
        <v>11</v>
      </c>
      <c r="D69" s="18" t="s">
        <v>12</v>
      </c>
      <c r="E69" s="18" t="s">
        <v>13</v>
      </c>
      <c r="F69" s="18" t="s">
        <v>14</v>
      </c>
      <c r="G69" s="18" t="s">
        <v>15</v>
      </c>
      <c r="H69" s="18" t="s">
        <v>16</v>
      </c>
      <c r="I69" s="18" t="s">
        <v>17</v>
      </c>
      <c r="J69" s="18" t="s">
        <v>18</v>
      </c>
      <c r="K69" s="18" t="s">
        <v>19</v>
      </c>
      <c r="L69" s="18" t="s">
        <v>20</v>
      </c>
      <c r="M69" s="18" t="s">
        <v>21</v>
      </c>
      <c r="N69" s="18" t="s">
        <v>22</v>
      </c>
      <c r="O69" s="19" t="s">
        <v>23</v>
      </c>
      <c r="P69" s="20" t="s">
        <v>24</v>
      </c>
      <c r="Q69" s="20"/>
      <c r="R69" s="213" t="s">
        <v>47</v>
      </c>
      <c r="S69" s="214"/>
      <c r="T69" s="214"/>
      <c r="U69" s="214"/>
      <c r="V69" s="214"/>
      <c r="W69" s="151"/>
      <c r="X69" s="151"/>
      <c r="Y69" s="151"/>
      <c r="Z69" s="151"/>
      <c r="AA69" s="151"/>
      <c r="AB69" s="151"/>
      <c r="AC69" s="151"/>
      <c r="AD69" s="151"/>
      <c r="AE69" s="164"/>
    </row>
    <row r="70" spans="1:31" x14ac:dyDescent="0.25">
      <c r="A70" s="66" t="s">
        <v>35</v>
      </c>
      <c r="B70" s="23" t="s">
        <v>26</v>
      </c>
      <c r="C70" s="67">
        <v>1817.046</v>
      </c>
      <c r="D70" s="67">
        <v>1538.4929999999997</v>
      </c>
      <c r="E70" s="67">
        <v>1384.4159999999999</v>
      </c>
      <c r="F70" s="67">
        <v>1246.278</v>
      </c>
      <c r="G70" s="67">
        <v>1208.88966</v>
      </c>
      <c r="H70" s="25">
        <v>1752.7460000000001</v>
      </c>
      <c r="I70" s="25">
        <v>1999.9949999999999</v>
      </c>
      <c r="J70" s="25">
        <v>1708.38</v>
      </c>
      <c r="K70" s="25">
        <v>1548.596</v>
      </c>
      <c r="L70" s="25">
        <v>1461.046</v>
      </c>
      <c r="M70" s="25">
        <v>1413.076</v>
      </c>
      <c r="N70" s="25">
        <v>1386.7909999999999</v>
      </c>
      <c r="O70" s="26">
        <v>1372.3889999999999</v>
      </c>
      <c r="P70" s="27">
        <f>SUM(C70:O70)</f>
        <v>19838.141660000001</v>
      </c>
      <c r="Q70" s="112"/>
      <c r="R70" s="138"/>
      <c r="S70" s="139"/>
      <c r="T70" s="140"/>
      <c r="U70" s="140"/>
      <c r="V70" s="140"/>
      <c r="W70" s="140"/>
      <c r="X70" s="140"/>
      <c r="Y70" s="74"/>
      <c r="Z70" s="74"/>
      <c r="AA70" s="74"/>
      <c r="AB70" s="74"/>
      <c r="AC70" s="74"/>
      <c r="AD70" s="74"/>
      <c r="AE70" s="135"/>
    </row>
    <row r="71" spans="1:31" x14ac:dyDescent="0.25">
      <c r="A71" s="29" t="str">
        <f>A70</f>
        <v>ANZ RESELLER</v>
      </c>
      <c r="B71" s="30" t="s">
        <v>27</v>
      </c>
      <c r="C71" s="68">
        <v>794.53499999999974</v>
      </c>
      <c r="D71" s="68">
        <v>677.64899999999977</v>
      </c>
      <c r="E71" s="68">
        <v>610.02899999999988</v>
      </c>
      <c r="F71" s="68">
        <v>548.68799999999987</v>
      </c>
      <c r="G71" s="68">
        <v>532.22735999999998</v>
      </c>
      <c r="H71" s="32">
        <v>768.60500000000002</v>
      </c>
      <c r="I71" s="32">
        <v>875.649</v>
      </c>
      <c r="J71" s="32">
        <v>749.45399999999995</v>
      </c>
      <c r="K71" s="32">
        <v>680.30799999999999</v>
      </c>
      <c r="L71" s="32">
        <v>642.42200000000003</v>
      </c>
      <c r="M71" s="32">
        <v>621.66300000000001</v>
      </c>
      <c r="N71" s="32">
        <v>610.28800000000001</v>
      </c>
      <c r="O71" s="33">
        <v>604.05600000000004</v>
      </c>
      <c r="P71" s="34">
        <f t="shared" ref="P71:P75" si="26">SUM(C71:O71)</f>
        <v>8715.5733600000003</v>
      </c>
      <c r="Q71" s="112"/>
      <c r="R71" s="143">
        <v>1</v>
      </c>
      <c r="S71" s="144">
        <v>2</v>
      </c>
      <c r="T71" s="144">
        <v>3</v>
      </c>
      <c r="U71" s="144">
        <v>4</v>
      </c>
      <c r="V71" s="144">
        <v>5</v>
      </c>
      <c r="W71" s="144"/>
      <c r="X71" s="140" t="s">
        <v>45</v>
      </c>
      <c r="Y71" s="74"/>
      <c r="Z71" s="74"/>
      <c r="AA71" s="74"/>
      <c r="AB71" s="74"/>
      <c r="AC71" s="74"/>
      <c r="AD71" s="74"/>
      <c r="AE71" s="135"/>
    </row>
    <row r="72" spans="1:31" x14ac:dyDescent="0.25">
      <c r="A72" s="29" t="str">
        <f>A71</f>
        <v>ANZ RESELLER</v>
      </c>
      <c r="B72" s="30" t="s">
        <v>28</v>
      </c>
      <c r="C72" s="68">
        <v>562.21199999999988</v>
      </c>
      <c r="D72" s="68">
        <v>469.47599999999994</v>
      </c>
      <c r="E72" s="68">
        <v>422.28</v>
      </c>
      <c r="F72" s="68">
        <v>380.05199999999991</v>
      </c>
      <c r="G72" s="68">
        <v>368.65043999999989</v>
      </c>
      <c r="H72" s="32">
        <v>539.97400000000005</v>
      </c>
      <c r="I72" s="32">
        <v>618.28499999999997</v>
      </c>
      <c r="J72" s="32">
        <v>525.85400000000004</v>
      </c>
      <c r="K72" s="32">
        <v>475.20699999999999</v>
      </c>
      <c r="L72" s="32">
        <v>447.45800000000003</v>
      </c>
      <c r="M72" s="32">
        <v>432.25299999999999</v>
      </c>
      <c r="N72" s="32">
        <v>423.92099999999999</v>
      </c>
      <c r="O72" s="33">
        <v>419.35599999999999</v>
      </c>
      <c r="P72" s="34">
        <f t="shared" si="26"/>
        <v>6084.9784399999999</v>
      </c>
      <c r="Q72" s="112"/>
      <c r="R72" s="145">
        <f>C72/C$70</f>
        <v>0.30940988835725669</v>
      </c>
      <c r="S72" s="146">
        <f>D72/D$70</f>
        <v>0.30515315961788586</v>
      </c>
      <c r="T72" s="56">
        <f>E72/E$70</f>
        <v>0.30502392344497609</v>
      </c>
      <c r="U72" s="56">
        <f>F72/F$70</f>
        <v>0.30494961798250464</v>
      </c>
      <c r="V72" s="56">
        <f>G72/G$70</f>
        <v>0.30494961798250458</v>
      </c>
      <c r="W72" s="56"/>
      <c r="X72" s="56">
        <f>AVERAGE(R72:V72)</f>
        <v>0.30589724147702557</v>
      </c>
      <c r="Y72" s="74"/>
      <c r="Z72" s="74"/>
      <c r="AA72" s="74"/>
      <c r="AB72" s="74"/>
      <c r="AC72" s="74"/>
      <c r="AD72" s="74"/>
      <c r="AE72" s="135"/>
    </row>
    <row r="73" spans="1:31" x14ac:dyDescent="0.25">
      <c r="A73" s="29" t="str">
        <f>A72</f>
        <v>ANZ RESELLER</v>
      </c>
      <c r="B73" s="30" t="s">
        <v>29</v>
      </c>
      <c r="C73" s="68">
        <v>531.9899999999999</v>
      </c>
      <c r="D73" s="68">
        <v>431.38799999999992</v>
      </c>
      <c r="E73" s="68">
        <v>387.91799999999995</v>
      </c>
      <c r="F73" s="68">
        <v>349.41599999999994</v>
      </c>
      <c r="G73" s="68">
        <v>338.93351999999987</v>
      </c>
      <c r="H73" s="32">
        <v>507.23200000000003</v>
      </c>
      <c r="I73" s="32">
        <v>585.25099999999998</v>
      </c>
      <c r="J73" s="32">
        <v>493.05</v>
      </c>
      <c r="K73" s="32">
        <v>442.53100000000001</v>
      </c>
      <c r="L73" s="32">
        <v>414.85</v>
      </c>
      <c r="M73" s="32">
        <v>399.68299999999999</v>
      </c>
      <c r="N73" s="32">
        <v>391.37299999999999</v>
      </c>
      <c r="O73" s="33">
        <v>386.81900000000002</v>
      </c>
      <c r="P73" s="34">
        <f t="shared" si="26"/>
        <v>5660.4345199999998</v>
      </c>
      <c r="Q73" s="112"/>
      <c r="R73" s="145">
        <f t="shared" ref="R73:R74" si="27">C73/C$70</f>
        <v>0.29277739804055586</v>
      </c>
      <c r="S73" s="146">
        <f t="shared" ref="S73:V74" si="28">D73/D$70</f>
        <v>0.28039646589227252</v>
      </c>
      <c r="T73" s="56">
        <f t="shared" si="28"/>
        <v>0.28020334928229662</v>
      </c>
      <c r="U73" s="56">
        <f t="shared" si="28"/>
        <v>0.2803676226331524</v>
      </c>
      <c r="V73" s="56">
        <f t="shared" si="28"/>
        <v>0.28036762263315235</v>
      </c>
      <c r="W73" s="56"/>
      <c r="X73" s="56">
        <f t="shared" ref="X73:X74" si="29">AVERAGE(R73:V73)</f>
        <v>0.28282249169628593</v>
      </c>
      <c r="Y73" s="74"/>
      <c r="Z73" s="74"/>
      <c r="AA73" s="74"/>
      <c r="AB73" s="74"/>
      <c r="AC73" s="74"/>
      <c r="AD73" s="74"/>
      <c r="AE73" s="135"/>
    </row>
    <row r="74" spans="1:31" x14ac:dyDescent="0.25">
      <c r="A74" s="29" t="str">
        <f>A73</f>
        <v>ANZ RESELLER</v>
      </c>
      <c r="B74" s="30" t="s">
        <v>30</v>
      </c>
      <c r="C74" s="68">
        <v>1474.7369999999999</v>
      </c>
      <c r="D74" s="68">
        <v>1215.9180000000001</v>
      </c>
      <c r="E74" s="68">
        <v>1093.7190000000001</v>
      </c>
      <c r="F74" s="68">
        <v>984.423</v>
      </c>
      <c r="G74" s="68">
        <v>954.89030999999989</v>
      </c>
      <c r="H74" s="32">
        <v>1412.742</v>
      </c>
      <c r="I74" s="32">
        <v>1623.2760000000001</v>
      </c>
      <c r="J74" s="32">
        <v>1374.6590000000001</v>
      </c>
      <c r="K74" s="32">
        <v>1238.4349999999999</v>
      </c>
      <c r="L74" s="32">
        <v>1163.7940000000001</v>
      </c>
      <c r="M74" s="32">
        <v>1122.896</v>
      </c>
      <c r="N74" s="32">
        <v>1100.4870000000001</v>
      </c>
      <c r="O74" s="33">
        <v>1088.2090000000001</v>
      </c>
      <c r="P74" s="34">
        <f t="shared" si="26"/>
        <v>15848.185309999999</v>
      </c>
      <c r="Q74" s="112"/>
      <c r="R74" s="145">
        <f t="shared" si="27"/>
        <v>0.81161236424394312</v>
      </c>
      <c r="S74" s="146">
        <f t="shared" si="28"/>
        <v>0.79033053774050344</v>
      </c>
      <c r="T74" s="56">
        <f t="shared" si="28"/>
        <v>0.79002192982456143</v>
      </c>
      <c r="U74" s="56">
        <f t="shared" si="28"/>
        <v>0.78989037758830694</v>
      </c>
      <c r="V74" s="56">
        <f t="shared" si="28"/>
        <v>0.78989037758830682</v>
      </c>
      <c r="W74" s="56"/>
      <c r="X74" s="56">
        <f t="shared" si="29"/>
        <v>0.79434911739712444</v>
      </c>
      <c r="Y74" s="74"/>
      <c r="Z74" s="74"/>
      <c r="AA74" s="74"/>
      <c r="AB74" s="74"/>
      <c r="AC74" s="74"/>
      <c r="AD74" s="74"/>
      <c r="AE74" s="135"/>
    </row>
    <row r="75" spans="1:31" s="40" customFormat="1" x14ac:dyDescent="0.25">
      <c r="A75" s="35" t="str">
        <f>A74</f>
        <v>ANZ RESELLER</v>
      </c>
      <c r="B75" s="36" t="s">
        <v>31</v>
      </c>
      <c r="C75" s="37">
        <f t="shared" ref="C75:O75" si="30">SUM(C70:C74)</f>
        <v>5180.5199999999995</v>
      </c>
      <c r="D75" s="37">
        <f t="shared" si="30"/>
        <v>4332.9239999999991</v>
      </c>
      <c r="E75" s="37">
        <f t="shared" si="30"/>
        <v>3898.3619999999996</v>
      </c>
      <c r="F75" s="37">
        <f t="shared" si="30"/>
        <v>3508.857</v>
      </c>
      <c r="G75" s="37">
        <f t="shared" si="30"/>
        <v>3403.5912899999998</v>
      </c>
      <c r="H75" s="37">
        <f t="shared" si="30"/>
        <v>4981.299</v>
      </c>
      <c r="I75" s="37">
        <f t="shared" si="30"/>
        <v>5702.4559999999992</v>
      </c>
      <c r="J75" s="37">
        <f t="shared" si="30"/>
        <v>4851.3970000000008</v>
      </c>
      <c r="K75" s="37">
        <f t="shared" si="30"/>
        <v>4385.0769999999993</v>
      </c>
      <c r="L75" s="37">
        <f t="shared" si="30"/>
        <v>4129.57</v>
      </c>
      <c r="M75" s="37">
        <f t="shared" si="30"/>
        <v>3989.5709999999999</v>
      </c>
      <c r="N75" s="37">
        <f t="shared" si="30"/>
        <v>3912.86</v>
      </c>
      <c r="O75" s="38">
        <f t="shared" si="30"/>
        <v>3870.8289999999997</v>
      </c>
      <c r="P75" s="39">
        <f t="shared" si="26"/>
        <v>56147.313289999991</v>
      </c>
      <c r="Q75" s="112"/>
      <c r="R75" s="147"/>
      <c r="S75" s="148"/>
      <c r="T75" s="149"/>
      <c r="U75" s="149"/>
      <c r="V75" s="149"/>
      <c r="W75" s="149"/>
      <c r="X75" s="149"/>
      <c r="Y75" s="149"/>
      <c r="Z75" s="149"/>
      <c r="AA75" s="149"/>
      <c r="AB75" s="149"/>
      <c r="AC75" s="149"/>
      <c r="AD75" s="149"/>
      <c r="AE75" s="150"/>
    </row>
    <row r="76" spans="1:31" x14ac:dyDescent="0.25">
      <c r="A76" s="41"/>
      <c r="B76" s="2"/>
      <c r="C76" s="2"/>
      <c r="D76" s="2"/>
      <c r="E76" s="2"/>
      <c r="F76" s="2"/>
      <c r="G76" s="2"/>
      <c r="H76" s="2"/>
      <c r="I76" s="2"/>
      <c r="J76" s="2"/>
      <c r="K76" s="2"/>
      <c r="L76" s="2"/>
      <c r="M76" s="2"/>
      <c r="N76" s="2"/>
      <c r="O76" s="42"/>
      <c r="P76" s="43"/>
      <c r="Q76" s="111"/>
      <c r="R76" s="134"/>
      <c r="S76" s="159"/>
      <c r="T76" s="74"/>
      <c r="U76" s="74"/>
      <c r="V76" s="74"/>
      <c r="W76" s="74"/>
      <c r="X76" s="74"/>
      <c r="Y76" s="74"/>
      <c r="Z76" s="74"/>
      <c r="AA76" s="74"/>
      <c r="AB76" s="74"/>
      <c r="AC76" s="74"/>
      <c r="AD76" s="74"/>
      <c r="AE76" s="135"/>
    </row>
    <row r="77" spans="1:31" s="92" customFormat="1" x14ac:dyDescent="0.25">
      <c r="A77" s="89"/>
      <c r="B77" s="90"/>
      <c r="C77" s="3" t="s">
        <v>7</v>
      </c>
      <c r="D77" s="3" t="s">
        <v>7</v>
      </c>
      <c r="E77" s="3" t="s">
        <v>7</v>
      </c>
      <c r="F77" s="3" t="s">
        <v>7</v>
      </c>
      <c r="G77" s="3" t="s">
        <v>7</v>
      </c>
      <c r="H77" s="3" t="s">
        <v>7</v>
      </c>
      <c r="I77" s="3" t="s">
        <v>7</v>
      </c>
      <c r="J77" s="3" t="s">
        <v>7</v>
      </c>
      <c r="K77" s="3" t="s">
        <v>7</v>
      </c>
      <c r="L77" s="3" t="s">
        <v>7</v>
      </c>
      <c r="M77" s="3" t="s">
        <v>7</v>
      </c>
      <c r="N77" s="3" t="s">
        <v>7</v>
      </c>
      <c r="O77" s="95" t="s">
        <v>7</v>
      </c>
      <c r="P77" s="91"/>
      <c r="Q77" s="112"/>
      <c r="R77" s="147"/>
      <c r="S77" s="148"/>
      <c r="T77" s="149"/>
      <c r="U77" s="149"/>
      <c r="V77" s="149"/>
      <c r="W77" s="149"/>
      <c r="X77" s="149"/>
      <c r="Y77" s="149"/>
      <c r="Z77" s="149"/>
      <c r="AA77" s="149"/>
      <c r="AB77" s="149"/>
      <c r="AC77" s="149"/>
      <c r="AD77" s="149"/>
      <c r="AE77" s="150"/>
    </row>
    <row r="78" spans="1:31" ht="31.5" x14ac:dyDescent="0.25">
      <c r="A78" s="41"/>
      <c r="B78" s="97">
        <v>2011</v>
      </c>
      <c r="C78" s="18" t="s">
        <v>11</v>
      </c>
      <c r="D78" s="18" t="s">
        <v>12</v>
      </c>
      <c r="E78" s="18" t="s">
        <v>13</v>
      </c>
      <c r="F78" s="18" t="s">
        <v>14</v>
      </c>
      <c r="G78" s="18" t="s">
        <v>15</v>
      </c>
      <c r="H78" s="18" t="s">
        <v>16</v>
      </c>
      <c r="I78" s="18" t="s">
        <v>17</v>
      </c>
      <c r="J78" s="18" t="s">
        <v>18</v>
      </c>
      <c r="K78" s="18" t="s">
        <v>19</v>
      </c>
      <c r="L78" s="18" t="s">
        <v>20</v>
      </c>
      <c r="M78" s="18" t="s">
        <v>21</v>
      </c>
      <c r="N78" s="18" t="s">
        <v>22</v>
      </c>
      <c r="O78" s="19" t="s">
        <v>23</v>
      </c>
      <c r="P78" s="43"/>
      <c r="Q78" s="114"/>
      <c r="R78" s="213" t="s">
        <v>46</v>
      </c>
      <c r="S78" s="214"/>
      <c r="T78" s="214"/>
      <c r="U78" s="214"/>
      <c r="V78" s="214"/>
      <c r="W78" s="151"/>
      <c r="X78" s="56"/>
      <c r="Y78" s="74"/>
      <c r="Z78" s="74"/>
      <c r="AA78" s="74"/>
      <c r="AB78" s="74"/>
      <c r="AC78" s="74"/>
      <c r="AD78" s="74"/>
      <c r="AE78" s="135"/>
    </row>
    <row r="79" spans="1:31" s="49" customFormat="1" x14ac:dyDescent="0.25">
      <c r="A79" s="44" t="s">
        <v>32</v>
      </c>
      <c r="B79" s="45" t="s">
        <v>24</v>
      </c>
      <c r="C79" s="46">
        <v>3700.3714285714286</v>
      </c>
      <c r="D79" s="46">
        <v>3333.0184615384605</v>
      </c>
      <c r="E79" s="46">
        <v>3118.6895999999997</v>
      </c>
      <c r="F79" s="46">
        <v>7017.7139999999999</v>
      </c>
      <c r="G79" s="46">
        <v>8508.9782249999989</v>
      </c>
      <c r="H79" s="46">
        <v>6807.1825799999997</v>
      </c>
      <c r="I79" s="46">
        <v>5445.7460639999999</v>
      </c>
      <c r="J79" s="46">
        <v>5173.4587607999993</v>
      </c>
      <c r="K79" s="46">
        <v>4914.7858227599991</v>
      </c>
      <c r="L79" s="46">
        <v>4669.0465316219988</v>
      </c>
      <c r="M79" s="46">
        <v>4575.6656009895587</v>
      </c>
      <c r="N79" s="46">
        <v>4667.1789130093503</v>
      </c>
      <c r="O79" s="47">
        <v>4713.8507021394435</v>
      </c>
      <c r="P79" s="48">
        <f>SUM(C79:O79)</f>
        <v>66645.686690430244</v>
      </c>
      <c r="Q79" s="112"/>
      <c r="R79" s="132"/>
      <c r="S79" s="152"/>
      <c r="T79" s="45"/>
      <c r="U79" s="45"/>
      <c r="V79" s="45"/>
      <c r="W79" s="45"/>
      <c r="X79" s="45"/>
      <c r="Y79" s="45"/>
      <c r="Z79" s="45"/>
      <c r="AA79" s="45"/>
      <c r="AB79" s="45"/>
      <c r="AC79" s="45"/>
      <c r="AD79" s="45"/>
      <c r="AE79" s="133"/>
    </row>
    <row r="80" spans="1:31" s="55" customFormat="1" x14ac:dyDescent="0.25">
      <c r="A80" s="50" t="s">
        <v>33</v>
      </c>
      <c r="B80" s="51" t="s">
        <v>98</v>
      </c>
      <c r="C80" s="52"/>
      <c r="D80" s="52"/>
      <c r="E80" s="52"/>
      <c r="F80" s="52"/>
      <c r="G80" s="52"/>
      <c r="H80" s="52"/>
      <c r="I80" s="52"/>
      <c r="J80" s="52"/>
      <c r="K80" s="52"/>
      <c r="L80" s="52"/>
      <c r="M80" s="52"/>
      <c r="N80" s="52"/>
      <c r="O80" s="53"/>
      <c r="P80" s="54"/>
      <c r="Q80" s="115"/>
      <c r="R80" s="153">
        <v>1</v>
      </c>
      <c r="S80" s="154">
        <v>2</v>
      </c>
      <c r="T80" s="154">
        <v>3</v>
      </c>
      <c r="U80" s="154">
        <v>4</v>
      </c>
      <c r="V80" s="154">
        <v>5</v>
      </c>
      <c r="W80" s="154"/>
      <c r="X80" s="155" t="s">
        <v>45</v>
      </c>
      <c r="Y80" s="51"/>
      <c r="Z80" s="51"/>
      <c r="AA80" s="51"/>
      <c r="AB80" s="51"/>
      <c r="AC80" s="51"/>
      <c r="AD80" s="51"/>
      <c r="AE80" s="156"/>
    </row>
    <row r="81" spans="1:31" s="55" customFormat="1" x14ac:dyDescent="0.25">
      <c r="A81" s="59"/>
      <c r="B81" s="51"/>
      <c r="C81" s="52"/>
      <c r="D81" s="52"/>
      <c r="E81" s="52"/>
      <c r="F81" s="52"/>
      <c r="G81" s="52"/>
      <c r="H81" s="56"/>
      <c r="I81" s="56"/>
      <c r="J81" s="56"/>
      <c r="K81" s="56"/>
      <c r="L81" s="56"/>
      <c r="M81" s="56"/>
      <c r="N81" s="56"/>
      <c r="O81" s="57"/>
      <c r="P81" s="58"/>
      <c r="Q81" s="116"/>
      <c r="R81" s="145">
        <f>C72/C$71</f>
        <v>0.70759878419452893</v>
      </c>
      <c r="S81" s="146">
        <f>D72/D$71</f>
        <v>0.69280114041340002</v>
      </c>
      <c r="T81" s="56">
        <f>E72/E$71</f>
        <v>0.69222938581608429</v>
      </c>
      <c r="U81" s="56">
        <f>F72/F$71</f>
        <v>0.69265593561368211</v>
      </c>
      <c r="V81" s="56">
        <f>G72/G$71</f>
        <v>0.69265593561368188</v>
      </c>
      <c r="W81" s="56"/>
      <c r="X81" s="56">
        <f>AVERAGE(R81:V81)</f>
        <v>0.69558823633027544</v>
      </c>
      <c r="Y81" s="51"/>
      <c r="Z81" s="51"/>
      <c r="AA81" s="51"/>
      <c r="AB81" s="51"/>
      <c r="AC81" s="51"/>
      <c r="AD81" s="51"/>
      <c r="AE81" s="156"/>
    </row>
    <row r="82" spans="1:31" s="55" customFormat="1" x14ac:dyDescent="0.25">
      <c r="A82" s="59"/>
      <c r="B82" s="51"/>
      <c r="C82" s="51"/>
      <c r="D82" s="51"/>
      <c r="E82" s="51"/>
      <c r="F82" s="51"/>
      <c r="G82" s="51"/>
      <c r="H82" s="51"/>
      <c r="I82" s="51"/>
      <c r="J82" s="51"/>
      <c r="K82" s="51"/>
      <c r="L82" s="51"/>
      <c r="M82" s="51"/>
      <c r="N82" s="51"/>
      <c r="O82" s="60"/>
      <c r="P82" s="61"/>
      <c r="Q82" s="117"/>
      <c r="R82" s="145">
        <f t="shared" ref="R82:R83" si="31">C73/C$71</f>
        <v>0.66956144159791586</v>
      </c>
      <c r="S82" s="146">
        <f t="shared" ref="S82:V83" si="32">D73/D$71</f>
        <v>0.63659505142042572</v>
      </c>
      <c r="T82" s="56">
        <f t="shared" si="32"/>
        <v>0.6359009161859519</v>
      </c>
      <c r="U82" s="56">
        <f t="shared" si="32"/>
        <v>0.63682092555331993</v>
      </c>
      <c r="V82" s="56">
        <f t="shared" si="32"/>
        <v>0.63682092555331971</v>
      </c>
      <c r="W82" s="56"/>
      <c r="X82" s="56">
        <f>AVERAGE(R82:V82)</f>
        <v>0.64313985206218649</v>
      </c>
      <c r="Y82" s="51"/>
      <c r="Z82" s="51"/>
      <c r="AA82" s="51"/>
      <c r="AB82" s="51"/>
      <c r="AC82" s="51"/>
      <c r="AD82" s="51"/>
      <c r="AE82" s="156"/>
    </row>
    <row r="83" spans="1:31" s="55" customFormat="1" ht="16.5" thickBot="1" x14ac:dyDescent="0.3">
      <c r="A83" s="59"/>
      <c r="B83" s="51"/>
      <c r="C83" s="51"/>
      <c r="D83" s="51"/>
      <c r="E83" s="51"/>
      <c r="F83" s="51"/>
      <c r="G83" s="51"/>
      <c r="H83" s="51"/>
      <c r="I83" s="51"/>
      <c r="J83" s="51"/>
      <c r="K83" s="51"/>
      <c r="L83" s="51"/>
      <c r="M83" s="51"/>
      <c r="N83" s="51"/>
      <c r="O83" s="60"/>
      <c r="P83" s="61"/>
      <c r="Q83" s="117"/>
      <c r="R83" s="167">
        <f t="shared" si="31"/>
        <v>1.8561007381676078</v>
      </c>
      <c r="S83" s="168">
        <f t="shared" si="32"/>
        <v>1.794318297525711</v>
      </c>
      <c r="T83" s="169">
        <f t="shared" si="32"/>
        <v>1.7928967311390118</v>
      </c>
      <c r="U83" s="169">
        <f t="shared" si="32"/>
        <v>1.7941398390342056</v>
      </c>
      <c r="V83" s="169">
        <f t="shared" si="32"/>
        <v>1.7941398390342052</v>
      </c>
      <c r="W83" s="169"/>
      <c r="X83" s="169">
        <f>AVERAGE(R83:V83)</f>
        <v>1.8063190889801484</v>
      </c>
      <c r="Y83" s="170"/>
      <c r="Z83" s="170"/>
      <c r="AA83" s="170"/>
      <c r="AB83" s="170"/>
      <c r="AC83" s="170"/>
      <c r="AD83" s="170"/>
      <c r="AE83" s="171"/>
    </row>
    <row r="84" spans="1:31" s="55" customFormat="1" x14ac:dyDescent="0.25">
      <c r="A84" s="62"/>
      <c r="B84" s="63"/>
      <c r="C84" s="63"/>
      <c r="D84" s="63"/>
      <c r="E84" s="63"/>
      <c r="F84" s="63"/>
      <c r="G84" s="63"/>
      <c r="H84" s="63"/>
      <c r="I84" s="63"/>
      <c r="J84" s="63"/>
      <c r="K84" s="63"/>
      <c r="L84" s="63"/>
      <c r="M84" s="63"/>
      <c r="N84" s="63"/>
      <c r="O84" s="64"/>
      <c r="P84" s="65"/>
      <c r="Q84" s="111"/>
      <c r="S84" s="105"/>
    </row>
    <row r="85" spans="1:31" x14ac:dyDescent="0.25">
      <c r="Q85" s="113"/>
    </row>
    <row r="86" spans="1:31" s="16" customFormat="1" x14ac:dyDescent="0.25">
      <c r="A86" s="13" t="s">
        <v>6</v>
      </c>
      <c r="B86" s="96">
        <v>2012</v>
      </c>
      <c r="C86" s="14" t="s">
        <v>7</v>
      </c>
      <c r="D86" s="14" t="s">
        <v>7</v>
      </c>
      <c r="E86" s="14" t="s">
        <v>7</v>
      </c>
      <c r="F86" s="14" t="s">
        <v>7</v>
      </c>
      <c r="G86" s="14" t="s">
        <v>7</v>
      </c>
      <c r="H86" s="14" t="s">
        <v>8</v>
      </c>
      <c r="I86" s="14" t="s">
        <v>8</v>
      </c>
      <c r="J86" s="14" t="s">
        <v>8</v>
      </c>
      <c r="K86" s="14" t="s">
        <v>8</v>
      </c>
      <c r="L86" s="14" t="s">
        <v>8</v>
      </c>
      <c r="M86" s="14" t="s">
        <v>8</v>
      </c>
      <c r="N86" s="14" t="s">
        <v>8</v>
      </c>
      <c r="O86" s="15" t="s">
        <v>8</v>
      </c>
      <c r="P86"/>
      <c r="Q86" s="113"/>
      <c r="S86" s="103"/>
      <c r="W86" s="108"/>
    </row>
    <row r="87" spans="1:31" s="21" customFormat="1" ht="31.5" x14ac:dyDescent="0.25">
      <c r="A87" s="17" t="s">
        <v>9</v>
      </c>
      <c r="B87" s="18" t="s">
        <v>10</v>
      </c>
      <c r="C87" s="18" t="s">
        <v>11</v>
      </c>
      <c r="D87" s="18" t="s">
        <v>12</v>
      </c>
      <c r="E87" s="18" t="s">
        <v>13</v>
      </c>
      <c r="F87" s="18" t="s">
        <v>14</v>
      </c>
      <c r="G87" s="18" t="s">
        <v>15</v>
      </c>
      <c r="H87" s="18" t="s">
        <v>16</v>
      </c>
      <c r="I87" s="18" t="s">
        <v>17</v>
      </c>
      <c r="J87" s="18" t="s">
        <v>18</v>
      </c>
      <c r="K87" s="18" t="s">
        <v>19</v>
      </c>
      <c r="L87" s="18" t="s">
        <v>20</v>
      </c>
      <c r="M87" s="18" t="s">
        <v>21</v>
      </c>
      <c r="N87" s="18" t="s">
        <v>22</v>
      </c>
      <c r="O87" s="19" t="s">
        <v>23</v>
      </c>
      <c r="P87" s="20" t="s">
        <v>24</v>
      </c>
      <c r="Q87" s="20"/>
      <c r="S87" s="106"/>
      <c r="W87" s="107"/>
    </row>
    <row r="88" spans="1:31" x14ac:dyDescent="0.25">
      <c r="A88" s="66" t="s">
        <v>36</v>
      </c>
      <c r="B88" s="23" t="s">
        <v>26</v>
      </c>
      <c r="C88" s="67"/>
      <c r="D88" s="67"/>
      <c r="E88" s="67"/>
      <c r="F88" s="67"/>
      <c r="G88" s="67"/>
      <c r="H88" s="25">
        <f>H34*2</f>
        <v>5363.8519999999999</v>
      </c>
      <c r="I88" s="25">
        <f t="shared" ref="I88:O88" si="33">I34*2</f>
        <v>4680.7219999999998</v>
      </c>
      <c r="J88" s="25">
        <f t="shared" si="33"/>
        <v>4265.47</v>
      </c>
      <c r="K88" s="25">
        <f t="shared" si="33"/>
        <v>4013.0520000000001</v>
      </c>
      <c r="L88" s="25">
        <f t="shared" si="33"/>
        <v>3859.616</v>
      </c>
      <c r="M88" s="25">
        <f t="shared" si="33"/>
        <v>3766.348</v>
      </c>
      <c r="N88" s="25">
        <f t="shared" si="33"/>
        <v>3709.652</v>
      </c>
      <c r="O88" s="25">
        <f t="shared" si="33"/>
        <v>3675.19</v>
      </c>
      <c r="P88" s="27">
        <f>SUM(C88:O88)</f>
        <v>33333.902000000002</v>
      </c>
      <c r="Q88" s="112"/>
    </row>
    <row r="89" spans="1:31" x14ac:dyDescent="0.25">
      <c r="A89" s="29" t="str">
        <f>A88</f>
        <v>China RESELLER</v>
      </c>
      <c r="B89" s="30" t="s">
        <v>27</v>
      </c>
      <c r="C89" s="68"/>
      <c r="D89" s="68"/>
      <c r="E89" s="68"/>
      <c r="F89" s="68"/>
      <c r="G89" s="68"/>
      <c r="H89" s="25">
        <f t="shared" ref="H89:O89" si="34">H35*2</f>
        <v>3686.1640000000002</v>
      </c>
      <c r="I89" s="25">
        <f t="shared" si="34"/>
        <v>3222.614</v>
      </c>
      <c r="J89" s="25">
        <f t="shared" si="34"/>
        <v>2940.8359999999998</v>
      </c>
      <c r="K89" s="25">
        <f t="shared" si="34"/>
        <v>2769.5540000000001</v>
      </c>
      <c r="L89" s="25">
        <f t="shared" si="34"/>
        <v>2665.4360000000001</v>
      </c>
      <c r="M89" s="25">
        <f t="shared" si="34"/>
        <v>2602.1460000000002</v>
      </c>
      <c r="N89" s="25">
        <f t="shared" si="34"/>
        <v>2563.6759999999999</v>
      </c>
      <c r="O89" s="25">
        <f t="shared" si="34"/>
        <v>2540.29</v>
      </c>
      <c r="P89" s="34">
        <f t="shared" ref="P89:P93" si="35">SUM(C89:O89)</f>
        <v>22990.716</v>
      </c>
      <c r="Q89" s="112"/>
    </row>
    <row r="90" spans="1:31" x14ac:dyDescent="0.25">
      <c r="A90" s="29" t="str">
        <f>A89</f>
        <v>China RESELLER</v>
      </c>
      <c r="B90" s="30" t="s">
        <v>28</v>
      </c>
      <c r="C90" s="68"/>
      <c r="D90" s="68"/>
      <c r="E90" s="68"/>
      <c r="F90" s="68"/>
      <c r="G90" s="68"/>
      <c r="H90" s="25">
        <f t="shared" ref="H90:O90" si="36">H36*2</f>
        <v>1522.2639999999999</v>
      </c>
      <c r="I90" s="25">
        <f t="shared" si="36"/>
        <v>1323.114</v>
      </c>
      <c r="J90" s="25">
        <f t="shared" si="36"/>
        <v>1202.058</v>
      </c>
      <c r="K90" s="25">
        <f t="shared" si="36"/>
        <v>1128.4739999999999</v>
      </c>
      <c r="L90" s="25">
        <f t="shared" si="36"/>
        <v>1083.742</v>
      </c>
      <c r="M90" s="25">
        <f t="shared" si="36"/>
        <v>1056.5519999999999</v>
      </c>
      <c r="N90" s="25">
        <f t="shared" si="36"/>
        <v>1040.0239999999999</v>
      </c>
      <c r="O90" s="25">
        <f t="shared" si="36"/>
        <v>1029.9780000000001</v>
      </c>
      <c r="P90" s="34">
        <f t="shared" si="35"/>
        <v>9386.2059999999983</v>
      </c>
      <c r="Q90" s="112"/>
    </row>
    <row r="91" spans="1:31" x14ac:dyDescent="0.25">
      <c r="A91" s="29" t="str">
        <f>A90</f>
        <v>China RESELLER</v>
      </c>
      <c r="B91" s="30" t="s">
        <v>29</v>
      </c>
      <c r="C91" s="68"/>
      <c r="D91" s="68"/>
      <c r="E91" s="68"/>
      <c r="F91" s="68"/>
      <c r="G91" s="68"/>
      <c r="H91" s="25">
        <f t="shared" ref="H91:O91" si="37">H37*2</f>
        <v>2882.6219999999998</v>
      </c>
      <c r="I91" s="25">
        <f t="shared" si="37"/>
        <v>2486.422</v>
      </c>
      <c r="J91" s="25">
        <f t="shared" si="37"/>
        <v>2245.5859999999998</v>
      </c>
      <c r="K91" s="25">
        <f t="shared" si="37"/>
        <v>2099.19</v>
      </c>
      <c r="L91" s="25">
        <f t="shared" si="37"/>
        <v>2010.2</v>
      </c>
      <c r="M91" s="25">
        <f t="shared" si="37"/>
        <v>1956.106</v>
      </c>
      <c r="N91" s="25">
        <f t="shared" si="37"/>
        <v>1923.2239999999999</v>
      </c>
      <c r="O91" s="25">
        <f t="shared" si="37"/>
        <v>1903.2360000000001</v>
      </c>
      <c r="P91" s="34">
        <f t="shared" si="35"/>
        <v>17506.585999999999</v>
      </c>
      <c r="Q91" s="112"/>
    </row>
    <row r="92" spans="1:31" x14ac:dyDescent="0.25">
      <c r="A92" s="29" t="str">
        <f>A91</f>
        <v>China RESELLER</v>
      </c>
      <c r="B92" s="30" t="s">
        <v>30</v>
      </c>
      <c r="C92" s="68"/>
      <c r="D92" s="68"/>
      <c r="E92" s="68"/>
      <c r="F92" s="68"/>
      <c r="G92" s="68"/>
      <c r="H92" s="25">
        <f t="shared" ref="H92:O92" si="38">H38*2</f>
        <v>4357.0479999999998</v>
      </c>
      <c r="I92" s="25">
        <f t="shared" si="38"/>
        <v>3774.4740000000002</v>
      </c>
      <c r="J92" s="25">
        <f t="shared" si="38"/>
        <v>3420.348</v>
      </c>
      <c r="K92" s="25">
        <f t="shared" si="38"/>
        <v>3205.0859999999998</v>
      </c>
      <c r="L92" s="25">
        <f t="shared" si="38"/>
        <v>3074.2359999999999</v>
      </c>
      <c r="M92" s="25">
        <f t="shared" si="38"/>
        <v>2994.6959999999999</v>
      </c>
      <c r="N92" s="25">
        <f t="shared" si="38"/>
        <v>2946.346</v>
      </c>
      <c r="O92" s="25">
        <f t="shared" si="38"/>
        <v>2916.9560000000001</v>
      </c>
      <c r="P92" s="34">
        <f t="shared" si="35"/>
        <v>26689.190000000002</v>
      </c>
      <c r="Q92" s="112"/>
    </row>
    <row r="93" spans="1:31" x14ac:dyDescent="0.25">
      <c r="A93" s="35" t="str">
        <f>A92</f>
        <v>China RESELLER</v>
      </c>
      <c r="B93" s="36" t="s">
        <v>31</v>
      </c>
      <c r="C93" s="37">
        <f t="shared" ref="C93:O93" si="39">SUM(C88:C92)</f>
        <v>0</v>
      </c>
      <c r="D93" s="37">
        <f t="shared" si="39"/>
        <v>0</v>
      </c>
      <c r="E93" s="37">
        <f t="shared" si="39"/>
        <v>0</v>
      </c>
      <c r="F93" s="37">
        <f t="shared" si="39"/>
        <v>0</v>
      </c>
      <c r="G93" s="37">
        <f t="shared" si="39"/>
        <v>0</v>
      </c>
      <c r="H93" s="37">
        <f t="shared" si="39"/>
        <v>17811.949999999997</v>
      </c>
      <c r="I93" s="37">
        <f t="shared" si="39"/>
        <v>15487.346</v>
      </c>
      <c r="J93" s="37">
        <f t="shared" si="39"/>
        <v>14074.298000000001</v>
      </c>
      <c r="K93" s="37">
        <f t="shared" si="39"/>
        <v>13215.356</v>
      </c>
      <c r="L93" s="37">
        <f t="shared" si="39"/>
        <v>12693.23</v>
      </c>
      <c r="M93" s="37">
        <f t="shared" si="39"/>
        <v>12375.848</v>
      </c>
      <c r="N93" s="37">
        <f t="shared" si="39"/>
        <v>12182.921999999999</v>
      </c>
      <c r="O93" s="38">
        <f t="shared" si="39"/>
        <v>12065.65</v>
      </c>
      <c r="P93" s="39">
        <f t="shared" si="35"/>
        <v>109906.59999999998</v>
      </c>
      <c r="Q93" s="112"/>
    </row>
    <row r="94" spans="1:31" x14ac:dyDescent="0.25">
      <c r="A94" s="70"/>
      <c r="B94" s="1"/>
      <c r="C94" s="71"/>
      <c r="D94" s="71"/>
      <c r="E94" s="71"/>
      <c r="F94" s="71"/>
      <c r="G94" s="71"/>
      <c r="H94" s="71"/>
      <c r="I94" s="71"/>
      <c r="J94" s="71"/>
      <c r="K94" s="71"/>
      <c r="L94" s="71"/>
      <c r="M94" s="71"/>
      <c r="N94" s="71"/>
      <c r="O94" s="72"/>
      <c r="P94" s="43"/>
      <c r="Q94" s="111"/>
    </row>
    <row r="95" spans="1:31" s="92" customFormat="1" x14ac:dyDescent="0.25">
      <c r="A95" s="89"/>
      <c r="B95" s="90"/>
      <c r="C95" s="3" t="s">
        <v>7</v>
      </c>
      <c r="D95" s="3" t="s">
        <v>7</v>
      </c>
      <c r="E95" s="3" t="s">
        <v>7</v>
      </c>
      <c r="F95" s="3" t="s">
        <v>7</v>
      </c>
      <c r="G95" s="3" t="s">
        <v>7</v>
      </c>
      <c r="H95" s="3" t="s">
        <v>7</v>
      </c>
      <c r="I95" s="3" t="s">
        <v>7</v>
      </c>
      <c r="J95" s="3" t="s">
        <v>7</v>
      </c>
      <c r="K95" s="3" t="s">
        <v>7</v>
      </c>
      <c r="L95" s="3" t="s">
        <v>7</v>
      </c>
      <c r="M95" s="3" t="s">
        <v>7</v>
      </c>
      <c r="N95" s="3" t="s">
        <v>7</v>
      </c>
      <c r="O95" s="95" t="s">
        <v>7</v>
      </c>
      <c r="P95" s="91"/>
      <c r="Q95" s="112"/>
      <c r="S95" s="104"/>
    </row>
    <row r="96" spans="1:31" ht="31.5" x14ac:dyDescent="0.25">
      <c r="A96" s="41"/>
      <c r="B96" s="97">
        <v>2011</v>
      </c>
      <c r="C96" s="18" t="s">
        <v>11</v>
      </c>
      <c r="D96" s="18" t="s">
        <v>12</v>
      </c>
      <c r="E96" s="18" t="s">
        <v>13</v>
      </c>
      <c r="F96" s="18" t="s">
        <v>14</v>
      </c>
      <c r="G96" s="18" t="s">
        <v>15</v>
      </c>
      <c r="H96" s="18" t="s">
        <v>16</v>
      </c>
      <c r="I96" s="18" t="s">
        <v>17</v>
      </c>
      <c r="J96" s="18" t="s">
        <v>18</v>
      </c>
      <c r="K96" s="18" t="s">
        <v>19</v>
      </c>
      <c r="L96" s="18" t="s">
        <v>20</v>
      </c>
      <c r="M96" s="18" t="s">
        <v>21</v>
      </c>
      <c r="N96" s="18" t="s">
        <v>22</v>
      </c>
      <c r="O96" s="19" t="s">
        <v>23</v>
      </c>
      <c r="P96" s="43"/>
      <c r="Q96" s="111"/>
    </row>
    <row r="97" spans="1:36" x14ac:dyDescent="0.25">
      <c r="A97" s="73" t="s">
        <v>32</v>
      </c>
      <c r="B97" s="74" t="s">
        <v>24</v>
      </c>
      <c r="C97" s="51">
        <v>0</v>
      </c>
      <c r="D97" s="51">
        <v>0</v>
      </c>
      <c r="E97" s="51">
        <v>0</v>
      </c>
      <c r="F97" s="51">
        <v>0</v>
      </c>
      <c r="G97" s="51">
        <v>0</v>
      </c>
      <c r="H97" s="51">
        <v>0</v>
      </c>
      <c r="I97" s="51">
        <v>0</v>
      </c>
      <c r="J97" s="51">
        <v>0</v>
      </c>
      <c r="K97" s="51">
        <v>0</v>
      </c>
      <c r="L97" s="51">
        <v>0</v>
      </c>
      <c r="M97" s="51">
        <v>0</v>
      </c>
      <c r="N97" s="51">
        <v>0</v>
      </c>
      <c r="O97" s="60">
        <v>0</v>
      </c>
      <c r="P97" s="48">
        <f>SUM(C97:O97)</f>
        <v>0</v>
      </c>
      <c r="Q97" s="112"/>
    </row>
    <row r="98" spans="1:36" x14ac:dyDescent="0.25">
      <c r="A98" s="50" t="s">
        <v>33</v>
      </c>
      <c r="B98" s="51" t="s">
        <v>99</v>
      </c>
      <c r="C98" s="52"/>
      <c r="D98" s="52"/>
      <c r="E98" s="52"/>
      <c r="F98" s="52"/>
      <c r="G98" s="52"/>
      <c r="H98" s="52"/>
      <c r="I98" s="52"/>
      <c r="J98" s="52"/>
      <c r="K98" s="52"/>
      <c r="L98" s="52"/>
      <c r="M98" s="52"/>
      <c r="N98" s="52"/>
      <c r="O98" s="53"/>
      <c r="P98" s="54"/>
      <c r="Q98" s="115"/>
    </row>
    <row r="99" spans="1:36" x14ac:dyDescent="0.25">
      <c r="A99" s="59"/>
      <c r="B99" s="51"/>
      <c r="C99" s="52"/>
      <c r="D99" s="52"/>
      <c r="E99" s="52"/>
      <c r="F99" s="52"/>
      <c r="G99" s="52"/>
      <c r="H99" s="56"/>
      <c r="I99" s="56"/>
      <c r="J99" s="56"/>
      <c r="K99" s="56"/>
      <c r="L99" s="56"/>
      <c r="M99" s="56"/>
      <c r="N99" s="56"/>
      <c r="O99" s="57"/>
      <c r="P99" s="58"/>
      <c r="Q99" s="116"/>
    </row>
    <row r="100" spans="1:36" x14ac:dyDescent="0.25">
      <c r="A100" s="59"/>
      <c r="B100" s="51"/>
      <c r="C100" s="51"/>
      <c r="D100" s="51"/>
      <c r="E100" s="51"/>
      <c r="F100" s="51"/>
      <c r="G100" s="51"/>
      <c r="H100" s="51"/>
      <c r="I100" s="51"/>
      <c r="J100" s="51"/>
      <c r="K100" s="51"/>
      <c r="L100" s="51"/>
      <c r="M100" s="51"/>
      <c r="N100" s="51"/>
      <c r="O100" s="60"/>
      <c r="P100" s="61"/>
      <c r="Q100" s="117"/>
    </row>
    <row r="101" spans="1:36" x14ac:dyDescent="0.25">
      <c r="A101" s="59"/>
      <c r="B101" s="51"/>
      <c r="C101" s="51"/>
      <c r="D101" s="51"/>
      <c r="E101" s="51"/>
      <c r="F101" s="51"/>
      <c r="G101" s="51"/>
      <c r="H101" s="51"/>
      <c r="I101" s="51"/>
      <c r="J101" s="51"/>
      <c r="K101" s="51"/>
      <c r="L101" s="51"/>
      <c r="M101" s="51"/>
      <c r="N101" s="51"/>
      <c r="O101" s="60"/>
      <c r="P101" s="61"/>
      <c r="Q101" s="117"/>
    </row>
    <row r="102" spans="1:36" x14ac:dyDescent="0.25">
      <c r="A102" s="62"/>
      <c r="B102" s="63"/>
      <c r="C102" s="63"/>
      <c r="D102" s="63"/>
      <c r="E102" s="63"/>
      <c r="F102" s="63"/>
      <c r="G102" s="63"/>
      <c r="H102" s="63"/>
      <c r="I102" s="63"/>
      <c r="J102" s="63"/>
      <c r="K102" s="63"/>
      <c r="L102" s="63"/>
      <c r="M102" s="63"/>
      <c r="N102" s="63"/>
      <c r="O102" s="64"/>
      <c r="P102" s="65"/>
      <c r="Q102" s="111"/>
    </row>
    <row r="103" spans="1:36" x14ac:dyDescent="0.25">
      <c r="Q103" s="113"/>
    </row>
    <row r="104" spans="1:36" x14ac:dyDescent="0.25">
      <c r="A104" s="75" t="s">
        <v>37</v>
      </c>
      <c r="B104" s="76" t="s">
        <v>26</v>
      </c>
      <c r="C104" s="77">
        <f t="shared" ref="C104:O104" si="40">C34+C52+C70+C88</f>
        <v>6316.5690000000004</v>
      </c>
      <c r="D104" s="77">
        <f t="shared" si="40"/>
        <v>5348.2394999999997</v>
      </c>
      <c r="E104" s="77">
        <f t="shared" si="40"/>
        <v>4812.6239999999998</v>
      </c>
      <c r="F104" s="77">
        <f t="shared" si="40"/>
        <v>4332.4170000000004</v>
      </c>
      <c r="G104" s="77">
        <f t="shared" si="40"/>
        <v>4202.4444899999999</v>
      </c>
      <c r="H104" s="77">
        <f t="shared" si="40"/>
        <v>11832.916999999999</v>
      </c>
      <c r="I104" s="77">
        <f t="shared" si="40"/>
        <v>11340.134999999998</v>
      </c>
      <c r="J104" s="77">
        <f t="shared" si="40"/>
        <v>10087.869000000001</v>
      </c>
      <c r="K104" s="77">
        <f t="shared" si="40"/>
        <v>9364.2440000000006</v>
      </c>
      <c r="L104" s="77">
        <f t="shared" si="40"/>
        <v>8944.98</v>
      </c>
      <c r="M104" s="77">
        <f t="shared" si="40"/>
        <v>8701.4189999999999</v>
      </c>
      <c r="N104" s="77">
        <f t="shared" si="40"/>
        <v>8559.5529999999999</v>
      </c>
      <c r="O104" s="78">
        <f t="shared" si="40"/>
        <v>8476.7139999999999</v>
      </c>
      <c r="P104" s="27">
        <f>SUM(C104:O104)</f>
        <v>102320.12498999998</v>
      </c>
      <c r="Q104" s="112"/>
    </row>
    <row r="105" spans="1:36" x14ac:dyDescent="0.25">
      <c r="A105" s="79" t="s">
        <v>37</v>
      </c>
      <c r="B105" s="80" t="s">
        <v>27</v>
      </c>
      <c r="C105" s="81">
        <f t="shared" ref="C105:O105" si="41">C35+C53+C71+C89</f>
        <v>3659.3024999999998</v>
      </c>
      <c r="D105" s="81">
        <f t="shared" si="41"/>
        <v>3120.9734999999996</v>
      </c>
      <c r="E105" s="81">
        <f t="shared" si="41"/>
        <v>2809.5435000000002</v>
      </c>
      <c r="F105" s="81">
        <f t="shared" si="41"/>
        <v>2527.0320000000002</v>
      </c>
      <c r="G105" s="81">
        <f t="shared" si="41"/>
        <v>2451.2210399999999</v>
      </c>
      <c r="H105" s="81">
        <f t="shared" si="41"/>
        <v>7478.8490000000002</v>
      </c>
      <c r="I105" s="81">
        <f t="shared" si="41"/>
        <v>7053.5159999999996</v>
      </c>
      <c r="J105" s="81">
        <f t="shared" si="41"/>
        <v>6311.3860000000004</v>
      </c>
      <c r="K105" s="81">
        <f t="shared" si="41"/>
        <v>5879.34</v>
      </c>
      <c r="L105" s="81">
        <f t="shared" si="41"/>
        <v>5627.1660000000002</v>
      </c>
      <c r="M105" s="81">
        <f t="shared" si="41"/>
        <v>5479.6080000000002</v>
      </c>
      <c r="N105" s="81">
        <f t="shared" si="41"/>
        <v>5393.0550000000003</v>
      </c>
      <c r="O105" s="82">
        <f t="shared" si="41"/>
        <v>5342.1630000000005</v>
      </c>
      <c r="P105" s="34">
        <f t="shared" ref="P105:P109" si="42">SUM(C105:O105)</f>
        <v>63133.155540000007</v>
      </c>
      <c r="Q105" s="112"/>
    </row>
    <row r="106" spans="1:36" x14ac:dyDescent="0.25">
      <c r="A106" s="79" t="s">
        <v>37</v>
      </c>
      <c r="B106" s="80" t="s">
        <v>38</v>
      </c>
      <c r="C106" s="81">
        <f t="shared" ref="C106:O106" si="43">C36+C54+C72+C90</f>
        <v>1885.6777737735356</v>
      </c>
      <c r="D106" s="81">
        <f t="shared" si="43"/>
        <v>1584.22326335463</v>
      </c>
      <c r="E106" s="81">
        <f t="shared" si="43"/>
        <v>1425.2751117224066</v>
      </c>
      <c r="F106" s="81">
        <f t="shared" si="43"/>
        <v>1282.6562522279246</v>
      </c>
      <c r="G106" s="81">
        <f t="shared" si="43"/>
        <v>1244.1765646610866</v>
      </c>
      <c r="H106" s="81">
        <f t="shared" si="43"/>
        <v>3446.4039999999995</v>
      </c>
      <c r="I106" s="81">
        <f t="shared" si="43"/>
        <v>3312.366</v>
      </c>
      <c r="J106" s="81">
        <f t="shared" si="43"/>
        <v>2935.8910000000001</v>
      </c>
      <c r="K106" s="81">
        <f t="shared" si="43"/>
        <v>2718.6849999999995</v>
      </c>
      <c r="L106" s="81">
        <f t="shared" si="43"/>
        <v>2593.0309999999999</v>
      </c>
      <c r="M106" s="81">
        <f t="shared" si="43"/>
        <v>2520.1479999999997</v>
      </c>
      <c r="N106" s="81">
        <f t="shared" si="43"/>
        <v>2477.7609999999995</v>
      </c>
      <c r="O106" s="82">
        <f t="shared" si="43"/>
        <v>2453.0480000000002</v>
      </c>
      <c r="P106" s="34">
        <f t="shared" si="42"/>
        <v>29879.342965739583</v>
      </c>
      <c r="Q106" s="112"/>
    </row>
    <row r="107" spans="1:36" x14ac:dyDescent="0.25">
      <c r="A107" s="79" t="s">
        <v>37</v>
      </c>
      <c r="B107" s="80" t="s">
        <v>29</v>
      </c>
      <c r="C107" s="81">
        <f t="shared" ref="C107:O107" si="44">C37+C55+C73+C91</f>
        <v>2663.7221501511949</v>
      </c>
      <c r="D107" s="81">
        <f t="shared" si="44"/>
        <v>2192.9454003177016</v>
      </c>
      <c r="E107" s="81">
        <f t="shared" si="44"/>
        <v>1972.5442968624236</v>
      </c>
      <c r="F107" s="81">
        <f t="shared" si="44"/>
        <v>1776.1693240749757</v>
      </c>
      <c r="G107" s="81">
        <f t="shared" si="44"/>
        <v>1722.8842443527262</v>
      </c>
      <c r="H107" s="81">
        <f t="shared" si="44"/>
        <v>5650.3989999999994</v>
      </c>
      <c r="I107" s="81">
        <f t="shared" si="44"/>
        <v>5247.9750000000004</v>
      </c>
      <c r="J107" s="81">
        <f t="shared" si="44"/>
        <v>4659.4560000000001</v>
      </c>
      <c r="K107" s="81">
        <f t="shared" si="44"/>
        <v>4315.2829999999994</v>
      </c>
      <c r="L107" s="81">
        <f t="shared" si="44"/>
        <v>4113.5069999999996</v>
      </c>
      <c r="M107" s="81">
        <f t="shared" si="44"/>
        <v>3994.931</v>
      </c>
      <c r="N107" s="81">
        <f t="shared" si="44"/>
        <v>3925.0874999999996</v>
      </c>
      <c r="O107" s="82">
        <f t="shared" si="44"/>
        <v>3883.8559999999998</v>
      </c>
      <c r="P107" s="34">
        <f t="shared" si="42"/>
        <v>46118.759915759023</v>
      </c>
      <c r="Q107" s="112"/>
    </row>
    <row r="108" spans="1:36" x14ac:dyDescent="0.25">
      <c r="A108" s="79" t="s">
        <v>37</v>
      </c>
      <c r="B108" s="80" t="s">
        <v>30</v>
      </c>
      <c r="C108" s="81">
        <f t="shared" ref="C108:O108" si="45">C38+C56+C74+C92</f>
        <v>5155.3427990050513</v>
      </c>
      <c r="D108" s="81">
        <f t="shared" si="45"/>
        <v>4294.7260102158862</v>
      </c>
      <c r="E108" s="81">
        <f t="shared" si="45"/>
        <v>3863.9057938293527</v>
      </c>
      <c r="F108" s="81">
        <f t="shared" si="45"/>
        <v>3477.4472891239757</v>
      </c>
      <c r="G108" s="81">
        <f t="shared" si="45"/>
        <v>3373.1238704502566</v>
      </c>
      <c r="H108" s="81">
        <f t="shared" si="45"/>
        <v>9629.0839999999989</v>
      </c>
      <c r="I108" s="81">
        <f t="shared" si="45"/>
        <v>9199.2759999999998</v>
      </c>
      <c r="J108" s="81">
        <f t="shared" si="45"/>
        <v>8142.4449999999997</v>
      </c>
      <c r="K108" s="81">
        <f t="shared" si="45"/>
        <v>7531.4239999999991</v>
      </c>
      <c r="L108" s="81">
        <f t="shared" si="45"/>
        <v>7177.2129999999997</v>
      </c>
      <c r="M108" s="81">
        <f t="shared" si="45"/>
        <v>6971.3310000000001</v>
      </c>
      <c r="N108" s="81">
        <f t="shared" si="45"/>
        <v>6851.3520000000008</v>
      </c>
      <c r="O108" s="82">
        <f t="shared" si="45"/>
        <v>6781.2560000000003</v>
      </c>
      <c r="P108" s="34">
        <f t="shared" si="42"/>
        <v>82447.926762624513</v>
      </c>
      <c r="Q108" s="112"/>
    </row>
    <row r="109" spans="1:36" x14ac:dyDescent="0.25">
      <c r="A109" s="83" t="s">
        <v>39</v>
      </c>
      <c r="B109" s="84" t="s">
        <v>31</v>
      </c>
      <c r="C109" s="85">
        <f t="shared" ref="C109:O109" si="46">SUM(C104:C108)</f>
        <v>19680.614222929784</v>
      </c>
      <c r="D109" s="85">
        <f t="shared" si="46"/>
        <v>16541.107673888218</v>
      </c>
      <c r="E109" s="85">
        <f t="shared" si="46"/>
        <v>14883.892702414181</v>
      </c>
      <c r="F109" s="85">
        <f t="shared" si="46"/>
        <v>13395.721865426876</v>
      </c>
      <c r="G109" s="85">
        <f t="shared" si="46"/>
        <v>12993.850209464068</v>
      </c>
      <c r="H109" s="85">
        <f t="shared" si="46"/>
        <v>38037.652999999991</v>
      </c>
      <c r="I109" s="85">
        <f t="shared" si="46"/>
        <v>36153.267999999996</v>
      </c>
      <c r="J109" s="85">
        <f t="shared" si="46"/>
        <v>32137.046999999999</v>
      </c>
      <c r="K109" s="85">
        <f t="shared" si="46"/>
        <v>29808.975999999999</v>
      </c>
      <c r="L109" s="85">
        <f t="shared" si="46"/>
        <v>28455.897000000001</v>
      </c>
      <c r="M109" s="85">
        <f t="shared" si="46"/>
        <v>27667.436999999998</v>
      </c>
      <c r="N109" s="85">
        <f t="shared" si="46"/>
        <v>27206.808499999999</v>
      </c>
      <c r="O109" s="86">
        <f t="shared" si="46"/>
        <v>26937.037000000004</v>
      </c>
      <c r="P109" s="87">
        <f t="shared" si="42"/>
        <v>323899.31017412309</v>
      </c>
      <c r="Q109" s="112"/>
    </row>
    <row r="110" spans="1:36" ht="16.5" thickBot="1" x14ac:dyDescent="0.3"/>
    <row r="111" spans="1:36" ht="16.5" thickBot="1" x14ac:dyDescent="0.3">
      <c r="R111" s="209" t="s">
        <v>81</v>
      </c>
      <c r="S111" s="210"/>
      <c r="T111" s="210"/>
      <c r="U111" s="210"/>
      <c r="V111" s="210"/>
      <c r="W111" s="210"/>
      <c r="X111" s="210"/>
      <c r="Y111" s="210"/>
      <c r="Z111" s="210"/>
      <c r="AA111" s="210"/>
      <c r="AB111" s="210"/>
      <c r="AC111" s="210"/>
      <c r="AD111" s="210"/>
      <c r="AE111" s="210"/>
      <c r="AF111" s="210"/>
      <c r="AG111" s="210"/>
      <c r="AH111" s="210"/>
      <c r="AI111" s="210"/>
      <c r="AJ111" s="211"/>
    </row>
    <row r="112" spans="1:36" ht="16.5" thickBot="1" x14ac:dyDescent="0.3">
      <c r="B112" s="206" t="s">
        <v>78</v>
      </c>
      <c r="C112" s="207"/>
      <c r="D112" s="207"/>
      <c r="E112" s="207"/>
      <c r="F112" s="207"/>
      <c r="G112" s="207"/>
      <c r="H112" s="207"/>
      <c r="I112" s="207"/>
      <c r="J112" s="207"/>
      <c r="K112" s="207"/>
      <c r="L112" s="207"/>
      <c r="M112" s="207"/>
      <c r="N112" s="207"/>
      <c r="O112" s="207"/>
      <c r="P112" s="208"/>
      <c r="Q112" s="12"/>
      <c r="R112" s="181"/>
      <c r="S112" s="212" t="s">
        <v>77</v>
      </c>
      <c r="T112" s="212"/>
      <c r="U112" s="212"/>
      <c r="V112" s="212"/>
      <c r="W112" s="212"/>
      <c r="X112" s="212"/>
      <c r="Y112" s="182"/>
      <c r="Z112" s="182"/>
      <c r="AA112" s="182"/>
      <c r="AB112" s="182"/>
      <c r="AC112" s="182"/>
      <c r="AD112" s="182"/>
      <c r="AE112" s="182"/>
      <c r="AF112" s="182"/>
      <c r="AG112" s="182"/>
      <c r="AH112" s="182"/>
      <c r="AI112" s="182"/>
      <c r="AJ112" s="183"/>
    </row>
    <row r="113" spans="2:36" ht="47.25" x14ac:dyDescent="0.25">
      <c r="B113" s="173"/>
      <c r="C113" s="174" t="s">
        <v>11</v>
      </c>
      <c r="D113" s="174" t="s">
        <v>12</v>
      </c>
      <c r="E113" s="174" t="s">
        <v>13</v>
      </c>
      <c r="F113" s="174" t="s">
        <v>14</v>
      </c>
      <c r="G113" s="174" t="s">
        <v>15</v>
      </c>
      <c r="H113" s="174" t="s">
        <v>16</v>
      </c>
      <c r="I113" s="174" t="s">
        <v>17</v>
      </c>
      <c r="J113" s="174" t="s">
        <v>18</v>
      </c>
      <c r="K113" s="174" t="s">
        <v>19</v>
      </c>
      <c r="L113" s="174" t="s">
        <v>20</v>
      </c>
      <c r="M113" s="174" t="s">
        <v>21</v>
      </c>
      <c r="N113" s="174" t="s">
        <v>22</v>
      </c>
      <c r="O113" s="174" t="s">
        <v>23</v>
      </c>
      <c r="P113" s="175" t="s">
        <v>24</v>
      </c>
      <c r="Q113" s="20"/>
      <c r="R113" s="134"/>
      <c r="S113" s="184" t="s">
        <v>59</v>
      </c>
      <c r="T113" s="185" t="s">
        <v>63</v>
      </c>
      <c r="U113" s="185" t="s">
        <v>65</v>
      </c>
      <c r="V113" s="185" t="s">
        <v>70</v>
      </c>
      <c r="W113" s="185" t="s">
        <v>74</v>
      </c>
      <c r="X113" s="185" t="s">
        <v>82</v>
      </c>
      <c r="Y113" s="185" t="s">
        <v>73</v>
      </c>
      <c r="Z113" s="74"/>
      <c r="AA113" s="74"/>
      <c r="AB113" s="74"/>
      <c r="AC113" s="74"/>
      <c r="AD113" s="74"/>
      <c r="AE113" s="74"/>
      <c r="AF113" s="74"/>
      <c r="AG113" s="74"/>
      <c r="AH113" s="74"/>
      <c r="AI113" s="74"/>
      <c r="AJ113" s="135"/>
    </row>
    <row r="114" spans="2:36" ht="15" customHeight="1" x14ac:dyDescent="0.25">
      <c r="B114" s="173" t="s">
        <v>51</v>
      </c>
      <c r="C114" s="176">
        <v>5297.333333333333</v>
      </c>
      <c r="D114" s="176">
        <v>4398.013245033113</v>
      </c>
      <c r="E114" s="176">
        <v>4979.166666666667</v>
      </c>
      <c r="F114" s="176">
        <v>13445</v>
      </c>
      <c r="G114" s="176">
        <v>10433.32</v>
      </c>
      <c r="H114" s="176">
        <v>9389.9879999999994</v>
      </c>
      <c r="I114" s="176">
        <v>8920.4885999999988</v>
      </c>
      <c r="J114" s="176">
        <v>8474.4641699999993</v>
      </c>
      <c r="K114" s="176">
        <v>8050.7409614999988</v>
      </c>
      <c r="L114" s="176">
        <v>7648.2039134249981</v>
      </c>
      <c r="M114" s="176">
        <v>6597.0198675496695</v>
      </c>
      <c r="N114" s="176">
        <v>6794.93046357616</v>
      </c>
      <c r="O114" s="176">
        <v>6659.0318543046369</v>
      </c>
      <c r="P114" s="177">
        <f>SUM(C114:O114)</f>
        <v>101087.70107538856</v>
      </c>
      <c r="Q114" s="110"/>
      <c r="R114" s="134" t="s">
        <v>67</v>
      </c>
      <c r="S114" s="186">
        <v>127.59399999999999</v>
      </c>
      <c r="T114" s="187">
        <v>46135</v>
      </c>
      <c r="U114" s="52">
        <v>0.3</v>
      </c>
      <c r="V114" s="197">
        <f>S114*U114</f>
        <v>38.278199999999998</v>
      </c>
      <c r="W114" s="189">
        <v>3.8199999999999998E-2</v>
      </c>
      <c r="X114" s="74">
        <f>W114*S114</f>
        <v>4.8740907999999994</v>
      </c>
      <c r="Y114" s="199">
        <f>P114/V114</f>
        <v>2640.8687209792665</v>
      </c>
      <c r="Z114" s="282" t="s">
        <v>76</v>
      </c>
      <c r="AA114" s="282"/>
      <c r="AB114" s="282"/>
      <c r="AC114" s="282"/>
      <c r="AD114" s="282"/>
      <c r="AE114" s="282"/>
      <c r="AF114" s="282"/>
      <c r="AG114" s="282"/>
      <c r="AH114" s="282"/>
      <c r="AI114" s="282"/>
      <c r="AJ114" s="283"/>
    </row>
    <row r="115" spans="2:36" x14ac:dyDescent="0.25">
      <c r="B115" s="173" t="s">
        <v>53</v>
      </c>
      <c r="C115" s="176">
        <v>2375.2075</v>
      </c>
      <c r="D115" s="176">
        <v>2171.5930769230768</v>
      </c>
      <c r="E115" s="176">
        <v>2032.578</v>
      </c>
      <c r="F115" s="176">
        <v>4572.9660000000003</v>
      </c>
      <c r="G115" s="176">
        <v>5544.721274999999</v>
      </c>
      <c r="H115" s="176">
        <v>4435.7770199999995</v>
      </c>
      <c r="I115" s="176">
        <v>3548.6216159999999</v>
      </c>
      <c r="J115" s="176">
        <v>3371.1905351999999</v>
      </c>
      <c r="K115" s="176">
        <v>3202.6310084399997</v>
      </c>
      <c r="L115" s="176">
        <v>3042.4994580179996</v>
      </c>
      <c r="M115" s="176">
        <v>2981.6494688576395</v>
      </c>
      <c r="N115" s="176">
        <v>3041.2824582347921</v>
      </c>
      <c r="O115" s="176">
        <v>3071.6952828171402</v>
      </c>
      <c r="P115" s="177">
        <f>SUM(C115:O115)+SUM(AE63:AE65)</f>
        <v>85568.327010013367</v>
      </c>
      <c r="Q115" s="110"/>
      <c r="R115" s="134" t="s">
        <v>68</v>
      </c>
      <c r="S115" s="190">
        <f>SUM(S120:S124)</f>
        <v>279.56400000000002</v>
      </c>
      <c r="T115" s="191">
        <f>T131</f>
        <v>4429.5090533831253</v>
      </c>
      <c r="U115" s="52"/>
      <c r="V115" s="197">
        <f>SUM(V120:V124)</f>
        <v>31.77704</v>
      </c>
      <c r="W115" s="189"/>
      <c r="X115" s="74">
        <f>SUM(X120:X124)</f>
        <v>3.5987111999999999</v>
      </c>
      <c r="Y115" s="199">
        <f>P115/V115</f>
        <v>2692.7721087304976</v>
      </c>
      <c r="Z115" s="282"/>
      <c r="AA115" s="282"/>
      <c r="AB115" s="282"/>
      <c r="AC115" s="282"/>
      <c r="AD115" s="282"/>
      <c r="AE115" s="282"/>
      <c r="AF115" s="282"/>
      <c r="AG115" s="282"/>
      <c r="AH115" s="282"/>
      <c r="AI115" s="282"/>
      <c r="AJ115" s="283"/>
    </row>
    <row r="116" spans="2:36" x14ac:dyDescent="0.25">
      <c r="B116" s="173" t="s">
        <v>52</v>
      </c>
      <c r="C116" s="176">
        <v>3700.3714285714286</v>
      </c>
      <c r="D116" s="176">
        <v>3333.0184615384605</v>
      </c>
      <c r="E116" s="176">
        <v>3118.6895999999997</v>
      </c>
      <c r="F116" s="176">
        <v>7017.7139999999999</v>
      </c>
      <c r="G116" s="176">
        <v>8508.9782249999989</v>
      </c>
      <c r="H116" s="176">
        <v>6807.1825799999997</v>
      </c>
      <c r="I116" s="176">
        <v>5445.7460639999999</v>
      </c>
      <c r="J116" s="176">
        <v>5173.4587607999993</v>
      </c>
      <c r="K116" s="176">
        <v>4914.7858227599991</v>
      </c>
      <c r="L116" s="176">
        <v>4669.0465316219988</v>
      </c>
      <c r="M116" s="176">
        <v>4575.6656009895587</v>
      </c>
      <c r="N116" s="176">
        <v>4667.1789130093503</v>
      </c>
      <c r="O116" s="176">
        <v>4713.8507021394435</v>
      </c>
      <c r="P116" s="177">
        <f>SUM(C116:O116)</f>
        <v>66645.686690430244</v>
      </c>
      <c r="Q116" s="110"/>
      <c r="R116" s="134" t="s">
        <v>72</v>
      </c>
      <c r="S116" s="159">
        <f>SUM(S118:S119)</f>
        <v>26.594999999999999</v>
      </c>
      <c r="T116" s="191">
        <f>(T118*S118+T119*S119)/SUM(S118:S119)</f>
        <v>57947.41180673059</v>
      </c>
      <c r="U116" s="74"/>
      <c r="V116" s="198">
        <f>SUM(V118:V119)</f>
        <v>11.226758800000001</v>
      </c>
      <c r="W116" s="74"/>
      <c r="X116" s="74"/>
      <c r="Y116" s="199">
        <f>P116/V116</f>
        <v>5936.3248002112805</v>
      </c>
      <c r="Z116" s="282"/>
      <c r="AA116" s="282"/>
      <c r="AB116" s="282"/>
      <c r="AC116" s="282"/>
      <c r="AD116" s="282"/>
      <c r="AE116" s="282"/>
      <c r="AF116" s="282"/>
      <c r="AG116" s="282"/>
      <c r="AH116" s="282"/>
      <c r="AI116" s="282"/>
      <c r="AJ116" s="283"/>
    </row>
    <row r="117" spans="2:36" ht="16.5" thickBot="1" x14ac:dyDescent="0.3">
      <c r="B117" s="178" t="s">
        <v>75</v>
      </c>
      <c r="C117" s="179"/>
      <c r="D117" s="179"/>
      <c r="E117" s="179"/>
      <c r="F117" s="179"/>
      <c r="G117" s="179"/>
      <c r="H117" s="179"/>
      <c r="I117" s="179"/>
      <c r="J117" s="179"/>
      <c r="K117" s="179"/>
      <c r="L117" s="179"/>
      <c r="M117" s="179"/>
      <c r="N117" s="179"/>
      <c r="O117" s="179"/>
      <c r="P117" s="180"/>
      <c r="R117" s="134" t="s">
        <v>66</v>
      </c>
      <c r="S117" s="159">
        <v>1350.6949999999999</v>
      </c>
      <c r="T117" s="74">
        <v>5447</v>
      </c>
      <c r="U117" s="52">
        <v>5.7000000000000002E-2</v>
      </c>
      <c r="V117" s="197">
        <f t="shared" ref="V117:V124" si="47">S117*U117</f>
        <v>76.989615000000001</v>
      </c>
      <c r="W117" s="189">
        <v>1.9699999999999999E-2</v>
      </c>
      <c r="X117" s="74"/>
      <c r="Y117" s="74"/>
      <c r="Z117" s="74"/>
      <c r="AA117" s="74"/>
      <c r="AB117" s="74"/>
      <c r="AC117" s="74"/>
      <c r="AD117" s="74"/>
      <c r="AE117" s="74"/>
      <c r="AF117" s="74"/>
      <c r="AG117" s="74"/>
      <c r="AH117" s="74"/>
      <c r="AI117" s="74"/>
      <c r="AJ117" s="135"/>
    </row>
    <row r="118" spans="2:36" x14ac:dyDescent="0.25">
      <c r="O118" s="99"/>
      <c r="P118" s="100"/>
      <c r="Q118" s="100"/>
      <c r="R118" s="134" t="s">
        <v>69</v>
      </c>
      <c r="S118" s="186">
        <v>4.3689999999999998</v>
      </c>
      <c r="T118" s="187">
        <v>36919</v>
      </c>
      <c r="U118" s="52">
        <v>0.67720000000000002</v>
      </c>
      <c r="V118" s="188">
        <f t="shared" si="47"/>
        <v>2.9586868000000002</v>
      </c>
      <c r="W118" s="189">
        <v>2.4500000000000001E-2</v>
      </c>
      <c r="X118" s="74">
        <f>W118*S118</f>
        <v>0.1070405</v>
      </c>
      <c r="Y118" s="74"/>
      <c r="Z118" s="74"/>
      <c r="AA118" s="74"/>
      <c r="AB118" s="74"/>
      <c r="AC118" s="74"/>
      <c r="AD118" s="74"/>
      <c r="AE118" s="74"/>
      <c r="AF118" s="74"/>
      <c r="AG118" s="74"/>
      <c r="AH118" s="74"/>
      <c r="AI118" s="74"/>
      <c r="AJ118" s="135"/>
    </row>
    <row r="119" spans="2:36" x14ac:dyDescent="0.25">
      <c r="B119" s="99"/>
      <c r="O119" s="99"/>
      <c r="P119" s="100"/>
      <c r="Q119" s="100"/>
      <c r="R119" s="134" t="s">
        <v>71</v>
      </c>
      <c r="S119" s="159">
        <v>22.225999999999999</v>
      </c>
      <c r="T119" s="74">
        <v>62081</v>
      </c>
      <c r="U119" s="52">
        <v>0.372</v>
      </c>
      <c r="V119" s="188">
        <f t="shared" si="47"/>
        <v>8.2680720000000001</v>
      </c>
      <c r="W119" s="74"/>
      <c r="X119" s="74"/>
      <c r="Y119" s="74"/>
      <c r="Z119" s="74"/>
      <c r="AA119" s="74"/>
      <c r="AB119" s="74"/>
      <c r="AC119" s="74"/>
      <c r="AD119" s="74"/>
      <c r="AE119" s="74"/>
      <c r="AF119" s="74"/>
      <c r="AG119" s="74"/>
      <c r="AH119" s="74"/>
      <c r="AI119" s="74"/>
      <c r="AJ119" s="135"/>
    </row>
    <row r="120" spans="2:36" x14ac:dyDescent="0.25">
      <c r="B120" s="99"/>
      <c r="O120" s="99"/>
      <c r="P120" s="100"/>
      <c r="Q120" s="100"/>
      <c r="R120" s="192" t="s">
        <v>54</v>
      </c>
      <c r="S120" s="159">
        <v>5.165</v>
      </c>
      <c r="T120" s="187">
        <v>51242</v>
      </c>
      <c r="U120" s="52">
        <v>0.46</v>
      </c>
      <c r="V120" s="188">
        <f t="shared" si="47"/>
        <v>2.3759000000000001</v>
      </c>
      <c r="W120" s="189">
        <v>9.98E-2</v>
      </c>
      <c r="X120" s="74">
        <f>W120*S120</f>
        <v>0.51546700000000001</v>
      </c>
      <c r="Y120" s="74"/>
      <c r="Z120" s="74"/>
      <c r="AA120" s="74"/>
      <c r="AB120" s="74"/>
      <c r="AC120" s="74"/>
      <c r="AD120" s="74"/>
      <c r="AE120" s="74"/>
      <c r="AF120" s="74"/>
      <c r="AG120" s="74"/>
      <c r="AH120" s="74"/>
      <c r="AI120" s="74"/>
      <c r="AJ120" s="135"/>
    </row>
    <row r="121" spans="2:36" x14ac:dyDescent="0.25">
      <c r="B121" s="99"/>
      <c r="O121" s="99"/>
      <c r="P121" s="100"/>
      <c r="Q121" s="100"/>
      <c r="R121" s="134" t="s">
        <v>58</v>
      </c>
      <c r="S121" s="159">
        <v>63.878</v>
      </c>
      <c r="T121" s="187">
        <v>5192</v>
      </c>
      <c r="U121" s="52">
        <v>7.0000000000000007E-2</v>
      </c>
      <c r="V121" s="188">
        <f t="shared" si="47"/>
        <v>4.4714600000000004</v>
      </c>
      <c r="W121" s="189">
        <v>2.06E-2</v>
      </c>
      <c r="X121" s="74">
        <f>W121*S121</f>
        <v>1.3158867999999999</v>
      </c>
      <c r="Y121" s="74"/>
      <c r="Z121" s="74"/>
      <c r="AA121" s="74"/>
      <c r="AB121" s="74"/>
      <c r="AC121" s="74"/>
      <c r="AD121" s="74"/>
      <c r="AE121" s="74"/>
      <c r="AF121" s="74"/>
      <c r="AG121" s="74"/>
      <c r="AH121" s="74"/>
      <c r="AI121" s="74"/>
      <c r="AJ121" s="135"/>
    </row>
    <row r="122" spans="2:36" x14ac:dyDescent="0.25">
      <c r="B122" s="99"/>
      <c r="O122" s="99"/>
      <c r="P122" s="100"/>
      <c r="Q122" s="100"/>
      <c r="R122" s="192" t="s">
        <v>55</v>
      </c>
      <c r="S122" s="159">
        <v>28.251000000000001</v>
      </c>
      <c r="T122" s="187">
        <v>10058</v>
      </c>
      <c r="U122" s="52">
        <v>0.06</v>
      </c>
      <c r="V122" s="188">
        <f t="shared" si="47"/>
        <v>1.69506</v>
      </c>
      <c r="W122" s="189">
        <v>1.6500000000000001E-2</v>
      </c>
      <c r="X122" s="74">
        <f>W122*S122</f>
        <v>0.46614150000000004</v>
      </c>
      <c r="Y122" s="74"/>
      <c r="Z122" s="74"/>
      <c r="AA122" s="74"/>
      <c r="AB122" s="74"/>
      <c r="AC122" s="74"/>
      <c r="AD122" s="74"/>
      <c r="AE122" s="74"/>
      <c r="AF122" s="74"/>
      <c r="AG122" s="74"/>
      <c r="AH122" s="74"/>
      <c r="AI122" s="74"/>
      <c r="AJ122" s="135"/>
    </row>
    <row r="123" spans="2:36" x14ac:dyDescent="0.25">
      <c r="B123" s="99"/>
      <c r="O123" s="99"/>
      <c r="P123" s="100"/>
      <c r="Q123" s="100"/>
      <c r="R123" s="192" t="s">
        <v>56</v>
      </c>
      <c r="S123" s="159">
        <v>94.013000000000005</v>
      </c>
      <c r="T123" s="187">
        <v>2358</v>
      </c>
      <c r="U123" s="52">
        <v>0.05</v>
      </c>
      <c r="V123" s="188">
        <f t="shared" si="47"/>
        <v>4.7006500000000004</v>
      </c>
      <c r="W123" s="189">
        <v>6.7999999999999996E-3</v>
      </c>
      <c r="X123" s="74">
        <f>W123*S123</f>
        <v>0.63928839999999998</v>
      </c>
      <c r="Y123" s="74"/>
      <c r="Z123" s="74"/>
      <c r="AA123" s="74"/>
      <c r="AB123" s="74"/>
      <c r="AC123" s="74"/>
      <c r="AD123" s="74"/>
      <c r="AE123" s="74"/>
      <c r="AF123" s="74"/>
      <c r="AG123" s="74"/>
      <c r="AH123" s="74"/>
      <c r="AI123" s="74"/>
      <c r="AJ123" s="135"/>
    </row>
    <row r="124" spans="2:36" x14ac:dyDescent="0.25">
      <c r="B124" s="99"/>
      <c r="O124" s="99"/>
      <c r="P124" s="100"/>
      <c r="Q124" s="100"/>
      <c r="R124" s="192" t="s">
        <v>57</v>
      </c>
      <c r="S124" s="159">
        <v>88.257000000000005</v>
      </c>
      <c r="T124" s="187">
        <v>1543</v>
      </c>
      <c r="U124" s="52">
        <v>0.21</v>
      </c>
      <c r="V124" s="188">
        <f t="shared" si="47"/>
        <v>18.53397</v>
      </c>
      <c r="W124" s="189">
        <v>7.4999999999999997E-3</v>
      </c>
      <c r="X124" s="74">
        <f>W124*S124</f>
        <v>0.6619275</v>
      </c>
      <c r="Y124" s="74"/>
      <c r="Z124" s="74"/>
      <c r="AA124" s="74"/>
      <c r="AB124" s="74"/>
      <c r="AC124" s="74"/>
      <c r="AD124" s="74"/>
      <c r="AE124" s="74"/>
      <c r="AF124" s="74"/>
      <c r="AG124" s="74"/>
      <c r="AH124" s="74"/>
      <c r="AI124" s="74"/>
      <c r="AJ124" s="135"/>
    </row>
    <row r="125" spans="2:36" ht="31.5" x14ac:dyDescent="0.25">
      <c r="B125" s="99"/>
      <c r="O125" s="99"/>
      <c r="P125" s="100"/>
      <c r="Q125" s="100"/>
      <c r="R125" s="134"/>
      <c r="S125" s="159"/>
      <c r="T125" s="185" t="s">
        <v>64</v>
      </c>
      <c r="U125" s="74"/>
      <c r="V125" s="74"/>
      <c r="W125" s="74"/>
      <c r="X125" s="74"/>
      <c r="Y125" s="74"/>
      <c r="Z125" s="74"/>
      <c r="AA125" s="74"/>
      <c r="AB125" s="74"/>
      <c r="AC125" s="74"/>
      <c r="AD125" s="74"/>
      <c r="AE125" s="74"/>
      <c r="AF125" s="74"/>
      <c r="AG125" s="74"/>
      <c r="AH125" s="74"/>
      <c r="AI125" s="74"/>
      <c r="AJ125" s="135"/>
    </row>
    <row r="126" spans="2:36" x14ac:dyDescent="0.25">
      <c r="B126" s="99"/>
      <c r="R126" s="134"/>
      <c r="S126" s="159"/>
      <c r="T126" s="74">
        <f>T120*S120</f>
        <v>264664.93</v>
      </c>
      <c r="U126" s="74"/>
      <c r="V126" s="74"/>
      <c r="W126" s="74"/>
      <c r="X126" s="74"/>
      <c r="Y126" s="74"/>
      <c r="Z126" s="74"/>
      <c r="AA126" s="74"/>
      <c r="AB126" s="74"/>
      <c r="AC126" s="74"/>
      <c r="AD126" s="74"/>
      <c r="AE126" s="74"/>
      <c r="AF126" s="74"/>
      <c r="AG126" s="74"/>
      <c r="AH126" s="74"/>
      <c r="AI126" s="74"/>
      <c r="AJ126" s="135"/>
    </row>
    <row r="127" spans="2:36" x14ac:dyDescent="0.25">
      <c r="B127" s="99"/>
      <c r="R127" s="134"/>
      <c r="S127" s="159"/>
      <c r="T127" s="74">
        <f>T121*S121</f>
        <v>331654.576</v>
      </c>
      <c r="U127" s="74"/>
      <c r="V127" s="74"/>
      <c r="W127" s="74"/>
      <c r="X127" s="74"/>
      <c r="Y127" s="74"/>
      <c r="Z127" s="74"/>
      <c r="AA127" s="74"/>
      <c r="AB127" s="74"/>
      <c r="AC127" s="74"/>
      <c r="AD127" s="74"/>
      <c r="AE127" s="74"/>
      <c r="AF127" s="74"/>
      <c r="AG127" s="74"/>
      <c r="AH127" s="74"/>
      <c r="AI127" s="74"/>
      <c r="AJ127" s="135"/>
    </row>
    <row r="128" spans="2:36" x14ac:dyDescent="0.25">
      <c r="B128" s="99"/>
      <c r="O128" s="99"/>
      <c r="P128" s="100"/>
      <c r="Q128" s="100"/>
      <c r="R128" s="134"/>
      <c r="S128" s="159"/>
      <c r="T128" s="74">
        <f>T122*S122</f>
        <v>284148.55800000002</v>
      </c>
      <c r="U128" s="74"/>
      <c r="V128" s="74"/>
      <c r="W128" s="74"/>
      <c r="X128" s="74"/>
      <c r="Y128" s="74"/>
      <c r="Z128" s="74"/>
      <c r="AA128" s="74"/>
      <c r="AB128" s="74"/>
      <c r="AC128" s="74"/>
      <c r="AD128" s="74"/>
      <c r="AE128" s="74"/>
      <c r="AF128" s="74"/>
      <c r="AG128" s="74"/>
      <c r="AH128" s="74"/>
      <c r="AI128" s="74"/>
      <c r="AJ128" s="135"/>
    </row>
    <row r="129" spans="2:36" x14ac:dyDescent="0.25">
      <c r="B129" s="99"/>
      <c r="O129" s="99"/>
      <c r="P129" s="100"/>
      <c r="Q129" s="100"/>
      <c r="R129" s="134"/>
      <c r="S129" s="159"/>
      <c r="T129" s="74">
        <f>T123*S123</f>
        <v>221682.65400000001</v>
      </c>
      <c r="U129" s="74"/>
      <c r="V129" s="74"/>
      <c r="W129" s="74"/>
      <c r="X129" s="74"/>
      <c r="Y129" s="74"/>
      <c r="Z129" s="74"/>
      <c r="AA129" s="74"/>
      <c r="AB129" s="74"/>
      <c r="AC129" s="74"/>
      <c r="AD129" s="74"/>
      <c r="AE129" s="74"/>
      <c r="AF129" s="74"/>
      <c r="AG129" s="74"/>
      <c r="AH129" s="74"/>
      <c r="AI129" s="74"/>
      <c r="AJ129" s="135"/>
    </row>
    <row r="130" spans="2:36" x14ac:dyDescent="0.25">
      <c r="B130" s="99"/>
      <c r="R130" s="134"/>
      <c r="S130" s="159"/>
      <c r="T130" s="74">
        <f>T124*S124</f>
        <v>136180.55100000001</v>
      </c>
      <c r="U130" s="74"/>
      <c r="V130" s="74"/>
      <c r="W130" s="74"/>
      <c r="X130" s="74"/>
      <c r="Y130" s="74"/>
      <c r="Z130" s="74"/>
      <c r="AA130" s="74"/>
      <c r="AB130" s="74"/>
      <c r="AC130" s="74"/>
      <c r="AD130" s="74"/>
      <c r="AE130" s="74"/>
      <c r="AF130" s="74"/>
      <c r="AG130" s="74"/>
      <c r="AH130" s="74"/>
      <c r="AI130" s="74"/>
      <c r="AJ130" s="135"/>
    </row>
    <row r="131" spans="2:36" ht="16.5" thickBot="1" x14ac:dyDescent="0.3">
      <c r="B131" s="99"/>
      <c r="O131" s="99"/>
      <c r="P131" s="100"/>
      <c r="Q131" s="100"/>
      <c r="R131" s="193"/>
      <c r="S131" s="194"/>
      <c r="T131" s="195">
        <f>SUM(T126:T130)/SUM(S120:S124)</f>
        <v>4429.5090533831253</v>
      </c>
      <c r="U131" s="195"/>
      <c r="V131" s="195"/>
      <c r="W131" s="195"/>
      <c r="X131" s="195"/>
      <c r="Y131" s="195"/>
      <c r="Z131" s="195"/>
      <c r="AA131" s="195"/>
      <c r="AB131" s="195"/>
      <c r="AC131" s="195"/>
      <c r="AD131" s="195"/>
      <c r="AE131" s="195"/>
      <c r="AF131" s="195"/>
      <c r="AG131" s="195"/>
      <c r="AH131" s="195"/>
      <c r="AI131" s="195"/>
      <c r="AJ131" s="196"/>
    </row>
    <row r="132" spans="2:36" x14ac:dyDescent="0.25">
      <c r="B132" s="99"/>
    </row>
    <row r="133" spans="2:36" x14ac:dyDescent="0.25">
      <c r="B133" s="99"/>
    </row>
    <row r="134" spans="2:36" x14ac:dyDescent="0.25">
      <c r="B134" s="99"/>
    </row>
  </sheetData>
  <mergeCells count="25">
    <mergeCell ref="G19:H19"/>
    <mergeCell ref="I19:K19"/>
    <mergeCell ref="A19:F26"/>
    <mergeCell ref="A10:F17"/>
    <mergeCell ref="G10:P10"/>
    <mergeCell ref="A1:P1"/>
    <mergeCell ref="B2:O2"/>
    <mergeCell ref="B3:O3"/>
    <mergeCell ref="B4:O4"/>
    <mergeCell ref="B30:O30"/>
    <mergeCell ref="A8:P8"/>
    <mergeCell ref="Z114:AJ116"/>
    <mergeCell ref="R78:V78"/>
    <mergeCell ref="Z51:AD51"/>
    <mergeCell ref="R42:V42"/>
    <mergeCell ref="R33:V33"/>
    <mergeCell ref="R51:V51"/>
    <mergeCell ref="R60:V60"/>
    <mergeCell ref="R69:V69"/>
    <mergeCell ref="Z60:AD60"/>
    <mergeCell ref="R32:AE32"/>
    <mergeCell ref="Z59:AE59"/>
    <mergeCell ref="B112:P112"/>
    <mergeCell ref="R111:AJ111"/>
    <mergeCell ref="S112:X112"/>
  </mergeCells>
  <pageMargins left="0.75000000000000011" right="0.75000000000000011" top="1" bottom="1" header="0.5" footer="0.5"/>
  <pageSetup paperSize="9" scale="67" fitToHeight="2" orientation="landscape" horizontalDpi="4294967292" verticalDpi="4294967292" r:id="rId1"/>
  <ignoredErrors>
    <ignoredError sqref="H12 H13:H16 M12:M16" formulaRange="1"/>
  </ignoredErrors>
  <drawing r:id="rId2"/>
  <legacyDrawing r:id="rId3"/>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Case</vt:lpstr>
    </vt:vector>
  </TitlesOfParts>
  <Company>Apple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 User</dc:creator>
  <cp:lastModifiedBy>Eugene Yan</cp:lastModifiedBy>
  <dcterms:created xsi:type="dcterms:W3CDTF">2012-08-22T05:35:53Z</dcterms:created>
  <dcterms:modified xsi:type="dcterms:W3CDTF">2014-05-23T06:22:38Z</dcterms:modified>
</cp:coreProperties>
</file>