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7b36e9129ced4/Desktop/Class/Excel-challenge/"/>
    </mc:Choice>
  </mc:AlternateContent>
  <xr:revisionPtr revIDLastSave="618" documentId="13_ncr:1_{A96A2F0A-0080-42E8-BCF8-BC9B7A2ED101}" xr6:coauthVersionLast="47" xr6:coauthVersionMax="47" xr10:uidLastSave="{071E2196-667E-4770-B3DC-201CCD7E6C08}"/>
  <bookViews>
    <workbookView xWindow="-108" yWindow="-108" windowWidth="23256" windowHeight="12456" xr2:uid="{00000000-000D-0000-FFFF-FFFF00000000}"/>
  </bookViews>
  <sheets>
    <sheet name="Crowdfunding" sheetId="1" r:id="rId1"/>
    <sheet name="Category" sheetId="2" r:id="rId2"/>
    <sheet name="Sub-Category" sheetId="4" r:id="rId3"/>
    <sheet name="Date Created" sheetId="8" r:id="rId4"/>
    <sheet name="Success Rate" sheetId="12" r:id="rId5"/>
    <sheet name="Country" sheetId="18" r:id="rId6"/>
    <sheet name="Goal" sheetId="15" r:id="rId7"/>
    <sheet name="Goal Analysis" sheetId="13" r:id="rId8"/>
    <sheet name="Statistical Analysis" sheetId="14" r:id="rId9"/>
  </sheets>
  <definedNames>
    <definedName name="_xlnm._FilterDatabase" localSheetId="0" hidden="1">Crowdfunding!$A$1:$T$1001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7" i="14" l="1"/>
  <c r="E366" i="14"/>
  <c r="K8" i="15"/>
  <c r="K7" i="15"/>
  <c r="K6" i="15"/>
  <c r="K5" i="15"/>
  <c r="K4" i="15"/>
  <c r="K3" i="15"/>
  <c r="E8" i="15"/>
  <c r="E7" i="15"/>
  <c r="E6" i="15"/>
  <c r="E5" i="15"/>
  <c r="E4" i="15"/>
  <c r="E3" i="15"/>
  <c r="F2" i="1"/>
  <c r="K9" i="14"/>
  <c r="K8" i="14"/>
  <c r="H9" i="14"/>
  <c r="H8" i="14"/>
  <c r="K7" i="14"/>
  <c r="K6" i="14"/>
  <c r="H7" i="14"/>
  <c r="H6" i="14"/>
  <c r="K5" i="14"/>
  <c r="H5" i="14"/>
  <c r="K4" i="14"/>
  <c r="H4" i="14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7" i="13"/>
  <c r="B13" i="13"/>
  <c r="B12" i="13"/>
  <c r="B11" i="13"/>
  <c r="B10" i="13"/>
  <c r="B9" i="13"/>
  <c r="B8" i="13"/>
  <c r="B6" i="13"/>
  <c r="B5" i="13"/>
  <c r="B4" i="13"/>
  <c r="B3" i="13"/>
  <c r="B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3" i="13" l="1"/>
  <c r="F13" i="13" s="1"/>
  <c r="E8" i="13"/>
  <c r="H8" i="13" s="1"/>
  <c r="E7" i="13"/>
  <c r="E6" i="13"/>
  <c r="G6" i="13" s="1"/>
  <c r="E9" i="13"/>
  <c r="F9" i="13" s="1"/>
  <c r="F7" i="13"/>
  <c r="G7" i="13"/>
  <c r="G8" i="13"/>
  <c r="H13" i="13"/>
  <c r="F10" i="13"/>
  <c r="F11" i="13"/>
  <c r="G3" i="13"/>
  <c r="H7" i="13"/>
  <c r="E2" i="13"/>
  <c r="G2" i="13" s="1"/>
  <c r="G13" i="13"/>
  <c r="E12" i="13"/>
  <c r="G12" i="13" s="1"/>
  <c r="E11" i="13"/>
  <c r="H11" i="13" s="1"/>
  <c r="E10" i="13"/>
  <c r="G10" i="13" s="1"/>
  <c r="E5" i="13"/>
  <c r="G5" i="13" s="1"/>
  <c r="E4" i="13"/>
  <c r="G4" i="13" s="1"/>
  <c r="E3" i="13"/>
  <c r="H3" i="13" s="1"/>
  <c r="F6" i="13" l="1"/>
  <c r="G11" i="13"/>
  <c r="F8" i="13"/>
  <c r="H9" i="13"/>
  <c r="F3" i="13"/>
  <c r="G9" i="13"/>
  <c r="H6" i="13"/>
  <c r="F5" i="13"/>
  <c r="H12" i="13"/>
  <c r="F4" i="13"/>
  <c r="H10" i="13"/>
  <c r="H5" i="13"/>
  <c r="F2" i="13"/>
  <c r="H4" i="13"/>
  <c r="F12" i="13"/>
  <c r="H2" i="13"/>
</calcChain>
</file>

<file path=xl/sharedStrings.xml><?xml version="1.0" encoding="utf-8"?>
<sst xmlns="http://schemas.openxmlformats.org/spreadsheetml/2006/main" count="9856" uniqueCount="2115">
  <si>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</si>
  <si>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</si>
  <si>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</si>
  <si>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</si>
  <si>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</si>
  <si>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</si>
  <si>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</si>
  <si>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</si>
  <si>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</si>
  <si>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</si>
  <si>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</si>
  <si>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</si>
  <si>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</si>
  <si>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</si>
  <si>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</si>
  <si>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</si>
  <si>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</si>
  <si>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</si>
  <si>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</si>
  <si>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</si>
  <si>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</si>
  <si>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</si>
  <si>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</si>
  <si>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</si>
  <si>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</si>
  <si>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</si>
  <si>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</si>
  <si>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</si>
  <si>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</si>
  <si>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</si>
  <si>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</si>
  <si>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</si>
  <si>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</si>
  <si>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</si>
  <si>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</si>
  <si>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</si>
  <si>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</si>
  <si>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</si>
  <si>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</si>
  <si>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</si>
  <si>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</si>
  <si>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</si>
  <si>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</si>
  <si>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</si>
  <si>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</si>
  <si>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</si>
  <si>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</si>
  <si>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</si>
  <si>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</si>
  <si>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</si>
  <si>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</si>
  <si>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</si>
  <si>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</si>
  <si>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</si>
  <si>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</si>
  <si>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</si>
  <si>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</si>
  <si>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</si>
  <si>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</si>
  <si>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</si>
  <si>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</si>
  <si>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</si>
  <si>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</si>
  <si>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</si>
  <si>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</si>
  <si>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</si>
  <si>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</si>
  <si>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</si>
  <si>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</si>
  <si>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</si>
  <si>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</si>
  <si>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</si>
  <si>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</si>
  <si>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</si>
  <si>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</si>
  <si>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</si>
  <si>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</si>
  <si>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</si>
  <si>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</si>
  <si>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</si>
  <si>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</si>
  <si>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</si>
  <si>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</si>
  <si>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</si>
  <si>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</si>
  <si>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</si>
  <si>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</si>
  <si>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</si>
  <si>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</si>
  <si>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</si>
  <si>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</si>
  <si>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</si>
  <si>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</si>
  <si>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</si>
  <si>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</si>
  <si>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</si>
  <si>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</si>
  <si>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</si>
  <si>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</si>
  <si>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</si>
  <si>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</si>
  <si>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</si>
  <si>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</si>
  <si>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</si>
  <si>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</si>
  <si>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</si>
  <si>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</si>
  <si>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</si>
  <si>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</si>
  <si>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</si>
  <si>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</si>
  <si>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</si>
  <si>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</si>
  <si>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</si>
  <si>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</si>
  <si>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</si>
  <si>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</si>
  <si>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</si>
  <si>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</si>
  <si>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</si>
  <si>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</si>
  <si>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</si>
  <si>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</si>
  <si>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</si>
  <si>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</si>
  <si>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</si>
  <si>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</si>
  <si>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</si>
  <si>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</si>
  <si>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</si>
  <si>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</si>
  <si>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</si>
  <si>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</si>
  <si>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</si>
  <si>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</si>
  <si>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</si>
  <si>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</si>
  <si>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</si>
  <si>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</si>
  <si>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</si>
  <si>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</si>
  <si>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</si>
  <si>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</si>
  <si>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</si>
  <si>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</si>
  <si>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</si>
  <si>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</si>
  <si>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</si>
  <si>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</si>
  <si>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</si>
  <si>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</si>
  <si>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</si>
  <si>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</si>
  <si>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</si>
  <si>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</si>
  <si>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</si>
  <si>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</si>
  <si>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</si>
  <si>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</si>
  <si>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</si>
  <si>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</si>
  <si>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</si>
  <si>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</si>
  <si>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</si>
  <si>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</si>
  <si>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</si>
  <si>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</si>
  <si>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</si>
  <si>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</si>
  <si>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</si>
  <si>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</si>
  <si>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</si>
  <si>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</si>
  <si>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</si>
  <si>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</si>
  <si>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</si>
  <si>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</si>
  <si>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</si>
  <si>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</si>
  <si>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</si>
  <si>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</si>
  <si>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</si>
  <si>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</si>
  <si>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</si>
  <si>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</si>
  <si>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</si>
  <si>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</si>
  <si>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</si>
  <si>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</si>
  <si>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</si>
  <si>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</si>
  <si>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</si>
  <si>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</si>
  <si>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</si>
  <si>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</si>
  <si>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</si>
  <si>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</si>
  <si>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</si>
  <si>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</si>
  <si>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</si>
  <si>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</si>
  <si>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</si>
  <si>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</si>
  <si>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</si>
  <si>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</si>
  <si>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</si>
  <si>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</si>
  <si>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</si>
  <si>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</si>
  <si>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</si>
  <si>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</si>
  <si>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</si>
  <si>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</si>
  <si>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</si>
  <si>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</si>
  <si>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</si>
  <si>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</si>
  <si>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</si>
  <si>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</si>
  <si>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</si>
  <si>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</si>
  <si>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</si>
  <si>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</si>
  <si>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</si>
  <si>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</si>
  <si>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</si>
  <si>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</si>
  <si>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</si>
  <si>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</si>
  <si>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</si>
  <si>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</si>
  <si>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</si>
  <si>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</si>
  <si>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</si>
  <si>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</si>
  <si>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</si>
  <si>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</si>
  <si>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</si>
  <si>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</si>
  <si>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</si>
  <si>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</si>
  <si>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</si>
  <si>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</si>
  <si>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</si>
  <si>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</si>
  <si>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</si>
  <si>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</si>
  <si>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</si>
  <si>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</si>
  <si>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</si>
  <si>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</si>
  <si>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</si>
  <si>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</si>
  <si>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</si>
  <si>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</si>
  <si>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</si>
  <si>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</si>
  <si>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</si>
  <si>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</si>
  <si>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</si>
  <si>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</si>
  <si>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</si>
  <si>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</si>
  <si>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</si>
  <si>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</si>
  <si>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</si>
  <si>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</si>
  <si>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</si>
  <si>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</si>
  <si>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</si>
  <si>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</si>
  <si>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</si>
  <si>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</si>
  <si>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</si>
  <si>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</si>
  <si>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</si>
  <si>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</si>
  <si>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</si>
  <si>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</si>
  <si>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</si>
  <si>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</si>
  <si>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</si>
  <si>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</si>
  <si>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</si>
  <si>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</si>
  <si>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</si>
  <si>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</si>
  <si>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</si>
  <si>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</si>
  <si>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</si>
  <si>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</si>
  <si>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</si>
  <si>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</si>
  <si>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</si>
  <si>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</si>
  <si>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</si>
  <si>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</si>
  <si>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</si>
  <si>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</si>
  <si>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</si>
  <si>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</si>
  <si>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</si>
  <si>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</si>
  <si>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</si>
  <si>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</si>
  <si>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</si>
  <si>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</si>
  <si>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</si>
  <si>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</si>
  <si>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</si>
  <si>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</si>
  <si>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</si>
  <si>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</si>
  <si>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</si>
  <si>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</si>
  <si>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</si>
  <si>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</si>
  <si>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</si>
  <si>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</si>
  <si>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</si>
  <si>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</si>
  <si>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</si>
  <si>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</si>
  <si>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</si>
  <si>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</si>
  <si>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</si>
  <si>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</si>
  <si>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</si>
  <si>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</si>
  <si>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</si>
  <si>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</si>
  <si>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</si>
  <si>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</si>
  <si>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</si>
  <si>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</si>
  <si>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</si>
  <si>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</si>
  <si>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</si>
  <si>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</si>
  <si>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</si>
  <si>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</si>
  <si>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</si>
  <si>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</si>
  <si>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</si>
  <si>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</si>
  <si>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</si>
  <si>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</si>
  <si>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</si>
  <si>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</si>
  <si>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</si>
  <si>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</si>
  <si>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</si>
  <si>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</si>
  <si>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</si>
  <si>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</si>
  <si>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</si>
  <si>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</si>
  <si>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</si>
  <si>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</si>
  <si>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</si>
  <si>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</si>
  <si>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</si>
  <si>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</si>
  <si>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</si>
  <si>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</si>
  <si>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</si>
  <si>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</si>
  <si>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</si>
  <si>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</si>
  <si>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</si>
  <si>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</si>
  <si>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</si>
  <si>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</si>
  <si>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</si>
  <si>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</si>
  <si>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</si>
  <si>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</si>
  <si>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</si>
  <si>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</si>
  <si>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</si>
  <si>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</si>
  <si>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</si>
  <si>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</si>
  <si>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</si>
  <si>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</si>
  <si>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</si>
  <si>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</si>
  <si>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</si>
  <si>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</si>
  <si>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</si>
  <si>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</si>
  <si>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</si>
  <si>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</si>
  <si>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</si>
  <si>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</si>
  <si>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</si>
  <si>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</si>
  <si>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</si>
  <si>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</si>
  <si>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</si>
  <si>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</si>
  <si>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</si>
  <si>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</si>
  <si>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</si>
  <si>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</si>
  <si>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</si>
  <si>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</si>
  <si>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</si>
  <si>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</si>
  <si>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</si>
  <si>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</si>
  <si>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</si>
  <si>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</si>
  <si>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</si>
  <si>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</si>
  <si>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</si>
  <si>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</si>
  <si>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</si>
  <si>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</si>
  <si>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</si>
  <si>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</si>
  <si>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</si>
  <si>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</si>
  <si>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</si>
  <si>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</si>
  <si>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</si>
  <si>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</si>
  <si>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</si>
  <si>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</si>
  <si>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</si>
  <si>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</si>
  <si>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</si>
  <si>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</si>
  <si>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</si>
  <si>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</si>
  <si>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</si>
  <si>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</si>
  <si>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</si>
  <si>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</si>
  <si>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</si>
  <si>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</si>
  <si>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</si>
  <si>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</si>
  <si>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</si>
  <si>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</si>
  <si>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</si>
  <si>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</si>
  <si>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</si>
  <si>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</si>
  <si>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</si>
  <si>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</si>
  <si>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</si>
  <si>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</si>
  <si>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</si>
  <si>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</si>
  <si>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</si>
  <si>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</si>
  <si>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</si>
  <si>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</si>
  <si>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</si>
  <si>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</si>
  <si>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</si>
  <si>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</si>
  <si>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</si>
  <si>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</si>
  <si>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</si>
  <si>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</si>
  <si>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</si>
  <si>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</si>
  <si>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</si>
  <si>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</si>
  <si>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</si>
  <si>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</si>
  <si>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</si>
  <si>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</si>
  <si>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</si>
  <si>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</si>
  <si>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</si>
  <si>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</si>
  <si>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</si>
  <si>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</si>
  <si>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</si>
  <si>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</si>
  <si>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</si>
  <si>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</si>
  <si>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</si>
  <si>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</si>
  <si>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</si>
  <si>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</si>
  <si>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</si>
  <si>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</si>
  <si>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</si>
  <si>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</si>
  <si>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</si>
  <si>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</si>
  <si>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</si>
  <si>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</si>
  <si>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</si>
  <si>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</si>
  <si>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</si>
  <si>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</si>
  <si>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</si>
  <si>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</si>
  <si>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</si>
  <si>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</si>
  <si>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</si>
  <si>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</si>
  <si>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</si>
  <si>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</si>
  <si>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</si>
  <si>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</si>
  <si>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</si>
  <si>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</si>
  <si>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</si>
  <si>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</si>
  <si>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</si>
  <si>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</si>
  <si>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</si>
  <si>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</si>
  <si>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</si>
  <si>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</si>
  <si>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</si>
  <si>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</si>
  <si>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</si>
  <si>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</si>
  <si>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</si>
  <si>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</si>
  <si>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</si>
  <si>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</si>
  <si>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</si>
  <si>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</si>
  <si>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</si>
  <si>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</si>
  <si>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</si>
  <si>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</si>
  <si>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</si>
  <si>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</si>
  <si>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</si>
  <si>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</si>
  <si>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</si>
  <si>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</si>
  <si>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</si>
  <si>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</si>
  <si>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</si>
  <si>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</si>
  <si>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</si>
  <si>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</si>
  <si>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</si>
  <si>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</si>
  <si>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</si>
  <si>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</si>
  <si>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</si>
  <si>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</si>
  <si>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</si>
  <si>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</si>
  <si>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</si>
  <si>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</si>
  <si>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</si>
  <si>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</si>
  <si>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</si>
  <si>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</si>
  <si>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</si>
  <si>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</si>
  <si>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</si>
  <si>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</si>
  <si>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</si>
  <si>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</si>
  <si>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</si>
  <si>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</si>
  <si>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</si>
  <si>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</si>
  <si>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</si>
  <si>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</si>
  <si>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</si>
  <si>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</si>
  <si>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</si>
  <si>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</si>
  <si>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</si>
  <si>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</si>
  <si>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</si>
  <si>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</si>
  <si>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</si>
  <si>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</si>
  <si>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</si>
  <si>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</si>
  <si>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</si>
  <si>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</si>
  <si>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</si>
  <si>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</si>
  <si>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</si>
  <si>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</si>
  <si>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</si>
  <si>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</si>
  <si>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</si>
  <si>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</si>
  <si>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</si>
  <si>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</si>
  <si>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</si>
  <si>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</si>
  <si>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</si>
  <si>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</si>
  <si>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</si>
  <si>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</si>
  <si>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</si>
  <si>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</si>
  <si>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</si>
  <si>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</si>
  <si>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</si>
  <si>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</si>
  <si>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</si>
  <si>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</si>
  <si>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</si>
  <si>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</si>
  <si>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</si>
  <si>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</si>
  <si>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</si>
  <si>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</si>
  <si>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</si>
  <si>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</si>
  <si>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</si>
  <si>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</si>
  <si>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</si>
  <si>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</si>
  <si>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</si>
  <si>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</si>
  <si>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</si>
  <si>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</si>
  <si>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</si>
  <si>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</si>
  <si>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</si>
  <si>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</si>
  <si>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</si>
  <si>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</si>
  <si>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</si>
  <si>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</si>
  <si>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</si>
  <si>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</si>
  <si>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</si>
  <si>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</si>
  <si>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</si>
  <si>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</si>
  <si>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</si>
  <si>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</si>
  <si>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</si>
  <si>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</si>
  <si>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</si>
  <si>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</si>
  <si>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</si>
  <si>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</si>
  <si>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</si>
  <si>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</si>
  <si>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</si>
  <si>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</si>
  <si>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</si>
  <si>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</si>
  <si>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</si>
  <si>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</si>
  <si>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</si>
  <si>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</si>
  <si>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</si>
  <si>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</si>
  <si>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</si>
  <si>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</si>
  <si>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</si>
  <si>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</si>
  <si>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</si>
  <si>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</si>
  <si>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</si>
  <si>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</si>
  <si>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</si>
  <si>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</si>
  <si>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</si>
  <si>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</si>
  <si>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</si>
  <si>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</si>
  <si>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</si>
  <si>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</si>
  <si>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</si>
  <si>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</si>
  <si>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</si>
  <si>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</si>
  <si>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</si>
  <si>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</si>
  <si>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</si>
  <si>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</si>
  <si>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</si>
  <si>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</si>
  <si>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</si>
  <si>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</si>
  <si>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</si>
  <si>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</si>
  <si>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</si>
  <si>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</si>
  <si>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</si>
  <si>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</si>
  <si>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</si>
  <si>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</si>
  <si>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</si>
  <si>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</si>
  <si>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</si>
  <si>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</si>
  <si>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</si>
  <si>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</si>
  <si>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</si>
  <si>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</si>
  <si>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</si>
  <si>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</si>
  <si>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</si>
  <si>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</si>
  <si>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</si>
  <si>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</si>
  <si>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</si>
  <si>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</si>
  <si>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</si>
  <si>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</si>
  <si>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</si>
  <si>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</si>
  <si>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</si>
  <si>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</si>
  <si>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</si>
  <si>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</si>
  <si>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</si>
  <si>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</si>
  <si>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</si>
  <si>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</si>
  <si>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</si>
  <si>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</si>
  <si>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</si>
  <si>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</si>
  <si>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</si>
  <si>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</si>
  <si>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</si>
  <si>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</si>
  <si>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</si>
  <si>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</si>
  <si>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</si>
  <si>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</si>
  <si>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</si>
  <si>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</si>
  <si>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</si>
  <si>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</si>
  <si>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</si>
  <si>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</si>
  <si>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</si>
  <si>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</si>
  <si>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</si>
  <si>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</si>
  <si>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</si>
  <si>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</si>
  <si>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</si>
  <si>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</si>
  <si>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</si>
  <si>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</si>
  <si>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</si>
  <si>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</si>
  <si>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</si>
  <si>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</si>
  <si>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</si>
  <si>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</si>
  <si>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</si>
  <si>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</si>
  <si>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</si>
  <si>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</si>
  <si>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</si>
  <si>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</si>
  <si>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</si>
  <si>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</si>
  <si>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</si>
  <si>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</si>
  <si>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</si>
  <si>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</si>
  <si>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</si>
  <si>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</si>
  <si>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</si>
  <si>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</si>
  <si>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</si>
  <si>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</si>
  <si>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</si>
  <si>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</si>
  <si>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</si>
  <si>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</si>
  <si>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</si>
  <si>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</si>
  <si>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</si>
  <si>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</si>
  <si>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</si>
  <si>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</si>
  <si>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</si>
  <si>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</si>
  <si>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</si>
  <si>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</si>
  <si>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</si>
  <si>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</si>
  <si>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</si>
  <si>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</si>
  <si>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</si>
  <si>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</si>
  <si>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</si>
  <si>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</si>
  <si>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</si>
  <si>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</si>
  <si>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</si>
  <si>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</si>
  <si>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</si>
  <si>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</si>
  <si>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</si>
  <si>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</si>
  <si>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</si>
  <si>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</si>
  <si>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</si>
  <si>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</si>
  <si>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</si>
  <si>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</si>
  <si>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</si>
  <si>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</si>
  <si>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</si>
  <si>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</si>
  <si>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</si>
  <si>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</si>
  <si>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</si>
  <si>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</si>
  <si>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</si>
  <si>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</si>
  <si>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</si>
  <si>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</si>
  <si>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</si>
  <si>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</si>
  <si>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</si>
  <si>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</si>
  <si>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</si>
  <si>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</si>
  <si>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</si>
  <si>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</si>
  <si>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</si>
  <si>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</si>
  <si>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</si>
  <si>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</si>
  <si>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</si>
  <si>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</si>
  <si>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</si>
  <si>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</si>
  <si>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</si>
  <si>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</si>
  <si>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</si>
  <si>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</si>
  <si>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</si>
  <si>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</si>
  <si>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</si>
  <si>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</si>
  <si>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</si>
  <si>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</si>
  <si>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</si>
  <si>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</si>
  <si>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</si>
  <si>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</si>
  <si>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</si>
  <si>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</si>
  <si>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</si>
  <si>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</si>
  <si>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</si>
  <si>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</si>
  <si>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</si>
  <si>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</si>
  <si>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</si>
  <si>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</si>
  <si>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</si>
  <si>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</si>
  <si>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</si>
  <si>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</si>
  <si>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</si>
  <si>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</si>
  <si>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</si>
  <si>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</si>
  <si>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</si>
  <si>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</si>
  <si>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</si>
  <si>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</si>
  <si>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</si>
  <si>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</si>
  <si>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</si>
  <si>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</si>
  <si>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</si>
  <si>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</si>
  <si>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</si>
  <si>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</si>
  <si>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</si>
  <si>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</si>
  <si>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</si>
  <si>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</si>
  <si>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</si>
  <si>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</si>
  <si>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</si>
  <si>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</si>
  <si>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</si>
  <si>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</si>
  <si>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</si>
  <si>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</si>
  <si>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</si>
  <si>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</si>
  <si>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</si>
  <si>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</si>
  <si>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</si>
  <si>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</si>
  <si>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</si>
  <si>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</si>
  <si>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</si>
  <si>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</si>
  <si>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</si>
  <si>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</si>
  <si>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</si>
  <si>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</si>
  <si>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</si>
  <si>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</si>
  <si>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</si>
  <si>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</si>
  <si>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</si>
  <si>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</si>
  <si>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</si>
  <si>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</si>
  <si>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</si>
  <si>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</si>
  <si>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</si>
  <si>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</si>
  <si>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</si>
  <si>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</si>
  <si>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</si>
  <si>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</si>
  <si>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</si>
  <si>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</si>
  <si>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</si>
  <si>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</si>
  <si>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</si>
  <si>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</si>
  <si>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</si>
  <si>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</si>
  <si>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</si>
  <si>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</si>
  <si>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</si>
  <si>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</si>
  <si>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</si>
  <si>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</si>
  <si>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</si>
  <si>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</si>
  <si>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</si>
  <si>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</si>
  <si>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</si>
  <si>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</si>
  <si>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</si>
  <si>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</si>
  <si>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</si>
  <si>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</si>
  <si>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</si>
  <si>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</si>
  <si>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</si>
  <si>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</si>
  <si>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</si>
  <si>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</si>
  <si>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</si>
  <si>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</si>
  <si>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</si>
  <si>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</si>
  <si>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</si>
  <si>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</si>
  <si>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</si>
  <si>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</si>
  <si>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</si>
  <si>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</si>
  <si>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</si>
  <si>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</si>
  <si>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</si>
  <si>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</si>
  <si>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</si>
  <si>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</si>
  <si>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</si>
  <si>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</si>
  <si>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</si>
  <si>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</si>
  <si>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</si>
  <si>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</si>
  <si>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</si>
  <si>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</si>
  <si>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</si>
  <si>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</si>
  <si>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</si>
  <si>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</si>
  <si>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</si>
  <si>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</si>
  <si>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</si>
  <si>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</si>
  <si>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</si>
  <si>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</si>
  <si>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</si>
  <si>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</si>
  <si>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</si>
  <si>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</si>
  <si>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</si>
  <si>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</si>
  <si>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</si>
  <si>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</si>
  <si>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</si>
  <si>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</si>
  <si>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</si>
  <si>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</si>
  <si>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</si>
  <si>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</si>
  <si>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</si>
  <si>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</si>
  <si>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</si>
  <si>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</si>
  <si>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</si>
  <si>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</si>
  <si>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</si>
  <si>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</si>
  <si>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</si>
  <si>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</si>
  <si>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</si>
  <si>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</si>
  <si>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</si>
  <si>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</si>
  <si>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</si>
  <si>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</si>
  <si>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</si>
  <si>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</si>
  <si>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</si>
  <si>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</si>
  <si>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</si>
  <si>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</si>
  <si>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</si>
  <si>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</si>
  <si>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</si>
  <si>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</si>
  <si>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</si>
  <si>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</si>
  <si>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</si>
  <si>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</si>
  <si>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</si>
  <si>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</si>
  <si>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</si>
  <si>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</si>
  <si>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</si>
  <si>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</si>
  <si>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</si>
  <si>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</si>
  <si>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</si>
  <si>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</si>
  <si>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</si>
  <si>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</si>
  <si>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</si>
  <si>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</si>
  <si>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</si>
  <si>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</si>
  <si>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</si>
  <si>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</si>
  <si>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</si>
  <si>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</si>
  <si>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</si>
  <si>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</si>
  <si>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</si>
  <si>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</si>
  <si>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</si>
  <si>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</si>
  <si>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</si>
  <si>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</si>
  <si>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</si>
  <si>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</si>
  <si>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</si>
  <si>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</si>
  <si>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</si>
  <si>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</si>
  <si>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</si>
  <si>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</si>
  <si>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</si>
  <si>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</si>
  <si>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</si>
  <si>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</si>
  <si>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</si>
  <si>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</si>
  <si>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</si>
  <si>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</si>
  <si>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</si>
  <si>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</si>
  <si>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</si>
  <si>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</si>
  <si>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</si>
  <si>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</si>
  <si>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</si>
  <si>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</si>
  <si>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</si>
  <si>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</si>
  <si>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</si>
  <si>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</si>
  <si>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</si>
  <si>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</si>
  <si>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</si>
  <si>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</si>
  <si>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</si>
  <si>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</si>
  <si>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</si>
  <si>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</si>
  <si>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</si>
  <si>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</si>
  <si>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</si>
  <si>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</si>
  <si>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</si>
  <si>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</si>
  <si>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</si>
  <si>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</si>
  <si>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</si>
  <si>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</si>
  <si>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</si>
  <si>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</si>
  <si>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</si>
  <si>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</si>
  <si>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</si>
  <si>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</si>
  <si>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</si>
  <si>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</si>
  <si>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</si>
  <si>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</si>
  <si>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</si>
  <si>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</si>
  <si>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</si>
  <si>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</si>
  <si>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</si>
  <si>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</si>
  <si>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</si>
  <si>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</si>
  <si>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</si>
  <si>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</si>
  <si>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</si>
  <si>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</si>
  <si>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</si>
  <si>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</si>
  <si>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</si>
  <si>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</si>
  <si>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</si>
  <si>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</si>
  <si>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</si>
  <si>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</si>
  <si>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</si>
  <si>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</si>
  <si>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</si>
  <si>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</si>
  <si>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</si>
  <si>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</si>
  <si>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</si>
  <si>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</si>
  <si>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</si>
  <si>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</si>
  <si>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</si>
  <si>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</si>
  <si>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</si>
  <si>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</si>
  <si>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</si>
  <si>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</si>
  <si>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</si>
  <si>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</si>
  <si>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</si>
  <si>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</si>
  <si>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</si>
  <si>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</si>
  <si>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</si>
  <si>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</si>
  <si>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</si>
  <si>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</si>
  <si>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</si>
  <si>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</si>
  <si>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</si>
  <si>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</si>
  <si>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</si>
  <si>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</si>
  <si>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</si>
  <si>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</si>
  <si>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</si>
  <si>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</si>
  <si>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</si>
  <si>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</si>
  <si>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</si>
  <si>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</si>
  <si>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</si>
  <si>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</si>
  <si>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</si>
  <si>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</si>
  <si>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</si>
  <si>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</si>
  <si>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</si>
  <si>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</si>
  <si>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</si>
  <si>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</si>
  <si>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</si>
  <si>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</si>
  <si>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</si>
  <si>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</si>
  <si>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</si>
  <si>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</si>
  <si>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</si>
  <si>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</si>
  <si>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</si>
  <si>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</si>
  <si>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</si>
  <si>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</si>
  <si>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</si>
  <si>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</si>
  <si>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</si>
  <si>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</si>
  <si>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</si>
  <si>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</si>
  <si>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</si>
  <si>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</si>
  <si>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</si>
  <si>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</si>
  <si>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</si>
  <si>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</si>
  <si>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</si>
  <si>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</si>
  <si>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</si>
  <si>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</si>
  <si>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</si>
  <si>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</si>
  <si>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</si>
  <si>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</si>
  <si>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</si>
  <si>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</si>
  <si>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</si>
  <si>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</si>
  <si>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</si>
  <si>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</si>
  <si>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</si>
  <si>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</si>
  <si>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</si>
  <si>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</si>
  <si>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</si>
  <si>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</si>
  <si>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</si>
  <si>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</si>
  <si>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</si>
  <si>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</si>
  <si>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</si>
  <si>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</si>
  <si>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</si>
  <si>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</si>
  <si>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</si>
  <si>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</si>
  <si>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</si>
  <si>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</si>
  <si>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</si>
  <si>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</si>
  <si>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</si>
  <si>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</si>
  <si>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</si>
  <si>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</si>
  <si>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</si>
  <si>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</si>
  <si>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</si>
  <si>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</si>
  <si>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</si>
  <si>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</si>
  <si>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</si>
  <si>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</si>
  <si>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</si>
  <si>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</si>
  <si>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</si>
  <si>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</si>
  <si>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</si>
  <si>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</si>
  <si>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</si>
  <si>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</si>
  <si>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</si>
  <si>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</si>
  <si>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</si>
  <si>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</si>
  <si>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</si>
  <si>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</si>
  <si>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</si>
  <si>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</si>
  <si>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</si>
  <si>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</si>
  <si>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</si>
  <si>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</si>
  <si>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</si>
  <si>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</si>
  <si>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</si>
  <si>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</si>
  <si>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</si>
  <si>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</si>
  <si>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</si>
  <si>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</si>
  <si>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</si>
  <si>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</si>
  <si>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</si>
  <si>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</si>
  <si>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</si>
  <si>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</si>
  <si>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</si>
  <si>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</si>
  <si>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</si>
  <si>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</si>
  <si>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</si>
  <si>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</si>
  <si>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</si>
  <si>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</si>
  <si>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</si>
  <si>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</si>
  <si>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</si>
  <si>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</si>
  <si>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</si>
  <si>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</si>
  <si>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</si>
  <si>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</si>
  <si>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</si>
  <si>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</si>
  <si>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</si>
  <si>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</si>
  <si>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</si>
  <si>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</si>
  <si>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</si>
  <si>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</si>
  <si>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</si>
  <si>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</si>
  <si>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</si>
  <si>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</si>
  <si>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</si>
  <si>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</si>
  <si>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</si>
  <si>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</si>
  <si>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</si>
  <si>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</si>
  <si>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</si>
  <si>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</si>
  <si>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</si>
  <si>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</si>
  <si>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</si>
  <si>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</si>
  <si>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</si>
  <si>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</si>
  <si>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</si>
  <si>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</si>
  <si>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</si>
  <si>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</si>
  <si>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</si>
  <si>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</si>
  <si>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</si>
  <si>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</si>
  <si>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</si>
  <si>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</si>
  <si>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</si>
  <si>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</si>
  <si>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</si>
  <si>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</si>
  <si>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</si>
  <si>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</si>
  <si>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</si>
  <si>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</si>
  <si>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</si>
  <si>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</si>
  <si>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</si>
  <si>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</si>
  <si>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</si>
  <si>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</si>
  <si>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</si>
  <si>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</si>
  <si>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</si>
  <si>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</si>
  <si>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</si>
  <si>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</si>
  <si>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</si>
  <si>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</si>
  <si>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</si>
  <si>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</si>
  <si>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</si>
  <si>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</si>
  <si>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</si>
  <si>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</si>
  <si>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</si>
  <si>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</si>
  <si>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</si>
  <si>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</si>
  <si>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</si>
  <si>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</si>
  <si>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</si>
  <si>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</si>
  <si>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</si>
  <si>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</si>
  <si>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</si>
  <si>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</si>
  <si>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</si>
  <si>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</si>
  <si>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</si>
  <si>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</si>
  <si>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</si>
  <si>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</si>
  <si>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</si>
  <si>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</si>
  <si>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</si>
  <si>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</si>
  <si>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</si>
  <si>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</si>
  <si>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</si>
  <si>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</si>
  <si>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</si>
  <si>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</si>
  <si>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</si>
  <si>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</si>
  <si>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</si>
  <si>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</si>
  <si>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</si>
  <si>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</si>
  <si>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</si>
  <si>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</si>
  <si>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</si>
  <si>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</si>
  <si>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</si>
  <si>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</si>
  <si>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</si>
  <si>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</si>
  <si>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</si>
  <si>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</si>
  <si>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</si>
  <si>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</si>
  <si>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</si>
  <si>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</si>
  <si>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</si>
  <si>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</si>
  <si>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</si>
  <si>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</si>
  <si>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</si>
  <si>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</si>
  <si>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</si>
  <si>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</si>
  <si>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</si>
  <si>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</si>
  <si>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</si>
  <si>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</si>
  <si>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</si>
  <si>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</si>
  <si>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</si>
  <si>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</si>
  <si>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</si>
  <si>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</si>
  <si>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</si>
  <si>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</si>
  <si>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</si>
  <si>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</si>
  <si>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</si>
  <si>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</si>
  <si>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</si>
  <si>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</si>
  <si>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</si>
  <si>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</si>
  <si>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</si>
  <si>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</si>
  <si>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</si>
  <si>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</si>
  <si>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</si>
  <si>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</si>
  <si>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</si>
  <si>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</si>
  <si>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</si>
  <si>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</si>
  <si>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</si>
  <si>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</si>
  <si>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</si>
  <si>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</si>
  <si>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</si>
  <si>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</si>
  <si>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</si>
  <si>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</si>
  <si>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</si>
  <si>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</si>
  <si>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</si>
  <si>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</si>
  <si>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</si>
  <si>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</si>
  <si>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</si>
  <si>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</si>
  <si>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</si>
  <si>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</si>
  <si>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</si>
  <si>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</si>
  <si>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</si>
  <si>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</si>
  <si>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</si>
  <si>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</si>
  <si>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</si>
  <si>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</si>
  <si>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</si>
  <si>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</si>
  <si>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</si>
  <si>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</si>
  <si>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</si>
  <si>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</si>
  <si>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</si>
  <si>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</si>
  <si>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</si>
  <si>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</si>
  <si>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</si>
  <si>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</si>
  <si>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</si>
  <si>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</si>
  <si>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</si>
  <si>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</si>
  <si>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</si>
  <si>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</si>
  <si>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</si>
  <si>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</si>
  <si>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</si>
  <si>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</si>
  <si>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</si>
  <si>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</si>
  <si>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</si>
  <si>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</si>
  <si>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</si>
  <si>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</si>
  <si>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</si>
  <si>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</si>
  <si>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</si>
  <si>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</si>
  <si>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</si>
  <si>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</si>
  <si>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</si>
  <si>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</si>
  <si>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</si>
  <si>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</si>
  <si>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</si>
  <si>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</si>
  <si>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</si>
  <si>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</si>
  <si>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</si>
  <si>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</si>
  <si>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</si>
  <si>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</si>
  <si>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</si>
  <si>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</si>
  <si>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</si>
  <si>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</si>
  <si>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</si>
  <si>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</si>
  <si>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</si>
  <si>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</si>
  <si>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</si>
  <si>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</si>
  <si>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</si>
  <si>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</si>
  <si>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</si>
  <si>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</si>
  <si>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</si>
  <si>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</si>
  <si>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</si>
  <si>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</si>
  <si>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</si>
  <si>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</si>
  <si>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</si>
  <si>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</si>
  <si>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</si>
  <si>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</si>
  <si>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</si>
  <si>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</si>
  <si>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</si>
  <si>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</si>
  <si>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</si>
  <si>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</si>
  <si>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</si>
  <si>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</si>
  <si>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</si>
  <si>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</si>
  <si>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</si>
  <si>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</si>
  <si>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</si>
  <si>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</si>
  <si>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</si>
  <si>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</si>
  <si>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</si>
  <si>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</si>
  <si>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</si>
  <si>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</si>
  <si>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</si>
  <si>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</si>
  <si>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</si>
  <si>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</si>
  <si>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</si>
  <si>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</si>
  <si>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</si>
  <si>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</si>
  <si>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</si>
  <si>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</si>
  <si>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</si>
  <si>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</si>
  <si>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</si>
  <si>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</si>
  <si>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</si>
  <si>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</si>
  <si>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</si>
  <si>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</si>
  <si>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</si>
  <si>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</si>
  <si>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</si>
  <si>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</si>
  <si>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</si>
  <si>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</si>
  <si>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</si>
  <si>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</si>
  <si>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</si>
  <si>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</si>
  <si>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</si>
  <si>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</si>
  <si>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</si>
  <si>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</si>
  <si>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</si>
  <si>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</si>
  <si>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</si>
  <si>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</si>
  <si>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</si>
  <si>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</si>
  <si>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</si>
  <si>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</si>
  <si>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</si>
  <si>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</si>
  <si>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</si>
  <si>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</si>
  <si>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</si>
  <si>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</si>
  <si>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</si>
  <si>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</si>
  <si>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</si>
  <si>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</si>
  <si>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</si>
  <si>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</si>
  <si>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</si>
  <si>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</si>
  <si>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</si>
  <si>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</si>
  <si>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</si>
  <si>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</si>
  <si>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</si>
  <si>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</si>
  <si>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</si>
  <si>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</si>
  <si>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</si>
  <si>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</si>
  <si>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</si>
  <si>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</si>
  <si>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</si>
  <si>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</si>
  <si>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</si>
  <si>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</si>
  <si>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</si>
  <si>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</si>
  <si>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</si>
  <si>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</si>
  <si>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</si>
  <si>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</si>
  <si>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</si>
  <si>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</si>
  <si>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</si>
  <si>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</si>
  <si>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</si>
  <si>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</si>
  <si>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</si>
  <si>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</si>
  <si>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</si>
  <si>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</si>
  <si>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</si>
  <si>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</si>
  <si>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</si>
  <si>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</si>
  <si>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</si>
  <si>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</si>
  <si>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</si>
  <si>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</si>
  <si>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</si>
  <si>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</si>
  <si>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</si>
  <si>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</si>
  <si>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</si>
  <si>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</si>
  <si>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</si>
  <si>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</si>
  <si>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</si>
  <si>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</si>
  <si>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</si>
  <si>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</si>
  <si>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</si>
  <si>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</si>
  <si>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</si>
  <si>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</si>
  <si>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</si>
  <si>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</si>
  <si>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</si>
  <si>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</si>
  <si>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</si>
  <si>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</si>
  <si>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</si>
  <si>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</si>
  <si>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</si>
  <si>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</si>
  <si>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</si>
  <si>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</si>
  <si>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</si>
  <si>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</si>
  <si>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</si>
  <si>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</si>
  <si>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</si>
  <si>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</si>
  <si>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</si>
  <si>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</si>
  <si>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</si>
  <si>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</si>
  <si>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</si>
  <si>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</si>
  <si>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</si>
  <si>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</si>
  <si>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</si>
  <si>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</si>
  <si>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</si>
  <si>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</si>
  <si>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</si>
  <si>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</si>
  <si>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</si>
  <si>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</si>
  <si>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</si>
  <si>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</si>
  <si>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</si>
  <si>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</si>
  <si>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</si>
  <si>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</si>
  <si>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</si>
  <si>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</si>
  <si>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</si>
  <si>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</si>
  <si>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</si>
  <si>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</si>
  <si>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</si>
  <si>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</si>
  <si>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</si>
  <si>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</si>
  <si>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</si>
  <si>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</si>
  <si>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</si>
  <si>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</si>
  <si>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</si>
  <si>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</si>
  <si>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</si>
  <si>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</si>
  <si>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</si>
  <si>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</si>
  <si>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</si>
  <si>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</si>
  <si>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</si>
  <si>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</si>
  <si>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</si>
  <si>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</si>
  <si>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</si>
  <si>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</si>
  <si>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</si>
  <si>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</si>
  <si>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</si>
  <si>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</si>
  <si>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</si>
  <si>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</si>
  <si>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</si>
  <si>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</si>
  <si>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</si>
  <si>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</si>
  <si>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</si>
  <si>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</si>
  <si>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</si>
  <si>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</si>
  <si>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</si>
  <si>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</si>
  <si>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</si>
  <si>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</si>
  <si>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</si>
  <si>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</si>
  <si>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</si>
  <si>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</si>
  <si>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</si>
  <si>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</si>
  <si>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</si>
  <si>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</si>
  <si>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</si>
  <si>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</si>
  <si>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</si>
  <si>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</si>
  <si>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</si>
  <si>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</si>
  <si>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</si>
  <si>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</si>
  <si>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</si>
  <si>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</si>
  <si>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</si>
  <si>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</si>
  <si>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</si>
  <si>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</si>
  <si>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</si>
  <si>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</si>
  <si>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</si>
  <si>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</si>
  <si>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</si>
  <si>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</si>
  <si>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</si>
  <si>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</si>
  <si>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</si>
  <si>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</si>
  <si>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</si>
  <si>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</si>
  <si>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</si>
  <si>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</si>
  <si>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</si>
  <si>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</si>
  <si>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</si>
  <si>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</si>
  <si>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</si>
  <si>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</si>
  <si>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</si>
  <si>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</si>
  <si>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</si>
  <si>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</si>
  <si>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</si>
  <si>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</si>
  <si>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</si>
  <si>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</si>
  <si>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</si>
  <si>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</si>
  <si>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</si>
  <si>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</si>
  <si>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</si>
  <si>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</si>
  <si>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</si>
  <si>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</si>
  <si>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</si>
  <si>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</si>
  <si>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</si>
  <si>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</si>
  <si>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</si>
  <si>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</si>
  <si>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</si>
  <si>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</si>
  <si>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</si>
  <si>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</si>
  <si>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</si>
  <si>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</si>
  <si>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</si>
  <si>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</si>
  <si>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</si>
  <si>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</si>
  <si>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</si>
  <si>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</si>
  <si>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</si>
  <si>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</si>
  <si>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</si>
  <si>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</si>
  <si>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</si>
  <si>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</si>
  <si>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</si>
  <si>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</si>
  <si>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</si>
  <si>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</si>
  <si>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</si>
  <si>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</si>
  <si>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</si>
  <si>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</si>
  <si>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</si>
  <si>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</si>
  <si>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</si>
  <si>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</si>
  <si>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</si>
  <si>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</si>
  <si>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</si>
  <si>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</si>
  <si>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</si>
  <si>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</si>
  <si>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</si>
  <si>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</si>
  <si>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</si>
  <si>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</si>
  <si>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</si>
  <si>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</si>
  <si>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</si>
  <si>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</si>
  <si>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</si>
  <si>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</si>
  <si>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</si>
  <si>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</si>
  <si>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</si>
  <si>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</si>
  <si>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</si>
  <si>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</si>
  <si>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</si>
  <si>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</si>
  <si>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</si>
  <si>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</si>
  <si>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</si>
  <si>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</si>
  <si>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</si>
  <si>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</si>
  <si>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</si>
  <si>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</si>
  <si>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</si>
  <si>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</si>
  <si>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</si>
  <si>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</si>
  <si>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</si>
  <si>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</si>
  <si>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</si>
  <si>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</si>
  <si>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</si>
  <si>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</si>
  <si>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</si>
  <si>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</si>
  <si>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</si>
  <si>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</si>
  <si>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</si>
  <si>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</si>
  <si>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</si>
  <si>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</si>
  <si>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</si>
  <si>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</si>
  <si>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</si>
  <si>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</si>
  <si>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</si>
  <si>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</si>
  <si>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</si>
  <si>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</si>
  <si>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</si>
  <si>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</si>
  <si>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</si>
  <si>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</si>
  <si>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</si>
  <si>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</si>
  <si>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</si>
  <si>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</si>
  <si>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</si>
  <si>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</si>
  <si>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</si>
  <si>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</si>
  <si>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</si>
  <si>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</si>
  <si>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</si>
  <si>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</si>
  <si>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</si>
  <si>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</si>
  <si>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</si>
  <si>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</si>
  <si>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</si>
  <si>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</si>
  <si>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</si>
  <si>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</si>
  <si>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</si>
  <si>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</si>
  <si>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</si>
  <si>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</si>
  <si>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</si>
  <si>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</si>
  <si>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</si>
  <si>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</si>
  <si>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</si>
  <si>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</si>
  <si>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</si>
  <si>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</si>
  <si>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</si>
  <si>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</si>
  <si>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</si>
  <si>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</si>
  <si>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</si>
  <si>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</si>
  <si>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</si>
  <si>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</si>
  <si>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</si>
  <si>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</si>
  <si>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</si>
  <si>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</si>
  <si>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</si>
  <si>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</si>
  <si>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</si>
  <si>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</si>
  <si>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</si>
  <si>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</si>
  <si>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</si>
  <si>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</si>
  <si>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</si>
  <si>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</si>
  <si>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</si>
  <si>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</si>
  <si>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</si>
  <si>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</si>
  <si>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</si>
  <si>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</si>
  <si>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</si>
  <si>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</si>
  <si>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</si>
  <si>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</si>
  <si>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</si>
  <si>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</si>
  <si>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</si>
  <si>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</si>
  <si>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</si>
  <si>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</si>
  <si>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</si>
  <si>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</si>
  <si>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</si>
  <si>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</si>
  <si>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</si>
  <si>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</si>
  <si>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</si>
  <si>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</si>
  <si>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</si>
  <si>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</si>
  <si>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</si>
  <si>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</si>
  <si>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</si>
  <si>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</si>
  <si>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</si>
  <si>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</si>
  <si>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</si>
  <si>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</si>
  <si>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</si>
  <si>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</si>
  <si>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</si>
  <si>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</si>
  <si>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</si>
  <si>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</si>
  <si>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</si>
  <si>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</si>
  <si>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</si>
  <si>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</si>
  <si>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</si>
  <si>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</si>
  <si>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</si>
  <si>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</si>
  <si>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</si>
  <si>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</si>
  <si>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</si>
  <si>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</si>
  <si>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</si>
  <si>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</si>
  <si>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</si>
  <si>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</si>
  <si>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</si>
  <si>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</si>
  <si>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</si>
  <si>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</si>
  <si>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</si>
  <si>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</si>
  <si>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</si>
  <si>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</si>
  <si>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</si>
  <si>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</si>
  <si>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</si>
  <si>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</si>
  <si>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</si>
  <si>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</si>
  <si>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</si>
  <si>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</si>
  <si>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</si>
  <si>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</si>
  <si>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</si>
  <si>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</si>
  <si>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</si>
  <si>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</si>
  <si>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</si>
  <si>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</si>
  <si>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</si>
  <si>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</si>
  <si>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</si>
  <si>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</si>
  <si>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</si>
  <si>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</si>
  <si>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</si>
  <si>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</si>
  <si>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</si>
  <si>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</si>
  <si>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</si>
  <si>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</si>
  <si>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</si>
  <si>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</si>
  <si>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</si>
  <si>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</si>
  <si>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</si>
  <si>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</si>
  <si>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</si>
  <si>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</si>
  <si>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</si>
  <si>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</si>
  <si>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</si>
  <si>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</si>
  <si>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</si>
  <si>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</si>
  <si>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</si>
  <si>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</si>
  <si>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</si>
  <si>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Ptojects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</si>
  <si>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</si>
  <si>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</si>
  <si>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</si>
  <si>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</si>
  <si>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</si>
  <si>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</si>
  <si>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</si>
  <si>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</si>
  <si>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</si>
  <si>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</si>
  <si>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</si>
  <si>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&gt;= to 50000</t>
  </si>
  <si>
    <t>&lt; 1000</t>
  </si>
  <si>
    <t>30000 to 34999</t>
  </si>
  <si>
    <t>35000 to 39999</t>
  </si>
  <si>
    <t>Successful</t>
  </si>
  <si>
    <t>Mean</t>
  </si>
  <si>
    <t>Median</t>
  </si>
  <si>
    <t>Minimum</t>
  </si>
  <si>
    <t>Maximum</t>
  </si>
  <si>
    <t>Variance</t>
  </si>
  <si>
    <t>Stan Dev</t>
  </si>
  <si>
    <t>Failed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</si>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</sst>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10" xfId="0" applyBorder="1"/>
    <xf numFmtId="9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1" fontId="0" fillId="0" borderId="10" xfId="0" applyNumberFormat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BEE-89C7-082C005CB6B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1-4BEE-89C7-082C005CB6B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1-4BEE-89C7-082C005CB6B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1-4BEE-89C7-082C005C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59568"/>
        <c:axId val="5757904"/>
      </c:barChart>
      <c:catAx>
        <c:axId val="57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904"/>
        <c:crosses val="autoZero"/>
        <c:auto val="1"/>
        <c:lblAlgn val="ctr"/>
        <c:lblOffset val="100"/>
        <c:noMultiLvlLbl val="0"/>
      </c:catAx>
      <c:valAx>
        <c:axId val="57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4902-B6B3-627384A2286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6-4902-B6B3-627384A2286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6-4902-B6B3-627384A2286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6-4902-B6B3-627384A2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193392"/>
        <c:axId val="215190064"/>
      </c:barChart>
      <c:catAx>
        <c:axId val="2151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90064"/>
        <c:crosses val="autoZero"/>
        <c:auto val="1"/>
        <c:lblAlgn val="ctr"/>
        <c:lblOffset val="100"/>
        <c:noMultiLvlLbl val="0"/>
      </c:catAx>
      <c:valAx>
        <c:axId val="2151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Created!PivotTable1</c:name>
    <c:fmtId val="1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0-419E-9A82-F68C10168590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0-419E-9A82-F68C10168590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0-419E-9A82-F68C1016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40175"/>
        <c:axId val="718828943"/>
      </c:lineChart>
      <c:catAx>
        <c:axId val="71884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28943"/>
        <c:crosses val="autoZero"/>
        <c:auto val="1"/>
        <c:lblAlgn val="ctr"/>
        <c:lblOffset val="100"/>
        <c:noMultiLvlLbl val="0"/>
      </c:catAx>
      <c:valAx>
        <c:axId val="7188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Rate!PivotTable2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Rate'!$B$3:$B$4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'Success Rate'!$A$5:$A$38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'Success Rate'!$B$5:$B$38</c:f>
              <c:numCache>
                <c:formatCode>0.00%</c:formatCode>
                <c:ptCount val="24"/>
                <c:pt idx="0">
                  <c:v>2.9411764705882353E-2</c:v>
                </c:pt>
                <c:pt idx="1">
                  <c:v>6.6666666666666666E-2</c:v>
                </c:pt>
                <c:pt idx="2">
                  <c:v>5.4054054054054057E-2</c:v>
                </c:pt>
                <c:pt idx="3">
                  <c:v>0</c:v>
                </c:pt>
                <c:pt idx="4">
                  <c:v>6.25E-2</c:v>
                </c:pt>
                <c:pt idx="5">
                  <c:v>0.17647058823529413</c:v>
                </c:pt>
                <c:pt idx="6">
                  <c:v>8.6956521739130432E-2</c:v>
                </c:pt>
                <c:pt idx="7">
                  <c:v>0</c:v>
                </c:pt>
                <c:pt idx="8">
                  <c:v>2.8571428571428571E-2</c:v>
                </c:pt>
                <c:pt idx="9">
                  <c:v>0</c:v>
                </c:pt>
                <c:pt idx="10">
                  <c:v>0</c:v>
                </c:pt>
                <c:pt idx="11">
                  <c:v>6.6666666666666666E-2</c:v>
                </c:pt>
                <c:pt idx="12">
                  <c:v>5.8823529411764705E-2</c:v>
                </c:pt>
                <c:pt idx="13">
                  <c:v>0</c:v>
                </c:pt>
                <c:pt idx="14">
                  <c:v>7.0588235294117646E-2</c:v>
                </c:pt>
                <c:pt idx="15">
                  <c:v>0</c:v>
                </c:pt>
                <c:pt idx="16">
                  <c:v>9.5238095238095233E-2</c:v>
                </c:pt>
                <c:pt idx="17">
                  <c:v>5.8823529411764705E-2</c:v>
                </c:pt>
                <c:pt idx="18">
                  <c:v>4.7619047619047616E-2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3.9215686274509803E-2</c:v>
                </c:pt>
                <c:pt idx="23">
                  <c:v>6.6860465116279064E-2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B-4B34-8997-5CA8B680023E}"/>
            </c:ext>
          </c:extLst>
        </c:ser>
        <c:ser>
          <c:idx val="1"/>
          <c:order val="1"/>
          <c:tx>
            <c:strRef>
              <c:f>'Success Rate'!$C$3:$C$4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'Success Rate'!$A$5:$A$38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'Success Rate'!$C$5:$C$38</c:f>
              <c:numCache>
                <c:formatCode>0.00%</c:formatCode>
                <c:ptCount val="24"/>
                <c:pt idx="0">
                  <c:v>0.29411764705882354</c:v>
                </c:pt>
                <c:pt idx="1">
                  <c:v>0.35</c:v>
                </c:pt>
                <c:pt idx="2">
                  <c:v>0.32432432432432434</c:v>
                </c:pt>
                <c:pt idx="3">
                  <c:v>0.6428571428571429</c:v>
                </c:pt>
                <c:pt idx="4">
                  <c:v>0.3125</c:v>
                </c:pt>
                <c:pt idx="5">
                  <c:v>0.17647058823529413</c:v>
                </c:pt>
                <c:pt idx="6">
                  <c:v>0.43478260869565216</c:v>
                </c:pt>
                <c:pt idx="7">
                  <c:v>0.61538461538461542</c:v>
                </c:pt>
                <c:pt idx="8">
                  <c:v>0.42857142857142855</c:v>
                </c:pt>
                <c:pt idx="9">
                  <c:v>0</c:v>
                </c:pt>
                <c:pt idx="10">
                  <c:v>0.44444444444444442</c:v>
                </c:pt>
                <c:pt idx="11">
                  <c:v>0.42222222222222222</c:v>
                </c:pt>
                <c:pt idx="12">
                  <c:v>0.35294117647058826</c:v>
                </c:pt>
                <c:pt idx="13">
                  <c:v>0.42857142857142855</c:v>
                </c:pt>
                <c:pt idx="14">
                  <c:v>0.35294117647058826</c:v>
                </c:pt>
                <c:pt idx="15">
                  <c:v>0</c:v>
                </c:pt>
                <c:pt idx="16">
                  <c:v>0.26190476190476192</c:v>
                </c:pt>
                <c:pt idx="17">
                  <c:v>0.41176470588235292</c:v>
                </c:pt>
                <c:pt idx="18">
                  <c:v>0.2857142857142857</c:v>
                </c:pt>
                <c:pt idx="19">
                  <c:v>0.5</c:v>
                </c:pt>
                <c:pt idx="20">
                  <c:v>0.33333333333333331</c:v>
                </c:pt>
                <c:pt idx="21">
                  <c:v>0.35555555555555557</c:v>
                </c:pt>
                <c:pt idx="22">
                  <c:v>0.23529411764705882</c:v>
                </c:pt>
                <c:pt idx="23">
                  <c:v>0.38372093023255816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B-4B34-8997-5CA8B680023E}"/>
            </c:ext>
          </c:extLst>
        </c:ser>
        <c:ser>
          <c:idx val="2"/>
          <c:order val="2"/>
          <c:tx>
            <c:strRef>
              <c:f>'Success Rate'!$D$3:$D$4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'Success Rate'!$A$5:$A$38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'Success Rate'!$D$5:$D$38</c:f>
              <c:numCache>
                <c:formatCode>0.00%</c:formatCode>
                <c:ptCount val="24"/>
                <c:pt idx="0">
                  <c:v>5.8823529411764705E-2</c:v>
                </c:pt>
                <c:pt idx="1">
                  <c:v>1.6666666666666666E-2</c:v>
                </c:pt>
                <c:pt idx="2">
                  <c:v>2.7027027027027029E-2</c:v>
                </c:pt>
                <c:pt idx="3">
                  <c:v>0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7.6923076923076927E-2</c:v>
                </c:pt>
                <c:pt idx="8">
                  <c:v>5.7142857142857141E-2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2.3809523809523808E-2</c:v>
                </c:pt>
                <c:pt idx="17">
                  <c:v>0</c:v>
                </c:pt>
                <c:pt idx="18">
                  <c:v>4.7619047619047616E-2</c:v>
                </c:pt>
                <c:pt idx="19">
                  <c:v>0</c:v>
                </c:pt>
                <c:pt idx="20">
                  <c:v>0</c:v>
                </c:pt>
                <c:pt idx="21">
                  <c:v>2.2222222222222223E-2</c:v>
                </c:pt>
                <c:pt idx="22">
                  <c:v>1.9607843137254902E-2</c:v>
                </c:pt>
                <c:pt idx="23">
                  <c:v>5.8139534883720929E-3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B-4B34-8997-5CA8B680023E}"/>
            </c:ext>
          </c:extLst>
        </c:ser>
        <c:ser>
          <c:idx val="3"/>
          <c:order val="3"/>
          <c:tx>
            <c:strRef>
              <c:f>'Success Rate'!$E$3:$E$4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'Success Rate'!$A$5:$A$38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'Success Rate'!$E$5:$E$38</c:f>
              <c:numCache>
                <c:formatCode>0.00%</c:formatCode>
                <c:ptCount val="24"/>
                <c:pt idx="0">
                  <c:v>0.61764705882352944</c:v>
                </c:pt>
                <c:pt idx="1">
                  <c:v>0.56666666666666665</c:v>
                </c:pt>
                <c:pt idx="2">
                  <c:v>0.59459459459459463</c:v>
                </c:pt>
                <c:pt idx="3">
                  <c:v>0.35714285714285715</c:v>
                </c:pt>
                <c:pt idx="4">
                  <c:v>0.5625</c:v>
                </c:pt>
                <c:pt idx="5">
                  <c:v>0.6470588235294118</c:v>
                </c:pt>
                <c:pt idx="6">
                  <c:v>0.47826086956521741</c:v>
                </c:pt>
                <c:pt idx="7">
                  <c:v>0.30769230769230771</c:v>
                </c:pt>
                <c:pt idx="8">
                  <c:v>0.48571428571428571</c:v>
                </c:pt>
                <c:pt idx="9">
                  <c:v>1</c:v>
                </c:pt>
                <c:pt idx="10">
                  <c:v>0.55555555555555558</c:v>
                </c:pt>
                <c:pt idx="11">
                  <c:v>0.51111111111111107</c:v>
                </c:pt>
                <c:pt idx="12">
                  <c:v>0.58823529411764708</c:v>
                </c:pt>
                <c:pt idx="13">
                  <c:v>0.5714285714285714</c:v>
                </c:pt>
                <c:pt idx="14">
                  <c:v>0.57647058823529407</c:v>
                </c:pt>
                <c:pt idx="15">
                  <c:v>1</c:v>
                </c:pt>
                <c:pt idx="16">
                  <c:v>0.61904761904761907</c:v>
                </c:pt>
                <c:pt idx="17">
                  <c:v>0.52941176470588236</c:v>
                </c:pt>
                <c:pt idx="18">
                  <c:v>0.61904761904761907</c:v>
                </c:pt>
                <c:pt idx="19">
                  <c:v>0.5</c:v>
                </c:pt>
                <c:pt idx="20">
                  <c:v>0.66666666666666663</c:v>
                </c:pt>
                <c:pt idx="21">
                  <c:v>0.62222222222222223</c:v>
                </c:pt>
                <c:pt idx="22">
                  <c:v>0.70588235294117652</c:v>
                </c:pt>
                <c:pt idx="23">
                  <c:v>0.54360465116279066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B-4B34-8997-5CA8B680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20415"/>
        <c:axId val="719329151"/>
      </c:lineChart>
      <c:catAx>
        <c:axId val="7193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9151"/>
        <c:crosses val="autoZero"/>
        <c:auto val="1"/>
        <c:lblAlgn val="ctr"/>
        <c:lblOffset val="100"/>
        <c:noMultiLvlLbl val="0"/>
      </c:catAx>
      <c:valAx>
        <c:axId val="7193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3-41DD-B00D-AE35B07C4C4C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3-41DD-B00D-AE35B07C4C4C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Country!$D$5:$D$12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3-41DD-B00D-AE35B07C4C4C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Country!$E$5:$E$12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3-41DD-B00D-AE35B07C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650975"/>
        <c:axId val="691644319"/>
      </c:barChart>
      <c:catAx>
        <c:axId val="6916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44319"/>
        <c:crosses val="autoZero"/>
        <c:auto val="1"/>
        <c:lblAlgn val="ctr"/>
        <c:lblOffset val="100"/>
        <c:noMultiLvlLbl val="0"/>
      </c:catAx>
      <c:valAx>
        <c:axId val="6916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6-4C06-87AA-67B52679358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6-4C06-87AA-67B52679358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6-4C06-87AA-67B52679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784671"/>
        <c:axId val="1510797983"/>
      </c:lineChart>
      <c:catAx>
        <c:axId val="15107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97983"/>
        <c:crosses val="autoZero"/>
        <c:auto val="1"/>
        <c:lblAlgn val="ctr"/>
        <c:lblOffset val="100"/>
        <c:noMultiLvlLbl val="0"/>
      </c:catAx>
      <c:valAx>
        <c:axId val="15107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7620</xdr:rowOff>
    </xdr:from>
    <xdr:to>
      <xdr:col>16</xdr:col>
      <xdr:colOff>662940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17884-1704-D9E4-50A1-1BF7A672A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3</xdr:row>
      <xdr:rowOff>7620</xdr:rowOff>
    </xdr:from>
    <xdr:to>
      <xdr:col>17</xdr:col>
      <xdr:colOff>137160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7DB87-D89A-F445-A065-50A35D6A1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3</xdr:row>
      <xdr:rowOff>167640</xdr:rowOff>
    </xdr:from>
    <xdr:to>
      <xdr:col>12</xdr:col>
      <xdr:colOff>7620</xdr:colOff>
      <xdr:row>17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596A7-1E27-D021-81F9-9858151F6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114300</xdr:rowOff>
    </xdr:from>
    <xdr:to>
      <xdr:col>21</xdr:col>
      <xdr:colOff>15240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487F0-8B8A-EF16-C59B-E30088E7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2</xdr:row>
      <xdr:rowOff>45720</xdr:rowOff>
    </xdr:from>
    <xdr:to>
      <xdr:col>13</xdr:col>
      <xdr:colOff>186690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8BA3E-51E2-1EDE-7358-2A92FF1ED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</xdr:row>
      <xdr:rowOff>91440</xdr:rowOff>
    </xdr:from>
    <xdr:to>
      <xdr:col>7</xdr:col>
      <xdr:colOff>899160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FF0DB-E37D-E498-ABDD-5E4C4546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Volscaia" refreshedDate="44911.713285185186" createdVersion="8" refreshedVersion="8" minRefreshableVersion="3" recordCount="1000" xr:uid="{4ACEF802-FA86-4FAC-B766-24EBCE5BC04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Volscaia" refreshedDate="44911.785920717593" createdVersion="8" refreshedVersion="8" minRefreshableVersion="3" recordCount="1000" xr:uid="{1F09505B-52FB-44ED-AE47-596AC5193A6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n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x v="1"/>
    <n v="14560"/>
    <x v="1"/>
    <x v="1"/>
    <n v="158"/>
    <n v="92.151898734177209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x v="2"/>
    <n v="142523"/>
    <x v="2"/>
    <x v="1"/>
    <n v="1425"/>
    <n v="100.01614035087719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x v="3"/>
    <n v="2477"/>
    <x v="3"/>
    <x v="0"/>
    <n v="24"/>
    <n v="103.20833333333333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x v="4"/>
    <n v="5265"/>
    <x v="4"/>
    <x v="0"/>
    <n v="53"/>
    <n v="99.339622641509436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x v="4"/>
    <n v="13195"/>
    <x v="5"/>
    <x v="1"/>
    <n v="174"/>
    <n v="75.833333333333329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x v="5"/>
    <n v="1090"/>
    <x v="6"/>
    <x v="0"/>
    <n v="18"/>
    <n v="60.555555555555557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x v="6"/>
    <n v="14741"/>
    <x v="7"/>
    <x v="1"/>
    <n v="227"/>
    <n v="64.93832599118943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x v="7"/>
    <n v="21946"/>
    <x v="8"/>
    <x v="2"/>
    <n v="708"/>
    <n v="30.997175141242938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x v="8"/>
    <n v="3208"/>
    <x v="9"/>
    <x v="0"/>
    <n v="44"/>
    <n v="72.909090909090907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x v="5"/>
    <n v="13838"/>
    <x v="10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x v="9"/>
    <n v="3030"/>
    <x v="11"/>
    <x v="0"/>
    <n v="27"/>
    <n v="112.22222222222223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x v="9"/>
    <n v="5629"/>
    <x v="12"/>
    <x v="0"/>
    <n v="55"/>
    <n v="102.34545454545454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x v="3"/>
    <n v="10295"/>
    <x v="13"/>
    <x v="1"/>
    <n v="98"/>
    <n v="105.05102040816327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x v="10"/>
    <n v="18829"/>
    <x v="14"/>
    <x v="0"/>
    <n v="200"/>
    <n v="94.144999999999996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x v="11"/>
    <n v="38414"/>
    <x v="15"/>
    <x v="0"/>
    <n v="452"/>
    <n v="84.986725663716811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x v="12"/>
    <n v="11041"/>
    <x v="16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x v="13"/>
    <n v="134845"/>
    <x v="17"/>
    <x v="1"/>
    <n v="1249"/>
    <n v="107.96236989591674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x v="14"/>
    <n v="6089"/>
    <x v="18"/>
    <x v="3"/>
    <n v="135"/>
    <n v="45.10370370370370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x v="15"/>
    <n v="30331"/>
    <x v="19"/>
    <x v="0"/>
    <n v="674"/>
    <n v="45.001483679525222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x v="16"/>
    <n v="147936"/>
    <x v="20"/>
    <x v="1"/>
    <n v="1396"/>
    <n v="105.9713467048710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x v="17"/>
    <n v="38533"/>
    <x v="21"/>
    <x v="0"/>
    <n v="558"/>
    <n v="69.055555555555557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x v="18"/>
    <n v="75690"/>
    <x v="22"/>
    <x v="1"/>
    <n v="890"/>
    <n v="85.044943820224717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x v="6"/>
    <n v="14942"/>
    <x v="23"/>
    <x v="1"/>
    <n v="142"/>
    <n v="105.22535211267606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x v="19"/>
    <n v="104257"/>
    <x v="24"/>
    <x v="1"/>
    <n v="2673"/>
    <n v="39.003741114852225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x v="20"/>
    <n v="11904"/>
    <x v="25"/>
    <x v="1"/>
    <n v="163"/>
    <n v="73.030674846625772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x v="21"/>
    <n v="51814"/>
    <x v="26"/>
    <x v="3"/>
    <n v="1480"/>
    <n v="35.009459459459457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x v="22"/>
    <n v="1599"/>
    <x v="27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x v="23"/>
    <n v="137635"/>
    <x v="28"/>
    <x v="1"/>
    <n v="2220"/>
    <n v="61.997747747747745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x v="24"/>
    <n v="150965"/>
    <x v="29"/>
    <x v="1"/>
    <n v="1606"/>
    <n v="94.000622665006233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x v="25"/>
    <n v="14455"/>
    <x v="30"/>
    <x v="1"/>
    <n v="129"/>
    <n v="112.05426356589147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x v="26"/>
    <n v="10850"/>
    <x v="31"/>
    <x v="1"/>
    <n v="226"/>
    <n v="48.008849557522126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x v="27"/>
    <n v="87676"/>
    <x v="32"/>
    <x v="0"/>
    <n v="2307"/>
    <n v="38.004334633723452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x v="28"/>
    <n v="189666"/>
    <x v="33"/>
    <x v="1"/>
    <n v="5419"/>
    <n v="35.000184535892231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x v="29"/>
    <n v="14025"/>
    <x v="34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x v="30"/>
    <n v="188628"/>
    <x v="35"/>
    <x v="1"/>
    <n v="1965"/>
    <n v="95.993893129770996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x v="31"/>
    <n v="1101"/>
    <x v="36"/>
    <x v="1"/>
    <n v="16"/>
    <n v="68.8125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x v="32"/>
    <n v="11339"/>
    <x v="37"/>
    <x v="1"/>
    <n v="107"/>
    <n v="105.97196261682242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x v="33"/>
    <n v="10085"/>
    <x v="38"/>
    <x v="1"/>
    <n v="134"/>
    <n v="75.261194029850742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x v="34"/>
    <n v="5027"/>
    <x v="39"/>
    <x v="0"/>
    <n v="88"/>
    <n v="57.125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x v="35"/>
    <n v="14878"/>
    <x v="40"/>
    <x v="1"/>
    <n v="198"/>
    <n v="75.141414141414145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x v="36"/>
    <n v="11924"/>
    <x v="41"/>
    <x v="1"/>
    <n v="111"/>
    <n v="107.42342342342343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x v="37"/>
    <n v="7991"/>
    <x v="42"/>
    <x v="1"/>
    <n v="222"/>
    <n v="35.995495495495497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x v="38"/>
    <n v="167717"/>
    <x v="43"/>
    <x v="1"/>
    <n v="6212"/>
    <n v="26.998873148744366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x v="39"/>
    <n v="10541"/>
    <x v="44"/>
    <x v="1"/>
    <n v="98"/>
    <n v="107.56122448979592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x v="40"/>
    <n v="4530"/>
    <x v="45"/>
    <x v="0"/>
    <n v="48"/>
    <n v="94.375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x v="41"/>
    <n v="4247"/>
    <x v="46"/>
    <x v="1"/>
    <n v="92"/>
    <n v="46.163043478260867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x v="42"/>
    <n v="7129"/>
    <x v="47"/>
    <x v="1"/>
    <n v="149"/>
    <n v="47.845637583892618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x v="43"/>
    <n v="128862"/>
    <x v="48"/>
    <x v="1"/>
    <n v="2431"/>
    <n v="53.007815713698065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x v="44"/>
    <n v="13653"/>
    <x v="49"/>
    <x v="1"/>
    <n v="303"/>
    <n v="45.059405940594061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x v="0"/>
    <n v="2"/>
    <x v="50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x v="45"/>
    <n v="145243"/>
    <x v="51"/>
    <x v="0"/>
    <n v="1467"/>
    <n v="99.006816632583508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x v="44"/>
    <n v="2459"/>
    <x v="52"/>
    <x v="0"/>
    <n v="75"/>
    <n v="32.78666666666666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x v="35"/>
    <n v="12356"/>
    <x v="53"/>
    <x v="1"/>
    <n v="209"/>
    <n v="59.119617224880386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x v="46"/>
    <n v="5392"/>
    <x v="54"/>
    <x v="0"/>
    <n v="120"/>
    <n v="44.9333333333333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x v="47"/>
    <n v="11746"/>
    <x v="55"/>
    <x v="1"/>
    <n v="131"/>
    <n v="89.66412213740457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x v="48"/>
    <n v="11493"/>
    <x v="56"/>
    <x v="1"/>
    <n v="164"/>
    <n v="70.079268292682926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x v="49"/>
    <n v="6243"/>
    <x v="57"/>
    <x v="1"/>
    <n v="201"/>
    <n v="31.059701492537314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x v="50"/>
    <n v="6132"/>
    <x v="58"/>
    <x v="1"/>
    <n v="211"/>
    <n v="29.061611374407583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x v="1"/>
    <n v="3851"/>
    <x v="59"/>
    <x v="1"/>
    <n v="128"/>
    <n v="30.0859375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x v="51"/>
    <n v="135997"/>
    <x v="60"/>
    <x v="1"/>
    <n v="1600"/>
    <n v="84.998125000000002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x v="52"/>
    <n v="184750"/>
    <x v="61"/>
    <x v="0"/>
    <n v="2253"/>
    <n v="82.001775410563695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x v="22"/>
    <n v="14452"/>
    <x v="62"/>
    <x v="1"/>
    <n v="249"/>
    <n v="58.040160642570278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x v="53"/>
    <n v="557"/>
    <x v="63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x v="54"/>
    <n v="2734"/>
    <x v="64"/>
    <x v="0"/>
    <n v="38"/>
    <n v="71.94736842105263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x v="55"/>
    <n v="14405"/>
    <x v="65"/>
    <x v="1"/>
    <n v="236"/>
    <n v="61.038135593220339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x v="49"/>
    <n v="1307"/>
    <x v="66"/>
    <x v="0"/>
    <n v="12"/>
    <n v="108.91666666666667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x v="56"/>
    <n v="117892"/>
    <x v="67"/>
    <x v="1"/>
    <n v="4065"/>
    <n v="29.001722017220171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x v="57"/>
    <n v="14508"/>
    <x v="68"/>
    <x v="1"/>
    <n v="246"/>
    <n v="58.975609756097562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x v="58"/>
    <n v="1901"/>
    <x v="69"/>
    <x v="3"/>
    <n v="17"/>
    <n v="111.82352941176471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x v="59"/>
    <n v="158389"/>
    <x v="70"/>
    <x v="1"/>
    <n v="2475"/>
    <n v="63.995555555555555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x v="46"/>
    <n v="6484"/>
    <x v="71"/>
    <x v="1"/>
    <n v="76"/>
    <n v="85.315789473684205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x v="60"/>
    <n v="4022"/>
    <x v="72"/>
    <x v="1"/>
    <n v="54"/>
    <n v="74.481481481481481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x v="1"/>
    <n v="9253"/>
    <x v="73"/>
    <x v="1"/>
    <n v="88"/>
    <n v="105.14772727272727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x v="61"/>
    <n v="4776"/>
    <x v="74"/>
    <x v="1"/>
    <n v="85"/>
    <n v="56.188235294117646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x v="62"/>
    <n v="14606"/>
    <x v="75"/>
    <x v="1"/>
    <n v="170"/>
    <n v="85.917647058823533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x v="63"/>
    <n v="95993"/>
    <x v="76"/>
    <x v="0"/>
    <n v="1684"/>
    <n v="57.00296912114014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x v="40"/>
    <n v="4460"/>
    <x v="77"/>
    <x v="0"/>
    <n v="56"/>
    <n v="79.642857142857139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x v="6"/>
    <n v="13536"/>
    <x v="78"/>
    <x v="1"/>
    <n v="330"/>
    <n v="41.018181818181816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x v="64"/>
    <n v="40228"/>
    <x v="79"/>
    <x v="0"/>
    <n v="838"/>
    <n v="48.004773269689736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x v="65"/>
    <n v="7012"/>
    <x v="80"/>
    <x v="1"/>
    <n v="127"/>
    <n v="55.212598425196852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x v="66"/>
    <n v="37857"/>
    <x v="81"/>
    <x v="1"/>
    <n v="411"/>
    <n v="92.109489051094897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x v="67"/>
    <n v="14973"/>
    <x v="82"/>
    <x v="1"/>
    <n v="180"/>
    <n v="83.183333333333337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x v="68"/>
    <n v="39996"/>
    <x v="83"/>
    <x v="0"/>
    <n v="1000"/>
    <n v="39.996000000000002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x v="69"/>
    <n v="41564"/>
    <x v="84"/>
    <x v="1"/>
    <n v="374"/>
    <n v="111.1336898395722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x v="70"/>
    <n v="6430"/>
    <x v="85"/>
    <x v="1"/>
    <n v="71"/>
    <n v="90.563380281690144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x v="71"/>
    <n v="12405"/>
    <x v="86"/>
    <x v="1"/>
    <n v="203"/>
    <n v="61.108374384236456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x v="72"/>
    <n v="123040"/>
    <x v="87"/>
    <x v="0"/>
    <n v="1482"/>
    <n v="83.022941970310384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x v="73"/>
    <n v="12516"/>
    <x v="88"/>
    <x v="1"/>
    <n v="113"/>
    <n v="110.7610619469026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x v="74"/>
    <n v="8588"/>
    <x v="89"/>
    <x v="1"/>
    <n v="96"/>
    <n v="89.458333333333329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x v="75"/>
    <n v="6132"/>
    <x v="90"/>
    <x v="0"/>
    <n v="106"/>
    <n v="57.849056603773583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x v="76"/>
    <n v="74688"/>
    <x v="91"/>
    <x v="0"/>
    <n v="679"/>
    <n v="109.99705449189985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x v="77"/>
    <n v="51775"/>
    <x v="92"/>
    <x v="1"/>
    <n v="498"/>
    <n v="103.96586345381526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x v="78"/>
    <n v="65877"/>
    <x v="93"/>
    <x v="3"/>
    <n v="610"/>
    <n v="107.99508196721311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x v="49"/>
    <n v="8807"/>
    <x v="94"/>
    <x v="1"/>
    <n v="180"/>
    <n v="48.927777777777777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x v="79"/>
    <n v="1017"/>
    <x v="95"/>
    <x v="1"/>
    <n v="27"/>
    <n v="37.666666666666664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x v="80"/>
    <n v="151513"/>
    <x v="96"/>
    <x v="1"/>
    <n v="2331"/>
    <n v="64.999141999141997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x v="81"/>
    <n v="12047"/>
    <x v="97"/>
    <x v="1"/>
    <n v="113"/>
    <n v="106.61061946902655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x v="82"/>
    <n v="32951"/>
    <x v="98"/>
    <x v="0"/>
    <n v="1220"/>
    <n v="27.009016393442622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x v="4"/>
    <n v="14951"/>
    <x v="99"/>
    <x v="1"/>
    <n v="164"/>
    <n v="91.16463414634147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x v="0"/>
    <n v="1"/>
    <x v="100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x v="79"/>
    <n v="9193"/>
    <x v="101"/>
    <x v="1"/>
    <n v="164"/>
    <n v="56.054878048780488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x v="41"/>
    <n v="10422"/>
    <x v="102"/>
    <x v="1"/>
    <n v="336"/>
    <n v="31.01785714285714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x v="83"/>
    <n v="2461"/>
    <x v="103"/>
    <x v="0"/>
    <n v="37"/>
    <n v="66.513513513513516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x v="84"/>
    <n v="170623"/>
    <x v="104"/>
    <x v="1"/>
    <n v="1917"/>
    <n v="89.005216484089729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x v="85"/>
    <n v="9829"/>
    <x v="105"/>
    <x v="1"/>
    <n v="95"/>
    <n v="103.46315789473684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x v="61"/>
    <n v="14006"/>
    <x v="106"/>
    <x v="1"/>
    <n v="147"/>
    <n v="95.278911564625844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x v="26"/>
    <n v="6527"/>
    <x v="107"/>
    <x v="1"/>
    <n v="86"/>
    <n v="75.895348837209298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x v="42"/>
    <n v="8929"/>
    <x v="108"/>
    <x v="1"/>
    <n v="83"/>
    <n v="107.57831325301204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x v="5"/>
    <n v="3079"/>
    <x v="109"/>
    <x v="0"/>
    <n v="60"/>
    <n v="51.31666666666667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x v="86"/>
    <n v="21307"/>
    <x v="110"/>
    <x v="0"/>
    <n v="296"/>
    <n v="71.983108108108112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x v="87"/>
    <n v="73653"/>
    <x v="111"/>
    <x v="1"/>
    <n v="676"/>
    <n v="108.95414201183432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x v="53"/>
    <n v="12635"/>
    <x v="112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x v="88"/>
    <n v="12437"/>
    <x v="113"/>
    <x v="1"/>
    <n v="131"/>
    <n v="94.938931297709928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x v="89"/>
    <n v="13816"/>
    <x v="114"/>
    <x v="1"/>
    <n v="126"/>
    <n v="109.65079365079364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x v="90"/>
    <n v="145382"/>
    <x v="115"/>
    <x v="0"/>
    <n v="3304"/>
    <n v="44.001815980629537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x v="44"/>
    <n v="6336"/>
    <x v="116"/>
    <x v="0"/>
    <n v="73"/>
    <n v="86.794520547945211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x v="70"/>
    <n v="8523"/>
    <x v="117"/>
    <x v="1"/>
    <n v="275"/>
    <n v="30.992727272727272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x v="91"/>
    <n v="6351"/>
    <x v="118"/>
    <x v="1"/>
    <n v="67"/>
    <n v="94.791044776119406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x v="92"/>
    <n v="10748"/>
    <x v="119"/>
    <x v="1"/>
    <n v="154"/>
    <n v="69.79220779220779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x v="93"/>
    <n v="112272"/>
    <x v="120"/>
    <x v="1"/>
    <n v="1782"/>
    <n v="63.00336700336700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x v="94"/>
    <n v="99361"/>
    <x v="121"/>
    <x v="1"/>
    <n v="903"/>
    <n v="110.0343300110742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x v="95"/>
    <n v="88055"/>
    <x v="122"/>
    <x v="0"/>
    <n v="3387"/>
    <n v="25.9979332742840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x v="96"/>
    <n v="33092"/>
    <x v="123"/>
    <x v="0"/>
    <n v="662"/>
    <n v="49.987915407854985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x v="97"/>
    <n v="9562"/>
    <x v="124"/>
    <x v="1"/>
    <n v="94"/>
    <n v="101.72340425531915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x v="98"/>
    <n v="8475"/>
    <x v="125"/>
    <x v="1"/>
    <n v="180"/>
    <n v="47.083333333333336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x v="99"/>
    <n v="69617"/>
    <x v="126"/>
    <x v="0"/>
    <n v="774"/>
    <n v="89.944444444444443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x v="100"/>
    <n v="53067"/>
    <x v="127"/>
    <x v="0"/>
    <n v="672"/>
    <n v="78.96875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x v="101"/>
    <n v="42596"/>
    <x v="128"/>
    <x v="3"/>
    <n v="532"/>
    <n v="80.067669172932327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x v="102"/>
    <n v="4756"/>
    <x v="129"/>
    <x v="3"/>
    <n v="55"/>
    <n v="86.472727272727269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x v="103"/>
    <n v="14925"/>
    <x v="130"/>
    <x v="1"/>
    <n v="533"/>
    <n v="28.001876172607879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x v="104"/>
    <n v="166116"/>
    <x v="131"/>
    <x v="1"/>
    <n v="2443"/>
    <n v="67.996725337699544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x v="88"/>
    <n v="3834"/>
    <x v="132"/>
    <x v="1"/>
    <n v="89"/>
    <n v="43.078651685393261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x v="6"/>
    <n v="13985"/>
    <x v="133"/>
    <x v="1"/>
    <n v="159"/>
    <n v="87.95597484276729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x v="105"/>
    <n v="89288"/>
    <x v="134"/>
    <x v="0"/>
    <n v="940"/>
    <n v="94.987234042553197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x v="106"/>
    <n v="5488"/>
    <x v="135"/>
    <x v="0"/>
    <n v="117"/>
    <n v="46.905982905982903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x v="107"/>
    <n v="2721"/>
    <x v="136"/>
    <x v="3"/>
    <n v="58"/>
    <n v="46.913793103448278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x v="37"/>
    <n v="4712"/>
    <x v="137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x v="103"/>
    <n v="9216"/>
    <x v="138"/>
    <x v="0"/>
    <n v="115"/>
    <n v="80.139130434782615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x v="108"/>
    <n v="19246"/>
    <x v="139"/>
    <x v="0"/>
    <n v="326"/>
    <n v="59.036809815950917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x v="20"/>
    <n v="12274"/>
    <x v="140"/>
    <x v="1"/>
    <n v="186"/>
    <n v="65.989247311827953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x v="109"/>
    <n v="65323"/>
    <x v="141"/>
    <x v="1"/>
    <n v="1071"/>
    <n v="60.992530345471522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x v="92"/>
    <n v="11502"/>
    <x v="142"/>
    <x v="1"/>
    <n v="117"/>
    <n v="98.307692307692307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x v="91"/>
    <n v="7322"/>
    <x v="143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x v="25"/>
    <n v="11619"/>
    <x v="144"/>
    <x v="1"/>
    <n v="135"/>
    <n v="86.066666666666663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x v="110"/>
    <n v="59128"/>
    <x v="145"/>
    <x v="1"/>
    <n v="768"/>
    <n v="76.989583333333329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x v="35"/>
    <n v="1518"/>
    <x v="146"/>
    <x v="3"/>
    <n v="51"/>
    <n v="29.764705882352942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x v="111"/>
    <n v="9337"/>
    <x v="147"/>
    <x v="1"/>
    <n v="199"/>
    <n v="46.91959798994975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x v="29"/>
    <n v="11255"/>
    <x v="148"/>
    <x v="1"/>
    <n v="107"/>
    <n v="105.18691588785046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x v="8"/>
    <n v="13632"/>
    <x v="149"/>
    <x v="1"/>
    <n v="195"/>
    <n v="69.90769230769230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x v="0"/>
    <n v="1"/>
    <x v="100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x v="112"/>
    <n v="88037"/>
    <x v="150"/>
    <x v="0"/>
    <n v="1467"/>
    <n v="60.011588275391958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x v="113"/>
    <n v="175573"/>
    <x v="151"/>
    <x v="1"/>
    <n v="3376"/>
    <n v="52.006220379146917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x v="114"/>
    <n v="176112"/>
    <x v="152"/>
    <x v="0"/>
    <n v="5681"/>
    <n v="31.000176025347649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x v="115"/>
    <n v="100650"/>
    <x v="153"/>
    <x v="0"/>
    <n v="1059"/>
    <n v="95.042492917847028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x v="116"/>
    <n v="90706"/>
    <x v="154"/>
    <x v="0"/>
    <n v="1194"/>
    <n v="75.968174204355108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x v="117"/>
    <n v="26914"/>
    <x v="155"/>
    <x v="3"/>
    <n v="379"/>
    <n v="71.013192612137203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x v="3"/>
    <n v="2212"/>
    <x v="156"/>
    <x v="0"/>
    <n v="30"/>
    <n v="73.733333333333334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x v="118"/>
    <n v="4640"/>
    <x v="157"/>
    <x v="1"/>
    <n v="41"/>
    <n v="113.1707317073170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x v="119"/>
    <n v="191222"/>
    <x v="158"/>
    <x v="1"/>
    <n v="1821"/>
    <n v="105.0093355299286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x v="48"/>
    <n v="12985"/>
    <x v="159"/>
    <x v="1"/>
    <n v="164"/>
    <n v="79.176829268292678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x v="20"/>
    <n v="4300"/>
    <x v="160"/>
    <x v="0"/>
    <n v="75"/>
    <n v="57.333333333333336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x v="55"/>
    <n v="9134"/>
    <x v="161"/>
    <x v="1"/>
    <n v="157"/>
    <n v="58.178343949044589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x v="26"/>
    <n v="8864"/>
    <x v="162"/>
    <x v="1"/>
    <n v="246"/>
    <n v="36.032520325203251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x v="120"/>
    <n v="150755"/>
    <x v="163"/>
    <x v="1"/>
    <n v="1396"/>
    <n v="107.9906876790830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x v="121"/>
    <n v="110279"/>
    <x v="164"/>
    <x v="1"/>
    <n v="2506"/>
    <n v="44.005985634477256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x v="122"/>
    <n v="13439"/>
    <x v="165"/>
    <x v="1"/>
    <n v="244"/>
    <n v="55.077868852459019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x v="97"/>
    <n v="10804"/>
    <x v="166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x v="123"/>
    <n v="40107"/>
    <x v="167"/>
    <x v="0"/>
    <n v="955"/>
    <n v="41.996858638743454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x v="124"/>
    <n v="98811"/>
    <x v="168"/>
    <x v="1"/>
    <n v="1267"/>
    <n v="77.98816101026045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x v="125"/>
    <n v="5528"/>
    <x v="169"/>
    <x v="0"/>
    <n v="67"/>
    <n v="82.507462686567166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x v="70"/>
    <n v="521"/>
    <x v="170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x v="126"/>
    <n v="663"/>
    <x v="171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x v="127"/>
    <n v="157635"/>
    <x v="172"/>
    <x v="1"/>
    <n v="1561"/>
    <n v="100.98334401024984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x v="60"/>
    <n v="5368"/>
    <x v="173"/>
    <x v="1"/>
    <n v="48"/>
    <n v="111.8333333333333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x v="128"/>
    <n v="47459"/>
    <x v="174"/>
    <x v="0"/>
    <n v="1130"/>
    <n v="41.999115044247787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x v="129"/>
    <n v="86060"/>
    <x v="175"/>
    <x v="0"/>
    <n v="782"/>
    <n v="110.05115089514067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x v="130"/>
    <n v="161593"/>
    <x v="176"/>
    <x v="1"/>
    <n v="2739"/>
    <n v="58.997079225994888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x v="44"/>
    <n v="6927"/>
    <x v="177"/>
    <x v="0"/>
    <n v="210"/>
    <n v="32.985714285714288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x v="131"/>
    <n v="159185"/>
    <x v="178"/>
    <x v="1"/>
    <n v="3537"/>
    <n v="45.005654509471306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x v="132"/>
    <n v="172736"/>
    <x v="179"/>
    <x v="1"/>
    <n v="2107"/>
    <n v="81.98196487897485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x v="133"/>
    <n v="5315"/>
    <x v="180"/>
    <x v="0"/>
    <n v="136"/>
    <n v="39.080882352941174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x v="134"/>
    <n v="195750"/>
    <x v="181"/>
    <x v="1"/>
    <n v="3318"/>
    <n v="58.996383363471971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x v="135"/>
    <n v="3525"/>
    <x v="182"/>
    <x v="0"/>
    <n v="86"/>
    <n v="40.988372093023258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x v="136"/>
    <n v="10550"/>
    <x v="183"/>
    <x v="1"/>
    <n v="340"/>
    <n v="31.029411764705884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x v="67"/>
    <n v="718"/>
    <x v="184"/>
    <x v="0"/>
    <n v="19"/>
    <n v="37.789473684210527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x v="137"/>
    <n v="28358"/>
    <x v="185"/>
    <x v="0"/>
    <n v="886"/>
    <n v="32.006772009029348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x v="138"/>
    <n v="138384"/>
    <x v="186"/>
    <x v="1"/>
    <n v="1442"/>
    <n v="95.96671289875173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x v="139"/>
    <n v="2625"/>
    <x v="187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x v="140"/>
    <n v="45004"/>
    <x v="188"/>
    <x v="3"/>
    <n v="441"/>
    <n v="102.0498866213152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x v="41"/>
    <n v="2538"/>
    <x v="189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x v="141"/>
    <n v="3188"/>
    <x v="190"/>
    <x v="0"/>
    <n v="86"/>
    <n v="37.069767441860463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x v="142"/>
    <n v="8517"/>
    <x v="191"/>
    <x v="0"/>
    <n v="243"/>
    <n v="35.049382716049379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x v="47"/>
    <n v="3012"/>
    <x v="192"/>
    <x v="0"/>
    <n v="65"/>
    <n v="46.338461538461537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x v="143"/>
    <n v="8716"/>
    <x v="193"/>
    <x v="1"/>
    <n v="126"/>
    <n v="69.174603174603178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x v="144"/>
    <n v="57157"/>
    <x v="194"/>
    <x v="1"/>
    <n v="524"/>
    <n v="109.07824427480917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x v="139"/>
    <n v="5178"/>
    <x v="195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x v="145"/>
    <n v="163118"/>
    <x v="196"/>
    <x v="1"/>
    <n v="1989"/>
    <n v="82.01005530417295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x v="146"/>
    <n v="6041"/>
    <x v="197"/>
    <x v="0"/>
    <n v="168"/>
    <n v="35.95833333333333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x v="37"/>
    <n v="968"/>
    <x v="198"/>
    <x v="0"/>
    <n v="13"/>
    <n v="74.461538461538467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x v="0"/>
    <n v="2"/>
    <x v="50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x v="118"/>
    <n v="14305"/>
    <x v="199"/>
    <x v="1"/>
    <n v="157"/>
    <n v="91.11464968152866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x v="111"/>
    <n v="6543"/>
    <x v="200"/>
    <x v="3"/>
    <n v="82"/>
    <n v="79.792682926829272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x v="147"/>
    <n v="193413"/>
    <x v="201"/>
    <x v="1"/>
    <n v="4498"/>
    <n v="42.999777678968428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x v="148"/>
    <n v="2529"/>
    <x v="202"/>
    <x v="0"/>
    <n v="40"/>
    <n v="63.225000000000001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x v="81"/>
    <n v="5614"/>
    <x v="203"/>
    <x v="1"/>
    <n v="80"/>
    <n v="70.17499999999999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x v="25"/>
    <n v="3496"/>
    <x v="204"/>
    <x v="3"/>
    <n v="57"/>
    <n v="61.333333333333336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x v="67"/>
    <n v="4257"/>
    <x v="205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x v="149"/>
    <n v="199110"/>
    <x v="206"/>
    <x v="1"/>
    <n v="2053"/>
    <n v="96.984900146127615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x v="150"/>
    <n v="41212"/>
    <x v="207"/>
    <x v="2"/>
    <n v="808"/>
    <n v="51.004950495049506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x v="151"/>
    <n v="6338"/>
    <x v="208"/>
    <x v="0"/>
    <n v="226"/>
    <n v="28.044247787610619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x v="152"/>
    <n v="99100"/>
    <x v="209"/>
    <x v="0"/>
    <n v="1625"/>
    <n v="60.984615384615381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x v="32"/>
    <n v="12300"/>
    <x v="210"/>
    <x v="1"/>
    <n v="168"/>
    <n v="73.214285714285708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x v="153"/>
    <n v="171549"/>
    <x v="211"/>
    <x v="1"/>
    <n v="4289"/>
    <n v="39.997435299603637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x v="1"/>
    <n v="14324"/>
    <x v="212"/>
    <x v="1"/>
    <n v="165"/>
    <n v="86.812121212121212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x v="154"/>
    <n v="6024"/>
    <x v="213"/>
    <x v="0"/>
    <n v="143"/>
    <n v="42.125874125874127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x v="155"/>
    <n v="188721"/>
    <x v="214"/>
    <x v="1"/>
    <n v="1815"/>
    <n v="103.97851239669421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x v="156"/>
    <n v="57911"/>
    <x v="215"/>
    <x v="0"/>
    <n v="934"/>
    <n v="62.003211991434689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x v="57"/>
    <n v="12309"/>
    <x v="216"/>
    <x v="1"/>
    <n v="397"/>
    <n v="31.005037783375315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x v="157"/>
    <n v="138497"/>
    <x v="217"/>
    <x v="1"/>
    <n v="1539"/>
    <n v="89.991552956465242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x v="58"/>
    <n v="667"/>
    <x v="218"/>
    <x v="0"/>
    <n v="17"/>
    <n v="39.235294117647058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x v="158"/>
    <n v="119830"/>
    <x v="219"/>
    <x v="0"/>
    <n v="2179"/>
    <n v="54.993116108306566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x v="73"/>
    <n v="6623"/>
    <x v="220"/>
    <x v="1"/>
    <n v="138"/>
    <n v="47.992753623188406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x v="159"/>
    <n v="81897"/>
    <x v="221"/>
    <x v="0"/>
    <n v="931"/>
    <n v="87.966702470461868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x v="160"/>
    <n v="186885"/>
    <x v="222"/>
    <x v="1"/>
    <n v="3594"/>
    <n v="51.999165275459099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x v="161"/>
    <n v="176398"/>
    <x v="223"/>
    <x v="1"/>
    <n v="5880"/>
    <n v="29.999659863945578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x v="162"/>
    <n v="10999"/>
    <x v="224"/>
    <x v="1"/>
    <n v="112"/>
    <n v="98.205357142857139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x v="163"/>
    <n v="102751"/>
    <x v="225"/>
    <x v="1"/>
    <n v="943"/>
    <n v="108.96182396606575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x v="164"/>
    <n v="165352"/>
    <x v="226"/>
    <x v="1"/>
    <n v="2468"/>
    <n v="66.998379254457049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x v="165"/>
    <n v="165798"/>
    <x v="227"/>
    <x v="1"/>
    <n v="2551"/>
    <n v="64.99333594668758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x v="166"/>
    <n v="10084"/>
    <x v="228"/>
    <x v="1"/>
    <n v="101"/>
    <n v="99.841584158415841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x v="44"/>
    <n v="5523"/>
    <x v="229"/>
    <x v="3"/>
    <n v="67"/>
    <n v="82.432835820895519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x v="74"/>
    <n v="5823"/>
    <x v="230"/>
    <x v="1"/>
    <n v="92"/>
    <n v="63.293478260869563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x v="167"/>
    <n v="6000"/>
    <x v="231"/>
    <x v="1"/>
    <n v="62"/>
    <n v="96.774193548387103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x v="168"/>
    <n v="8181"/>
    <x v="232"/>
    <x v="1"/>
    <n v="149"/>
    <n v="54.906040268456373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x v="133"/>
    <n v="3589"/>
    <x v="233"/>
    <x v="0"/>
    <n v="92"/>
    <n v="39.01086956521739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x v="169"/>
    <n v="4323"/>
    <x v="234"/>
    <x v="0"/>
    <n v="57"/>
    <n v="75.84210526315789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x v="29"/>
    <n v="14822"/>
    <x v="235"/>
    <x v="1"/>
    <n v="329"/>
    <n v="45.051671732522799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x v="166"/>
    <n v="10138"/>
    <x v="236"/>
    <x v="1"/>
    <n v="97"/>
    <n v="104.51546391752578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x v="170"/>
    <n v="3127"/>
    <x v="237"/>
    <x v="0"/>
    <n v="41"/>
    <n v="76.2682926829268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x v="171"/>
    <n v="123124"/>
    <x v="238"/>
    <x v="1"/>
    <n v="1784"/>
    <n v="69.015695067264573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x v="172"/>
    <n v="171729"/>
    <x v="239"/>
    <x v="1"/>
    <n v="1684"/>
    <n v="101.97684085510689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x v="141"/>
    <n v="10729"/>
    <x v="240"/>
    <x v="1"/>
    <n v="250"/>
    <n v="42.915999999999997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x v="173"/>
    <n v="10240"/>
    <x v="241"/>
    <x v="1"/>
    <n v="238"/>
    <n v="43.025210084033617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x v="31"/>
    <n v="3988"/>
    <x v="242"/>
    <x v="1"/>
    <n v="53"/>
    <n v="75.245283018867923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x v="49"/>
    <n v="14771"/>
    <x v="243"/>
    <x v="1"/>
    <n v="214"/>
    <n v="69.023364485981304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x v="6"/>
    <n v="14649"/>
    <x v="244"/>
    <x v="1"/>
    <n v="222"/>
    <n v="65.986486486486484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x v="174"/>
    <n v="184658"/>
    <x v="245"/>
    <x v="1"/>
    <n v="1884"/>
    <n v="98.013800424628457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x v="8"/>
    <n v="13103"/>
    <x v="246"/>
    <x v="1"/>
    <n v="218"/>
    <n v="60.105504587155963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x v="175"/>
    <n v="168095"/>
    <x v="247"/>
    <x v="1"/>
    <n v="6465"/>
    <n v="26.000773395204948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x v="0"/>
    <n v="3"/>
    <x v="248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x v="143"/>
    <n v="3840"/>
    <x v="249"/>
    <x v="0"/>
    <n v="101"/>
    <n v="38.019801980198018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x v="67"/>
    <n v="6263"/>
    <x v="250"/>
    <x v="1"/>
    <n v="59"/>
    <n v="106.15254237288136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x v="158"/>
    <n v="108161"/>
    <x v="251"/>
    <x v="0"/>
    <n v="1335"/>
    <n v="81.019475655430711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x v="176"/>
    <n v="8505"/>
    <x v="252"/>
    <x v="1"/>
    <n v="88"/>
    <n v="96.647727272727266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x v="177"/>
    <n v="96735"/>
    <x v="253"/>
    <x v="1"/>
    <n v="1697"/>
    <n v="57.003535651149086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x v="178"/>
    <n v="959"/>
    <x v="254"/>
    <x v="0"/>
    <n v="15"/>
    <n v="63.9333333333333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x v="57"/>
    <n v="8322"/>
    <x v="255"/>
    <x v="1"/>
    <n v="92"/>
    <n v="90.456521739130437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x v="92"/>
    <n v="13424"/>
    <x v="256"/>
    <x v="1"/>
    <n v="186"/>
    <n v="72.172043010752688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x v="37"/>
    <n v="10755"/>
    <x v="257"/>
    <x v="1"/>
    <n v="138"/>
    <n v="77.934782608695656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x v="9"/>
    <n v="9935"/>
    <x v="258"/>
    <x v="1"/>
    <n v="261"/>
    <n v="38.065134099616856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x v="179"/>
    <n v="26303"/>
    <x v="259"/>
    <x v="0"/>
    <n v="454"/>
    <n v="57.93612334801762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x v="12"/>
    <n v="5328"/>
    <x v="260"/>
    <x v="1"/>
    <n v="107"/>
    <n v="49.794392523364486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x v="49"/>
    <n v="10756"/>
    <x v="261"/>
    <x v="1"/>
    <n v="199"/>
    <n v="54.050251256281406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x v="180"/>
    <n v="165375"/>
    <x v="262"/>
    <x v="1"/>
    <n v="5512"/>
    <n v="30.002721335268504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x v="70"/>
    <n v="6031"/>
    <x v="263"/>
    <x v="1"/>
    <n v="86"/>
    <n v="70.127906976744185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x v="181"/>
    <n v="85902"/>
    <x v="264"/>
    <x v="0"/>
    <n v="3182"/>
    <n v="26.996228786926462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x v="182"/>
    <n v="143910"/>
    <x v="265"/>
    <x v="1"/>
    <n v="2768"/>
    <n v="51.990606936416185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x v="42"/>
    <n v="2708"/>
    <x v="266"/>
    <x v="1"/>
    <n v="48"/>
    <n v="56.416666666666664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x v="26"/>
    <n v="8842"/>
    <x v="267"/>
    <x v="1"/>
    <n v="87"/>
    <n v="101.63218390804597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x v="183"/>
    <n v="47260"/>
    <x v="268"/>
    <x v="3"/>
    <n v="1890"/>
    <n v="25.005291005291006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x v="184"/>
    <n v="1953"/>
    <x v="269"/>
    <x v="2"/>
    <n v="61"/>
    <n v="32.016393442622949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x v="185"/>
    <n v="155349"/>
    <x v="270"/>
    <x v="1"/>
    <n v="1894"/>
    <n v="82.021647307286173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x v="75"/>
    <n v="10704"/>
    <x v="271"/>
    <x v="1"/>
    <n v="282"/>
    <n v="37.957446808510639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x v="166"/>
    <n v="773"/>
    <x v="272"/>
    <x v="0"/>
    <n v="15"/>
    <n v="51.533333333333331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x v="61"/>
    <n v="9419"/>
    <x v="273"/>
    <x v="1"/>
    <n v="116"/>
    <n v="81.198275862068968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x v="20"/>
    <n v="5324"/>
    <x v="274"/>
    <x v="0"/>
    <n v="133"/>
    <n v="40.030075187969928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x v="31"/>
    <n v="7465"/>
    <x v="275"/>
    <x v="1"/>
    <n v="83"/>
    <n v="89.939759036144579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x v="50"/>
    <n v="8799"/>
    <x v="276"/>
    <x v="1"/>
    <n v="91"/>
    <n v="96.692307692307693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x v="48"/>
    <n v="13656"/>
    <x v="277"/>
    <x v="1"/>
    <n v="546"/>
    <n v="25.01098901098901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x v="186"/>
    <n v="14536"/>
    <x v="278"/>
    <x v="1"/>
    <n v="393"/>
    <n v="36.987277353689571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x v="187"/>
    <n v="150552"/>
    <x v="279"/>
    <x v="0"/>
    <n v="2062"/>
    <n v="73.012609117361791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x v="141"/>
    <n v="9076"/>
    <x v="280"/>
    <x v="1"/>
    <n v="133"/>
    <n v="68.240601503759393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x v="32"/>
    <n v="1517"/>
    <x v="281"/>
    <x v="0"/>
    <n v="29"/>
    <n v="52.310344827586206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x v="122"/>
    <n v="8153"/>
    <x v="282"/>
    <x v="0"/>
    <n v="132"/>
    <n v="61.765151515151516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x v="79"/>
    <n v="6357"/>
    <x v="283"/>
    <x v="1"/>
    <n v="254"/>
    <n v="25.027559055118111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x v="188"/>
    <n v="19557"/>
    <x v="284"/>
    <x v="3"/>
    <n v="184"/>
    <n v="106.28804347826087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x v="9"/>
    <n v="13213"/>
    <x v="285"/>
    <x v="1"/>
    <n v="176"/>
    <n v="75.07386363636364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x v="36"/>
    <n v="5476"/>
    <x v="286"/>
    <x v="0"/>
    <n v="137"/>
    <n v="39.970802919708028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x v="126"/>
    <n v="13474"/>
    <x v="287"/>
    <x v="1"/>
    <n v="337"/>
    <n v="39.982195845697326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x v="189"/>
    <n v="91722"/>
    <x v="288"/>
    <x v="0"/>
    <n v="908"/>
    <n v="101.01541850220265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x v="37"/>
    <n v="8219"/>
    <x v="289"/>
    <x v="1"/>
    <n v="107"/>
    <n v="76.813084112149539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x v="190"/>
    <n v="717"/>
    <x v="290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x v="191"/>
    <n v="1065"/>
    <x v="291"/>
    <x v="3"/>
    <n v="32"/>
    <n v="33.28125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x v="60"/>
    <n v="8038"/>
    <x v="292"/>
    <x v="1"/>
    <n v="183"/>
    <n v="43.923497267759565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x v="192"/>
    <n v="68769"/>
    <x v="293"/>
    <x v="0"/>
    <n v="1910"/>
    <n v="36.004712041884815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x v="55"/>
    <n v="3352"/>
    <x v="294"/>
    <x v="0"/>
    <n v="38"/>
    <n v="88.21052631578948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x v="44"/>
    <n v="6785"/>
    <x v="295"/>
    <x v="0"/>
    <n v="104"/>
    <n v="65.240384615384613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x v="26"/>
    <n v="5037"/>
    <x v="296"/>
    <x v="1"/>
    <n v="72"/>
    <n v="69.958333333333329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x v="167"/>
    <n v="1954"/>
    <x v="297"/>
    <x v="0"/>
    <n v="49"/>
    <n v="39.87755102040816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x v="0"/>
    <n v="5"/>
    <x v="298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x v="79"/>
    <n v="12102"/>
    <x v="299"/>
    <x v="1"/>
    <n v="295"/>
    <n v="41.023728813559323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x v="193"/>
    <n v="24234"/>
    <x v="300"/>
    <x v="0"/>
    <n v="245"/>
    <n v="98.91428571428571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x v="74"/>
    <n v="2809"/>
    <x v="301"/>
    <x v="0"/>
    <n v="32"/>
    <n v="87.78125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x v="118"/>
    <n v="11469"/>
    <x v="302"/>
    <x v="1"/>
    <n v="142"/>
    <n v="80.767605633802816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x v="54"/>
    <n v="8014"/>
    <x v="303"/>
    <x v="1"/>
    <n v="85"/>
    <n v="94.28235294117647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x v="191"/>
    <n v="514"/>
    <x v="304"/>
    <x v="0"/>
    <n v="7"/>
    <n v="73.428571428571431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x v="194"/>
    <n v="43473"/>
    <x v="305"/>
    <x v="1"/>
    <n v="659"/>
    <n v="65.96813353566008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x v="195"/>
    <n v="87560"/>
    <x v="306"/>
    <x v="0"/>
    <n v="803"/>
    <n v="109.04109589041096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x v="178"/>
    <n v="3087"/>
    <x v="307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x v="75"/>
    <n v="1586"/>
    <x v="308"/>
    <x v="0"/>
    <n v="16"/>
    <n v="99.125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x v="9"/>
    <n v="12812"/>
    <x v="309"/>
    <x v="1"/>
    <n v="121"/>
    <n v="105.88429752066116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x v="18"/>
    <n v="183345"/>
    <x v="310"/>
    <x v="1"/>
    <n v="3742"/>
    <n v="48.996525921966864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x v="196"/>
    <n v="8697"/>
    <x v="311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x v="1"/>
    <n v="4126"/>
    <x v="312"/>
    <x v="1"/>
    <n v="133"/>
    <n v="31.02255639097744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x v="40"/>
    <n v="3220"/>
    <x v="313"/>
    <x v="0"/>
    <n v="31"/>
    <n v="103.87096774193549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x v="103"/>
    <n v="6401"/>
    <x v="314"/>
    <x v="0"/>
    <n v="108"/>
    <n v="59.268518518518519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x v="47"/>
    <n v="1269"/>
    <x v="315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x v="57"/>
    <n v="903"/>
    <x v="316"/>
    <x v="0"/>
    <n v="17"/>
    <n v="53.117647058823529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x v="141"/>
    <n v="3251"/>
    <x v="317"/>
    <x v="3"/>
    <n v="64"/>
    <n v="50.796875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x v="197"/>
    <n v="8092"/>
    <x v="318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x v="198"/>
    <n v="160422"/>
    <x v="319"/>
    <x v="0"/>
    <n v="2468"/>
    <n v="65.000810372771468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x v="199"/>
    <n v="196377"/>
    <x v="320"/>
    <x v="1"/>
    <n v="5168"/>
    <n v="37.998645510835914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x v="200"/>
    <n v="2148"/>
    <x v="321"/>
    <x v="0"/>
    <n v="26"/>
    <n v="82.615384615384613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x v="143"/>
    <n v="11648"/>
    <x v="322"/>
    <x v="1"/>
    <n v="307"/>
    <n v="37.941368078175898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x v="191"/>
    <n v="5897"/>
    <x v="323"/>
    <x v="0"/>
    <n v="73"/>
    <n v="80.780821917808225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x v="44"/>
    <n v="3326"/>
    <x v="324"/>
    <x v="0"/>
    <n v="128"/>
    <n v="25.984375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x v="97"/>
    <n v="1002"/>
    <x v="325"/>
    <x v="0"/>
    <n v="33"/>
    <n v="30.363636363636363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x v="201"/>
    <n v="131826"/>
    <x v="326"/>
    <x v="1"/>
    <n v="2441"/>
    <n v="54.004916018025398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x v="202"/>
    <n v="21477"/>
    <x v="327"/>
    <x v="2"/>
    <n v="211"/>
    <n v="101.78672985781991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x v="203"/>
    <n v="62330"/>
    <x v="328"/>
    <x v="1"/>
    <n v="1385"/>
    <n v="45.003610108303249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x v="88"/>
    <n v="14643"/>
    <x v="329"/>
    <x v="1"/>
    <n v="190"/>
    <n v="77.068421052631578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x v="204"/>
    <n v="41396"/>
    <x v="330"/>
    <x v="1"/>
    <n v="470"/>
    <n v="88.076595744680844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x v="103"/>
    <n v="11900"/>
    <x v="331"/>
    <x v="1"/>
    <n v="253"/>
    <n v="47.035573122529641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x v="205"/>
    <n v="123538"/>
    <x v="332"/>
    <x v="1"/>
    <n v="1113"/>
    <n v="110.99550763701707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x v="206"/>
    <n v="198628"/>
    <x v="333"/>
    <x v="1"/>
    <n v="2283"/>
    <n v="87.003066141042481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x v="207"/>
    <n v="68602"/>
    <x v="334"/>
    <x v="0"/>
    <n v="1072"/>
    <n v="63.99440298507462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x v="208"/>
    <n v="116064"/>
    <x v="335"/>
    <x v="1"/>
    <n v="1095"/>
    <n v="105.9945205479452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x v="209"/>
    <n v="125042"/>
    <x v="336"/>
    <x v="1"/>
    <n v="1690"/>
    <n v="73.989349112426041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x v="210"/>
    <n v="108974"/>
    <x v="337"/>
    <x v="3"/>
    <n v="1297"/>
    <n v="84.02004626060139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x v="211"/>
    <n v="34964"/>
    <x v="338"/>
    <x v="0"/>
    <n v="393"/>
    <n v="88.966921119592882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x v="212"/>
    <n v="96777"/>
    <x v="339"/>
    <x v="0"/>
    <n v="1257"/>
    <n v="76.990453460620529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x v="213"/>
    <n v="31864"/>
    <x v="340"/>
    <x v="0"/>
    <n v="328"/>
    <n v="97.146341463414629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x v="25"/>
    <n v="4853"/>
    <x v="341"/>
    <x v="0"/>
    <n v="147"/>
    <n v="33.013605442176868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x v="214"/>
    <n v="82959"/>
    <x v="342"/>
    <x v="0"/>
    <n v="830"/>
    <n v="99.950602409638549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x v="215"/>
    <n v="23159"/>
    <x v="343"/>
    <x v="0"/>
    <n v="331"/>
    <n v="69.966767371601208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x v="48"/>
    <n v="2758"/>
    <x v="344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x v="79"/>
    <n v="12607"/>
    <x v="345"/>
    <x v="1"/>
    <n v="191"/>
    <n v="66.00523560209424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x v="216"/>
    <n v="142823"/>
    <x v="346"/>
    <x v="0"/>
    <n v="3483"/>
    <n v="41.005742176284812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x v="217"/>
    <n v="95958"/>
    <x v="347"/>
    <x v="0"/>
    <n v="923"/>
    <n v="103.96316359696641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x v="0"/>
    <n v="5"/>
    <x v="298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x v="218"/>
    <n v="94631"/>
    <x v="348"/>
    <x v="1"/>
    <n v="2013"/>
    <n v="47.009935419771487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x v="54"/>
    <n v="977"/>
    <x v="349"/>
    <x v="0"/>
    <n v="33"/>
    <n v="29.606060606060606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x v="219"/>
    <n v="137961"/>
    <x v="350"/>
    <x v="1"/>
    <n v="1703"/>
    <n v="81.010569583088667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x v="55"/>
    <n v="7548"/>
    <x v="351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x v="167"/>
    <n v="2241"/>
    <x v="352"/>
    <x v="2"/>
    <n v="86"/>
    <n v="26.058139534883722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x v="29"/>
    <n v="3431"/>
    <x v="353"/>
    <x v="0"/>
    <n v="40"/>
    <n v="85.775000000000006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x v="173"/>
    <n v="4253"/>
    <x v="354"/>
    <x v="1"/>
    <n v="41"/>
    <n v="103.73170731707317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x v="62"/>
    <n v="1146"/>
    <x v="355"/>
    <x v="0"/>
    <n v="23"/>
    <n v="49.826086956521742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x v="220"/>
    <n v="11948"/>
    <x v="356"/>
    <x v="1"/>
    <n v="187"/>
    <n v="63.893048128342244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x v="221"/>
    <n v="135132"/>
    <x v="357"/>
    <x v="1"/>
    <n v="2875"/>
    <n v="47.002434782608695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x v="20"/>
    <n v="9546"/>
    <x v="358"/>
    <x v="1"/>
    <n v="88"/>
    <n v="108.47727272727273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x v="41"/>
    <n v="13755"/>
    <x v="359"/>
    <x v="1"/>
    <n v="191"/>
    <n v="72.01570680628272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x v="5"/>
    <n v="8330"/>
    <x v="360"/>
    <x v="1"/>
    <n v="139"/>
    <n v="59.92805755395683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x v="79"/>
    <n v="14547"/>
    <x v="361"/>
    <x v="1"/>
    <n v="186"/>
    <n v="78.209677419354833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x v="39"/>
    <n v="11735"/>
    <x v="362"/>
    <x v="1"/>
    <n v="112"/>
    <n v="104.77678571428571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x v="37"/>
    <n v="10658"/>
    <x v="363"/>
    <x v="1"/>
    <n v="101"/>
    <n v="105.524752475247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x v="34"/>
    <n v="1870"/>
    <x v="364"/>
    <x v="0"/>
    <n v="75"/>
    <n v="24.933333333333334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x v="5"/>
    <n v="14394"/>
    <x v="365"/>
    <x v="1"/>
    <n v="206"/>
    <n v="69.873786407766985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x v="91"/>
    <n v="14743"/>
    <x v="366"/>
    <x v="1"/>
    <n v="154"/>
    <n v="95.733766233766232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x v="222"/>
    <n v="178965"/>
    <x v="367"/>
    <x v="1"/>
    <n v="5966"/>
    <n v="29.997485752598056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x v="223"/>
    <n v="128410"/>
    <x v="368"/>
    <x v="0"/>
    <n v="2176"/>
    <n v="59.011948529411768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x v="79"/>
    <n v="14324"/>
    <x v="369"/>
    <x v="1"/>
    <n v="169"/>
    <n v="84.75739644970414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x v="224"/>
    <n v="164291"/>
    <x v="370"/>
    <x v="1"/>
    <n v="2106"/>
    <n v="78.010921177587846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x v="225"/>
    <n v="22073"/>
    <x v="371"/>
    <x v="0"/>
    <n v="441"/>
    <n v="50.05215419501134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x v="50"/>
    <n v="1479"/>
    <x v="372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x v="74"/>
    <n v="12275"/>
    <x v="373"/>
    <x v="1"/>
    <n v="131"/>
    <n v="93.702290076335885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x v="226"/>
    <n v="5098"/>
    <x v="374"/>
    <x v="0"/>
    <n v="127"/>
    <n v="40.14173228346457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x v="227"/>
    <n v="24882"/>
    <x v="375"/>
    <x v="0"/>
    <n v="355"/>
    <n v="70.090140845070422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x v="44"/>
    <n v="2912"/>
    <x v="376"/>
    <x v="0"/>
    <n v="44"/>
    <n v="66.18181818181818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x v="186"/>
    <n v="4008"/>
    <x v="377"/>
    <x v="1"/>
    <n v="84"/>
    <n v="47.714285714285715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x v="98"/>
    <n v="9749"/>
    <x v="378"/>
    <x v="1"/>
    <n v="155"/>
    <n v="62.89677419354838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x v="14"/>
    <n v="5803"/>
    <x v="379"/>
    <x v="0"/>
    <n v="67"/>
    <n v="86.611940298507463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x v="9"/>
    <n v="14199"/>
    <x v="380"/>
    <x v="1"/>
    <n v="189"/>
    <n v="75.126984126984127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x v="228"/>
    <n v="196779"/>
    <x v="381"/>
    <x v="1"/>
    <n v="4799"/>
    <n v="41.004167534903104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x v="229"/>
    <n v="56859"/>
    <x v="382"/>
    <x v="1"/>
    <n v="1137"/>
    <n v="50.007915567282325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x v="230"/>
    <n v="103554"/>
    <x v="383"/>
    <x v="0"/>
    <n v="1068"/>
    <n v="96.960674157303373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x v="231"/>
    <n v="42795"/>
    <x v="384"/>
    <x v="0"/>
    <n v="424"/>
    <n v="100.93160377358491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x v="232"/>
    <n v="12938"/>
    <x v="385"/>
    <x v="3"/>
    <n v="145"/>
    <n v="89.227586206896547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x v="233"/>
    <n v="101352"/>
    <x v="386"/>
    <x v="1"/>
    <n v="1152"/>
    <n v="87.979166666666671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x v="166"/>
    <n v="4477"/>
    <x v="387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x v="234"/>
    <n v="4393"/>
    <x v="388"/>
    <x v="0"/>
    <n v="151"/>
    <n v="29.09271523178808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x v="235"/>
    <n v="67546"/>
    <x v="389"/>
    <x v="0"/>
    <n v="1608"/>
    <n v="42.006218905472636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x v="236"/>
    <n v="143788"/>
    <x v="390"/>
    <x v="1"/>
    <n v="3059"/>
    <n v="47.004903563255965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x v="126"/>
    <n v="3755"/>
    <x v="391"/>
    <x v="1"/>
    <n v="34"/>
    <n v="110.44117647058823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x v="143"/>
    <n v="9238"/>
    <x v="392"/>
    <x v="1"/>
    <n v="220"/>
    <n v="41.990909090909092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x v="237"/>
    <n v="77012"/>
    <x v="393"/>
    <x v="1"/>
    <n v="1604"/>
    <n v="48.012468827930178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x v="32"/>
    <n v="14083"/>
    <x v="394"/>
    <x v="1"/>
    <n v="454"/>
    <n v="31.019823788546255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x v="12"/>
    <n v="12202"/>
    <x v="395"/>
    <x v="1"/>
    <n v="123"/>
    <n v="99.203252032520325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x v="238"/>
    <n v="62127"/>
    <x v="396"/>
    <x v="0"/>
    <n v="941"/>
    <n v="66.022316684378325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x v="0"/>
    <n v="2"/>
    <x v="50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x v="79"/>
    <n v="13772"/>
    <x v="397"/>
    <x v="1"/>
    <n v="299"/>
    <n v="46.060200668896321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x v="190"/>
    <n v="2946"/>
    <x v="398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x v="239"/>
    <n v="168820"/>
    <x v="399"/>
    <x v="0"/>
    <n v="3015"/>
    <n v="55.9933665008291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x v="240"/>
    <n v="154321"/>
    <x v="400"/>
    <x v="1"/>
    <n v="2237"/>
    <n v="68.985695127402778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x v="241"/>
    <n v="26527"/>
    <x v="401"/>
    <x v="0"/>
    <n v="435"/>
    <n v="60.981609195402299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x v="242"/>
    <n v="71583"/>
    <x v="402"/>
    <x v="1"/>
    <n v="645"/>
    <n v="110.98139534883721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x v="74"/>
    <n v="12100"/>
    <x v="403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x v="243"/>
    <n v="12129"/>
    <x v="404"/>
    <x v="1"/>
    <n v="154"/>
    <n v="78.75974025974025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x v="244"/>
    <n v="62804"/>
    <x v="405"/>
    <x v="0"/>
    <n v="714"/>
    <n v="87.960784313725483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x v="184"/>
    <n v="55536"/>
    <x v="406"/>
    <x v="2"/>
    <n v="1111"/>
    <n v="49.98739873987398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x v="75"/>
    <n v="8161"/>
    <x v="407"/>
    <x v="1"/>
    <n v="82"/>
    <n v="99.524390243902445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x v="118"/>
    <n v="14046"/>
    <x v="408"/>
    <x v="1"/>
    <n v="134"/>
    <n v="104.82089552238806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x v="245"/>
    <n v="117628"/>
    <x v="409"/>
    <x v="2"/>
    <n v="1089"/>
    <n v="108.01469237832875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x v="246"/>
    <n v="159405"/>
    <x v="410"/>
    <x v="0"/>
    <n v="5497"/>
    <n v="28.998544660724033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x v="247"/>
    <n v="12552"/>
    <x v="411"/>
    <x v="0"/>
    <n v="418"/>
    <n v="30.02870813397129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x v="248"/>
    <n v="59007"/>
    <x v="412"/>
    <x v="0"/>
    <n v="1439"/>
    <n v="41.005559416261292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x v="12"/>
    <n v="943"/>
    <x v="413"/>
    <x v="0"/>
    <n v="15"/>
    <n v="62.86666666666666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x v="249"/>
    <n v="93963"/>
    <x v="414"/>
    <x v="0"/>
    <n v="1999"/>
    <n v="47.005002501250623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x v="250"/>
    <n v="140469"/>
    <x v="415"/>
    <x v="1"/>
    <n v="5203"/>
    <n v="26.997693638285604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x v="92"/>
    <n v="6423"/>
    <x v="416"/>
    <x v="1"/>
    <n v="94"/>
    <n v="68.329787234042556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x v="151"/>
    <n v="6015"/>
    <x v="417"/>
    <x v="0"/>
    <n v="118"/>
    <n v="50.974576271186443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x v="251"/>
    <n v="11075"/>
    <x v="418"/>
    <x v="1"/>
    <n v="205"/>
    <n v="54.024390243902438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x v="252"/>
    <n v="15723"/>
    <x v="419"/>
    <x v="0"/>
    <n v="162"/>
    <n v="97.055555555555557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x v="135"/>
    <n v="2064"/>
    <x v="420"/>
    <x v="0"/>
    <n v="83"/>
    <n v="24.867469879518072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x v="50"/>
    <n v="7767"/>
    <x v="421"/>
    <x v="1"/>
    <n v="92"/>
    <n v="84.423913043478265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x v="37"/>
    <n v="10313"/>
    <x v="422"/>
    <x v="1"/>
    <n v="219"/>
    <n v="47.091324200913242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x v="253"/>
    <n v="197018"/>
    <x v="423"/>
    <x v="1"/>
    <n v="2526"/>
    <n v="77.996041171813147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x v="254"/>
    <n v="47037"/>
    <x v="424"/>
    <x v="0"/>
    <n v="747"/>
    <n v="62.967871485943775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x v="255"/>
    <n v="173191"/>
    <x v="425"/>
    <x v="3"/>
    <n v="2138"/>
    <n v="81.006080449017773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x v="32"/>
    <n v="5487"/>
    <x v="426"/>
    <x v="0"/>
    <n v="84"/>
    <n v="65.321428571428569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x v="135"/>
    <n v="9817"/>
    <x v="427"/>
    <x v="1"/>
    <n v="94"/>
    <n v="104.43617021276596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x v="106"/>
    <n v="6369"/>
    <x v="428"/>
    <x v="0"/>
    <n v="91"/>
    <n v="69.989010989010993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x v="256"/>
    <n v="65755"/>
    <x v="429"/>
    <x v="0"/>
    <n v="792"/>
    <n v="83.023989898989896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x v="91"/>
    <n v="903"/>
    <x v="430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x v="257"/>
    <n v="178120"/>
    <x v="431"/>
    <x v="1"/>
    <n v="1713"/>
    <n v="103.98131932282546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x v="81"/>
    <n v="13678"/>
    <x v="432"/>
    <x v="1"/>
    <n v="249"/>
    <n v="54.931726907630519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x v="32"/>
    <n v="9969"/>
    <x v="433"/>
    <x v="1"/>
    <n v="192"/>
    <n v="51.921875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x v="111"/>
    <n v="14827"/>
    <x v="434"/>
    <x v="1"/>
    <n v="247"/>
    <n v="60.02834008097166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x v="258"/>
    <n v="100900"/>
    <x v="435"/>
    <x v="1"/>
    <n v="2293"/>
    <n v="44.003488879197555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x v="259"/>
    <n v="165954"/>
    <x v="436"/>
    <x v="1"/>
    <n v="3131"/>
    <n v="53.003513254551258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x v="260"/>
    <n v="1744"/>
    <x v="437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x v="91"/>
    <n v="10731"/>
    <x v="438"/>
    <x v="1"/>
    <n v="143"/>
    <n v="75.04195804195804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x v="29"/>
    <n v="3232"/>
    <x v="439"/>
    <x v="3"/>
    <n v="90"/>
    <n v="35.911111111111111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x v="8"/>
    <n v="10938"/>
    <x v="440"/>
    <x v="1"/>
    <n v="296"/>
    <n v="36.952702702702702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x v="118"/>
    <n v="10739"/>
    <x v="441"/>
    <x v="1"/>
    <n v="170"/>
    <n v="63.170588235294119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x v="85"/>
    <n v="5579"/>
    <x v="442"/>
    <x v="0"/>
    <n v="186"/>
    <n v="29.99462365591398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x v="261"/>
    <n v="37754"/>
    <x v="443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x v="262"/>
    <n v="45384"/>
    <x v="444"/>
    <x v="0"/>
    <n v="605"/>
    <n v="75.01487603305784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x v="79"/>
    <n v="8703"/>
    <x v="445"/>
    <x v="1"/>
    <n v="86"/>
    <n v="101.19767441860465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x v="0"/>
    <n v="4"/>
    <x v="446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x v="263"/>
    <n v="182302"/>
    <x v="447"/>
    <x v="1"/>
    <n v="6286"/>
    <n v="29.001272669424118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x v="73"/>
    <n v="3045"/>
    <x v="448"/>
    <x v="0"/>
    <n v="31"/>
    <n v="98.225806451612897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x v="264"/>
    <n v="102749"/>
    <x v="449"/>
    <x v="0"/>
    <n v="1181"/>
    <n v="87.001693480101608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x v="220"/>
    <n v="1763"/>
    <x v="450"/>
    <x v="0"/>
    <n v="39"/>
    <n v="45.205128205128204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x v="265"/>
    <n v="137904"/>
    <x v="451"/>
    <x v="1"/>
    <n v="3727"/>
    <n v="37.001341561577675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x v="266"/>
    <n v="152438"/>
    <x v="452"/>
    <x v="1"/>
    <n v="1605"/>
    <n v="94.976947040498445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x v="92"/>
    <n v="1332"/>
    <x v="453"/>
    <x v="0"/>
    <n v="46"/>
    <n v="28.956521739130434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x v="267"/>
    <n v="118706"/>
    <x v="454"/>
    <x v="1"/>
    <n v="2120"/>
    <n v="55.993396226415094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x v="9"/>
    <n v="5674"/>
    <x v="455"/>
    <x v="0"/>
    <n v="105"/>
    <n v="54.038095238095238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x v="166"/>
    <n v="4119"/>
    <x v="456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x v="268"/>
    <n v="139354"/>
    <x v="457"/>
    <x v="1"/>
    <n v="2080"/>
    <n v="66.997115384615384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x v="269"/>
    <n v="57734"/>
    <x v="458"/>
    <x v="0"/>
    <n v="535"/>
    <n v="107.91401869158878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x v="270"/>
    <n v="145265"/>
    <x v="459"/>
    <x v="1"/>
    <n v="2105"/>
    <n v="69.009501187648453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x v="271"/>
    <n v="95020"/>
    <x v="460"/>
    <x v="1"/>
    <n v="2436"/>
    <n v="39.006568144499177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x v="53"/>
    <n v="8829"/>
    <x v="461"/>
    <x v="1"/>
    <n v="80"/>
    <n v="110.3625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x v="272"/>
    <n v="3984"/>
    <x v="462"/>
    <x v="1"/>
    <n v="42"/>
    <n v="94.857142857142861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x v="1"/>
    <n v="8053"/>
    <x v="463"/>
    <x v="1"/>
    <n v="139"/>
    <n v="57.93525179856115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x v="220"/>
    <n v="1620"/>
    <x v="464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x v="36"/>
    <n v="10328"/>
    <x v="465"/>
    <x v="1"/>
    <n v="159"/>
    <n v="64.95597484276729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x v="136"/>
    <n v="10289"/>
    <x v="466"/>
    <x v="1"/>
    <n v="381"/>
    <n v="27.00524934383202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x v="33"/>
    <n v="9889"/>
    <x v="467"/>
    <x v="1"/>
    <n v="194"/>
    <n v="50.97422680412371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x v="273"/>
    <n v="60342"/>
    <x v="468"/>
    <x v="0"/>
    <n v="575"/>
    <n v="104.94260869565217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x v="92"/>
    <n v="8907"/>
    <x v="469"/>
    <x v="1"/>
    <n v="106"/>
    <n v="84.028301886792448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x v="220"/>
    <n v="14606"/>
    <x v="470"/>
    <x v="1"/>
    <n v="142"/>
    <n v="102.85915492957747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x v="71"/>
    <n v="8432"/>
    <x v="471"/>
    <x v="1"/>
    <n v="211"/>
    <n v="39.962085308056871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x v="274"/>
    <n v="57122"/>
    <x v="472"/>
    <x v="0"/>
    <n v="1120"/>
    <n v="51.001785714285717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x v="275"/>
    <n v="4613"/>
    <x v="473"/>
    <x v="0"/>
    <n v="113"/>
    <n v="40.823008849557525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x v="276"/>
    <n v="162603"/>
    <x v="474"/>
    <x v="1"/>
    <n v="2756"/>
    <n v="58.999637155297535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x v="166"/>
    <n v="12310"/>
    <x v="475"/>
    <x v="1"/>
    <n v="173"/>
    <n v="71.156069364161851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x v="133"/>
    <n v="8656"/>
    <x v="476"/>
    <x v="1"/>
    <n v="87"/>
    <n v="99.494252873563212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x v="277"/>
    <n v="159931"/>
    <x v="477"/>
    <x v="0"/>
    <n v="1538"/>
    <n v="103.98634590377114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x v="3"/>
    <n v="689"/>
    <x v="478"/>
    <x v="0"/>
    <n v="9"/>
    <n v="76.555555555555557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x v="278"/>
    <n v="48236"/>
    <x v="479"/>
    <x v="0"/>
    <n v="554"/>
    <n v="87.068592057761734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x v="241"/>
    <n v="77021"/>
    <x v="480"/>
    <x v="1"/>
    <n v="1572"/>
    <n v="48.99554707379135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x v="279"/>
    <n v="27844"/>
    <x v="481"/>
    <x v="0"/>
    <n v="648"/>
    <n v="42.969135802469133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x v="5"/>
    <n v="702"/>
    <x v="482"/>
    <x v="0"/>
    <n v="21"/>
    <n v="33.428571428571431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x v="280"/>
    <n v="197024"/>
    <x v="483"/>
    <x v="1"/>
    <n v="2346"/>
    <n v="83.982949701619773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x v="98"/>
    <n v="11663"/>
    <x v="484"/>
    <x v="1"/>
    <n v="115"/>
    <n v="101.41739130434783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x v="243"/>
    <n v="9339"/>
    <x v="485"/>
    <x v="1"/>
    <n v="85"/>
    <n v="109.87058823529412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x v="166"/>
    <n v="4596"/>
    <x v="486"/>
    <x v="1"/>
    <n v="144"/>
    <n v="31.916666666666668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x v="281"/>
    <n v="173437"/>
    <x v="487"/>
    <x v="1"/>
    <n v="2443"/>
    <n v="70.993450675399103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x v="255"/>
    <n v="45831"/>
    <x v="488"/>
    <x v="3"/>
    <n v="595"/>
    <n v="77.026890756302521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x v="79"/>
    <n v="6514"/>
    <x v="489"/>
    <x v="1"/>
    <n v="64"/>
    <n v="101.78125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x v="186"/>
    <n v="13684"/>
    <x v="490"/>
    <x v="1"/>
    <n v="268"/>
    <n v="51.059701492537314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x v="170"/>
    <n v="13264"/>
    <x v="491"/>
    <x v="1"/>
    <n v="195"/>
    <n v="68.0205128205128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x v="282"/>
    <n v="1667"/>
    <x v="492"/>
    <x v="0"/>
    <n v="54"/>
    <n v="30.8703703703703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x v="122"/>
    <n v="3349"/>
    <x v="493"/>
    <x v="0"/>
    <n v="120"/>
    <n v="27.908333333333335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x v="283"/>
    <n v="46317"/>
    <x v="494"/>
    <x v="0"/>
    <n v="579"/>
    <n v="79.994818652849744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x v="284"/>
    <n v="78743"/>
    <x v="495"/>
    <x v="0"/>
    <n v="2072"/>
    <n v="38.003378378378379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x v="0"/>
    <n v="0"/>
    <x v="0"/>
    <x v="0"/>
    <n v="0"/>
    <n v="0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x v="285"/>
    <n v="107743"/>
    <x v="496"/>
    <x v="0"/>
    <n v="1796"/>
    <n v="59.990534521158132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x v="81"/>
    <n v="6889"/>
    <x v="497"/>
    <x v="1"/>
    <n v="186"/>
    <n v="37.037634408602152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x v="286"/>
    <n v="45983"/>
    <x v="498"/>
    <x v="1"/>
    <n v="460"/>
    <n v="99.963043478260872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x v="168"/>
    <n v="6924"/>
    <x v="499"/>
    <x v="0"/>
    <n v="62"/>
    <n v="111.6774193548387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x v="262"/>
    <n v="12497"/>
    <x v="500"/>
    <x v="0"/>
    <n v="347"/>
    <n v="36.014409221902014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x v="287"/>
    <n v="166874"/>
    <x v="501"/>
    <x v="1"/>
    <n v="2528"/>
    <n v="66.010284810126578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x v="118"/>
    <n v="837"/>
    <x v="502"/>
    <x v="0"/>
    <n v="19"/>
    <n v="44.05263157894737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x v="288"/>
    <n v="193820"/>
    <x v="503"/>
    <x v="1"/>
    <n v="3657"/>
    <n v="52.999726551818434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x v="172"/>
    <n v="119510"/>
    <x v="504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x v="75"/>
    <n v="9289"/>
    <x v="505"/>
    <x v="1"/>
    <n v="131"/>
    <n v="70.908396946564892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x v="252"/>
    <n v="35498"/>
    <x v="506"/>
    <x v="0"/>
    <n v="362"/>
    <n v="98.060773480662988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x v="14"/>
    <n v="12678"/>
    <x v="507"/>
    <x v="1"/>
    <n v="239"/>
    <n v="53.046025104602514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x v="111"/>
    <n v="3260"/>
    <x v="508"/>
    <x v="3"/>
    <n v="35"/>
    <n v="93.142857142857139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x v="289"/>
    <n v="31123"/>
    <x v="509"/>
    <x v="3"/>
    <n v="528"/>
    <n v="58.945075757575758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x v="133"/>
    <n v="4797"/>
    <x v="510"/>
    <x v="0"/>
    <n v="133"/>
    <n v="36.067669172932334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x v="290"/>
    <n v="53324"/>
    <x v="511"/>
    <x v="0"/>
    <n v="846"/>
    <n v="63.030732860520096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x v="291"/>
    <n v="6608"/>
    <x v="512"/>
    <x v="1"/>
    <n v="78"/>
    <n v="84.717948717948715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x v="35"/>
    <n v="622"/>
    <x v="513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x v="96"/>
    <n v="180802"/>
    <x v="514"/>
    <x v="1"/>
    <n v="1773"/>
    <n v="101.97518330513255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x v="126"/>
    <n v="3406"/>
    <x v="515"/>
    <x v="1"/>
    <n v="32"/>
    <n v="106.4375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x v="4"/>
    <n v="11061"/>
    <x v="516"/>
    <x v="1"/>
    <n v="369"/>
    <n v="29.975609756097562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x v="292"/>
    <n v="16389"/>
    <x v="517"/>
    <x v="0"/>
    <n v="191"/>
    <n v="85.806282722513089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x v="79"/>
    <n v="6303"/>
    <x v="518"/>
    <x v="1"/>
    <n v="89"/>
    <n v="70.82022471910112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x v="127"/>
    <n v="81136"/>
    <x v="519"/>
    <x v="0"/>
    <n v="1979"/>
    <n v="40.998484082870135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x v="118"/>
    <n v="1768"/>
    <x v="520"/>
    <x v="0"/>
    <n v="63"/>
    <n v="28.063492063492063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x v="111"/>
    <n v="12944"/>
    <x v="521"/>
    <x v="1"/>
    <n v="147"/>
    <n v="88.05442176870748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x v="223"/>
    <n v="188480"/>
    <x v="522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x v="25"/>
    <n v="7227"/>
    <x v="523"/>
    <x v="0"/>
    <n v="80"/>
    <n v="90.337500000000006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x v="135"/>
    <n v="574"/>
    <x v="524"/>
    <x v="0"/>
    <n v="9"/>
    <n v="63.777777777777779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x v="293"/>
    <n v="96328"/>
    <x v="525"/>
    <x v="0"/>
    <n v="1784"/>
    <n v="53.995515695067262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x v="294"/>
    <n v="178338"/>
    <x v="526"/>
    <x v="2"/>
    <n v="3640"/>
    <n v="48.993956043956047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x v="39"/>
    <n v="8046"/>
    <x v="527"/>
    <x v="1"/>
    <n v="126"/>
    <n v="63.857142857142854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x v="295"/>
    <n v="184086"/>
    <x v="528"/>
    <x v="1"/>
    <n v="2218"/>
    <n v="82.996393146979258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x v="296"/>
    <n v="13385"/>
    <x v="529"/>
    <x v="0"/>
    <n v="243"/>
    <n v="55.08230452674897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x v="97"/>
    <n v="12533"/>
    <x v="530"/>
    <x v="1"/>
    <n v="202"/>
    <n v="62.044554455445542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x v="122"/>
    <n v="14697"/>
    <x v="531"/>
    <x v="1"/>
    <n v="140"/>
    <n v="104.97857142857143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x v="197"/>
    <n v="98935"/>
    <x v="532"/>
    <x v="1"/>
    <n v="1052"/>
    <n v="94.044676806083643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x v="297"/>
    <n v="57034"/>
    <x v="533"/>
    <x v="0"/>
    <n v="1296"/>
    <n v="44.007716049382715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x v="122"/>
    <n v="7120"/>
    <x v="534"/>
    <x v="0"/>
    <n v="77"/>
    <n v="92.467532467532465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x v="98"/>
    <n v="14097"/>
    <x v="535"/>
    <x v="1"/>
    <n v="247"/>
    <n v="57.072874493927124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x v="298"/>
    <n v="43086"/>
    <x v="536"/>
    <x v="0"/>
    <n v="395"/>
    <n v="109.07848101265823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x v="299"/>
    <n v="1930"/>
    <x v="537"/>
    <x v="0"/>
    <n v="49"/>
    <n v="39.387755102040813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x v="300"/>
    <n v="13864"/>
    <x v="538"/>
    <x v="0"/>
    <n v="180"/>
    <n v="77.022222222222226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x v="54"/>
    <n v="7742"/>
    <x v="539"/>
    <x v="1"/>
    <n v="84"/>
    <n v="92.166666666666671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x v="301"/>
    <n v="164109"/>
    <x v="540"/>
    <x v="0"/>
    <n v="2690"/>
    <n v="61.00706319702602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x v="3"/>
    <n v="6870"/>
    <x v="541"/>
    <x v="1"/>
    <n v="88"/>
    <n v="78.06818181818181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x v="81"/>
    <n v="12597"/>
    <x v="542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x v="302"/>
    <n v="179074"/>
    <x v="543"/>
    <x v="1"/>
    <n v="2985"/>
    <n v="59.991289782244557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x v="303"/>
    <n v="83843"/>
    <x v="544"/>
    <x v="1"/>
    <n v="762"/>
    <n v="110.03018372703411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x v="0"/>
    <n v="4"/>
    <x v="446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x v="304"/>
    <n v="105598"/>
    <x v="545"/>
    <x v="0"/>
    <n v="2779"/>
    <n v="37.99856063332134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x v="25"/>
    <n v="8866"/>
    <x v="546"/>
    <x v="0"/>
    <n v="92"/>
    <n v="96.369565217391298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x v="305"/>
    <n v="75022"/>
    <x v="547"/>
    <x v="0"/>
    <n v="1028"/>
    <n v="72.97859922178987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x v="40"/>
    <n v="14408"/>
    <x v="548"/>
    <x v="1"/>
    <n v="554"/>
    <n v="26.007220216606498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x v="9"/>
    <n v="14089"/>
    <x v="549"/>
    <x v="1"/>
    <n v="135"/>
    <n v="104.36296296296297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x v="5"/>
    <n v="12467"/>
    <x v="550"/>
    <x v="1"/>
    <n v="122"/>
    <n v="102.18852459016394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x v="46"/>
    <n v="11960"/>
    <x v="551"/>
    <x v="1"/>
    <n v="221"/>
    <n v="54.117647058823529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x v="306"/>
    <n v="7966"/>
    <x v="552"/>
    <x v="1"/>
    <n v="126"/>
    <n v="63.222222222222221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x v="307"/>
    <n v="106321"/>
    <x v="553"/>
    <x v="1"/>
    <n v="1022"/>
    <n v="104.03228962818004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x v="77"/>
    <n v="158832"/>
    <x v="554"/>
    <x v="1"/>
    <n v="3177"/>
    <n v="49.994334277620396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x v="162"/>
    <n v="11091"/>
    <x v="555"/>
    <x v="1"/>
    <n v="198"/>
    <n v="56.015151515151516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x v="34"/>
    <n v="1269"/>
    <x v="556"/>
    <x v="0"/>
    <n v="26"/>
    <n v="48.807692307692307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x v="41"/>
    <n v="5107"/>
    <x v="557"/>
    <x v="1"/>
    <n v="85"/>
    <n v="60.082352941176474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x v="308"/>
    <n v="141393"/>
    <x v="558"/>
    <x v="0"/>
    <n v="1790"/>
    <n v="78.990502793296088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x v="309"/>
    <n v="194166"/>
    <x v="559"/>
    <x v="1"/>
    <n v="3596"/>
    <n v="53.99499443826474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x v="29"/>
    <n v="4124"/>
    <x v="560"/>
    <x v="0"/>
    <n v="37"/>
    <n v="111.45945945945945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x v="85"/>
    <n v="14865"/>
    <x v="561"/>
    <x v="1"/>
    <n v="244"/>
    <n v="60.922131147540981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x v="310"/>
    <n v="134688"/>
    <x v="562"/>
    <x v="1"/>
    <n v="5180"/>
    <n v="26.0015444015444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x v="311"/>
    <n v="47705"/>
    <x v="563"/>
    <x v="1"/>
    <n v="589"/>
    <n v="80.993208828522924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x v="312"/>
    <n v="95364"/>
    <x v="564"/>
    <x v="1"/>
    <n v="2725"/>
    <n v="34.995963302752294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x v="26"/>
    <n v="3295"/>
    <x v="565"/>
    <x v="0"/>
    <n v="35"/>
    <n v="94.142857142857139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x v="25"/>
    <n v="4896"/>
    <x v="566"/>
    <x v="3"/>
    <n v="94"/>
    <n v="52.085106382978722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x v="313"/>
    <n v="7496"/>
    <x v="567"/>
    <x v="1"/>
    <n v="300"/>
    <n v="24.986666666666668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x v="50"/>
    <n v="9967"/>
    <x v="568"/>
    <x v="1"/>
    <n v="144"/>
    <n v="69.215277777777771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x v="314"/>
    <n v="52421"/>
    <x v="569"/>
    <x v="0"/>
    <n v="558"/>
    <n v="93.944444444444443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x v="62"/>
    <n v="6298"/>
    <x v="570"/>
    <x v="0"/>
    <n v="64"/>
    <n v="98.40625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x v="139"/>
    <n v="1546"/>
    <x v="571"/>
    <x v="3"/>
    <n v="37"/>
    <n v="41.783783783783782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x v="315"/>
    <n v="16168"/>
    <x v="572"/>
    <x v="0"/>
    <n v="245"/>
    <n v="65.991836734693877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x v="8"/>
    <n v="6269"/>
    <x v="573"/>
    <x v="1"/>
    <n v="87"/>
    <n v="72.05747126436782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x v="316"/>
    <n v="149578"/>
    <x v="574"/>
    <x v="1"/>
    <n v="3116"/>
    <n v="48.003209242618745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x v="46"/>
    <n v="3841"/>
    <x v="575"/>
    <x v="0"/>
    <n v="71"/>
    <n v="54.098591549295776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x v="251"/>
    <n v="4531"/>
    <x v="576"/>
    <x v="0"/>
    <n v="42"/>
    <n v="107.8809523809523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x v="317"/>
    <n v="60934"/>
    <x v="577"/>
    <x v="1"/>
    <n v="909"/>
    <n v="67.034103410341032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x v="318"/>
    <n v="103255"/>
    <x v="578"/>
    <x v="1"/>
    <n v="1613"/>
    <n v="64.01425914445133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x v="200"/>
    <n v="13065"/>
    <x v="579"/>
    <x v="1"/>
    <n v="136"/>
    <n v="96.066176470588232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x v="31"/>
    <n v="6654"/>
    <x v="580"/>
    <x v="1"/>
    <n v="130"/>
    <n v="51.184615384615384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x v="151"/>
    <n v="6852"/>
    <x v="581"/>
    <x v="0"/>
    <n v="156"/>
    <n v="43.923076923076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x v="215"/>
    <n v="124517"/>
    <x v="582"/>
    <x v="0"/>
    <n v="1368"/>
    <n v="91.021198830409361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x v="58"/>
    <n v="5113"/>
    <x v="583"/>
    <x v="0"/>
    <n v="102"/>
    <n v="50.127450980392155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x v="143"/>
    <n v="5824"/>
    <x v="584"/>
    <x v="0"/>
    <n v="86"/>
    <n v="67.720930232558146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x v="60"/>
    <n v="6226"/>
    <x v="585"/>
    <x v="1"/>
    <n v="102"/>
    <n v="61.03921568627451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x v="154"/>
    <n v="20243"/>
    <x v="586"/>
    <x v="0"/>
    <n v="253"/>
    <n v="80.011857707509876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x v="319"/>
    <n v="188288"/>
    <x v="587"/>
    <x v="1"/>
    <n v="4006"/>
    <n v="47.0014977533699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x v="320"/>
    <n v="11167"/>
    <x v="588"/>
    <x v="0"/>
    <n v="157"/>
    <n v="71.127388535031841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x v="321"/>
    <n v="146595"/>
    <x v="589"/>
    <x v="1"/>
    <n v="1629"/>
    <n v="89.99079189686924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x v="58"/>
    <n v="7875"/>
    <x v="590"/>
    <x v="0"/>
    <n v="183"/>
    <n v="43.032786885245905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x v="322"/>
    <n v="148779"/>
    <x v="591"/>
    <x v="1"/>
    <n v="2188"/>
    <n v="67.997714808043881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x v="323"/>
    <n v="175868"/>
    <x v="592"/>
    <x v="1"/>
    <n v="2409"/>
    <n v="73.004566210045667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x v="324"/>
    <n v="5112"/>
    <x v="593"/>
    <x v="0"/>
    <n v="82"/>
    <n v="62.341463414634148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x v="0"/>
    <n v="5"/>
    <x v="298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x v="9"/>
    <n v="13018"/>
    <x v="594"/>
    <x v="1"/>
    <n v="194"/>
    <n v="67.103092783505161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x v="325"/>
    <n v="91176"/>
    <x v="595"/>
    <x v="1"/>
    <n v="1140"/>
    <n v="79.978947368421046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x v="98"/>
    <n v="6342"/>
    <x v="596"/>
    <x v="1"/>
    <n v="102"/>
    <n v="62.176470588235297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x v="326"/>
    <n v="151438"/>
    <x v="597"/>
    <x v="1"/>
    <n v="2857"/>
    <n v="53.005950297514879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x v="88"/>
    <n v="6178"/>
    <x v="598"/>
    <x v="1"/>
    <n v="107"/>
    <n v="57.738317757009348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x v="74"/>
    <n v="6405"/>
    <x v="599"/>
    <x v="1"/>
    <n v="160"/>
    <n v="40.03125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x v="327"/>
    <n v="180667"/>
    <x v="600"/>
    <x v="1"/>
    <n v="2230"/>
    <n v="81.016591928251117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x v="61"/>
    <n v="11075"/>
    <x v="601"/>
    <x v="1"/>
    <n v="316"/>
    <n v="35.047468354430379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x v="83"/>
    <n v="12042"/>
    <x v="602"/>
    <x v="1"/>
    <n v="117"/>
    <n v="102.923076923076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x v="328"/>
    <n v="179356"/>
    <x v="603"/>
    <x v="1"/>
    <n v="6406"/>
    <n v="27.998126756166094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x v="139"/>
    <n v="1136"/>
    <x v="604"/>
    <x v="3"/>
    <n v="15"/>
    <n v="75.733333333333334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x v="8"/>
    <n v="8645"/>
    <x v="605"/>
    <x v="1"/>
    <n v="192"/>
    <n v="45.026041666666664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x v="65"/>
    <n v="1914"/>
    <x v="606"/>
    <x v="1"/>
    <n v="26"/>
    <n v="73.615384615384613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x v="329"/>
    <n v="41205"/>
    <x v="607"/>
    <x v="1"/>
    <n v="723"/>
    <n v="56.991701244813278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x v="275"/>
    <n v="14488"/>
    <x v="608"/>
    <x v="1"/>
    <n v="170"/>
    <n v="85.22352941176470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x v="330"/>
    <n v="12129"/>
    <x v="609"/>
    <x v="1"/>
    <n v="238"/>
    <n v="50.962184873949582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x v="1"/>
    <n v="3496"/>
    <x v="610"/>
    <x v="1"/>
    <n v="55"/>
    <n v="63.563636363636363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x v="331"/>
    <n v="97037"/>
    <x v="611"/>
    <x v="0"/>
    <n v="1198"/>
    <n v="80.999165275459092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x v="332"/>
    <n v="55757"/>
    <x v="612"/>
    <x v="0"/>
    <n v="648"/>
    <n v="86.044753086419746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x v="333"/>
    <n v="11525"/>
    <x v="613"/>
    <x v="1"/>
    <n v="128"/>
    <n v="90.0390625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x v="334"/>
    <n v="158669"/>
    <x v="614"/>
    <x v="1"/>
    <n v="2144"/>
    <n v="74.006063432835816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x v="335"/>
    <n v="5916"/>
    <x v="615"/>
    <x v="0"/>
    <n v="64"/>
    <n v="92.4375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x v="336"/>
    <n v="150806"/>
    <x v="616"/>
    <x v="1"/>
    <n v="2693"/>
    <n v="55.99925733382844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x v="135"/>
    <n v="14249"/>
    <x v="617"/>
    <x v="1"/>
    <n v="432"/>
    <n v="32.983796296296298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x v="168"/>
    <n v="5803"/>
    <x v="618"/>
    <x v="0"/>
    <n v="62"/>
    <n v="93.596774193548384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x v="330"/>
    <n v="13205"/>
    <x v="619"/>
    <x v="1"/>
    <n v="189"/>
    <n v="69.867724867724874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x v="39"/>
    <n v="11108"/>
    <x v="620"/>
    <x v="1"/>
    <n v="154"/>
    <n v="72.129870129870127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x v="89"/>
    <n v="2884"/>
    <x v="621"/>
    <x v="1"/>
    <n v="96"/>
    <n v="30.041666666666668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x v="337"/>
    <n v="55476"/>
    <x v="622"/>
    <x v="0"/>
    <n v="750"/>
    <n v="73.968000000000004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x v="40"/>
    <n v="5973"/>
    <x v="623"/>
    <x v="3"/>
    <n v="87"/>
    <n v="68.65517241379311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x v="338"/>
    <n v="183756"/>
    <x v="624"/>
    <x v="1"/>
    <n v="3063"/>
    <n v="59.992164544564154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x v="339"/>
    <n v="30902"/>
    <x v="625"/>
    <x v="2"/>
    <n v="278"/>
    <n v="111.1582733812949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x v="313"/>
    <n v="5569"/>
    <x v="626"/>
    <x v="0"/>
    <n v="105"/>
    <n v="53.038095238095238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x v="195"/>
    <n v="92824"/>
    <x v="627"/>
    <x v="3"/>
    <n v="1658"/>
    <n v="55.985524728588658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x v="340"/>
    <n v="158590"/>
    <x v="628"/>
    <x v="1"/>
    <n v="2266"/>
    <n v="69.986760812003524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x v="341"/>
    <n v="127591"/>
    <x v="629"/>
    <x v="0"/>
    <n v="2604"/>
    <n v="48.998079877112133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x v="275"/>
    <n v="6750"/>
    <x v="630"/>
    <x v="0"/>
    <n v="65"/>
    <n v="103.84615384615384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x v="342"/>
    <n v="9318"/>
    <x v="631"/>
    <x v="0"/>
    <n v="94"/>
    <n v="99.12765957446808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x v="133"/>
    <n v="4832"/>
    <x v="632"/>
    <x v="2"/>
    <n v="45"/>
    <n v="107.3777777777777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x v="343"/>
    <n v="19769"/>
    <x v="633"/>
    <x v="0"/>
    <n v="257"/>
    <n v="76.922178988326849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x v="151"/>
    <n v="11277"/>
    <x v="634"/>
    <x v="1"/>
    <n v="194"/>
    <n v="58.128865979381445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x v="243"/>
    <n v="13382"/>
    <x v="635"/>
    <x v="1"/>
    <n v="129"/>
    <n v="103.73643410852713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x v="344"/>
    <n v="32986"/>
    <x v="636"/>
    <x v="1"/>
    <n v="375"/>
    <n v="87.962666666666664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x v="345"/>
    <n v="81984"/>
    <x v="637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x v="346"/>
    <n v="178483"/>
    <x v="638"/>
    <x v="0"/>
    <n v="4697"/>
    <n v="37.999361294443261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x v="201"/>
    <n v="87448"/>
    <x v="639"/>
    <x v="0"/>
    <n v="2915"/>
    <n v="29.999313893653515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x v="6"/>
    <n v="1863"/>
    <x v="640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x v="347"/>
    <n v="62174"/>
    <x v="641"/>
    <x v="3"/>
    <n v="723"/>
    <n v="85.994467496542185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x v="155"/>
    <n v="59003"/>
    <x v="642"/>
    <x v="0"/>
    <n v="602"/>
    <n v="98.011627906976742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x v="0"/>
    <n v="2"/>
    <x v="50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x v="348"/>
    <n v="174039"/>
    <x v="643"/>
    <x v="0"/>
    <n v="3868"/>
    <n v="44.994570837642193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x v="83"/>
    <n v="12684"/>
    <x v="644"/>
    <x v="1"/>
    <n v="409"/>
    <n v="31.012224938875306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x v="60"/>
    <n v="14033"/>
    <x v="645"/>
    <x v="1"/>
    <n v="234"/>
    <n v="59.970085470085472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x v="349"/>
    <n v="177936"/>
    <x v="646"/>
    <x v="1"/>
    <n v="3016"/>
    <n v="58.9973474801061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x v="350"/>
    <n v="13212"/>
    <x v="647"/>
    <x v="1"/>
    <n v="264"/>
    <n v="50.045454545454547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x v="351"/>
    <n v="49879"/>
    <x v="648"/>
    <x v="0"/>
    <n v="504"/>
    <n v="98.966269841269835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x v="83"/>
    <n v="824"/>
    <x v="649"/>
    <x v="0"/>
    <n v="14"/>
    <n v="58.857142857142854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x v="352"/>
    <n v="31594"/>
    <x v="650"/>
    <x v="3"/>
    <n v="390"/>
    <n v="81.010256410256417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x v="353"/>
    <n v="57010"/>
    <x v="651"/>
    <x v="0"/>
    <n v="750"/>
    <n v="76.01333333333333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x v="14"/>
    <n v="7438"/>
    <x v="652"/>
    <x v="0"/>
    <n v="77"/>
    <n v="96.597402597402592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x v="354"/>
    <n v="57872"/>
    <x v="653"/>
    <x v="0"/>
    <n v="752"/>
    <n v="76.957446808510639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x v="14"/>
    <n v="8906"/>
    <x v="654"/>
    <x v="0"/>
    <n v="131"/>
    <n v="67.984732824427482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x v="83"/>
    <n v="7724"/>
    <x v="655"/>
    <x v="0"/>
    <n v="87"/>
    <n v="88.781609195402297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x v="355"/>
    <n v="26571"/>
    <x v="656"/>
    <x v="0"/>
    <n v="1063"/>
    <n v="24.99623706491063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x v="135"/>
    <n v="12219"/>
    <x v="657"/>
    <x v="1"/>
    <n v="272"/>
    <n v="44.922794117647058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x v="33"/>
    <n v="1985"/>
    <x v="658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x v="350"/>
    <n v="12155"/>
    <x v="659"/>
    <x v="1"/>
    <n v="419"/>
    <n v="29.009546539379475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x v="356"/>
    <n v="5593"/>
    <x v="660"/>
    <x v="0"/>
    <n v="76"/>
    <n v="73.5921052631578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x v="357"/>
    <n v="175020"/>
    <x v="661"/>
    <x v="1"/>
    <n v="1621"/>
    <n v="107.97038864898211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x v="358"/>
    <n v="75955"/>
    <x v="662"/>
    <x v="1"/>
    <n v="1101"/>
    <n v="68.987284287011803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x v="359"/>
    <n v="119127"/>
    <x v="663"/>
    <x v="1"/>
    <n v="1073"/>
    <n v="111.02236719478098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x v="360"/>
    <n v="110689"/>
    <x v="664"/>
    <x v="0"/>
    <n v="4428"/>
    <n v="24.997515808491418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x v="36"/>
    <n v="2445"/>
    <x v="665"/>
    <x v="0"/>
    <n v="58"/>
    <n v="42.155172413793103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x v="361"/>
    <n v="57250"/>
    <x v="666"/>
    <x v="3"/>
    <n v="1218"/>
    <n v="47.003284072249592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x v="62"/>
    <n v="11929"/>
    <x v="667"/>
    <x v="1"/>
    <n v="331"/>
    <n v="36.0392749244713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x v="362"/>
    <n v="118214"/>
    <x v="668"/>
    <x v="1"/>
    <n v="1170"/>
    <n v="101.0376068376068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x v="98"/>
    <n v="4432"/>
    <x v="669"/>
    <x v="0"/>
    <n v="111"/>
    <n v="39.927927927927925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x v="105"/>
    <n v="17879"/>
    <x v="670"/>
    <x v="3"/>
    <n v="215"/>
    <n v="83.1581395348837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x v="1"/>
    <n v="14511"/>
    <x v="671"/>
    <x v="1"/>
    <n v="363"/>
    <n v="39.97520661157025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x v="363"/>
    <n v="141822"/>
    <x v="672"/>
    <x v="0"/>
    <n v="2955"/>
    <n v="47.993908629441627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x v="364"/>
    <n v="159037"/>
    <x v="673"/>
    <x v="0"/>
    <n v="1657"/>
    <n v="95.978877489438744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x v="91"/>
    <n v="8109"/>
    <x v="674"/>
    <x v="1"/>
    <n v="103"/>
    <n v="78.728155339805824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x v="173"/>
    <n v="8244"/>
    <x v="675"/>
    <x v="1"/>
    <n v="147"/>
    <n v="56.081632653061227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x v="1"/>
    <n v="7600"/>
    <x v="676"/>
    <x v="1"/>
    <n v="110"/>
    <n v="69.090909090909093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x v="365"/>
    <n v="94501"/>
    <x v="677"/>
    <x v="0"/>
    <n v="926"/>
    <n v="102.05291576673866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x v="168"/>
    <n v="14381"/>
    <x v="678"/>
    <x v="1"/>
    <n v="134"/>
    <n v="107.32089552238806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x v="42"/>
    <n v="13980"/>
    <x v="679"/>
    <x v="1"/>
    <n v="269"/>
    <n v="51.970260223048328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x v="49"/>
    <n v="12449"/>
    <x v="680"/>
    <x v="1"/>
    <n v="175"/>
    <n v="71.137142857142862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x v="190"/>
    <n v="7348"/>
    <x v="681"/>
    <x v="1"/>
    <n v="69"/>
    <n v="106.49275362318841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x v="136"/>
    <n v="8158"/>
    <x v="682"/>
    <x v="1"/>
    <n v="190"/>
    <n v="42.93684210526316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x v="92"/>
    <n v="7119"/>
    <x v="683"/>
    <x v="1"/>
    <n v="237"/>
    <n v="30.037974683544302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x v="46"/>
    <n v="5438"/>
    <x v="684"/>
    <x v="0"/>
    <n v="77"/>
    <n v="70.623376623376629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x v="366"/>
    <n v="115396"/>
    <x v="685"/>
    <x v="0"/>
    <n v="1748"/>
    <n v="66.016018306636155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x v="14"/>
    <n v="7656"/>
    <x v="686"/>
    <x v="0"/>
    <n v="79"/>
    <n v="96.911392405063296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x v="243"/>
    <n v="12322"/>
    <x v="687"/>
    <x v="1"/>
    <n v="196"/>
    <n v="62.867346938775512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x v="367"/>
    <n v="96888"/>
    <x v="688"/>
    <x v="0"/>
    <n v="889"/>
    <n v="108.98537682789652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x v="368"/>
    <n v="196960"/>
    <x v="689"/>
    <x v="1"/>
    <n v="7295"/>
    <n v="26.999314599040439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x v="369"/>
    <n v="188057"/>
    <x v="690"/>
    <x v="1"/>
    <n v="2893"/>
    <n v="65.004147943311438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x v="71"/>
    <n v="6245"/>
    <x v="691"/>
    <x v="0"/>
    <n v="56"/>
    <n v="111.51785714285714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x v="0"/>
    <n v="3"/>
    <x v="248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x v="370"/>
    <n v="91014"/>
    <x v="692"/>
    <x v="1"/>
    <n v="820"/>
    <n v="110.99268292682927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x v="251"/>
    <n v="4710"/>
    <x v="693"/>
    <x v="0"/>
    <n v="83"/>
    <n v="56.746987951807228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x v="371"/>
    <n v="197728"/>
    <x v="694"/>
    <x v="1"/>
    <n v="2038"/>
    <n v="97.020608439646708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x v="251"/>
    <n v="10682"/>
    <x v="695"/>
    <x v="1"/>
    <n v="116"/>
    <n v="92.08620689655173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x v="372"/>
    <n v="168048"/>
    <x v="696"/>
    <x v="0"/>
    <n v="2025"/>
    <n v="82.986666666666665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x v="2"/>
    <n v="138586"/>
    <x v="697"/>
    <x v="1"/>
    <n v="1345"/>
    <n v="103.03791821561339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x v="190"/>
    <n v="11579"/>
    <x v="698"/>
    <x v="1"/>
    <n v="168"/>
    <n v="68.922619047619051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x v="12"/>
    <n v="12020"/>
    <x v="699"/>
    <x v="1"/>
    <n v="137"/>
    <n v="87.737226277372258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x v="122"/>
    <n v="13954"/>
    <x v="700"/>
    <x v="1"/>
    <n v="186"/>
    <n v="75.021505376344081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x v="333"/>
    <n v="6358"/>
    <x v="701"/>
    <x v="1"/>
    <n v="125"/>
    <n v="50.863999999999997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x v="8"/>
    <n v="1260"/>
    <x v="702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x v="126"/>
    <n v="14725"/>
    <x v="703"/>
    <x v="1"/>
    <n v="202"/>
    <n v="72.896039603960389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x v="350"/>
    <n v="11174"/>
    <x v="704"/>
    <x v="1"/>
    <n v="103"/>
    <n v="108.48543689320388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x v="373"/>
    <n v="182036"/>
    <x v="705"/>
    <x v="1"/>
    <n v="1785"/>
    <n v="101.98095238095237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x v="374"/>
    <n v="28870"/>
    <x v="706"/>
    <x v="0"/>
    <n v="656"/>
    <n v="44.009146341463413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x v="22"/>
    <n v="10353"/>
    <x v="707"/>
    <x v="1"/>
    <n v="157"/>
    <n v="65.942675159235662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x v="36"/>
    <n v="13868"/>
    <x v="708"/>
    <x v="1"/>
    <n v="555"/>
    <n v="24.987387387387386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x v="111"/>
    <n v="8317"/>
    <x v="709"/>
    <x v="1"/>
    <n v="297"/>
    <n v="28.003367003367003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x v="350"/>
    <n v="10557"/>
    <x v="710"/>
    <x v="1"/>
    <n v="123"/>
    <n v="85.829268292682926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x v="251"/>
    <n v="3227"/>
    <x v="711"/>
    <x v="3"/>
    <n v="38"/>
    <n v="84.921052631578945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x v="375"/>
    <n v="5429"/>
    <x v="712"/>
    <x v="3"/>
    <n v="60"/>
    <n v="90.483333333333334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x v="376"/>
    <n v="75906"/>
    <x v="713"/>
    <x v="1"/>
    <n v="3036"/>
    <n v="25.00197628458498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x v="70"/>
    <n v="13250"/>
    <x v="714"/>
    <x v="1"/>
    <n v="144"/>
    <n v="92.013888888888886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x v="141"/>
    <n v="11261"/>
    <x v="715"/>
    <x v="1"/>
    <n v="121"/>
    <n v="93.06611570247933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x v="377"/>
    <n v="97369"/>
    <x v="716"/>
    <x v="0"/>
    <n v="1596"/>
    <n v="61.008145363408524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x v="378"/>
    <n v="48227"/>
    <x v="717"/>
    <x v="3"/>
    <n v="524"/>
    <n v="92.03625954198473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x v="200"/>
    <n v="14685"/>
    <x v="718"/>
    <x v="1"/>
    <n v="181"/>
    <n v="81.13259668508287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x v="3"/>
    <n v="735"/>
    <x v="719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x v="36"/>
    <n v="10397"/>
    <x v="720"/>
    <x v="1"/>
    <n v="122"/>
    <n v="85.221311475409834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x v="379"/>
    <n v="118847"/>
    <x v="721"/>
    <x v="1"/>
    <n v="1071"/>
    <n v="110.96825396825396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x v="48"/>
    <n v="7220"/>
    <x v="722"/>
    <x v="3"/>
    <n v="219"/>
    <n v="32.968036529680369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x v="380"/>
    <n v="107622"/>
    <x v="723"/>
    <x v="0"/>
    <n v="1121"/>
    <n v="96.005352363960753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x v="144"/>
    <n v="83267"/>
    <x v="724"/>
    <x v="1"/>
    <n v="980"/>
    <n v="84.96632653061225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x v="3"/>
    <n v="13404"/>
    <x v="725"/>
    <x v="1"/>
    <n v="536"/>
    <n v="25.007462686567163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x v="211"/>
    <n v="131404"/>
    <x v="726"/>
    <x v="1"/>
    <n v="1991"/>
    <n v="65.998995479658461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x v="106"/>
    <n v="2533"/>
    <x v="727"/>
    <x v="3"/>
    <n v="29"/>
    <n v="87.34482758620689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x v="41"/>
    <n v="5028"/>
    <x v="728"/>
    <x v="1"/>
    <n v="180"/>
    <n v="27.933333333333334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x v="381"/>
    <n v="1557"/>
    <x v="729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x v="83"/>
    <n v="6100"/>
    <x v="730"/>
    <x v="0"/>
    <n v="191"/>
    <n v="31.937172774869111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x v="98"/>
    <n v="1592"/>
    <x v="731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x v="272"/>
    <n v="14150"/>
    <x v="732"/>
    <x v="1"/>
    <n v="130"/>
    <n v="108.84615384615384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x v="272"/>
    <n v="13513"/>
    <x v="733"/>
    <x v="1"/>
    <n v="122"/>
    <n v="110.76229508196721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x v="61"/>
    <n v="504"/>
    <x v="734"/>
    <x v="0"/>
    <n v="17"/>
    <n v="29.647058823529413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x v="22"/>
    <n v="14240"/>
    <x v="735"/>
    <x v="1"/>
    <n v="140"/>
    <n v="101.714285714285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x v="350"/>
    <n v="2091"/>
    <x v="736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x v="382"/>
    <n v="118580"/>
    <x v="737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x v="70"/>
    <n v="11214"/>
    <x v="738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x v="383"/>
    <n v="68137"/>
    <x v="739"/>
    <x v="3"/>
    <n v="614"/>
    <n v="110.97231270358306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x v="133"/>
    <n v="13527"/>
    <x v="740"/>
    <x v="1"/>
    <n v="366"/>
    <n v="36.959016393442624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x v="0"/>
    <n v="1"/>
    <x v="100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x v="136"/>
    <n v="8363"/>
    <x v="741"/>
    <x v="1"/>
    <n v="270"/>
    <n v="30.974074074074075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x v="306"/>
    <n v="5362"/>
    <x v="742"/>
    <x v="3"/>
    <n v="114"/>
    <n v="47.035087719298247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x v="53"/>
    <n v="12065"/>
    <x v="743"/>
    <x v="1"/>
    <n v="137"/>
    <n v="88.065693430656935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x v="384"/>
    <n v="118603"/>
    <x v="744"/>
    <x v="1"/>
    <n v="3205"/>
    <n v="37.005616224648989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x v="6"/>
    <n v="7496"/>
    <x v="745"/>
    <x v="1"/>
    <n v="288"/>
    <n v="26.027777777777779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x v="81"/>
    <n v="10037"/>
    <x v="746"/>
    <x v="1"/>
    <n v="148"/>
    <n v="67.817567567567565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x v="1"/>
    <n v="5696"/>
    <x v="747"/>
    <x v="1"/>
    <n v="114"/>
    <n v="49.964912280701753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x v="241"/>
    <n v="167005"/>
    <x v="748"/>
    <x v="1"/>
    <n v="1518"/>
    <n v="110.01646903820817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x v="385"/>
    <n v="114615"/>
    <x v="749"/>
    <x v="0"/>
    <n v="1274"/>
    <n v="89.964678178963894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x v="386"/>
    <n v="16592"/>
    <x v="750"/>
    <x v="0"/>
    <n v="210"/>
    <n v="79.009523809523813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x v="196"/>
    <n v="14420"/>
    <x v="751"/>
    <x v="1"/>
    <n v="166"/>
    <n v="86.867469879518069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x v="26"/>
    <n v="6204"/>
    <x v="752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x v="36"/>
    <n v="6338"/>
    <x v="753"/>
    <x v="1"/>
    <n v="235"/>
    <n v="26.970212765957445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x v="65"/>
    <n v="8010"/>
    <x v="754"/>
    <x v="1"/>
    <n v="148"/>
    <n v="54.121621621621621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x v="61"/>
    <n v="8125"/>
    <x v="755"/>
    <x v="1"/>
    <n v="198"/>
    <n v="41.035353535353536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x v="316"/>
    <n v="13653"/>
    <x v="756"/>
    <x v="0"/>
    <n v="248"/>
    <n v="55.052419354838712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x v="387"/>
    <n v="55372"/>
    <x v="757"/>
    <x v="0"/>
    <n v="513"/>
    <n v="107.93762183235867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x v="73"/>
    <n v="11088"/>
    <x v="758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x v="388"/>
    <n v="109106"/>
    <x v="759"/>
    <x v="0"/>
    <n v="3410"/>
    <n v="31.995894428152493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x v="333"/>
    <n v="11642"/>
    <x v="760"/>
    <x v="1"/>
    <n v="216"/>
    <n v="53.898148148148145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x v="36"/>
    <n v="2769"/>
    <x v="761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x v="389"/>
    <n v="169586"/>
    <x v="762"/>
    <x v="1"/>
    <n v="5139"/>
    <n v="32.999805409612762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x v="390"/>
    <n v="101185"/>
    <x v="763"/>
    <x v="1"/>
    <n v="2353"/>
    <n v="43.00254993625159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x v="92"/>
    <n v="6775"/>
    <x v="764"/>
    <x v="1"/>
    <n v="78"/>
    <n v="86.858974358974365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x v="151"/>
    <n v="968"/>
    <x v="765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x v="391"/>
    <n v="72623"/>
    <x v="766"/>
    <x v="0"/>
    <n v="2201"/>
    <n v="32.995456610631528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x v="202"/>
    <n v="45987"/>
    <x v="767"/>
    <x v="0"/>
    <n v="676"/>
    <n v="68.028106508875737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x v="81"/>
    <n v="10243"/>
    <x v="768"/>
    <x v="1"/>
    <n v="174"/>
    <n v="58.867816091954026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x v="392"/>
    <n v="87293"/>
    <x v="769"/>
    <x v="0"/>
    <n v="831"/>
    <n v="105.04572803850782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x v="135"/>
    <n v="5421"/>
    <x v="770"/>
    <x v="1"/>
    <n v="164"/>
    <n v="33.054878048780488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x v="251"/>
    <n v="4414"/>
    <x v="771"/>
    <x v="3"/>
    <n v="56"/>
    <n v="78.821428571428569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x v="135"/>
    <n v="10981"/>
    <x v="772"/>
    <x v="1"/>
    <n v="161"/>
    <n v="68.204968944099377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x v="71"/>
    <n v="10451"/>
    <x v="773"/>
    <x v="1"/>
    <n v="138"/>
    <n v="75.731884057971016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x v="393"/>
    <n v="102535"/>
    <x v="774"/>
    <x v="1"/>
    <n v="3308"/>
    <n v="30.996070133010882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x v="313"/>
    <n v="12939"/>
    <x v="775"/>
    <x v="1"/>
    <n v="127"/>
    <n v="101.88188976377953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x v="42"/>
    <n v="10946"/>
    <x v="776"/>
    <x v="1"/>
    <n v="207"/>
    <n v="52.879227053140099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x v="394"/>
    <n v="60994"/>
    <x v="777"/>
    <x v="0"/>
    <n v="859"/>
    <n v="71.005820721769496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x v="136"/>
    <n v="3174"/>
    <x v="778"/>
    <x v="2"/>
    <n v="31"/>
    <n v="102.38709677419355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x v="25"/>
    <n v="3351"/>
    <x v="779"/>
    <x v="0"/>
    <n v="45"/>
    <n v="74.466666666666669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x v="395"/>
    <n v="56774"/>
    <x v="780"/>
    <x v="3"/>
    <n v="1113"/>
    <n v="51.00988319856244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x v="118"/>
    <n v="540"/>
    <x v="781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x v="22"/>
    <n v="680"/>
    <x v="782"/>
    <x v="0"/>
    <n v="7"/>
    <n v="97.142857142857139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x v="65"/>
    <n v="13045"/>
    <x v="783"/>
    <x v="1"/>
    <n v="181"/>
    <n v="72.071823204419886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x v="47"/>
    <n v="8276"/>
    <x v="784"/>
    <x v="1"/>
    <n v="110"/>
    <n v="75.23636363636363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x v="143"/>
    <n v="1022"/>
    <x v="785"/>
    <x v="0"/>
    <n v="31"/>
    <n v="32.967741935483872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x v="75"/>
    <n v="4275"/>
    <x v="786"/>
    <x v="0"/>
    <n v="78"/>
    <n v="54.807692307692307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x v="4"/>
    <n v="8332"/>
    <x v="787"/>
    <x v="1"/>
    <n v="185"/>
    <n v="45.03783783783783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x v="74"/>
    <n v="6408"/>
    <x v="788"/>
    <x v="1"/>
    <n v="121"/>
    <n v="52.958677685950413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x v="396"/>
    <n v="73522"/>
    <x v="789"/>
    <x v="0"/>
    <n v="1225"/>
    <n v="60.017959183673469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x v="0"/>
    <n v="1"/>
    <x v="100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x v="173"/>
    <n v="4667"/>
    <x v="790"/>
    <x v="1"/>
    <n v="106"/>
    <n v="44.028301886792455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x v="8"/>
    <n v="12216"/>
    <x v="791"/>
    <x v="1"/>
    <n v="142"/>
    <n v="86.028169014084511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x v="55"/>
    <n v="6527"/>
    <x v="792"/>
    <x v="1"/>
    <n v="233"/>
    <n v="28.012875536480685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x v="97"/>
    <n v="6987"/>
    <x v="793"/>
    <x v="1"/>
    <n v="218"/>
    <n v="32.050458715596328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x v="62"/>
    <n v="4932"/>
    <x v="794"/>
    <x v="0"/>
    <n v="67"/>
    <n v="73.611940298507463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x v="31"/>
    <n v="8262"/>
    <x v="795"/>
    <x v="1"/>
    <n v="76"/>
    <n v="108.71052631578948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x v="31"/>
    <n v="1848"/>
    <x v="796"/>
    <x v="1"/>
    <n v="43"/>
    <n v="42.97674418604651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x v="5"/>
    <n v="1583"/>
    <x v="797"/>
    <x v="0"/>
    <n v="19"/>
    <n v="83.315789473684205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x v="397"/>
    <n v="88536"/>
    <x v="798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x v="330"/>
    <n v="12360"/>
    <x v="799"/>
    <x v="1"/>
    <n v="221"/>
    <n v="55.927601809954751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x v="398"/>
    <n v="71320"/>
    <x v="800"/>
    <x v="0"/>
    <n v="679"/>
    <n v="105.0368188512518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x v="221"/>
    <n v="134640"/>
    <x v="801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x v="170"/>
    <n v="7661"/>
    <x v="802"/>
    <x v="1"/>
    <n v="68"/>
    <n v="112.66176470588235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x v="170"/>
    <n v="2950"/>
    <x v="803"/>
    <x v="0"/>
    <n v="36"/>
    <n v="81.944444444444443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x v="25"/>
    <n v="11721"/>
    <x v="804"/>
    <x v="1"/>
    <n v="183"/>
    <n v="64.049180327868854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x v="173"/>
    <n v="14150"/>
    <x v="805"/>
    <x v="1"/>
    <n v="133"/>
    <n v="106.39097744360902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x v="399"/>
    <n v="189192"/>
    <x v="806"/>
    <x v="1"/>
    <n v="2489"/>
    <n v="76.011249497790274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x v="31"/>
    <n v="7664"/>
    <x v="807"/>
    <x v="1"/>
    <n v="69"/>
    <n v="111.07246376811594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x v="200"/>
    <n v="4509"/>
    <x v="808"/>
    <x v="0"/>
    <n v="47"/>
    <n v="95.936170212765958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x v="42"/>
    <n v="12009"/>
    <x v="809"/>
    <x v="1"/>
    <n v="279"/>
    <n v="43.043010752688176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x v="70"/>
    <n v="14273"/>
    <x v="810"/>
    <x v="1"/>
    <n v="210"/>
    <n v="67.966666666666669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x v="400"/>
    <n v="188982"/>
    <x v="811"/>
    <x v="1"/>
    <n v="2100"/>
    <n v="89.991428571428571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x v="178"/>
    <n v="14640"/>
    <x v="812"/>
    <x v="1"/>
    <n v="252"/>
    <n v="58.095238095238095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x v="401"/>
    <n v="107516"/>
    <x v="813"/>
    <x v="1"/>
    <n v="1280"/>
    <n v="83.996875000000003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x v="136"/>
    <n v="13950"/>
    <x v="814"/>
    <x v="1"/>
    <n v="157"/>
    <n v="88.85350318471337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x v="54"/>
    <n v="12797"/>
    <x v="815"/>
    <x v="1"/>
    <n v="194"/>
    <n v="65.963917525773198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x v="173"/>
    <n v="6134"/>
    <x v="816"/>
    <x v="1"/>
    <n v="82"/>
    <n v="74.804878048780495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x v="143"/>
    <n v="4899"/>
    <x v="817"/>
    <x v="0"/>
    <n v="70"/>
    <n v="69.98571428571428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x v="103"/>
    <n v="4929"/>
    <x v="818"/>
    <x v="0"/>
    <n v="154"/>
    <n v="32.006493506493506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x v="319"/>
    <n v="1424"/>
    <x v="819"/>
    <x v="0"/>
    <n v="22"/>
    <n v="64.727272727272734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x v="402"/>
    <n v="105817"/>
    <x v="820"/>
    <x v="1"/>
    <n v="4233"/>
    <n v="24.998110087408456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x v="403"/>
    <n v="136156"/>
    <x v="821"/>
    <x v="1"/>
    <n v="1297"/>
    <n v="104.97764070932922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x v="85"/>
    <n v="10723"/>
    <x v="822"/>
    <x v="1"/>
    <n v="165"/>
    <n v="64.98787878787878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x v="190"/>
    <n v="11228"/>
    <x v="823"/>
    <x v="1"/>
    <n v="119"/>
    <n v="94.352941176470594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x v="404"/>
    <n v="77355"/>
    <x v="824"/>
    <x v="0"/>
    <n v="1758"/>
    <n v="44.001706484641637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x v="32"/>
    <n v="6086"/>
    <x v="825"/>
    <x v="0"/>
    <n v="94"/>
    <n v="64.744680851063833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x v="405"/>
    <n v="150960"/>
    <x v="826"/>
    <x v="1"/>
    <n v="1797"/>
    <n v="84.0066777963272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x v="330"/>
    <n v="8890"/>
    <x v="827"/>
    <x v="1"/>
    <n v="261"/>
    <n v="34.061302681992338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x v="106"/>
    <n v="14644"/>
    <x v="828"/>
    <x v="1"/>
    <n v="157"/>
    <n v="93.273885350318466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x v="406"/>
    <n v="116583"/>
    <x v="829"/>
    <x v="1"/>
    <n v="3533"/>
    <n v="32.998301726577978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x v="14"/>
    <n v="12991"/>
    <x v="830"/>
    <x v="1"/>
    <n v="155"/>
    <n v="83.81290322580645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x v="42"/>
    <n v="8447"/>
    <x v="831"/>
    <x v="1"/>
    <n v="132"/>
    <n v="63.992424242424242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x v="35"/>
    <n v="2703"/>
    <x v="832"/>
    <x v="0"/>
    <n v="33"/>
    <n v="81.909090909090907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x v="35"/>
    <n v="8747"/>
    <x v="833"/>
    <x v="3"/>
    <n v="94"/>
    <n v="93.053191489361708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x v="407"/>
    <n v="138087"/>
    <x v="834"/>
    <x v="1"/>
    <n v="1354"/>
    <n v="101.98449039881831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x v="67"/>
    <n v="5085"/>
    <x v="835"/>
    <x v="1"/>
    <n v="48"/>
    <n v="105.9375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x v="53"/>
    <n v="11174"/>
    <x v="836"/>
    <x v="1"/>
    <n v="110"/>
    <n v="101.5818181818181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x v="170"/>
    <n v="10831"/>
    <x v="837"/>
    <x v="1"/>
    <n v="172"/>
    <n v="62.970930232558139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x v="313"/>
    <n v="8917"/>
    <x v="838"/>
    <x v="1"/>
    <n v="307"/>
    <n v="29.045602605863191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x v="0"/>
    <n v="1"/>
    <x v="100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x v="46"/>
    <n v="12468"/>
    <x v="839"/>
    <x v="1"/>
    <n v="160"/>
    <n v="77.92499999999999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x v="70"/>
    <n v="2505"/>
    <x v="840"/>
    <x v="0"/>
    <n v="31"/>
    <n v="80.80645161290323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x v="408"/>
    <n v="111502"/>
    <x v="841"/>
    <x v="1"/>
    <n v="1467"/>
    <n v="76.006816632583508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x v="409"/>
    <n v="194309"/>
    <x v="842"/>
    <x v="1"/>
    <n v="2662"/>
    <n v="72.993613824192337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x v="410"/>
    <n v="23956"/>
    <x v="843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x v="166"/>
    <n v="8558"/>
    <x v="844"/>
    <x v="1"/>
    <n v="158"/>
    <n v="54.1645569620253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x v="98"/>
    <n v="7413"/>
    <x v="845"/>
    <x v="1"/>
    <n v="225"/>
    <n v="32.946666666666665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x v="220"/>
    <n v="2778"/>
    <x v="846"/>
    <x v="0"/>
    <n v="35"/>
    <n v="79.37142857142856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x v="190"/>
    <n v="2594"/>
    <x v="847"/>
    <x v="0"/>
    <n v="63"/>
    <n v="41.174603174603178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x v="22"/>
    <n v="5033"/>
    <x v="848"/>
    <x v="1"/>
    <n v="65"/>
    <n v="77.430769230769229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x v="35"/>
    <n v="9317"/>
    <x v="849"/>
    <x v="1"/>
    <n v="163"/>
    <n v="57.159509202453989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x v="26"/>
    <n v="6560"/>
    <x v="850"/>
    <x v="1"/>
    <n v="85"/>
    <n v="77.17647058823529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x v="1"/>
    <n v="5415"/>
    <x v="851"/>
    <x v="1"/>
    <n v="217"/>
    <n v="24.953917050691246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x v="3"/>
    <n v="14577"/>
    <x v="852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x v="411"/>
    <n v="150515"/>
    <x v="853"/>
    <x v="1"/>
    <n v="3272"/>
    <n v="46.000916870415651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x v="412"/>
    <n v="79045"/>
    <x v="854"/>
    <x v="3"/>
    <n v="898"/>
    <n v="88.023385300668153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x v="73"/>
    <n v="7797"/>
    <x v="855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x v="260"/>
    <n v="12939"/>
    <x v="856"/>
    <x v="1"/>
    <n v="126"/>
    <n v="102.6904761904761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x v="413"/>
    <n v="38376"/>
    <x v="857"/>
    <x v="0"/>
    <n v="526"/>
    <n v="72.958174904942965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x v="106"/>
    <n v="6920"/>
    <x v="858"/>
    <x v="0"/>
    <n v="121"/>
    <n v="57.19008264462809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x v="414"/>
    <n v="194912"/>
    <x v="859"/>
    <x v="1"/>
    <n v="2320"/>
    <n v="84.013793103448279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x v="53"/>
    <n v="7992"/>
    <x v="860"/>
    <x v="1"/>
    <n v="81"/>
    <n v="98.666666666666671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x v="369"/>
    <n v="79268"/>
    <x v="861"/>
    <x v="1"/>
    <n v="1887"/>
    <n v="42.007419183889773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x v="415"/>
    <n v="139468"/>
    <x v="862"/>
    <x v="1"/>
    <n v="4358"/>
    <n v="32.002753556677376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x v="58"/>
    <n v="5465"/>
    <x v="863"/>
    <x v="0"/>
    <n v="67"/>
    <n v="81.567164179104481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x v="111"/>
    <n v="2111"/>
    <x v="864"/>
    <x v="0"/>
    <n v="57"/>
    <n v="37.035087719298247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x v="416"/>
    <n v="126628"/>
    <x v="865"/>
    <x v="0"/>
    <n v="1229"/>
    <n v="103.033360455655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x v="50"/>
    <n v="1012"/>
    <x v="866"/>
    <x v="0"/>
    <n v="12"/>
    <n v="84.333333333333329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x v="67"/>
    <n v="5438"/>
    <x v="867"/>
    <x v="1"/>
    <n v="53"/>
    <n v="102.60377358490567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x v="396"/>
    <n v="193101"/>
    <x v="868"/>
    <x v="1"/>
    <n v="2414"/>
    <n v="79.992129246064621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x v="417"/>
    <n v="31665"/>
    <x v="869"/>
    <x v="0"/>
    <n v="452"/>
    <n v="70.055309734513273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x v="126"/>
    <n v="2960"/>
    <x v="8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x v="74"/>
    <n v="8089"/>
    <x v="871"/>
    <x v="1"/>
    <n v="193"/>
    <n v="41.911917098445599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x v="418"/>
    <n v="109374"/>
    <x v="872"/>
    <x v="0"/>
    <n v="1886"/>
    <n v="57.992576882290564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x v="37"/>
    <n v="2129"/>
    <x v="873"/>
    <x v="1"/>
    <n v="52"/>
    <n v="40.942307692307693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x v="419"/>
    <n v="127745"/>
    <x v="874"/>
    <x v="0"/>
    <n v="1825"/>
    <n v="69.9972602739726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x v="75"/>
    <n v="2289"/>
    <x v="875"/>
    <x v="0"/>
    <n v="31"/>
    <n v="73.838709677419359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x v="306"/>
    <n v="12174"/>
    <x v="876"/>
    <x v="1"/>
    <n v="290"/>
    <n v="41.979310344827589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x v="36"/>
    <n v="9508"/>
    <x v="877"/>
    <x v="1"/>
    <n v="122"/>
    <n v="77.93442622950819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x v="420"/>
    <n v="155849"/>
    <x v="878"/>
    <x v="1"/>
    <n v="1470"/>
    <n v="106.01972789115646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x v="162"/>
    <n v="7758"/>
    <x v="879"/>
    <x v="1"/>
    <n v="165"/>
    <n v="47.018181818181816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x v="46"/>
    <n v="13835"/>
    <x v="880"/>
    <x v="1"/>
    <n v="182"/>
    <n v="76.016483516483518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x v="141"/>
    <n v="10770"/>
    <x v="881"/>
    <x v="1"/>
    <n v="199"/>
    <n v="54.120603015075375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x v="12"/>
    <n v="3208"/>
    <x v="882"/>
    <x v="1"/>
    <n v="56"/>
    <n v="57.285714285714285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x v="421"/>
    <n v="11108"/>
    <x v="883"/>
    <x v="0"/>
    <n v="107"/>
    <n v="103.81308411214954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x v="174"/>
    <n v="153338"/>
    <x v="884"/>
    <x v="1"/>
    <n v="1460"/>
    <n v="105.02602739726028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x v="35"/>
    <n v="2437"/>
    <x v="885"/>
    <x v="0"/>
    <n v="27"/>
    <n v="90.259259259259252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x v="422"/>
    <n v="93991"/>
    <x v="886"/>
    <x v="0"/>
    <n v="1221"/>
    <n v="76.978705978705975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x v="33"/>
    <n v="12620"/>
    <x v="887"/>
    <x v="1"/>
    <n v="123"/>
    <n v="102.60162601626017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x v="0"/>
    <n v="2"/>
    <x v="50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x v="36"/>
    <n v="8746"/>
    <x v="888"/>
    <x v="1"/>
    <n v="159"/>
    <n v="55.006289308176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x v="1"/>
    <n v="3534"/>
    <x v="889"/>
    <x v="1"/>
    <n v="110"/>
    <n v="32.127272727272725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x v="423"/>
    <n v="709"/>
    <x v="890"/>
    <x v="2"/>
    <n v="14"/>
    <n v="50.642857142857146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x v="191"/>
    <n v="795"/>
    <x v="891"/>
    <x v="0"/>
    <n v="16"/>
    <n v="49.6875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x v="58"/>
    <n v="12955"/>
    <x v="892"/>
    <x v="1"/>
    <n v="236"/>
    <n v="54.894067796610166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x v="20"/>
    <n v="8964"/>
    <x v="893"/>
    <x v="1"/>
    <n v="191"/>
    <n v="46.931937172774866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x v="14"/>
    <n v="1843"/>
    <x v="894"/>
    <x v="0"/>
    <n v="41"/>
    <n v="44.951219512195124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x v="424"/>
    <n v="121950"/>
    <x v="895"/>
    <x v="1"/>
    <n v="3934"/>
    <n v="30.9989832231825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x v="37"/>
    <n v="8621"/>
    <x v="896"/>
    <x v="1"/>
    <n v="80"/>
    <n v="107.7625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x v="425"/>
    <n v="30215"/>
    <x v="897"/>
    <x v="3"/>
    <n v="296"/>
    <n v="102.07770270270271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x v="306"/>
    <n v="11539"/>
    <x v="898"/>
    <x v="1"/>
    <n v="462"/>
    <n v="24.976190476190474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x v="37"/>
    <n v="14310"/>
    <x v="899"/>
    <x v="1"/>
    <n v="179"/>
    <n v="79.944134078212286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x v="426"/>
    <n v="35536"/>
    <x v="900"/>
    <x v="0"/>
    <n v="523"/>
    <n v="67.946462715105156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x v="330"/>
    <n v="3676"/>
    <x v="901"/>
    <x v="0"/>
    <n v="141"/>
    <n v="26.070921985815602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x v="427"/>
    <n v="195936"/>
    <x v="902"/>
    <x v="1"/>
    <n v="1866"/>
    <n v="105.0032154340836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x v="41"/>
    <n v="1343"/>
    <x v="903"/>
    <x v="0"/>
    <n v="52"/>
    <n v="25.826923076923077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x v="136"/>
    <n v="2097"/>
    <x v="904"/>
    <x v="2"/>
    <n v="27"/>
    <n v="77.666666666666671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x v="167"/>
    <n v="9021"/>
    <x v="905"/>
    <x v="1"/>
    <n v="156"/>
    <n v="57.82692307692308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x v="428"/>
    <n v="20915"/>
    <x v="906"/>
    <x v="0"/>
    <n v="225"/>
    <n v="92.955555555555549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x v="98"/>
    <n v="9676"/>
    <x v="907"/>
    <x v="1"/>
    <n v="255"/>
    <n v="37.945098039215686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x v="429"/>
    <n v="1210"/>
    <x v="908"/>
    <x v="0"/>
    <n v="38"/>
    <n v="31.84210526315789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x v="430"/>
    <n v="90440"/>
    <x v="909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x v="12"/>
    <n v="4044"/>
    <x v="910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x v="431"/>
    <n v="192292"/>
    <x v="911"/>
    <x v="1"/>
    <n v="2289"/>
    <n v="84.006989951944078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x v="162"/>
    <n v="6722"/>
    <x v="912"/>
    <x v="1"/>
    <n v="65"/>
    <n v="103.41538461538461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x v="251"/>
    <n v="1577"/>
    <x v="913"/>
    <x v="0"/>
    <n v="15"/>
    <n v="105.13333333333334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x v="44"/>
    <n v="3301"/>
    <x v="914"/>
    <x v="0"/>
    <n v="37"/>
    <n v="89.21621621621621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x v="225"/>
    <n v="196386"/>
    <x v="915"/>
    <x v="1"/>
    <n v="3777"/>
    <n v="51.995234312946785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x v="20"/>
    <n v="11952"/>
    <x v="916"/>
    <x v="1"/>
    <n v="184"/>
    <n v="64.956521739130437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x v="26"/>
    <n v="3930"/>
    <x v="917"/>
    <x v="1"/>
    <n v="85"/>
    <n v="46.235294117647058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x v="58"/>
    <n v="5729"/>
    <x v="918"/>
    <x v="0"/>
    <n v="112"/>
    <n v="51.1517857142857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x v="173"/>
    <n v="4883"/>
    <x v="919"/>
    <x v="1"/>
    <n v="144"/>
    <n v="33.909722222222221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x v="432"/>
    <n v="175015"/>
    <x v="920"/>
    <x v="1"/>
    <n v="1902"/>
    <n v="92.01629863301788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x v="8"/>
    <n v="11280"/>
    <x v="921"/>
    <x v="1"/>
    <n v="105"/>
    <n v="107.428571428571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x v="55"/>
    <n v="10012"/>
    <x v="922"/>
    <x v="1"/>
    <n v="132"/>
    <n v="75.84848484848484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x v="100"/>
    <n v="1690"/>
    <x v="923"/>
    <x v="0"/>
    <n v="21"/>
    <n v="80.476190476190482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x v="409"/>
    <n v="84891"/>
    <x v="924"/>
    <x v="3"/>
    <n v="976"/>
    <n v="86.978483606557376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x v="243"/>
    <n v="10093"/>
    <x v="925"/>
    <x v="1"/>
    <n v="96"/>
    <n v="105.13541666666667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x v="75"/>
    <n v="3839"/>
    <x v="926"/>
    <x v="0"/>
    <n v="67"/>
    <n v="57.298507462686565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x v="34"/>
    <n v="6161"/>
    <x v="927"/>
    <x v="2"/>
    <n v="66"/>
    <n v="93.348484848484844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x v="433"/>
    <n v="5615"/>
    <x v="928"/>
    <x v="0"/>
    <n v="78"/>
    <n v="71.987179487179489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x v="103"/>
    <n v="6205"/>
    <x v="929"/>
    <x v="0"/>
    <n v="67"/>
    <n v="92.611940298507463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x v="168"/>
    <n v="11969"/>
    <x v="930"/>
    <x v="1"/>
    <n v="114"/>
    <n v="104.99122807017544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x v="83"/>
    <n v="8142"/>
    <x v="931"/>
    <x v="0"/>
    <n v="263"/>
    <n v="30.958174904942965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x v="434"/>
    <n v="55805"/>
    <x v="932"/>
    <x v="0"/>
    <n v="1691"/>
    <n v="33.001182732111175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x v="184"/>
    <n v="15238"/>
    <x v="933"/>
    <x v="0"/>
    <n v="181"/>
    <n v="84.187845303867405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x v="136"/>
    <n v="961"/>
    <x v="934"/>
    <x v="0"/>
    <n v="13"/>
    <n v="73.923076923076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x v="151"/>
    <n v="5918"/>
    <x v="935"/>
    <x v="3"/>
    <n v="160"/>
    <n v="36.987499999999997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x v="291"/>
    <n v="9520"/>
    <x v="936"/>
    <x v="1"/>
    <n v="203"/>
    <n v="46.89655172413792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x v="0"/>
    <n v="5"/>
    <x v="298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x v="435"/>
    <n v="159056"/>
    <x v="937"/>
    <x v="1"/>
    <n v="1559"/>
    <n v="102.02437459910199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x v="436"/>
    <n v="101987"/>
    <x v="938"/>
    <x v="3"/>
    <n v="2266"/>
    <n v="45.007502206531335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x v="88"/>
    <n v="1980"/>
    <x v="939"/>
    <x v="0"/>
    <n v="21"/>
    <n v="94.285714285714292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x v="142"/>
    <n v="156384"/>
    <x v="940"/>
    <x v="1"/>
    <n v="1548"/>
    <n v="101.02325581395348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x v="31"/>
    <n v="7763"/>
    <x v="941"/>
    <x v="1"/>
    <n v="80"/>
    <n v="97.03749999999999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x v="437"/>
    <n v="35698"/>
    <x v="942"/>
    <x v="0"/>
    <n v="830"/>
    <n v="43.00963855421687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x v="122"/>
    <n v="12434"/>
    <x v="943"/>
    <x v="1"/>
    <n v="131"/>
    <n v="94.916030534351151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x v="65"/>
    <n v="8081"/>
    <x v="944"/>
    <x v="1"/>
    <n v="112"/>
    <n v="72.151785714285708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x v="438"/>
    <n v="6631"/>
    <x v="945"/>
    <x v="0"/>
    <n v="130"/>
    <n v="51.007692307692309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x v="20"/>
    <n v="4678"/>
    <x v="946"/>
    <x v="0"/>
    <n v="55"/>
    <n v="85.054545454545448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x v="57"/>
    <n v="6800"/>
    <x v="947"/>
    <x v="1"/>
    <n v="155"/>
    <n v="43.87096774193548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x v="136"/>
    <n v="10657"/>
    <x v="948"/>
    <x v="1"/>
    <n v="266"/>
    <n v="40.063909774436091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x v="291"/>
    <n v="4997"/>
    <x v="949"/>
    <x v="0"/>
    <n v="114"/>
    <n v="43.833333333333336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x v="41"/>
    <n v="13164"/>
    <x v="950"/>
    <x v="1"/>
    <n v="155"/>
    <n v="84.92903225806451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x v="196"/>
    <n v="8501"/>
    <x v="951"/>
    <x v="1"/>
    <n v="207"/>
    <n v="41.067632850241544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x v="12"/>
    <n v="13468"/>
    <x v="952"/>
    <x v="1"/>
    <n v="245"/>
    <n v="54.971428571428568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x v="439"/>
    <n v="121138"/>
    <x v="953"/>
    <x v="1"/>
    <n v="1573"/>
    <n v="77.010807374443743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x v="166"/>
    <n v="8117"/>
    <x v="954"/>
    <x v="1"/>
    <n v="114"/>
    <n v="71.201754385964918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x v="58"/>
    <n v="8550"/>
    <x v="955"/>
    <x v="1"/>
    <n v="93"/>
    <n v="91.93548387096774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x v="309"/>
    <n v="57659"/>
    <x v="956"/>
    <x v="0"/>
    <n v="594"/>
    <n v="97.069023569023571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x v="135"/>
    <n v="1414"/>
    <x v="957"/>
    <x v="0"/>
    <n v="24"/>
    <n v="58.916666666666664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x v="440"/>
    <n v="97524"/>
    <x v="958"/>
    <x v="1"/>
    <n v="1681"/>
    <n v="58.015466983938133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x v="441"/>
    <n v="26176"/>
    <x v="959"/>
    <x v="0"/>
    <n v="252"/>
    <n v="103.873015873015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x v="126"/>
    <n v="2991"/>
    <x v="960"/>
    <x v="1"/>
    <n v="32"/>
    <n v="93.46875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x v="91"/>
    <n v="8366"/>
    <x v="961"/>
    <x v="1"/>
    <n v="135"/>
    <n v="61.970370370370368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x v="220"/>
    <n v="12886"/>
    <x v="962"/>
    <x v="1"/>
    <n v="140"/>
    <n v="92.04285714285714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x v="260"/>
    <n v="5177"/>
    <x v="963"/>
    <x v="0"/>
    <n v="67"/>
    <n v="77.268656716417908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x v="67"/>
    <n v="8641"/>
    <x v="964"/>
    <x v="1"/>
    <n v="92"/>
    <n v="93.923913043478265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x v="138"/>
    <n v="86244"/>
    <x v="965"/>
    <x v="1"/>
    <n v="1015"/>
    <n v="84.969458128078813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x v="442"/>
    <n v="78630"/>
    <x v="966"/>
    <x v="0"/>
    <n v="742"/>
    <n v="105.9703504043126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x v="313"/>
    <n v="11941"/>
    <x v="967"/>
    <x v="1"/>
    <n v="323"/>
    <n v="36.969040247678016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x v="44"/>
    <n v="6115"/>
    <x v="968"/>
    <x v="0"/>
    <n v="75"/>
    <n v="81.533333333333331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x v="443"/>
    <n v="188404"/>
    <x v="969"/>
    <x v="1"/>
    <n v="2326"/>
    <n v="80.999140154772135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x v="191"/>
    <n v="9910"/>
    <x v="970"/>
    <x v="1"/>
    <n v="381"/>
    <n v="26.010498687664043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x v="305"/>
    <n v="114523"/>
    <x v="971"/>
    <x v="0"/>
    <n v="4405"/>
    <n v="25.99841089670828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x v="75"/>
    <n v="3144"/>
    <x v="972"/>
    <x v="0"/>
    <n v="92"/>
    <n v="34.173913043478258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x v="8"/>
    <n v="13441"/>
    <x v="973"/>
    <x v="1"/>
    <n v="480"/>
    <n v="28.002083333333335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x v="151"/>
    <n v="4899"/>
    <x v="974"/>
    <x v="0"/>
    <n v="64"/>
    <n v="76.54687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x v="166"/>
    <n v="11990"/>
    <x v="975"/>
    <x v="1"/>
    <n v="226"/>
    <n v="53.053097345132741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x v="75"/>
    <n v="6839"/>
    <x v="976"/>
    <x v="0"/>
    <n v="64"/>
    <n v="106.859375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x v="122"/>
    <n v="11091"/>
    <x v="977"/>
    <x v="1"/>
    <n v="241"/>
    <n v="46.020746887966808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x v="33"/>
    <n v="13223"/>
    <x v="978"/>
    <x v="1"/>
    <n v="132"/>
    <n v="100.17424242424242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x v="122"/>
    <n v="7608"/>
    <x v="979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x v="444"/>
    <n v="74073"/>
    <x v="980"/>
    <x v="0"/>
    <n v="842"/>
    <n v="87.972684085510693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x v="238"/>
    <n v="153216"/>
    <x v="981"/>
    <x v="1"/>
    <n v="2043"/>
    <n v="74.995594713656388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x v="47"/>
    <n v="4814"/>
    <x v="982"/>
    <x v="0"/>
    <n v="112"/>
    <n v="42.982142857142854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x v="4"/>
    <n v="4603"/>
    <x v="983"/>
    <x v="3"/>
    <n v="139"/>
    <n v="33.115107913669064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x v="445"/>
    <n v="37823"/>
    <x v="984"/>
    <x v="0"/>
    <n v="374"/>
    <n v="101.13101604278074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x v="446"/>
    <n v="62819"/>
    <x v="985"/>
    <x v="3"/>
    <n v="1122"/>
    <n v="55.98841354723708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2E779-D9FD-4765-BD2A-72E867E263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678CC-4B6D-4857-9B46-3A9288AE67F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DC385-E84C-46FC-8B54-8579E336E85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18" baseItem="1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707CC-F790-4BCF-9FF6-335D041B351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38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2">
    <field x="16"/>
    <field x="17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showDataAs="percentOfRow" baseField="16" baseItem="0" numFmtId="1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1EAD1-F58A-4F5D-91ED-25482DBADE8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2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3" sqref="I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69921875" style="5" customWidth="1"/>
    <col min="8" max="8" width="13" bestFit="1" customWidth="1"/>
    <col min="9" max="9" width="15.5" style="7" customWidth="1"/>
    <col min="12" max="13" width="11.19921875" customWidth="1"/>
    <col min="16" max="16" width="28" bestFit="1" customWidth="1"/>
    <col min="17" max="17" width="14.5" customWidth="1"/>
    <col min="18" max="18" width="12.19921875" customWidth="1"/>
    <col min="19" max="19" width="23" style="11" customWidth="1"/>
    <col min="20" max="20" width="22.19921875" style="1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ref="S3:S66" si="2">(((L3/60)/60)/24)+DATE(1970,1,1)</f>
        <v>41870.208333333336</v>
      </c>
      <c r="T3" s="11">
        <f t="shared" ref="T3:T66" si="3"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E66/D66*100</f>
        <v>97.642857142857139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ref="S67:S130" si="6">(((L67/60)/60)/24)+DATE(1970,1,1)</f>
        <v>40570.25</v>
      </c>
      <c r="T67" s="11">
        <f t="shared" ref="T67:T130" si="7"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E130/D130*100</f>
        <v>60.334277620396605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ref="S131:S194" si="10">(((L131/60)/60)/24)+DATE(1970,1,1)</f>
        <v>42038.25</v>
      </c>
      <c r="T131" s="11">
        <f t="shared" ref="T131:T194" si="11"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E194/D194*100</f>
        <v>19.992957746478872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ref="S195:S258" si="14">(((L195/60)/60)/24)+DATE(1970,1,1)</f>
        <v>43198.208333333328</v>
      </c>
      <c r="T195" s="11">
        <f t="shared" ref="T195:T258" si="15"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E258/D258*100</f>
        <v>23.390243902439025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ref="S259:S322" si="18">(((L259/60)/60)/24)+DATE(1970,1,1)</f>
        <v>41338.25</v>
      </c>
      <c r="T259" s="11">
        <f t="shared" ref="T259:T322" si="19"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E322/D322*100</f>
        <v>9.5876777251184837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ref="S323:S386" si="22">(((L323/60)/60)/24)+DATE(1970,1,1)</f>
        <v>40634.208333333336</v>
      </c>
      <c r="T323" s="11">
        <f t="shared" ref="T323:T386" si="23"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E386/D386*100</f>
        <v>172.00961538461539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ref="S387:S450" si="26">(((L387/60)/60)/24)+DATE(1970,1,1)</f>
        <v>43553.208333333328</v>
      </c>
      <c r="T387" s="11">
        <f t="shared" ref="T387:T450" si="27"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E450/D450*100</f>
        <v>50.482758620689658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ref="S451:S514" si="30">(((L451/60)/60)/24)+DATE(1970,1,1)</f>
        <v>43530.25</v>
      </c>
      <c r="T451" s="11">
        <f t="shared" ref="T451:T514" si="31"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E514/D514*100</f>
        <v>139.31868131868131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ref="S515:S578" si="34">(((L515/60)/60)/24)+DATE(1970,1,1)</f>
        <v>40430.208333333336</v>
      </c>
      <c r="T515" s="11">
        <f t="shared" ref="T515:T578" si="35"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E578/D578*100</f>
        <v>64.927835051546396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ref="S579:S642" si="38">(((L579/60)/60)/24)+DATE(1970,1,1)</f>
        <v>40613.25</v>
      </c>
      <c r="T579" s="11">
        <f t="shared" ref="T579:T642" si="39"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E642/D642*100</f>
        <v>16.501669449081803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ref="S643:S706" si="42">(((L643/60)/60)/24)+DATE(1970,1,1)</f>
        <v>42786.25</v>
      </c>
      <c r="T643" s="11">
        <f t="shared" ref="T643:T706" si="43"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E706/D706*100</f>
        <v>122.78160919540231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ref="S707:S770" si="46">(((L707/60)/60)/24)+DATE(1970,1,1)</f>
        <v>41619.25</v>
      </c>
      <c r="T707" s="11">
        <f t="shared" ref="T707:T770" si="47"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E770/D770*100</f>
        <v>231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ref="S771:S834" si="50">(((L771/60)/60)/24)+DATE(1970,1,1)</f>
        <v>41501.208333333336</v>
      </c>
      <c r="T771" s="11">
        <f t="shared" ref="T771:T834" si="51"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E834/D834*100</f>
        <v>315.17592592592592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ref="S835:S898" si="54">(((L835/60)/60)/24)+DATE(1970,1,1)</f>
        <v>40588.25</v>
      </c>
      <c r="T835" s="11">
        <f t="shared" ref="T835:T898" si="55"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E898/D898*100</f>
        <v>774.43434343434342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ref="S899:S962" si="58">(((L899/60)/60)/24)+DATE(1970,1,1)</f>
        <v>43583.208333333328</v>
      </c>
      <c r="T899" s="11">
        <f t="shared" ref="T899:T962" si="59"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E962/D962*100</f>
        <v>85.054545454545448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ref="S963:S1001" si="62">(((L963/60)/60)/24)+DATE(1970,1,1)</f>
        <v>40591.25</v>
      </c>
      <c r="T963" s="11">
        <f t="shared" ref="T963:T1001" si="63"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G1:G1048576">
    <cfRule type="containsText" dxfId="23" priority="2" operator="containsText" text="canceled">
      <formula>NOT(ISERROR(SEARCH("canceled",G1)))</formula>
    </cfRule>
    <cfRule type="containsText" dxfId="22" priority="3" operator="containsText" text="live">
      <formula>NOT(ISERROR(SEARCH("live",G1)))</formula>
    </cfRule>
    <cfRule type="containsText" dxfId="21" priority="4" operator="containsText" text="successful">
      <formula>NOT(ISERROR(SEARCH("successful",G1)))</formula>
    </cfRule>
    <cfRule type="containsText" dxfId="20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E0D0-F9AB-4CA7-884E-AF184F56B682}">
  <dimension ref="A1:F14"/>
  <sheetViews>
    <sheetView workbookViewId="0">
      <selection activeCell="F23" sqref="F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2068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06B9-BC8C-4020-93CC-245ACF55F0E6}">
  <dimension ref="A1:F30"/>
  <sheetViews>
    <sheetView workbookViewId="0">
      <selection activeCell="G22" sqref="G2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2068</v>
      </c>
      <c r="B4" s="8" t="s">
        <v>2069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0014-6D01-459D-A9A5-7237C52D2401}">
  <dimension ref="A1:E18"/>
  <sheetViews>
    <sheetView workbookViewId="0">
      <selection activeCell="N17" sqref="N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2085</v>
      </c>
      <c r="B2" t="s">
        <v>2070</v>
      </c>
    </row>
    <row r="4" spans="1:5" x14ac:dyDescent="0.3">
      <c r="A4" s="8" t="s">
        <v>2068</v>
      </c>
      <c r="B4" s="8" t="s">
        <v>2069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2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2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2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2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2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2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2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2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2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2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2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10B9-9793-4B5C-876A-B3C4B8BC1630}">
  <dimension ref="A3:F38"/>
  <sheetViews>
    <sheetView workbookViewId="0">
      <selection activeCell="O4" sqref="O4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6.8984375" bestFit="1" customWidth="1"/>
    <col min="4" max="4" width="5.8984375" bestFit="1" customWidth="1"/>
    <col min="5" max="5" width="9.19921875" bestFit="1" customWidth="1"/>
    <col min="6" max="6" width="10.8984375" bestFit="1" customWidth="1"/>
  </cols>
  <sheetData>
    <row r="3" spans="1:6" x14ac:dyDescent="0.3">
      <c r="A3" s="8" t="s">
        <v>2068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 s="14">
        <v>6.1797752808988762E-2</v>
      </c>
      <c r="C5" s="14">
        <v>0.33707865168539325</v>
      </c>
      <c r="D5" s="14">
        <v>2.8089887640449437E-2</v>
      </c>
      <c r="E5" s="14">
        <v>0.5730337078651685</v>
      </c>
      <c r="F5" s="14">
        <v>1</v>
      </c>
    </row>
    <row r="6" spans="1:6" x14ac:dyDescent="0.3">
      <c r="A6" s="13" t="s">
        <v>2049</v>
      </c>
      <c r="B6" s="14">
        <v>2.9411764705882353E-2</v>
      </c>
      <c r="C6" s="14">
        <v>0.29411764705882354</v>
      </c>
      <c r="D6" s="14">
        <v>5.8823529411764705E-2</v>
      </c>
      <c r="E6" s="14">
        <v>0.61764705882352944</v>
      </c>
      <c r="F6" s="14">
        <v>1</v>
      </c>
    </row>
    <row r="7" spans="1:6" x14ac:dyDescent="0.3">
      <c r="A7" s="13" t="s">
        <v>2042</v>
      </c>
      <c r="B7" s="14">
        <v>6.6666666666666666E-2</v>
      </c>
      <c r="C7" s="14">
        <v>0.35</v>
      </c>
      <c r="D7" s="14">
        <v>1.6666666666666666E-2</v>
      </c>
      <c r="E7" s="14">
        <v>0.56666666666666665</v>
      </c>
      <c r="F7" s="14">
        <v>1</v>
      </c>
    </row>
    <row r="8" spans="1:6" x14ac:dyDescent="0.3">
      <c r="A8" s="13" t="s">
        <v>2044</v>
      </c>
      <c r="B8" s="14">
        <v>5.4054054054054057E-2</v>
      </c>
      <c r="C8" s="14">
        <v>0.32432432432432434</v>
      </c>
      <c r="D8" s="14">
        <v>2.7027027027027029E-2</v>
      </c>
      <c r="E8" s="14">
        <v>0.59459459459459463</v>
      </c>
      <c r="F8" s="14">
        <v>1</v>
      </c>
    </row>
    <row r="9" spans="1:6" x14ac:dyDescent="0.3">
      <c r="A9" s="13" t="s">
        <v>2063</v>
      </c>
      <c r="B9" s="14">
        <v>0</v>
      </c>
      <c r="C9" s="14">
        <v>0.6428571428571429</v>
      </c>
      <c r="D9" s="14">
        <v>0</v>
      </c>
      <c r="E9" s="14">
        <v>0.35714285714285715</v>
      </c>
      <c r="F9" s="14">
        <v>1</v>
      </c>
    </row>
    <row r="10" spans="1:6" x14ac:dyDescent="0.3">
      <c r="A10" s="13" t="s">
        <v>2052</v>
      </c>
      <c r="B10" s="14">
        <v>6.25E-2</v>
      </c>
      <c r="C10" s="14">
        <v>0.3125</v>
      </c>
      <c r="D10" s="14">
        <v>6.25E-2</v>
      </c>
      <c r="E10" s="14">
        <v>0.5625</v>
      </c>
      <c r="F10" s="14">
        <v>1</v>
      </c>
    </row>
    <row r="11" spans="1:6" x14ac:dyDescent="0.3">
      <c r="A11" s="13" t="s">
        <v>2060</v>
      </c>
      <c r="B11" s="14">
        <v>0.17647058823529413</v>
      </c>
      <c r="C11" s="14">
        <v>0.17647058823529413</v>
      </c>
      <c r="D11" s="14">
        <v>0</v>
      </c>
      <c r="E11" s="14">
        <v>0.6470588235294118</v>
      </c>
      <c r="F11" s="14">
        <v>1</v>
      </c>
    </row>
    <row r="12" spans="1:6" x14ac:dyDescent="0.3">
      <c r="A12" s="9" t="s">
        <v>2033</v>
      </c>
      <c r="B12" s="14">
        <v>8.6956521739130432E-2</v>
      </c>
      <c r="C12" s="14">
        <v>0.43478260869565216</v>
      </c>
      <c r="D12" s="14">
        <v>0</v>
      </c>
      <c r="E12" s="14">
        <v>0.47826086956521741</v>
      </c>
      <c r="F12" s="14">
        <v>1</v>
      </c>
    </row>
    <row r="13" spans="1:6" x14ac:dyDescent="0.3">
      <c r="A13" s="13" t="s">
        <v>2034</v>
      </c>
      <c r="B13" s="14">
        <v>8.6956521739130432E-2</v>
      </c>
      <c r="C13" s="14">
        <v>0.43478260869565216</v>
      </c>
      <c r="D13" s="14">
        <v>0</v>
      </c>
      <c r="E13" s="14">
        <v>0.47826086956521741</v>
      </c>
      <c r="F13" s="14">
        <v>1</v>
      </c>
    </row>
    <row r="14" spans="1:6" x14ac:dyDescent="0.3">
      <c r="A14" s="9" t="s">
        <v>2050</v>
      </c>
      <c r="B14" s="14">
        <v>2.0833333333333332E-2</v>
      </c>
      <c r="C14" s="14">
        <v>0.47916666666666669</v>
      </c>
      <c r="D14" s="14">
        <v>6.25E-2</v>
      </c>
      <c r="E14" s="14">
        <v>0.4375</v>
      </c>
      <c r="F14" s="14">
        <v>1</v>
      </c>
    </row>
    <row r="15" spans="1:6" x14ac:dyDescent="0.3">
      <c r="A15" s="13" t="s">
        <v>2061</v>
      </c>
      <c r="B15" s="14">
        <v>0</v>
      </c>
      <c r="C15" s="14">
        <v>0.61538461538461542</v>
      </c>
      <c r="D15" s="14">
        <v>7.6923076923076927E-2</v>
      </c>
      <c r="E15" s="14">
        <v>0.30769230769230771</v>
      </c>
      <c r="F15" s="14">
        <v>1</v>
      </c>
    </row>
    <row r="16" spans="1:6" x14ac:dyDescent="0.3">
      <c r="A16" s="13" t="s">
        <v>2051</v>
      </c>
      <c r="B16" s="14">
        <v>2.8571428571428571E-2</v>
      </c>
      <c r="C16" s="14">
        <v>0.42857142857142855</v>
      </c>
      <c r="D16" s="14">
        <v>5.7142857142857141E-2</v>
      </c>
      <c r="E16" s="14">
        <v>0.48571428571428571</v>
      </c>
      <c r="F16" s="14">
        <v>1</v>
      </c>
    </row>
    <row r="17" spans="1:6" x14ac:dyDescent="0.3">
      <c r="A17" s="9" t="s">
        <v>2064</v>
      </c>
      <c r="B17" s="14">
        <v>0</v>
      </c>
      <c r="C17" s="14">
        <v>0</v>
      </c>
      <c r="D17" s="14">
        <v>0</v>
      </c>
      <c r="E17" s="14">
        <v>1</v>
      </c>
      <c r="F17" s="14">
        <v>1</v>
      </c>
    </row>
    <row r="18" spans="1:6" x14ac:dyDescent="0.3">
      <c r="A18" s="13" t="s">
        <v>2065</v>
      </c>
      <c r="B18" s="14">
        <v>0</v>
      </c>
      <c r="C18" s="14">
        <v>0</v>
      </c>
      <c r="D18" s="14">
        <v>0</v>
      </c>
      <c r="E18" s="14">
        <v>1</v>
      </c>
      <c r="F18" s="14">
        <v>1</v>
      </c>
    </row>
    <row r="19" spans="1:6" x14ac:dyDescent="0.3">
      <c r="A19" s="9" t="s">
        <v>2035</v>
      </c>
      <c r="B19" s="14">
        <v>5.7142857142857141E-2</v>
      </c>
      <c r="C19" s="14">
        <v>0.37714285714285717</v>
      </c>
      <c r="D19" s="14">
        <v>0</v>
      </c>
      <c r="E19" s="14">
        <v>0.56571428571428573</v>
      </c>
      <c r="F19" s="14">
        <v>1</v>
      </c>
    </row>
    <row r="20" spans="1:6" x14ac:dyDescent="0.3">
      <c r="A20" s="13" t="s">
        <v>2043</v>
      </c>
      <c r="B20" s="14">
        <v>0</v>
      </c>
      <c r="C20" s="14">
        <v>0.44444444444444442</v>
      </c>
      <c r="D20" s="14">
        <v>0</v>
      </c>
      <c r="E20" s="14">
        <v>0.55555555555555558</v>
      </c>
      <c r="F20" s="14">
        <v>1</v>
      </c>
    </row>
    <row r="21" spans="1:6" x14ac:dyDescent="0.3">
      <c r="A21" s="13" t="s">
        <v>2045</v>
      </c>
      <c r="B21" s="14">
        <v>6.6666666666666666E-2</v>
      </c>
      <c r="C21" s="14">
        <v>0.42222222222222222</v>
      </c>
      <c r="D21" s="14">
        <v>0</v>
      </c>
      <c r="E21" s="14">
        <v>0.51111111111111107</v>
      </c>
      <c r="F21" s="14">
        <v>1</v>
      </c>
    </row>
    <row r="22" spans="1:6" x14ac:dyDescent="0.3">
      <c r="A22" s="13" t="s">
        <v>2058</v>
      </c>
      <c r="B22" s="14">
        <v>5.8823529411764705E-2</v>
      </c>
      <c r="C22" s="14">
        <v>0.35294117647058826</v>
      </c>
      <c r="D22" s="14">
        <v>0</v>
      </c>
      <c r="E22" s="14">
        <v>0.58823529411764708</v>
      </c>
      <c r="F22" s="14">
        <v>1</v>
      </c>
    </row>
    <row r="23" spans="1:6" x14ac:dyDescent="0.3">
      <c r="A23" s="13" t="s">
        <v>2057</v>
      </c>
      <c r="B23" s="14">
        <v>0</v>
      </c>
      <c r="C23" s="14">
        <v>0.42857142857142855</v>
      </c>
      <c r="D23" s="14">
        <v>0</v>
      </c>
      <c r="E23" s="14">
        <v>0.5714285714285714</v>
      </c>
      <c r="F23" s="14">
        <v>1</v>
      </c>
    </row>
    <row r="24" spans="1:6" x14ac:dyDescent="0.3">
      <c r="A24" s="13" t="s">
        <v>2036</v>
      </c>
      <c r="B24" s="14">
        <v>7.0588235294117646E-2</v>
      </c>
      <c r="C24" s="14">
        <v>0.35294117647058826</v>
      </c>
      <c r="D24" s="14">
        <v>0</v>
      </c>
      <c r="E24" s="14">
        <v>0.57647058823529407</v>
      </c>
      <c r="F24" s="14">
        <v>1</v>
      </c>
    </row>
    <row r="25" spans="1:6" x14ac:dyDescent="0.3">
      <c r="A25" s="13" t="s">
        <v>2062</v>
      </c>
      <c r="B25" s="14">
        <v>0</v>
      </c>
      <c r="C25" s="14">
        <v>0</v>
      </c>
      <c r="D25" s="14">
        <v>0</v>
      </c>
      <c r="E25" s="14">
        <v>1</v>
      </c>
      <c r="F25" s="14">
        <v>1</v>
      </c>
    </row>
    <row r="26" spans="1:6" x14ac:dyDescent="0.3">
      <c r="A26" s="9" t="s">
        <v>2054</v>
      </c>
      <c r="B26" s="14">
        <v>9.5238095238095233E-2</v>
      </c>
      <c r="C26" s="14">
        <v>0.26190476190476192</v>
      </c>
      <c r="D26" s="14">
        <v>2.3809523809523808E-2</v>
      </c>
      <c r="E26" s="14">
        <v>0.61904761904761907</v>
      </c>
      <c r="F26" s="14">
        <v>1</v>
      </c>
    </row>
    <row r="27" spans="1:6" x14ac:dyDescent="0.3">
      <c r="A27" s="13" t="s">
        <v>2055</v>
      </c>
      <c r="B27" s="14">
        <v>9.5238095238095233E-2</v>
      </c>
      <c r="C27" s="14">
        <v>0.26190476190476192</v>
      </c>
      <c r="D27" s="14">
        <v>2.3809523809523808E-2</v>
      </c>
      <c r="E27" s="14">
        <v>0.61904761904761907</v>
      </c>
      <c r="F27" s="14">
        <v>1</v>
      </c>
    </row>
    <row r="28" spans="1:6" x14ac:dyDescent="0.3">
      <c r="A28" s="9" t="s">
        <v>2047</v>
      </c>
      <c r="B28" s="14">
        <v>2.9850746268656716E-2</v>
      </c>
      <c r="C28" s="14">
        <v>0.35820895522388058</v>
      </c>
      <c r="D28" s="14">
        <v>1.4925373134328358E-2</v>
      </c>
      <c r="E28" s="14">
        <v>0.59701492537313428</v>
      </c>
      <c r="F28" s="14">
        <v>1</v>
      </c>
    </row>
    <row r="29" spans="1:6" x14ac:dyDescent="0.3">
      <c r="A29" s="13" t="s">
        <v>2053</v>
      </c>
      <c r="B29" s="14">
        <v>5.8823529411764705E-2</v>
      </c>
      <c r="C29" s="14">
        <v>0.41176470588235292</v>
      </c>
      <c r="D29" s="14">
        <v>0</v>
      </c>
      <c r="E29" s="14">
        <v>0.52941176470588236</v>
      </c>
      <c r="F29" s="14">
        <v>1</v>
      </c>
    </row>
    <row r="30" spans="1:6" x14ac:dyDescent="0.3">
      <c r="A30" s="13" t="s">
        <v>2048</v>
      </c>
      <c r="B30" s="14">
        <v>4.7619047619047616E-2</v>
      </c>
      <c r="C30" s="14">
        <v>0.2857142857142857</v>
      </c>
      <c r="D30" s="14">
        <v>4.7619047619047616E-2</v>
      </c>
      <c r="E30" s="14">
        <v>0.61904761904761907</v>
      </c>
      <c r="F30" s="14">
        <v>1</v>
      </c>
    </row>
    <row r="31" spans="1:6" x14ac:dyDescent="0.3">
      <c r="A31" s="13" t="s">
        <v>2056</v>
      </c>
      <c r="B31" s="14">
        <v>0</v>
      </c>
      <c r="C31" s="14">
        <v>0.5</v>
      </c>
      <c r="D31" s="14">
        <v>0</v>
      </c>
      <c r="E31" s="14">
        <v>0.5</v>
      </c>
      <c r="F31" s="14">
        <v>1</v>
      </c>
    </row>
    <row r="32" spans="1:6" x14ac:dyDescent="0.3">
      <c r="A32" s="13" t="s">
        <v>2059</v>
      </c>
      <c r="B32" s="14">
        <v>0</v>
      </c>
      <c r="C32" s="14">
        <v>0.33333333333333331</v>
      </c>
      <c r="D32" s="14">
        <v>0</v>
      </c>
      <c r="E32" s="14">
        <v>0.66666666666666663</v>
      </c>
      <c r="F32" s="14">
        <v>1</v>
      </c>
    </row>
    <row r="33" spans="1:6" x14ac:dyDescent="0.3">
      <c r="A33" s="9" t="s">
        <v>2037</v>
      </c>
      <c r="B33" s="14">
        <v>2.0833333333333332E-2</v>
      </c>
      <c r="C33" s="14">
        <v>0.29166666666666669</v>
      </c>
      <c r="D33" s="14">
        <v>2.0833333333333332E-2</v>
      </c>
      <c r="E33" s="14">
        <v>0.66666666666666663</v>
      </c>
      <c r="F33" s="14">
        <v>1</v>
      </c>
    </row>
    <row r="34" spans="1:6" x14ac:dyDescent="0.3">
      <c r="A34" s="13" t="s">
        <v>2046</v>
      </c>
      <c r="B34" s="14">
        <v>0</v>
      </c>
      <c r="C34" s="14">
        <v>0.35555555555555557</v>
      </c>
      <c r="D34" s="14">
        <v>2.2222222222222223E-2</v>
      </c>
      <c r="E34" s="14">
        <v>0.62222222222222223</v>
      </c>
      <c r="F34" s="14">
        <v>1</v>
      </c>
    </row>
    <row r="35" spans="1:6" x14ac:dyDescent="0.3">
      <c r="A35" s="13" t="s">
        <v>2038</v>
      </c>
      <c r="B35" s="14">
        <v>3.9215686274509803E-2</v>
      </c>
      <c r="C35" s="14">
        <v>0.23529411764705882</v>
      </c>
      <c r="D35" s="14">
        <v>1.9607843137254902E-2</v>
      </c>
      <c r="E35" s="14">
        <v>0.70588235294117652</v>
      </c>
      <c r="F35" s="14">
        <v>1</v>
      </c>
    </row>
    <row r="36" spans="1:6" x14ac:dyDescent="0.3">
      <c r="A36" s="9" t="s">
        <v>2039</v>
      </c>
      <c r="B36" s="14">
        <v>6.6860465116279064E-2</v>
      </c>
      <c r="C36" s="14">
        <v>0.38372093023255816</v>
      </c>
      <c r="D36" s="14">
        <v>5.8139534883720929E-3</v>
      </c>
      <c r="E36" s="14">
        <v>0.54360465116279066</v>
      </c>
      <c r="F36" s="14">
        <v>1</v>
      </c>
    </row>
    <row r="37" spans="1:6" x14ac:dyDescent="0.3">
      <c r="A37" s="13" t="s">
        <v>2040</v>
      </c>
      <c r="B37" s="14">
        <v>6.6860465116279064E-2</v>
      </c>
      <c r="C37" s="14">
        <v>0.38372093023255816</v>
      </c>
      <c r="D37" s="14">
        <v>5.8139534883720929E-3</v>
      </c>
      <c r="E37" s="14">
        <v>0.54360465116279066</v>
      </c>
      <c r="F37" s="14">
        <v>1</v>
      </c>
    </row>
    <row r="38" spans="1:6" x14ac:dyDescent="0.3">
      <c r="A38" s="9" t="s">
        <v>2067</v>
      </c>
      <c r="B38" s="14">
        <v>5.7000000000000002E-2</v>
      </c>
      <c r="C38" s="14">
        <v>0.36399999999999999</v>
      </c>
      <c r="D38" s="14">
        <v>1.4E-2</v>
      </c>
      <c r="E38" s="14">
        <v>0.56499999999999995</v>
      </c>
      <c r="F38" s="1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C6D7-D6FC-4199-8143-ECEEBF1F8335}">
  <dimension ref="A3:F12"/>
  <sheetViews>
    <sheetView workbookViewId="0">
      <selection activeCell="L21" sqref="L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8" t="s">
        <v>2068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26</v>
      </c>
      <c r="B5">
        <v>2</v>
      </c>
      <c r="C5">
        <v>16</v>
      </c>
      <c r="D5">
        <v>1</v>
      </c>
      <c r="E5">
        <v>24</v>
      </c>
      <c r="F5">
        <v>43</v>
      </c>
    </row>
    <row r="6" spans="1:6" x14ac:dyDescent="0.3">
      <c r="A6" s="9" t="s">
        <v>15</v>
      </c>
      <c r="B6">
        <v>2</v>
      </c>
      <c r="C6">
        <v>19</v>
      </c>
      <c r="D6">
        <v>1</v>
      </c>
      <c r="E6">
        <v>22</v>
      </c>
      <c r="F6">
        <v>44</v>
      </c>
    </row>
    <row r="7" spans="1:6" x14ac:dyDescent="0.3">
      <c r="A7" s="9" t="s">
        <v>98</v>
      </c>
      <c r="B7">
        <v>4</v>
      </c>
      <c r="C7">
        <v>6</v>
      </c>
      <c r="D7">
        <v>1</v>
      </c>
      <c r="E7">
        <v>12</v>
      </c>
      <c r="F7">
        <v>23</v>
      </c>
    </row>
    <row r="8" spans="1:6" x14ac:dyDescent="0.3">
      <c r="A8" s="9" t="s">
        <v>36</v>
      </c>
      <c r="B8">
        <v>1</v>
      </c>
      <c r="C8">
        <v>12</v>
      </c>
      <c r="D8">
        <v>1</v>
      </c>
      <c r="E8">
        <v>17</v>
      </c>
      <c r="F8">
        <v>31</v>
      </c>
    </row>
    <row r="9" spans="1:6" x14ac:dyDescent="0.3">
      <c r="A9" s="9" t="s">
        <v>40</v>
      </c>
      <c r="B9">
        <v>1</v>
      </c>
      <c r="C9">
        <v>18</v>
      </c>
      <c r="D9">
        <v>1</v>
      </c>
      <c r="E9">
        <v>28</v>
      </c>
      <c r="F9">
        <v>48</v>
      </c>
    </row>
    <row r="10" spans="1:6" x14ac:dyDescent="0.3">
      <c r="A10" s="9" t="s">
        <v>107</v>
      </c>
      <c r="B10">
        <v>3</v>
      </c>
      <c r="C10">
        <v>19</v>
      </c>
      <c r="E10">
        <v>26</v>
      </c>
      <c r="F10">
        <v>48</v>
      </c>
    </row>
    <row r="11" spans="1:6" x14ac:dyDescent="0.3">
      <c r="A11" s="9" t="s">
        <v>21</v>
      </c>
      <c r="B11">
        <v>44</v>
      </c>
      <c r="C11">
        <v>274</v>
      </c>
      <c r="D11">
        <v>9</v>
      </c>
      <c r="E11">
        <v>436</v>
      </c>
      <c r="F11">
        <v>763</v>
      </c>
    </row>
    <row r="12" spans="1:6" x14ac:dyDescent="0.3">
      <c r="A12" s="9" t="s">
        <v>2067</v>
      </c>
      <c r="B12">
        <v>57</v>
      </c>
      <c r="C12">
        <v>364</v>
      </c>
      <c r="D12">
        <v>14</v>
      </c>
      <c r="E12">
        <v>565</v>
      </c>
      <c r="F12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7EBE-434C-4807-BBA6-F3214493D71D}">
  <dimension ref="A1:N437"/>
  <sheetViews>
    <sheetView workbookViewId="0">
      <selection activeCell="K17" sqref="K17"/>
    </sheetView>
  </sheetViews>
  <sheetFormatPr defaultRowHeight="15.6" x14ac:dyDescent="0.3"/>
  <cols>
    <col min="5" max="5" width="10.8984375" bestFit="1" customWidth="1"/>
    <col min="10" max="10" width="10.8984375" bestFit="1" customWidth="1"/>
    <col min="11" max="11" width="12.59765625" customWidth="1"/>
    <col min="17" max="17" width="10.8984375" bestFit="1" customWidth="1"/>
  </cols>
  <sheetData>
    <row r="1" spans="1:14" x14ac:dyDescent="0.3">
      <c r="A1" s="1" t="s">
        <v>2</v>
      </c>
      <c r="B1" s="1" t="s">
        <v>4</v>
      </c>
      <c r="F1" s="1"/>
      <c r="G1" s="1" t="s">
        <v>2</v>
      </c>
      <c r="H1" s="1" t="s">
        <v>4</v>
      </c>
      <c r="M1" s="1"/>
      <c r="N1" s="1"/>
    </row>
    <row r="2" spans="1:14" x14ac:dyDescent="0.3">
      <c r="A2">
        <v>4200</v>
      </c>
      <c r="B2" t="s">
        <v>14</v>
      </c>
      <c r="D2" s="20" t="s">
        <v>2113</v>
      </c>
      <c r="E2" s="20"/>
      <c r="G2">
        <v>1400</v>
      </c>
      <c r="H2" t="s">
        <v>20</v>
      </c>
      <c r="J2" s="21" t="s">
        <v>2106</v>
      </c>
      <c r="K2" s="21"/>
    </row>
    <row r="3" spans="1:14" x14ac:dyDescent="0.3">
      <c r="A3">
        <v>7600</v>
      </c>
      <c r="B3" t="s">
        <v>14</v>
      </c>
      <c r="D3" s="15" t="s">
        <v>2107</v>
      </c>
      <c r="E3" s="19">
        <f>AVEDEV(A2:A275)</f>
        <v>62517.488944536184</v>
      </c>
      <c r="G3">
        <v>5200</v>
      </c>
      <c r="H3" t="s">
        <v>20</v>
      </c>
      <c r="J3" s="15" t="s">
        <v>2107</v>
      </c>
      <c r="K3" s="19">
        <f>AVERAGE(G2:G437)</f>
        <v>25697.477064220184</v>
      </c>
    </row>
    <row r="4" spans="1:14" x14ac:dyDescent="0.3">
      <c r="A4">
        <v>6200</v>
      </c>
      <c r="B4" t="s">
        <v>14</v>
      </c>
      <c r="D4" s="15" t="s">
        <v>2108</v>
      </c>
      <c r="E4" s="19">
        <f>MEDIAN(A2:A275)</f>
        <v>9800</v>
      </c>
      <c r="G4">
        <v>4200</v>
      </c>
      <c r="H4" t="s">
        <v>20</v>
      </c>
      <c r="J4" s="15" t="s">
        <v>2108</v>
      </c>
      <c r="K4" s="19">
        <f>MEDIAN(G2:G437)</f>
        <v>6100</v>
      </c>
    </row>
    <row r="5" spans="1:14" x14ac:dyDescent="0.3">
      <c r="A5">
        <v>6300</v>
      </c>
      <c r="B5" t="s">
        <v>14</v>
      </c>
      <c r="D5" s="15" t="s">
        <v>2109</v>
      </c>
      <c r="E5" s="19">
        <f>MIN(A2:A275)</f>
        <v>100</v>
      </c>
      <c r="G5">
        <v>1700</v>
      </c>
      <c r="H5" t="s">
        <v>20</v>
      </c>
      <c r="J5" s="15" t="s">
        <v>2109</v>
      </c>
      <c r="K5" s="19">
        <f>MIN(G2:G437)</f>
        <v>600</v>
      </c>
    </row>
    <row r="6" spans="1:14" x14ac:dyDescent="0.3">
      <c r="A6">
        <v>6300</v>
      </c>
      <c r="B6" t="s">
        <v>14</v>
      </c>
      <c r="D6" s="15" t="s">
        <v>2110</v>
      </c>
      <c r="E6" s="19">
        <f>MAX(A2:A275)</f>
        <v>199000</v>
      </c>
      <c r="G6">
        <v>84600</v>
      </c>
      <c r="H6" t="s">
        <v>20</v>
      </c>
      <c r="J6" s="15" t="s">
        <v>2110</v>
      </c>
      <c r="K6" s="19">
        <f>MAX(G2:G437)</f>
        <v>196900</v>
      </c>
    </row>
    <row r="7" spans="1:14" x14ac:dyDescent="0.3">
      <c r="A7">
        <v>28200</v>
      </c>
      <c r="B7" t="s">
        <v>14</v>
      </c>
      <c r="D7" s="15" t="s">
        <v>2111</v>
      </c>
      <c r="E7" s="19">
        <f>_xlfn.VAR.P(A2:A275)</f>
        <v>4724848424.1302147</v>
      </c>
      <c r="G7">
        <v>131800</v>
      </c>
      <c r="H7" t="s">
        <v>20</v>
      </c>
      <c r="J7" s="15" t="s">
        <v>2111</v>
      </c>
      <c r="K7" s="19">
        <f>_xlfn.VAR.P(G2:G437)</f>
        <v>1604225521.1577308</v>
      </c>
    </row>
    <row r="8" spans="1:14" x14ac:dyDescent="0.3">
      <c r="A8">
        <v>81200</v>
      </c>
      <c r="B8" t="s">
        <v>14</v>
      </c>
      <c r="D8" s="15" t="s">
        <v>2112</v>
      </c>
      <c r="E8" s="19">
        <f>_xlfn.STDEV.P(A2:A275)</f>
        <v>68737.532863277942</v>
      </c>
      <c r="G8">
        <v>59100</v>
      </c>
      <c r="H8" t="s">
        <v>20</v>
      </c>
      <c r="J8" s="15" t="s">
        <v>2112</v>
      </c>
      <c r="K8" s="19">
        <f>_xlfn.STDEV.P(G2:G437)</f>
        <v>40052.784187341218</v>
      </c>
    </row>
    <row r="9" spans="1:14" x14ac:dyDescent="0.3">
      <c r="A9">
        <v>62500</v>
      </c>
      <c r="B9" t="s">
        <v>14</v>
      </c>
      <c r="G9">
        <v>92400</v>
      </c>
      <c r="H9" t="s">
        <v>20</v>
      </c>
    </row>
    <row r="10" spans="1:14" x14ac:dyDescent="0.3">
      <c r="A10">
        <v>94000</v>
      </c>
      <c r="B10" t="s">
        <v>14</v>
      </c>
      <c r="G10">
        <v>5500</v>
      </c>
      <c r="H10" t="s">
        <v>20</v>
      </c>
    </row>
    <row r="11" spans="1:14" x14ac:dyDescent="0.3">
      <c r="A11">
        <v>2000</v>
      </c>
      <c r="B11" t="s">
        <v>14</v>
      </c>
      <c r="G11">
        <v>130800</v>
      </c>
      <c r="H11" t="s">
        <v>20</v>
      </c>
    </row>
    <row r="12" spans="1:14" x14ac:dyDescent="0.3">
      <c r="A12">
        <v>9500</v>
      </c>
      <c r="B12" t="s">
        <v>14</v>
      </c>
      <c r="G12">
        <v>9000</v>
      </c>
      <c r="H12" t="s">
        <v>20</v>
      </c>
    </row>
    <row r="13" spans="1:14" x14ac:dyDescent="0.3">
      <c r="A13">
        <v>7200</v>
      </c>
      <c r="B13" t="s">
        <v>14</v>
      </c>
      <c r="G13">
        <v>50200</v>
      </c>
      <c r="H13" t="s">
        <v>20</v>
      </c>
    </row>
    <row r="14" spans="1:14" x14ac:dyDescent="0.3">
      <c r="A14">
        <v>6000</v>
      </c>
      <c r="B14" t="s">
        <v>14</v>
      </c>
      <c r="G14">
        <v>9300</v>
      </c>
      <c r="H14" t="s">
        <v>20</v>
      </c>
    </row>
    <row r="15" spans="1:14" x14ac:dyDescent="0.3">
      <c r="A15">
        <v>4700</v>
      </c>
      <c r="B15" t="s">
        <v>14</v>
      </c>
      <c r="G15">
        <v>700</v>
      </c>
      <c r="H15" t="s">
        <v>20</v>
      </c>
    </row>
    <row r="16" spans="1:14" x14ac:dyDescent="0.3">
      <c r="A16">
        <v>2800</v>
      </c>
      <c r="B16" t="s">
        <v>14</v>
      </c>
      <c r="G16">
        <v>8100</v>
      </c>
      <c r="H16" t="s">
        <v>20</v>
      </c>
    </row>
    <row r="17" spans="1:8" x14ac:dyDescent="0.3">
      <c r="A17">
        <v>2900</v>
      </c>
      <c r="B17" t="s">
        <v>14</v>
      </c>
      <c r="G17">
        <v>3100</v>
      </c>
      <c r="H17" t="s">
        <v>20</v>
      </c>
    </row>
    <row r="18" spans="1:8" x14ac:dyDescent="0.3">
      <c r="A18">
        <v>122900</v>
      </c>
      <c r="B18" t="s">
        <v>14</v>
      </c>
      <c r="G18">
        <v>8800</v>
      </c>
      <c r="H18" t="s">
        <v>20</v>
      </c>
    </row>
    <row r="19" spans="1:8" x14ac:dyDescent="0.3">
      <c r="A19">
        <v>9500</v>
      </c>
      <c r="B19" t="s">
        <v>14</v>
      </c>
      <c r="G19">
        <v>1800</v>
      </c>
      <c r="H19" t="s">
        <v>20</v>
      </c>
    </row>
    <row r="20" spans="1:8" x14ac:dyDescent="0.3">
      <c r="A20">
        <v>57800</v>
      </c>
      <c r="B20" t="s">
        <v>14</v>
      </c>
      <c r="G20">
        <v>90200</v>
      </c>
      <c r="H20" t="s">
        <v>20</v>
      </c>
    </row>
    <row r="21" spans="1:8" x14ac:dyDescent="0.3">
      <c r="A21">
        <v>106400</v>
      </c>
      <c r="B21" t="s">
        <v>14</v>
      </c>
      <c r="G21">
        <v>3700</v>
      </c>
      <c r="H21" t="s">
        <v>20</v>
      </c>
    </row>
    <row r="22" spans="1:8" x14ac:dyDescent="0.3">
      <c r="A22">
        <v>7800</v>
      </c>
      <c r="B22" t="s">
        <v>14</v>
      </c>
      <c r="G22">
        <v>1500</v>
      </c>
      <c r="H22" t="s">
        <v>20</v>
      </c>
    </row>
    <row r="23" spans="1:8" x14ac:dyDescent="0.3">
      <c r="A23">
        <v>100</v>
      </c>
      <c r="B23" t="s">
        <v>14</v>
      </c>
      <c r="G23">
        <v>33300</v>
      </c>
      <c r="H23" t="s">
        <v>20</v>
      </c>
    </row>
    <row r="24" spans="1:8" x14ac:dyDescent="0.3">
      <c r="A24">
        <v>5200</v>
      </c>
      <c r="B24" t="s">
        <v>14</v>
      </c>
      <c r="G24">
        <v>7200</v>
      </c>
      <c r="H24" t="s">
        <v>20</v>
      </c>
    </row>
    <row r="25" spans="1:8" x14ac:dyDescent="0.3">
      <c r="A25">
        <v>142400</v>
      </c>
      <c r="B25" t="s">
        <v>14</v>
      </c>
      <c r="G25">
        <v>8800</v>
      </c>
      <c r="H25" t="s">
        <v>20</v>
      </c>
    </row>
    <row r="26" spans="1:8" x14ac:dyDescent="0.3">
      <c r="A26">
        <v>7200</v>
      </c>
      <c r="B26" t="s">
        <v>14</v>
      </c>
      <c r="G26">
        <v>6600</v>
      </c>
      <c r="H26" t="s">
        <v>20</v>
      </c>
    </row>
    <row r="27" spans="1:8" x14ac:dyDescent="0.3">
      <c r="A27">
        <v>136800</v>
      </c>
      <c r="B27" t="s">
        <v>14</v>
      </c>
      <c r="G27">
        <v>8000</v>
      </c>
      <c r="H27" t="s">
        <v>20</v>
      </c>
    </row>
    <row r="28" spans="1:8" x14ac:dyDescent="0.3">
      <c r="A28">
        <v>180200</v>
      </c>
      <c r="B28" t="s">
        <v>14</v>
      </c>
      <c r="G28">
        <v>2900</v>
      </c>
      <c r="H28" t="s">
        <v>20</v>
      </c>
    </row>
    <row r="29" spans="1:8" x14ac:dyDescent="0.3">
      <c r="A29">
        <v>7700</v>
      </c>
      <c r="B29" t="s">
        <v>14</v>
      </c>
      <c r="G29">
        <v>2700</v>
      </c>
      <c r="H29" t="s">
        <v>20</v>
      </c>
    </row>
    <row r="30" spans="1:8" x14ac:dyDescent="0.3">
      <c r="A30">
        <v>9600</v>
      </c>
      <c r="B30" t="s">
        <v>14</v>
      </c>
      <c r="G30">
        <v>1400</v>
      </c>
      <c r="H30" t="s">
        <v>20</v>
      </c>
    </row>
    <row r="31" spans="1:8" x14ac:dyDescent="0.3">
      <c r="A31">
        <v>92100</v>
      </c>
      <c r="B31" t="s">
        <v>14</v>
      </c>
      <c r="G31">
        <v>2000</v>
      </c>
      <c r="H31" t="s">
        <v>20</v>
      </c>
    </row>
    <row r="32" spans="1:8" x14ac:dyDescent="0.3">
      <c r="A32">
        <v>100</v>
      </c>
      <c r="B32" t="s">
        <v>14</v>
      </c>
      <c r="G32">
        <v>6100</v>
      </c>
      <c r="H32" t="s">
        <v>20</v>
      </c>
    </row>
    <row r="33" spans="1:8" x14ac:dyDescent="0.3">
      <c r="A33">
        <v>137200</v>
      </c>
      <c r="B33" t="s">
        <v>14</v>
      </c>
      <c r="G33">
        <v>6000</v>
      </c>
      <c r="H33" t="s">
        <v>20</v>
      </c>
    </row>
    <row r="34" spans="1:8" x14ac:dyDescent="0.3">
      <c r="A34">
        <v>189400</v>
      </c>
      <c r="B34" t="s">
        <v>14</v>
      </c>
      <c r="G34">
        <v>600</v>
      </c>
      <c r="H34" t="s">
        <v>20</v>
      </c>
    </row>
    <row r="35" spans="1:8" x14ac:dyDescent="0.3">
      <c r="A35">
        <v>171300</v>
      </c>
      <c r="B35" t="s">
        <v>14</v>
      </c>
      <c r="G35">
        <v>1400</v>
      </c>
      <c r="H35" t="s">
        <v>20</v>
      </c>
    </row>
    <row r="36" spans="1:8" x14ac:dyDescent="0.3">
      <c r="A36">
        <v>139500</v>
      </c>
      <c r="B36" t="s">
        <v>14</v>
      </c>
      <c r="G36">
        <v>9700</v>
      </c>
      <c r="H36" t="s">
        <v>20</v>
      </c>
    </row>
    <row r="37" spans="1:8" x14ac:dyDescent="0.3">
      <c r="A37">
        <v>5500</v>
      </c>
      <c r="B37" t="s">
        <v>14</v>
      </c>
      <c r="G37">
        <v>4500</v>
      </c>
      <c r="H37" t="s">
        <v>20</v>
      </c>
    </row>
    <row r="38" spans="1:8" x14ac:dyDescent="0.3">
      <c r="A38">
        <v>188100</v>
      </c>
      <c r="B38" t="s">
        <v>14</v>
      </c>
      <c r="G38">
        <v>1100</v>
      </c>
      <c r="H38" t="s">
        <v>20</v>
      </c>
    </row>
    <row r="39" spans="1:8" x14ac:dyDescent="0.3">
      <c r="A39">
        <v>4900</v>
      </c>
      <c r="B39" t="s">
        <v>14</v>
      </c>
      <c r="G39">
        <v>16800</v>
      </c>
      <c r="H39" t="s">
        <v>20</v>
      </c>
    </row>
    <row r="40" spans="1:8" x14ac:dyDescent="0.3">
      <c r="A40">
        <v>800</v>
      </c>
      <c r="B40" t="s">
        <v>14</v>
      </c>
      <c r="G40">
        <v>31400</v>
      </c>
      <c r="H40" t="s">
        <v>20</v>
      </c>
    </row>
    <row r="41" spans="1:8" x14ac:dyDescent="0.3">
      <c r="A41">
        <v>181200</v>
      </c>
      <c r="B41" t="s">
        <v>14</v>
      </c>
      <c r="G41">
        <v>7400</v>
      </c>
      <c r="H41" t="s">
        <v>20</v>
      </c>
    </row>
    <row r="42" spans="1:8" x14ac:dyDescent="0.3">
      <c r="A42">
        <v>115000</v>
      </c>
      <c r="B42" t="s">
        <v>14</v>
      </c>
      <c r="G42">
        <v>4800</v>
      </c>
      <c r="H42" t="s">
        <v>20</v>
      </c>
    </row>
    <row r="43" spans="1:8" x14ac:dyDescent="0.3">
      <c r="A43">
        <v>7200</v>
      </c>
      <c r="B43" t="s">
        <v>14</v>
      </c>
      <c r="G43">
        <v>3400</v>
      </c>
      <c r="H43" t="s">
        <v>20</v>
      </c>
    </row>
    <row r="44" spans="1:8" x14ac:dyDescent="0.3">
      <c r="A44">
        <v>8600</v>
      </c>
      <c r="B44" t="s">
        <v>14</v>
      </c>
      <c r="G44">
        <v>900</v>
      </c>
      <c r="H44" t="s">
        <v>20</v>
      </c>
    </row>
    <row r="45" spans="1:8" x14ac:dyDescent="0.3">
      <c r="A45">
        <v>1000</v>
      </c>
      <c r="B45" t="s">
        <v>14</v>
      </c>
      <c r="G45">
        <v>69700</v>
      </c>
      <c r="H45" t="s">
        <v>20</v>
      </c>
    </row>
    <row r="46" spans="1:8" x14ac:dyDescent="0.3">
      <c r="A46">
        <v>88800</v>
      </c>
      <c r="B46" t="s">
        <v>14</v>
      </c>
      <c r="G46">
        <v>1300</v>
      </c>
      <c r="H46" t="s">
        <v>20</v>
      </c>
    </row>
    <row r="47" spans="1:8" x14ac:dyDescent="0.3">
      <c r="A47">
        <v>3700</v>
      </c>
      <c r="B47" t="s">
        <v>14</v>
      </c>
      <c r="G47">
        <v>7600</v>
      </c>
      <c r="H47" t="s">
        <v>20</v>
      </c>
    </row>
    <row r="48" spans="1:8" x14ac:dyDescent="0.3">
      <c r="A48">
        <v>42600</v>
      </c>
      <c r="B48" t="s">
        <v>14</v>
      </c>
      <c r="G48">
        <v>900</v>
      </c>
      <c r="H48" t="s">
        <v>20</v>
      </c>
    </row>
    <row r="49" spans="1:8" x14ac:dyDescent="0.3">
      <c r="A49">
        <v>6600</v>
      </c>
      <c r="B49" t="s">
        <v>14</v>
      </c>
      <c r="G49">
        <v>3700</v>
      </c>
      <c r="H49" t="s">
        <v>20</v>
      </c>
    </row>
    <row r="50" spans="1:8" x14ac:dyDescent="0.3">
      <c r="A50">
        <v>63200</v>
      </c>
      <c r="B50" t="s">
        <v>14</v>
      </c>
      <c r="G50">
        <v>119200</v>
      </c>
      <c r="H50" t="s">
        <v>20</v>
      </c>
    </row>
    <row r="51" spans="1:8" x14ac:dyDescent="0.3">
      <c r="A51">
        <v>1800</v>
      </c>
      <c r="B51" t="s">
        <v>14</v>
      </c>
      <c r="G51">
        <v>6800</v>
      </c>
      <c r="H51" t="s">
        <v>20</v>
      </c>
    </row>
    <row r="52" spans="1:8" x14ac:dyDescent="0.3">
      <c r="A52">
        <v>75000</v>
      </c>
      <c r="B52" t="s">
        <v>14</v>
      </c>
      <c r="G52">
        <v>3900</v>
      </c>
      <c r="H52" t="s">
        <v>20</v>
      </c>
    </row>
    <row r="53" spans="1:8" x14ac:dyDescent="0.3">
      <c r="A53">
        <v>104400</v>
      </c>
      <c r="B53" t="s">
        <v>14</v>
      </c>
      <c r="G53">
        <v>3500</v>
      </c>
      <c r="H53" t="s">
        <v>20</v>
      </c>
    </row>
    <row r="54" spans="1:8" x14ac:dyDescent="0.3">
      <c r="A54">
        <v>156800</v>
      </c>
      <c r="B54" t="s">
        <v>14</v>
      </c>
      <c r="G54">
        <v>1500</v>
      </c>
      <c r="H54" t="s">
        <v>20</v>
      </c>
    </row>
    <row r="55" spans="1:8" x14ac:dyDescent="0.3">
      <c r="A55">
        <v>129400</v>
      </c>
      <c r="B55" t="s">
        <v>14</v>
      </c>
      <c r="G55">
        <v>61400</v>
      </c>
      <c r="H55" t="s">
        <v>20</v>
      </c>
    </row>
    <row r="56" spans="1:8" x14ac:dyDescent="0.3">
      <c r="A56">
        <v>7900</v>
      </c>
      <c r="B56" t="s">
        <v>14</v>
      </c>
      <c r="G56">
        <v>3300</v>
      </c>
      <c r="H56" t="s">
        <v>20</v>
      </c>
    </row>
    <row r="57" spans="1:8" x14ac:dyDescent="0.3">
      <c r="A57">
        <v>121500</v>
      </c>
      <c r="B57" t="s">
        <v>14</v>
      </c>
      <c r="G57">
        <v>1900</v>
      </c>
      <c r="H57" t="s">
        <v>20</v>
      </c>
    </row>
    <row r="58" spans="1:8" x14ac:dyDescent="0.3">
      <c r="A58">
        <v>87300</v>
      </c>
      <c r="B58" t="s">
        <v>14</v>
      </c>
      <c r="G58">
        <v>4900</v>
      </c>
      <c r="H58" t="s">
        <v>20</v>
      </c>
    </row>
    <row r="59" spans="1:8" x14ac:dyDescent="0.3">
      <c r="A59">
        <v>8600</v>
      </c>
      <c r="B59" t="s">
        <v>14</v>
      </c>
      <c r="G59">
        <v>5400</v>
      </c>
      <c r="H59" t="s">
        <v>20</v>
      </c>
    </row>
    <row r="60" spans="1:8" x14ac:dyDescent="0.3">
      <c r="A60">
        <v>3200</v>
      </c>
      <c r="B60" t="s">
        <v>14</v>
      </c>
      <c r="G60">
        <v>5000</v>
      </c>
      <c r="H60" t="s">
        <v>20</v>
      </c>
    </row>
    <row r="61" spans="1:8" x14ac:dyDescent="0.3">
      <c r="A61">
        <v>100</v>
      </c>
      <c r="B61" t="s">
        <v>14</v>
      </c>
      <c r="G61">
        <v>75100</v>
      </c>
      <c r="H61" t="s">
        <v>20</v>
      </c>
    </row>
    <row r="62" spans="1:8" x14ac:dyDescent="0.3">
      <c r="A62">
        <v>7100</v>
      </c>
      <c r="B62" t="s">
        <v>14</v>
      </c>
      <c r="G62">
        <v>45300</v>
      </c>
      <c r="H62" t="s">
        <v>20</v>
      </c>
    </row>
    <row r="63" spans="1:8" x14ac:dyDescent="0.3">
      <c r="A63">
        <v>84300</v>
      </c>
      <c r="B63" t="s">
        <v>14</v>
      </c>
      <c r="G63">
        <v>5300</v>
      </c>
      <c r="H63" t="s">
        <v>20</v>
      </c>
    </row>
    <row r="64" spans="1:8" x14ac:dyDescent="0.3">
      <c r="A64">
        <v>2400</v>
      </c>
      <c r="B64" t="s">
        <v>14</v>
      </c>
      <c r="G64">
        <v>3300</v>
      </c>
      <c r="H64" t="s">
        <v>20</v>
      </c>
    </row>
    <row r="65" spans="1:8" x14ac:dyDescent="0.3">
      <c r="A65">
        <v>5500</v>
      </c>
      <c r="B65" t="s">
        <v>14</v>
      </c>
      <c r="G65">
        <v>4500</v>
      </c>
      <c r="H65" t="s">
        <v>20</v>
      </c>
    </row>
    <row r="66" spans="1:8" x14ac:dyDescent="0.3">
      <c r="A66">
        <v>164500</v>
      </c>
      <c r="B66" t="s">
        <v>14</v>
      </c>
      <c r="G66">
        <v>1800</v>
      </c>
      <c r="H66" t="s">
        <v>20</v>
      </c>
    </row>
    <row r="67" spans="1:8" x14ac:dyDescent="0.3">
      <c r="A67">
        <v>9800</v>
      </c>
      <c r="B67" t="s">
        <v>14</v>
      </c>
      <c r="G67">
        <v>5500</v>
      </c>
      <c r="H67" t="s">
        <v>20</v>
      </c>
    </row>
    <row r="68" spans="1:8" x14ac:dyDescent="0.3">
      <c r="A68">
        <v>168600</v>
      </c>
      <c r="B68" t="s">
        <v>14</v>
      </c>
      <c r="G68">
        <v>64300</v>
      </c>
      <c r="H68" t="s">
        <v>20</v>
      </c>
    </row>
    <row r="69" spans="1:8" x14ac:dyDescent="0.3">
      <c r="A69">
        <v>7300</v>
      </c>
      <c r="B69" t="s">
        <v>14</v>
      </c>
      <c r="G69">
        <v>5000</v>
      </c>
      <c r="H69" t="s">
        <v>20</v>
      </c>
    </row>
    <row r="70" spans="1:8" x14ac:dyDescent="0.3">
      <c r="A70">
        <v>3800</v>
      </c>
      <c r="B70" t="s">
        <v>14</v>
      </c>
      <c r="G70">
        <v>5400</v>
      </c>
      <c r="H70" t="s">
        <v>20</v>
      </c>
    </row>
    <row r="71" spans="1:8" x14ac:dyDescent="0.3">
      <c r="A71">
        <v>76100</v>
      </c>
      <c r="B71" t="s">
        <v>14</v>
      </c>
      <c r="G71">
        <v>9000</v>
      </c>
      <c r="H71" t="s">
        <v>20</v>
      </c>
    </row>
    <row r="72" spans="1:8" x14ac:dyDescent="0.3">
      <c r="A72">
        <v>3400</v>
      </c>
      <c r="B72" t="s">
        <v>14</v>
      </c>
      <c r="G72">
        <v>8300</v>
      </c>
      <c r="H72" t="s">
        <v>20</v>
      </c>
    </row>
    <row r="73" spans="1:8" x14ac:dyDescent="0.3">
      <c r="A73">
        <v>6500</v>
      </c>
      <c r="B73" t="s">
        <v>14</v>
      </c>
      <c r="G73">
        <v>9300</v>
      </c>
      <c r="H73" t="s">
        <v>20</v>
      </c>
    </row>
    <row r="74" spans="1:8" x14ac:dyDescent="0.3">
      <c r="A74">
        <v>118200</v>
      </c>
      <c r="B74" t="s">
        <v>14</v>
      </c>
      <c r="G74">
        <v>6200</v>
      </c>
      <c r="H74" t="s">
        <v>20</v>
      </c>
    </row>
    <row r="75" spans="1:8" x14ac:dyDescent="0.3">
      <c r="A75">
        <v>7800</v>
      </c>
      <c r="B75" t="s">
        <v>14</v>
      </c>
      <c r="G75">
        <v>41500</v>
      </c>
      <c r="H75" t="s">
        <v>20</v>
      </c>
    </row>
    <row r="76" spans="1:8" x14ac:dyDescent="0.3">
      <c r="A76">
        <v>9500</v>
      </c>
      <c r="B76" t="s">
        <v>14</v>
      </c>
      <c r="G76">
        <v>2100</v>
      </c>
      <c r="H76" t="s">
        <v>20</v>
      </c>
    </row>
    <row r="77" spans="1:8" x14ac:dyDescent="0.3">
      <c r="A77">
        <v>6600</v>
      </c>
      <c r="B77" t="s">
        <v>14</v>
      </c>
      <c r="G77">
        <v>191200</v>
      </c>
      <c r="H77" t="s">
        <v>20</v>
      </c>
    </row>
    <row r="78" spans="1:8" x14ac:dyDescent="0.3">
      <c r="A78">
        <v>5700</v>
      </c>
      <c r="B78" t="s">
        <v>14</v>
      </c>
      <c r="G78">
        <v>8000</v>
      </c>
      <c r="H78" t="s">
        <v>20</v>
      </c>
    </row>
    <row r="79" spans="1:8" x14ac:dyDescent="0.3">
      <c r="A79">
        <v>84400</v>
      </c>
      <c r="B79" t="s">
        <v>14</v>
      </c>
      <c r="G79">
        <v>3500</v>
      </c>
      <c r="H79" t="s">
        <v>20</v>
      </c>
    </row>
    <row r="80" spans="1:8" x14ac:dyDescent="0.3">
      <c r="A80">
        <v>170400</v>
      </c>
      <c r="B80" t="s">
        <v>14</v>
      </c>
      <c r="G80">
        <v>150500</v>
      </c>
      <c r="H80" t="s">
        <v>20</v>
      </c>
    </row>
    <row r="81" spans="1:8" x14ac:dyDescent="0.3">
      <c r="A81">
        <v>6500</v>
      </c>
      <c r="B81" t="s">
        <v>14</v>
      </c>
      <c r="G81">
        <v>90400</v>
      </c>
      <c r="H81" t="s">
        <v>20</v>
      </c>
    </row>
    <row r="82" spans="1:8" x14ac:dyDescent="0.3">
      <c r="A82">
        <v>7200</v>
      </c>
      <c r="B82" t="s">
        <v>14</v>
      </c>
      <c r="G82">
        <v>9800</v>
      </c>
      <c r="H82" t="s">
        <v>20</v>
      </c>
    </row>
    <row r="83" spans="1:8" x14ac:dyDescent="0.3">
      <c r="A83">
        <v>2600</v>
      </c>
      <c r="B83" t="s">
        <v>14</v>
      </c>
      <c r="G83">
        <v>23300</v>
      </c>
      <c r="H83" t="s">
        <v>20</v>
      </c>
    </row>
    <row r="84" spans="1:8" x14ac:dyDescent="0.3">
      <c r="A84">
        <v>70700</v>
      </c>
      <c r="B84" t="s">
        <v>14</v>
      </c>
      <c r="G84">
        <v>96700</v>
      </c>
      <c r="H84" t="s">
        <v>20</v>
      </c>
    </row>
    <row r="85" spans="1:8" x14ac:dyDescent="0.3">
      <c r="A85">
        <v>37100</v>
      </c>
      <c r="B85" t="s">
        <v>14</v>
      </c>
      <c r="G85">
        <v>600</v>
      </c>
      <c r="H85" t="s">
        <v>20</v>
      </c>
    </row>
    <row r="86" spans="1:8" x14ac:dyDescent="0.3">
      <c r="A86">
        <v>114300</v>
      </c>
      <c r="B86" t="s">
        <v>14</v>
      </c>
      <c r="G86">
        <v>38800</v>
      </c>
      <c r="H86" t="s">
        <v>20</v>
      </c>
    </row>
    <row r="87" spans="1:8" x14ac:dyDescent="0.3">
      <c r="A87">
        <v>47900</v>
      </c>
      <c r="B87" t="s">
        <v>14</v>
      </c>
      <c r="G87">
        <v>3600</v>
      </c>
      <c r="H87" t="s">
        <v>20</v>
      </c>
    </row>
    <row r="88" spans="1:8" x14ac:dyDescent="0.3">
      <c r="A88">
        <v>9000</v>
      </c>
      <c r="B88" t="s">
        <v>14</v>
      </c>
      <c r="G88">
        <v>7100</v>
      </c>
      <c r="H88" t="s">
        <v>20</v>
      </c>
    </row>
    <row r="89" spans="1:8" x14ac:dyDescent="0.3">
      <c r="A89">
        <v>197600</v>
      </c>
      <c r="B89" t="s">
        <v>14</v>
      </c>
      <c r="G89">
        <v>15800</v>
      </c>
      <c r="H89" t="s">
        <v>20</v>
      </c>
    </row>
    <row r="90" spans="1:8" x14ac:dyDescent="0.3">
      <c r="A90">
        <v>8000</v>
      </c>
      <c r="B90" t="s">
        <v>14</v>
      </c>
      <c r="G90">
        <v>54700</v>
      </c>
      <c r="H90" t="s">
        <v>20</v>
      </c>
    </row>
    <row r="91" spans="1:8" x14ac:dyDescent="0.3">
      <c r="A91">
        <v>199000</v>
      </c>
      <c r="B91" t="s">
        <v>14</v>
      </c>
      <c r="G91">
        <v>2100</v>
      </c>
      <c r="H91" t="s">
        <v>20</v>
      </c>
    </row>
    <row r="92" spans="1:8" x14ac:dyDescent="0.3">
      <c r="A92">
        <v>180800</v>
      </c>
      <c r="B92" t="s">
        <v>14</v>
      </c>
      <c r="G92">
        <v>1300</v>
      </c>
      <c r="H92" t="s">
        <v>20</v>
      </c>
    </row>
    <row r="93" spans="1:8" x14ac:dyDescent="0.3">
      <c r="A93">
        <v>100</v>
      </c>
      <c r="B93" t="s">
        <v>14</v>
      </c>
      <c r="G93">
        <v>1000</v>
      </c>
      <c r="H93" t="s">
        <v>20</v>
      </c>
    </row>
    <row r="94" spans="1:8" x14ac:dyDescent="0.3">
      <c r="A94">
        <v>9900</v>
      </c>
      <c r="B94" t="s">
        <v>14</v>
      </c>
      <c r="G94">
        <v>196900</v>
      </c>
      <c r="H94" t="s">
        <v>20</v>
      </c>
    </row>
    <row r="95" spans="1:8" x14ac:dyDescent="0.3">
      <c r="A95">
        <v>189200</v>
      </c>
      <c r="B95" t="s">
        <v>14</v>
      </c>
      <c r="G95">
        <v>8100</v>
      </c>
      <c r="H95" t="s">
        <v>20</v>
      </c>
    </row>
    <row r="96" spans="1:8" x14ac:dyDescent="0.3">
      <c r="A96">
        <v>167400</v>
      </c>
      <c r="B96" t="s">
        <v>14</v>
      </c>
      <c r="G96">
        <v>87900</v>
      </c>
      <c r="H96" t="s">
        <v>20</v>
      </c>
    </row>
    <row r="97" spans="1:8" x14ac:dyDescent="0.3">
      <c r="A97">
        <v>2700</v>
      </c>
      <c r="B97" t="s">
        <v>14</v>
      </c>
      <c r="G97">
        <v>1400</v>
      </c>
      <c r="H97" t="s">
        <v>20</v>
      </c>
    </row>
    <row r="98" spans="1:8" x14ac:dyDescent="0.3">
      <c r="A98">
        <v>49700</v>
      </c>
      <c r="B98" t="s">
        <v>14</v>
      </c>
      <c r="G98">
        <v>121700</v>
      </c>
      <c r="H98" t="s">
        <v>20</v>
      </c>
    </row>
    <row r="99" spans="1:8" x14ac:dyDescent="0.3">
      <c r="A99">
        <v>178200</v>
      </c>
      <c r="B99" t="s">
        <v>14</v>
      </c>
      <c r="G99">
        <v>41700</v>
      </c>
      <c r="H99" t="s">
        <v>20</v>
      </c>
    </row>
    <row r="100" spans="1:8" x14ac:dyDescent="0.3">
      <c r="A100">
        <v>9100</v>
      </c>
      <c r="B100" t="s">
        <v>14</v>
      </c>
      <c r="G100">
        <v>4800</v>
      </c>
      <c r="H100" t="s">
        <v>20</v>
      </c>
    </row>
    <row r="101" spans="1:8" x14ac:dyDescent="0.3">
      <c r="A101">
        <v>135500</v>
      </c>
      <c r="B101" t="s">
        <v>14</v>
      </c>
      <c r="G101">
        <v>46300</v>
      </c>
      <c r="H101" t="s">
        <v>20</v>
      </c>
    </row>
    <row r="102" spans="1:8" x14ac:dyDescent="0.3">
      <c r="A102">
        <v>109000</v>
      </c>
      <c r="B102" t="s">
        <v>14</v>
      </c>
      <c r="G102">
        <v>67800</v>
      </c>
      <c r="H102" t="s">
        <v>20</v>
      </c>
    </row>
    <row r="103" spans="1:8" x14ac:dyDescent="0.3">
      <c r="A103">
        <v>60400</v>
      </c>
      <c r="B103" t="s">
        <v>14</v>
      </c>
      <c r="G103">
        <v>3000</v>
      </c>
      <c r="H103" t="s">
        <v>20</v>
      </c>
    </row>
    <row r="104" spans="1:8" x14ac:dyDescent="0.3">
      <c r="A104">
        <v>102900</v>
      </c>
      <c r="B104" t="s">
        <v>14</v>
      </c>
      <c r="G104">
        <v>60900</v>
      </c>
      <c r="H104" t="s">
        <v>20</v>
      </c>
    </row>
    <row r="105" spans="1:8" x14ac:dyDescent="0.3">
      <c r="A105">
        <v>97300</v>
      </c>
      <c r="B105" t="s">
        <v>14</v>
      </c>
      <c r="G105">
        <v>137900</v>
      </c>
      <c r="H105" t="s">
        <v>20</v>
      </c>
    </row>
    <row r="106" spans="1:8" x14ac:dyDescent="0.3">
      <c r="A106">
        <v>100</v>
      </c>
      <c r="B106" t="s">
        <v>14</v>
      </c>
      <c r="G106">
        <v>85600</v>
      </c>
      <c r="H106" t="s">
        <v>20</v>
      </c>
    </row>
    <row r="107" spans="1:8" x14ac:dyDescent="0.3">
      <c r="A107">
        <v>7300</v>
      </c>
      <c r="B107" t="s">
        <v>14</v>
      </c>
      <c r="G107">
        <v>2400</v>
      </c>
      <c r="H107" t="s">
        <v>20</v>
      </c>
    </row>
    <row r="108" spans="1:8" x14ac:dyDescent="0.3">
      <c r="A108">
        <v>29600</v>
      </c>
      <c r="B108" t="s">
        <v>14</v>
      </c>
      <c r="G108">
        <v>3400</v>
      </c>
      <c r="H108" t="s">
        <v>20</v>
      </c>
    </row>
    <row r="109" spans="1:8" x14ac:dyDescent="0.3">
      <c r="A109">
        <v>135600</v>
      </c>
      <c r="B109" t="s">
        <v>14</v>
      </c>
      <c r="G109">
        <v>3800</v>
      </c>
      <c r="H109" t="s">
        <v>20</v>
      </c>
    </row>
    <row r="110" spans="1:8" x14ac:dyDescent="0.3">
      <c r="A110">
        <v>188200</v>
      </c>
      <c r="B110" t="s">
        <v>14</v>
      </c>
      <c r="G110">
        <v>9300</v>
      </c>
      <c r="H110" t="s">
        <v>20</v>
      </c>
    </row>
    <row r="111" spans="1:8" x14ac:dyDescent="0.3">
      <c r="A111">
        <v>113500</v>
      </c>
      <c r="B111" t="s">
        <v>14</v>
      </c>
      <c r="G111">
        <v>29400</v>
      </c>
      <c r="H111" t="s">
        <v>20</v>
      </c>
    </row>
    <row r="112" spans="1:8" x14ac:dyDescent="0.3">
      <c r="A112">
        <v>134600</v>
      </c>
      <c r="B112" t="s">
        <v>14</v>
      </c>
      <c r="G112">
        <v>8400</v>
      </c>
      <c r="H112" t="s">
        <v>20</v>
      </c>
    </row>
    <row r="113" spans="1:8" x14ac:dyDescent="0.3">
      <c r="A113">
        <v>1700</v>
      </c>
      <c r="B113" t="s">
        <v>14</v>
      </c>
      <c r="G113">
        <v>2300</v>
      </c>
      <c r="H113" t="s">
        <v>20</v>
      </c>
    </row>
    <row r="114" spans="1:8" x14ac:dyDescent="0.3">
      <c r="A114">
        <v>9400</v>
      </c>
      <c r="B114" t="s">
        <v>14</v>
      </c>
      <c r="G114">
        <v>700</v>
      </c>
      <c r="H114" t="s">
        <v>20</v>
      </c>
    </row>
    <row r="115" spans="1:8" x14ac:dyDescent="0.3">
      <c r="A115">
        <v>147800</v>
      </c>
      <c r="B115" t="s">
        <v>14</v>
      </c>
      <c r="G115">
        <v>2900</v>
      </c>
      <c r="H115" t="s">
        <v>20</v>
      </c>
    </row>
    <row r="116" spans="1:8" x14ac:dyDescent="0.3">
      <c r="A116">
        <v>5100</v>
      </c>
      <c r="B116" t="s">
        <v>14</v>
      </c>
      <c r="G116">
        <v>4500</v>
      </c>
      <c r="H116" t="s">
        <v>20</v>
      </c>
    </row>
    <row r="117" spans="1:8" x14ac:dyDescent="0.3">
      <c r="A117">
        <v>101400</v>
      </c>
      <c r="B117" t="s">
        <v>14</v>
      </c>
      <c r="G117">
        <v>19800</v>
      </c>
      <c r="H117" t="s">
        <v>20</v>
      </c>
    </row>
    <row r="118" spans="1:8" x14ac:dyDescent="0.3">
      <c r="A118">
        <v>8100</v>
      </c>
      <c r="B118" t="s">
        <v>14</v>
      </c>
      <c r="G118">
        <v>61500</v>
      </c>
      <c r="H118" t="s">
        <v>20</v>
      </c>
    </row>
    <row r="119" spans="1:8" x14ac:dyDescent="0.3">
      <c r="A119">
        <v>7700</v>
      </c>
      <c r="B119" t="s">
        <v>14</v>
      </c>
      <c r="G119">
        <v>1000</v>
      </c>
      <c r="H119" t="s">
        <v>20</v>
      </c>
    </row>
    <row r="120" spans="1:8" x14ac:dyDescent="0.3">
      <c r="A120">
        <v>121400</v>
      </c>
      <c r="B120" t="s">
        <v>14</v>
      </c>
      <c r="G120">
        <v>4600</v>
      </c>
      <c r="H120" t="s">
        <v>20</v>
      </c>
    </row>
    <row r="121" spans="1:8" x14ac:dyDescent="0.3">
      <c r="A121">
        <v>7000</v>
      </c>
      <c r="B121" t="s">
        <v>14</v>
      </c>
      <c r="G121">
        <v>80500</v>
      </c>
      <c r="H121" t="s">
        <v>20</v>
      </c>
    </row>
    <row r="122" spans="1:8" x14ac:dyDescent="0.3">
      <c r="A122">
        <v>6800</v>
      </c>
      <c r="B122" t="s">
        <v>14</v>
      </c>
      <c r="G122">
        <v>5700</v>
      </c>
      <c r="H122" t="s">
        <v>20</v>
      </c>
    </row>
    <row r="123" spans="1:8" x14ac:dyDescent="0.3">
      <c r="A123">
        <v>89900</v>
      </c>
      <c r="B123" t="s">
        <v>14</v>
      </c>
      <c r="G123">
        <v>5000</v>
      </c>
      <c r="H123" t="s">
        <v>20</v>
      </c>
    </row>
    <row r="124" spans="1:8" x14ac:dyDescent="0.3">
      <c r="A124">
        <v>4800</v>
      </c>
      <c r="B124" t="s">
        <v>14</v>
      </c>
      <c r="G124">
        <v>1800</v>
      </c>
      <c r="H124" t="s">
        <v>20</v>
      </c>
    </row>
    <row r="125" spans="1:8" x14ac:dyDescent="0.3">
      <c r="A125">
        <v>182400</v>
      </c>
      <c r="B125" t="s">
        <v>14</v>
      </c>
      <c r="G125">
        <v>6300</v>
      </c>
      <c r="H125" t="s">
        <v>20</v>
      </c>
    </row>
    <row r="126" spans="1:8" x14ac:dyDescent="0.3">
      <c r="A126">
        <v>4000</v>
      </c>
      <c r="B126" t="s">
        <v>14</v>
      </c>
      <c r="G126">
        <v>1700</v>
      </c>
      <c r="H126" t="s">
        <v>20</v>
      </c>
    </row>
    <row r="127" spans="1:8" x14ac:dyDescent="0.3">
      <c r="A127">
        <v>5000</v>
      </c>
      <c r="B127" t="s">
        <v>14</v>
      </c>
      <c r="G127">
        <v>2900</v>
      </c>
      <c r="H127" t="s">
        <v>20</v>
      </c>
    </row>
    <row r="128" spans="1:8" x14ac:dyDescent="0.3">
      <c r="A128">
        <v>6300</v>
      </c>
      <c r="B128" t="s">
        <v>14</v>
      </c>
      <c r="G128">
        <v>45600</v>
      </c>
      <c r="H128" t="s">
        <v>20</v>
      </c>
    </row>
    <row r="129" spans="1:8" x14ac:dyDescent="0.3">
      <c r="A129">
        <v>188800</v>
      </c>
      <c r="B129" t="s">
        <v>14</v>
      </c>
      <c r="G129">
        <v>4900</v>
      </c>
      <c r="H129" t="s">
        <v>20</v>
      </c>
    </row>
    <row r="130" spans="1:8" x14ac:dyDescent="0.3">
      <c r="A130">
        <v>4000</v>
      </c>
      <c r="B130" t="s">
        <v>14</v>
      </c>
      <c r="G130">
        <v>1500</v>
      </c>
      <c r="H130" t="s">
        <v>20</v>
      </c>
    </row>
    <row r="131" spans="1:8" x14ac:dyDescent="0.3">
      <c r="A131">
        <v>153800</v>
      </c>
      <c r="B131" t="s">
        <v>14</v>
      </c>
      <c r="G131">
        <v>3500</v>
      </c>
      <c r="H131" t="s">
        <v>20</v>
      </c>
    </row>
    <row r="132" spans="1:8" x14ac:dyDescent="0.3">
      <c r="A132">
        <v>191500</v>
      </c>
      <c r="B132" t="s">
        <v>14</v>
      </c>
      <c r="G132">
        <v>51100</v>
      </c>
      <c r="H132" t="s">
        <v>20</v>
      </c>
    </row>
    <row r="133" spans="1:8" x14ac:dyDescent="0.3">
      <c r="A133">
        <v>8500</v>
      </c>
      <c r="B133" t="s">
        <v>14</v>
      </c>
      <c r="G133">
        <v>3900</v>
      </c>
      <c r="H133" t="s">
        <v>20</v>
      </c>
    </row>
    <row r="134" spans="1:8" x14ac:dyDescent="0.3">
      <c r="A134">
        <v>196600</v>
      </c>
      <c r="B134" t="s">
        <v>14</v>
      </c>
      <c r="G134">
        <v>700</v>
      </c>
      <c r="H134" t="s">
        <v>20</v>
      </c>
    </row>
    <row r="135" spans="1:8" x14ac:dyDescent="0.3">
      <c r="A135">
        <v>4200</v>
      </c>
      <c r="B135" t="s">
        <v>14</v>
      </c>
      <c r="G135">
        <v>2700</v>
      </c>
      <c r="H135" t="s">
        <v>20</v>
      </c>
    </row>
    <row r="136" spans="1:8" x14ac:dyDescent="0.3">
      <c r="A136">
        <v>91400</v>
      </c>
      <c r="B136" t="s">
        <v>14</v>
      </c>
      <c r="G136">
        <v>8000</v>
      </c>
      <c r="H136" t="s">
        <v>20</v>
      </c>
    </row>
    <row r="137" spans="1:8" x14ac:dyDescent="0.3">
      <c r="A137">
        <v>183800</v>
      </c>
      <c r="B137" t="s">
        <v>14</v>
      </c>
      <c r="G137">
        <v>2500</v>
      </c>
      <c r="H137" t="s">
        <v>20</v>
      </c>
    </row>
    <row r="138" spans="1:8" x14ac:dyDescent="0.3">
      <c r="A138">
        <v>9800</v>
      </c>
      <c r="B138" t="s">
        <v>14</v>
      </c>
      <c r="G138">
        <v>8400</v>
      </c>
      <c r="H138" t="s">
        <v>20</v>
      </c>
    </row>
    <row r="139" spans="1:8" x14ac:dyDescent="0.3">
      <c r="A139">
        <v>163800</v>
      </c>
      <c r="B139" t="s">
        <v>14</v>
      </c>
      <c r="G139">
        <v>900</v>
      </c>
      <c r="H139" t="s">
        <v>20</v>
      </c>
    </row>
    <row r="140" spans="1:8" x14ac:dyDescent="0.3">
      <c r="A140">
        <v>100</v>
      </c>
      <c r="B140" t="s">
        <v>14</v>
      </c>
      <c r="G140">
        <v>6300</v>
      </c>
      <c r="H140" t="s">
        <v>20</v>
      </c>
    </row>
    <row r="141" spans="1:8" x14ac:dyDescent="0.3">
      <c r="A141">
        <v>153600</v>
      </c>
      <c r="B141" t="s">
        <v>14</v>
      </c>
      <c r="G141">
        <v>1800</v>
      </c>
      <c r="H141" t="s">
        <v>20</v>
      </c>
    </row>
    <row r="142" spans="1:8" x14ac:dyDescent="0.3">
      <c r="A142">
        <v>89900</v>
      </c>
      <c r="B142" t="s">
        <v>14</v>
      </c>
      <c r="G142">
        <v>600</v>
      </c>
      <c r="H142" t="s">
        <v>20</v>
      </c>
    </row>
    <row r="143" spans="1:8" x14ac:dyDescent="0.3">
      <c r="A143">
        <v>2100</v>
      </c>
      <c r="B143" t="s">
        <v>14</v>
      </c>
      <c r="G143">
        <v>3500</v>
      </c>
      <c r="H143" t="s">
        <v>20</v>
      </c>
    </row>
    <row r="144" spans="1:8" x14ac:dyDescent="0.3">
      <c r="A144">
        <v>168500</v>
      </c>
      <c r="B144" t="s">
        <v>14</v>
      </c>
      <c r="G144">
        <v>900</v>
      </c>
      <c r="H144" t="s">
        <v>20</v>
      </c>
    </row>
    <row r="145" spans="1:8" x14ac:dyDescent="0.3">
      <c r="A145">
        <v>147800</v>
      </c>
      <c r="B145" t="s">
        <v>14</v>
      </c>
      <c r="G145">
        <v>2100</v>
      </c>
      <c r="H145" t="s">
        <v>20</v>
      </c>
    </row>
    <row r="146" spans="1:8" x14ac:dyDescent="0.3">
      <c r="A146">
        <v>125400</v>
      </c>
      <c r="B146" t="s">
        <v>14</v>
      </c>
      <c r="G146">
        <v>2800</v>
      </c>
      <c r="H146" t="s">
        <v>20</v>
      </c>
    </row>
    <row r="147" spans="1:8" x14ac:dyDescent="0.3">
      <c r="A147">
        <v>8800</v>
      </c>
      <c r="B147" t="s">
        <v>14</v>
      </c>
      <c r="G147">
        <v>6300</v>
      </c>
      <c r="H147" t="s">
        <v>20</v>
      </c>
    </row>
    <row r="148" spans="1:8" x14ac:dyDescent="0.3">
      <c r="A148">
        <v>50500</v>
      </c>
      <c r="B148" t="s">
        <v>14</v>
      </c>
      <c r="G148">
        <v>59100</v>
      </c>
      <c r="H148" t="s">
        <v>20</v>
      </c>
    </row>
    <row r="149" spans="1:8" x14ac:dyDescent="0.3">
      <c r="A149">
        <v>96700</v>
      </c>
      <c r="B149" t="s">
        <v>14</v>
      </c>
      <c r="G149">
        <v>2200</v>
      </c>
      <c r="H149" t="s">
        <v>20</v>
      </c>
    </row>
    <row r="150" spans="1:8" x14ac:dyDescent="0.3">
      <c r="A150">
        <v>2100</v>
      </c>
      <c r="B150" t="s">
        <v>14</v>
      </c>
      <c r="G150">
        <v>1400</v>
      </c>
      <c r="H150" t="s">
        <v>20</v>
      </c>
    </row>
    <row r="151" spans="1:8" x14ac:dyDescent="0.3">
      <c r="A151">
        <v>5100</v>
      </c>
      <c r="B151" t="s">
        <v>14</v>
      </c>
      <c r="G151">
        <v>117900</v>
      </c>
      <c r="H151" t="s">
        <v>20</v>
      </c>
    </row>
    <row r="152" spans="1:8" x14ac:dyDescent="0.3">
      <c r="A152">
        <v>105000</v>
      </c>
      <c r="B152" t="s">
        <v>14</v>
      </c>
      <c r="G152">
        <v>7100</v>
      </c>
      <c r="H152" t="s">
        <v>20</v>
      </c>
    </row>
    <row r="153" spans="1:8" x14ac:dyDescent="0.3">
      <c r="A153">
        <v>89100</v>
      </c>
      <c r="B153" t="s">
        <v>14</v>
      </c>
      <c r="G153">
        <v>98700</v>
      </c>
      <c r="H153" t="s">
        <v>20</v>
      </c>
    </row>
    <row r="154" spans="1:8" x14ac:dyDescent="0.3">
      <c r="A154">
        <v>151300</v>
      </c>
      <c r="B154" t="s">
        <v>14</v>
      </c>
      <c r="G154">
        <v>3300</v>
      </c>
      <c r="H154" t="s">
        <v>20</v>
      </c>
    </row>
    <row r="155" spans="1:8" x14ac:dyDescent="0.3">
      <c r="A155">
        <v>9800</v>
      </c>
      <c r="B155" t="s">
        <v>14</v>
      </c>
      <c r="G155">
        <v>20700</v>
      </c>
      <c r="H155" t="s">
        <v>20</v>
      </c>
    </row>
    <row r="156" spans="1:8" x14ac:dyDescent="0.3">
      <c r="A156">
        <v>84900</v>
      </c>
      <c r="B156" t="s">
        <v>14</v>
      </c>
      <c r="G156">
        <v>9600</v>
      </c>
      <c r="H156" t="s">
        <v>20</v>
      </c>
    </row>
    <row r="157" spans="1:8" x14ac:dyDescent="0.3">
      <c r="A157">
        <v>184800</v>
      </c>
      <c r="B157" t="s">
        <v>14</v>
      </c>
      <c r="G157">
        <v>66200</v>
      </c>
      <c r="H157" t="s">
        <v>20</v>
      </c>
    </row>
    <row r="158" spans="1:8" x14ac:dyDescent="0.3">
      <c r="A158">
        <v>9000</v>
      </c>
      <c r="B158" t="s">
        <v>14</v>
      </c>
      <c r="G158">
        <v>173800</v>
      </c>
      <c r="H158" t="s">
        <v>20</v>
      </c>
    </row>
    <row r="159" spans="1:8" x14ac:dyDescent="0.3">
      <c r="A159">
        <v>170600</v>
      </c>
      <c r="B159" t="s">
        <v>14</v>
      </c>
      <c r="G159">
        <v>94500</v>
      </c>
      <c r="H159" t="s">
        <v>20</v>
      </c>
    </row>
    <row r="160" spans="1:8" x14ac:dyDescent="0.3">
      <c r="A160">
        <v>168700</v>
      </c>
      <c r="B160" t="s">
        <v>14</v>
      </c>
      <c r="G160">
        <v>69800</v>
      </c>
      <c r="H160" t="s">
        <v>20</v>
      </c>
    </row>
    <row r="161" spans="1:8" x14ac:dyDescent="0.3">
      <c r="A161">
        <v>9300</v>
      </c>
      <c r="B161" t="s">
        <v>14</v>
      </c>
      <c r="G161">
        <v>900</v>
      </c>
      <c r="H161" t="s">
        <v>20</v>
      </c>
    </row>
    <row r="162" spans="1:8" x14ac:dyDescent="0.3">
      <c r="A162">
        <v>83300</v>
      </c>
      <c r="B162" t="s">
        <v>14</v>
      </c>
      <c r="G162">
        <v>74100</v>
      </c>
      <c r="H162" t="s">
        <v>20</v>
      </c>
    </row>
    <row r="163" spans="1:8" x14ac:dyDescent="0.3">
      <c r="A163">
        <v>9700</v>
      </c>
      <c r="B163" t="s">
        <v>14</v>
      </c>
      <c r="G163">
        <v>33600</v>
      </c>
      <c r="H163" t="s">
        <v>20</v>
      </c>
    </row>
    <row r="164" spans="1:8" x14ac:dyDescent="0.3">
      <c r="A164">
        <v>96500</v>
      </c>
      <c r="B164" t="s">
        <v>14</v>
      </c>
      <c r="G164">
        <v>2300</v>
      </c>
      <c r="H164" t="s">
        <v>20</v>
      </c>
    </row>
    <row r="165" spans="1:8" x14ac:dyDescent="0.3">
      <c r="A165">
        <v>6000</v>
      </c>
      <c r="B165" t="s">
        <v>14</v>
      </c>
      <c r="G165">
        <v>4000</v>
      </c>
      <c r="H165" t="s">
        <v>20</v>
      </c>
    </row>
    <row r="166" spans="1:8" x14ac:dyDescent="0.3">
      <c r="A166">
        <v>8700</v>
      </c>
      <c r="B166" t="s">
        <v>14</v>
      </c>
      <c r="G166">
        <v>5500</v>
      </c>
      <c r="H166" t="s">
        <v>20</v>
      </c>
    </row>
    <row r="167" spans="1:8" x14ac:dyDescent="0.3">
      <c r="A167">
        <v>7900</v>
      </c>
      <c r="B167" t="s">
        <v>14</v>
      </c>
      <c r="G167">
        <v>3700</v>
      </c>
      <c r="H167" t="s">
        <v>20</v>
      </c>
    </row>
    <row r="168" spans="1:8" x14ac:dyDescent="0.3">
      <c r="A168">
        <v>156800</v>
      </c>
      <c r="B168" t="s">
        <v>14</v>
      </c>
      <c r="G168">
        <v>5200</v>
      </c>
      <c r="H168" t="s">
        <v>20</v>
      </c>
    </row>
    <row r="169" spans="1:8" x14ac:dyDescent="0.3">
      <c r="A169">
        <v>157300</v>
      </c>
      <c r="B169" t="s">
        <v>14</v>
      </c>
      <c r="G169">
        <v>900</v>
      </c>
      <c r="H169" t="s">
        <v>20</v>
      </c>
    </row>
    <row r="170" spans="1:8" x14ac:dyDescent="0.3">
      <c r="A170">
        <v>7900</v>
      </c>
      <c r="B170" t="s">
        <v>14</v>
      </c>
      <c r="G170">
        <v>1800</v>
      </c>
      <c r="H170" t="s">
        <v>20</v>
      </c>
    </row>
    <row r="171" spans="1:8" x14ac:dyDescent="0.3">
      <c r="A171">
        <v>198600</v>
      </c>
      <c r="B171" t="s">
        <v>14</v>
      </c>
      <c r="G171">
        <v>5400</v>
      </c>
      <c r="H171" t="s">
        <v>20</v>
      </c>
    </row>
    <row r="172" spans="1:8" x14ac:dyDescent="0.3">
      <c r="A172">
        <v>195900</v>
      </c>
      <c r="B172" t="s">
        <v>14</v>
      </c>
      <c r="G172">
        <v>112300</v>
      </c>
      <c r="H172" t="s">
        <v>20</v>
      </c>
    </row>
    <row r="173" spans="1:8" x14ac:dyDescent="0.3">
      <c r="A173">
        <v>189000</v>
      </c>
      <c r="B173" t="s">
        <v>14</v>
      </c>
      <c r="G173">
        <v>900</v>
      </c>
      <c r="H173" t="s">
        <v>20</v>
      </c>
    </row>
    <row r="174" spans="1:8" x14ac:dyDescent="0.3">
      <c r="A174">
        <v>7500</v>
      </c>
      <c r="B174" t="s">
        <v>14</v>
      </c>
      <c r="G174">
        <v>22500</v>
      </c>
      <c r="H174" t="s">
        <v>20</v>
      </c>
    </row>
    <row r="175" spans="1:8" x14ac:dyDescent="0.3">
      <c r="A175">
        <v>85900</v>
      </c>
      <c r="B175" t="s">
        <v>14</v>
      </c>
      <c r="G175">
        <v>3400</v>
      </c>
      <c r="H175" t="s">
        <v>20</v>
      </c>
    </row>
    <row r="176" spans="1:8" x14ac:dyDescent="0.3">
      <c r="A176">
        <v>6700</v>
      </c>
      <c r="B176" t="s">
        <v>14</v>
      </c>
      <c r="G176">
        <v>2500</v>
      </c>
      <c r="H176" t="s">
        <v>20</v>
      </c>
    </row>
    <row r="177" spans="1:8" x14ac:dyDescent="0.3">
      <c r="A177">
        <v>8500</v>
      </c>
      <c r="B177" t="s">
        <v>14</v>
      </c>
      <c r="G177">
        <v>5300</v>
      </c>
      <c r="H177" t="s">
        <v>20</v>
      </c>
    </row>
    <row r="178" spans="1:8" x14ac:dyDescent="0.3">
      <c r="A178">
        <v>81600</v>
      </c>
      <c r="B178" t="s">
        <v>14</v>
      </c>
      <c r="G178">
        <v>6300</v>
      </c>
      <c r="H178" t="s">
        <v>20</v>
      </c>
    </row>
    <row r="179" spans="1:8" x14ac:dyDescent="0.3">
      <c r="A179">
        <v>119800</v>
      </c>
      <c r="B179" t="s">
        <v>14</v>
      </c>
      <c r="G179">
        <v>114400</v>
      </c>
      <c r="H179" t="s">
        <v>20</v>
      </c>
    </row>
    <row r="180" spans="1:8" x14ac:dyDescent="0.3">
      <c r="A180">
        <v>192100</v>
      </c>
      <c r="B180" t="s">
        <v>14</v>
      </c>
      <c r="G180">
        <v>38900</v>
      </c>
      <c r="H180" t="s">
        <v>20</v>
      </c>
    </row>
    <row r="181" spans="1:8" x14ac:dyDescent="0.3">
      <c r="A181">
        <v>98700</v>
      </c>
      <c r="B181" t="s">
        <v>14</v>
      </c>
      <c r="G181">
        <v>83000</v>
      </c>
      <c r="H181" t="s">
        <v>20</v>
      </c>
    </row>
    <row r="182" spans="1:8" x14ac:dyDescent="0.3">
      <c r="A182">
        <v>4500</v>
      </c>
      <c r="B182" t="s">
        <v>14</v>
      </c>
      <c r="G182">
        <v>2400</v>
      </c>
      <c r="H182" t="s">
        <v>20</v>
      </c>
    </row>
    <row r="183" spans="1:8" x14ac:dyDescent="0.3">
      <c r="A183">
        <v>100</v>
      </c>
      <c r="B183" t="s">
        <v>14</v>
      </c>
      <c r="G183">
        <v>800</v>
      </c>
      <c r="H183" t="s">
        <v>20</v>
      </c>
    </row>
    <row r="184" spans="1:8" x14ac:dyDescent="0.3">
      <c r="A184">
        <v>10000</v>
      </c>
      <c r="B184" t="s">
        <v>14</v>
      </c>
      <c r="G184">
        <v>7100</v>
      </c>
      <c r="H184" t="s">
        <v>20</v>
      </c>
    </row>
    <row r="185" spans="1:8" x14ac:dyDescent="0.3">
      <c r="A185">
        <v>9100</v>
      </c>
      <c r="B185" t="s">
        <v>14</v>
      </c>
      <c r="G185">
        <v>8100</v>
      </c>
      <c r="H185" t="s">
        <v>20</v>
      </c>
    </row>
    <row r="186" spans="1:8" x14ac:dyDescent="0.3">
      <c r="A186">
        <v>9100</v>
      </c>
      <c r="B186" t="s">
        <v>14</v>
      </c>
      <c r="G186">
        <v>900</v>
      </c>
      <c r="H186" t="s">
        <v>20</v>
      </c>
    </row>
    <row r="187" spans="1:8" x14ac:dyDescent="0.3">
      <c r="A187">
        <v>10000</v>
      </c>
      <c r="B187" t="s">
        <v>14</v>
      </c>
      <c r="G187">
        <v>48900</v>
      </c>
      <c r="H187" t="s">
        <v>20</v>
      </c>
    </row>
    <row r="188" spans="1:8" x14ac:dyDescent="0.3">
      <c r="A188">
        <v>79400</v>
      </c>
      <c r="B188" t="s">
        <v>14</v>
      </c>
      <c r="G188">
        <v>39300</v>
      </c>
      <c r="H188" t="s">
        <v>20</v>
      </c>
    </row>
    <row r="189" spans="1:8" x14ac:dyDescent="0.3">
      <c r="A189">
        <v>27500</v>
      </c>
      <c r="B189" t="s">
        <v>14</v>
      </c>
      <c r="G189">
        <v>7800</v>
      </c>
      <c r="H189" t="s">
        <v>20</v>
      </c>
    </row>
    <row r="190" spans="1:8" x14ac:dyDescent="0.3">
      <c r="A190">
        <v>5300</v>
      </c>
      <c r="B190" t="s">
        <v>14</v>
      </c>
      <c r="G190">
        <v>2100</v>
      </c>
      <c r="H190" t="s">
        <v>20</v>
      </c>
    </row>
    <row r="191" spans="1:8" x14ac:dyDescent="0.3">
      <c r="A191">
        <v>145600</v>
      </c>
      <c r="B191" t="s">
        <v>14</v>
      </c>
      <c r="G191">
        <v>113800</v>
      </c>
      <c r="H191" t="s">
        <v>20</v>
      </c>
    </row>
    <row r="192" spans="1:8" x14ac:dyDescent="0.3">
      <c r="A192">
        <v>184100</v>
      </c>
      <c r="B192" t="s">
        <v>14</v>
      </c>
      <c r="G192">
        <v>5000</v>
      </c>
      <c r="H192" t="s">
        <v>20</v>
      </c>
    </row>
    <row r="193" spans="1:8" x14ac:dyDescent="0.3">
      <c r="A193">
        <v>180400</v>
      </c>
      <c r="B193" t="s">
        <v>14</v>
      </c>
      <c r="G193">
        <v>8700</v>
      </c>
      <c r="H193" t="s">
        <v>20</v>
      </c>
    </row>
    <row r="194" spans="1:8" x14ac:dyDescent="0.3">
      <c r="A194">
        <v>9100</v>
      </c>
      <c r="B194" t="s">
        <v>14</v>
      </c>
      <c r="G194">
        <v>2700</v>
      </c>
      <c r="H194" t="s">
        <v>20</v>
      </c>
    </row>
    <row r="195" spans="1:8" x14ac:dyDescent="0.3">
      <c r="A195">
        <v>164100</v>
      </c>
      <c r="B195" t="s">
        <v>14</v>
      </c>
      <c r="G195">
        <v>1800</v>
      </c>
      <c r="H195" t="s">
        <v>20</v>
      </c>
    </row>
    <row r="196" spans="1:8" x14ac:dyDescent="0.3">
      <c r="A196">
        <v>7400</v>
      </c>
      <c r="B196" t="s">
        <v>14</v>
      </c>
      <c r="G196">
        <v>174500</v>
      </c>
      <c r="H196" t="s">
        <v>20</v>
      </c>
    </row>
    <row r="197" spans="1:8" x14ac:dyDescent="0.3">
      <c r="A197">
        <v>100</v>
      </c>
      <c r="B197" t="s">
        <v>14</v>
      </c>
      <c r="G197">
        <v>5100</v>
      </c>
      <c r="H197" t="s">
        <v>20</v>
      </c>
    </row>
    <row r="198" spans="1:8" x14ac:dyDescent="0.3">
      <c r="A198">
        <v>8700</v>
      </c>
      <c r="B198" t="s">
        <v>14</v>
      </c>
      <c r="G198">
        <v>1300</v>
      </c>
      <c r="H198" t="s">
        <v>20</v>
      </c>
    </row>
    <row r="199" spans="1:8" x14ac:dyDescent="0.3">
      <c r="A199">
        <v>118000</v>
      </c>
      <c r="B199" t="s">
        <v>14</v>
      </c>
      <c r="G199">
        <v>8100</v>
      </c>
      <c r="H199" t="s">
        <v>20</v>
      </c>
    </row>
    <row r="200" spans="1:8" x14ac:dyDescent="0.3">
      <c r="A200">
        <v>193200</v>
      </c>
      <c r="B200" t="s">
        <v>14</v>
      </c>
      <c r="G200">
        <v>8300</v>
      </c>
      <c r="H200" t="s">
        <v>20</v>
      </c>
    </row>
    <row r="201" spans="1:8" x14ac:dyDescent="0.3">
      <c r="A201">
        <v>4200</v>
      </c>
      <c r="B201" t="s">
        <v>14</v>
      </c>
      <c r="G201">
        <v>28400</v>
      </c>
      <c r="H201" t="s">
        <v>20</v>
      </c>
    </row>
    <row r="202" spans="1:8" x14ac:dyDescent="0.3">
      <c r="A202">
        <v>117000</v>
      </c>
      <c r="B202" t="s">
        <v>14</v>
      </c>
      <c r="G202">
        <v>102500</v>
      </c>
      <c r="H202" t="s">
        <v>20</v>
      </c>
    </row>
    <row r="203" spans="1:8" x14ac:dyDescent="0.3">
      <c r="A203">
        <v>74700</v>
      </c>
      <c r="B203" t="s">
        <v>14</v>
      </c>
      <c r="G203">
        <v>6200</v>
      </c>
      <c r="H203" t="s">
        <v>20</v>
      </c>
    </row>
    <row r="204" spans="1:8" x14ac:dyDescent="0.3">
      <c r="A204">
        <v>10000</v>
      </c>
      <c r="B204" t="s">
        <v>14</v>
      </c>
      <c r="G204">
        <v>2100</v>
      </c>
      <c r="H204" t="s">
        <v>20</v>
      </c>
    </row>
    <row r="205" spans="1:8" x14ac:dyDescent="0.3">
      <c r="A205">
        <v>5300</v>
      </c>
      <c r="B205" t="s">
        <v>14</v>
      </c>
      <c r="G205">
        <v>148400</v>
      </c>
      <c r="H205" t="s">
        <v>20</v>
      </c>
    </row>
    <row r="206" spans="1:8" x14ac:dyDescent="0.3">
      <c r="A206">
        <v>3900</v>
      </c>
      <c r="B206" t="s">
        <v>14</v>
      </c>
      <c r="G206">
        <v>116500</v>
      </c>
      <c r="H206" t="s">
        <v>20</v>
      </c>
    </row>
    <row r="207" spans="1:8" x14ac:dyDescent="0.3">
      <c r="A207">
        <v>6900</v>
      </c>
      <c r="B207" t="s">
        <v>14</v>
      </c>
      <c r="G207">
        <v>146400</v>
      </c>
      <c r="H207" t="s">
        <v>20</v>
      </c>
    </row>
    <row r="208" spans="1:8" x14ac:dyDescent="0.3">
      <c r="A208">
        <v>167500</v>
      </c>
      <c r="B208" t="s">
        <v>14</v>
      </c>
      <c r="G208">
        <v>33800</v>
      </c>
      <c r="H208" t="s">
        <v>20</v>
      </c>
    </row>
    <row r="209" spans="1:8" x14ac:dyDescent="0.3">
      <c r="A209">
        <v>97200</v>
      </c>
      <c r="B209" t="s">
        <v>14</v>
      </c>
      <c r="G209">
        <v>2400</v>
      </c>
      <c r="H209" t="s">
        <v>20</v>
      </c>
    </row>
    <row r="210" spans="1:8" x14ac:dyDescent="0.3">
      <c r="A210">
        <v>125600</v>
      </c>
      <c r="B210" t="s">
        <v>14</v>
      </c>
      <c r="G210">
        <v>98800</v>
      </c>
      <c r="H210" t="s">
        <v>20</v>
      </c>
    </row>
    <row r="211" spans="1:8" x14ac:dyDescent="0.3">
      <c r="A211">
        <v>9400</v>
      </c>
      <c r="B211" t="s">
        <v>14</v>
      </c>
      <c r="G211">
        <v>134300</v>
      </c>
      <c r="H211" t="s">
        <v>20</v>
      </c>
    </row>
    <row r="212" spans="1:8" x14ac:dyDescent="0.3">
      <c r="A212">
        <v>110800</v>
      </c>
      <c r="B212" t="s">
        <v>14</v>
      </c>
      <c r="G212">
        <v>71200</v>
      </c>
      <c r="H212" t="s">
        <v>20</v>
      </c>
    </row>
    <row r="213" spans="1:8" x14ac:dyDescent="0.3">
      <c r="A213">
        <v>93800</v>
      </c>
      <c r="B213" t="s">
        <v>14</v>
      </c>
      <c r="G213">
        <v>4700</v>
      </c>
      <c r="H213" t="s">
        <v>20</v>
      </c>
    </row>
    <row r="214" spans="1:8" x14ac:dyDescent="0.3">
      <c r="A214">
        <v>108700</v>
      </c>
      <c r="B214" t="s">
        <v>14</v>
      </c>
      <c r="G214">
        <v>1200</v>
      </c>
      <c r="H214" t="s">
        <v>20</v>
      </c>
    </row>
    <row r="215" spans="1:8" x14ac:dyDescent="0.3">
      <c r="A215">
        <v>9000</v>
      </c>
      <c r="B215" t="s">
        <v>14</v>
      </c>
      <c r="G215">
        <v>5600</v>
      </c>
      <c r="H215" t="s">
        <v>20</v>
      </c>
    </row>
    <row r="216" spans="1:8" x14ac:dyDescent="0.3">
      <c r="A216">
        <v>2100</v>
      </c>
      <c r="B216" t="s">
        <v>14</v>
      </c>
      <c r="G216">
        <v>3600</v>
      </c>
      <c r="H216" t="s">
        <v>20</v>
      </c>
    </row>
    <row r="217" spans="1:8" x14ac:dyDescent="0.3">
      <c r="A217">
        <v>2000</v>
      </c>
      <c r="B217" t="s">
        <v>14</v>
      </c>
      <c r="G217">
        <v>5000</v>
      </c>
      <c r="H217" t="s">
        <v>20</v>
      </c>
    </row>
    <row r="218" spans="1:8" x14ac:dyDescent="0.3">
      <c r="A218">
        <v>7100</v>
      </c>
      <c r="B218" t="s">
        <v>14</v>
      </c>
      <c r="G218">
        <v>4000</v>
      </c>
      <c r="H218" t="s">
        <v>20</v>
      </c>
    </row>
    <row r="219" spans="1:8" x14ac:dyDescent="0.3">
      <c r="A219">
        <v>7800</v>
      </c>
      <c r="B219" t="s">
        <v>14</v>
      </c>
      <c r="G219">
        <v>7400</v>
      </c>
      <c r="H219" t="s">
        <v>20</v>
      </c>
    </row>
    <row r="220" spans="1:8" x14ac:dyDescent="0.3">
      <c r="A220">
        <v>5200</v>
      </c>
      <c r="B220" t="s">
        <v>14</v>
      </c>
      <c r="G220">
        <v>68800</v>
      </c>
      <c r="H220" t="s">
        <v>20</v>
      </c>
    </row>
    <row r="221" spans="1:8" x14ac:dyDescent="0.3">
      <c r="A221">
        <v>92500</v>
      </c>
      <c r="B221" t="s">
        <v>14</v>
      </c>
      <c r="G221">
        <v>8600</v>
      </c>
      <c r="H221" t="s">
        <v>20</v>
      </c>
    </row>
    <row r="222" spans="1:8" x14ac:dyDescent="0.3">
      <c r="A222">
        <v>8900</v>
      </c>
      <c r="B222" t="s">
        <v>14</v>
      </c>
      <c r="G222">
        <v>110300</v>
      </c>
      <c r="H222" t="s">
        <v>20</v>
      </c>
    </row>
    <row r="223" spans="1:8" x14ac:dyDescent="0.3">
      <c r="A223">
        <v>7100</v>
      </c>
      <c r="B223" t="s">
        <v>14</v>
      </c>
      <c r="G223">
        <v>5300</v>
      </c>
      <c r="H223" t="s">
        <v>20</v>
      </c>
    </row>
    <row r="224" spans="1:8" x14ac:dyDescent="0.3">
      <c r="A224">
        <v>9600</v>
      </c>
      <c r="B224" t="s">
        <v>14</v>
      </c>
      <c r="G224">
        <v>2400</v>
      </c>
      <c r="H224" t="s">
        <v>20</v>
      </c>
    </row>
    <row r="225" spans="1:8" x14ac:dyDescent="0.3">
      <c r="A225">
        <v>121600</v>
      </c>
      <c r="B225" t="s">
        <v>14</v>
      </c>
      <c r="G225">
        <v>56800</v>
      </c>
      <c r="H225" t="s">
        <v>20</v>
      </c>
    </row>
    <row r="226" spans="1:8" x14ac:dyDescent="0.3">
      <c r="A226">
        <v>86200</v>
      </c>
      <c r="B226" t="s">
        <v>14</v>
      </c>
      <c r="G226">
        <v>900</v>
      </c>
      <c r="H226" t="s">
        <v>20</v>
      </c>
    </row>
    <row r="227" spans="1:8" x14ac:dyDescent="0.3">
      <c r="A227">
        <v>8100</v>
      </c>
      <c r="B227" t="s">
        <v>14</v>
      </c>
      <c r="G227">
        <v>2500</v>
      </c>
      <c r="H227" t="s">
        <v>20</v>
      </c>
    </row>
    <row r="228" spans="1:8" x14ac:dyDescent="0.3">
      <c r="A228">
        <v>8800</v>
      </c>
      <c r="B228" t="s">
        <v>14</v>
      </c>
      <c r="G228">
        <v>25500</v>
      </c>
      <c r="H228" t="s">
        <v>20</v>
      </c>
    </row>
    <row r="229" spans="1:8" x14ac:dyDescent="0.3">
      <c r="A229">
        <v>100</v>
      </c>
      <c r="B229" t="s">
        <v>14</v>
      </c>
      <c r="G229">
        <v>18000</v>
      </c>
      <c r="H229" t="s">
        <v>20</v>
      </c>
    </row>
    <row r="230" spans="1:8" x14ac:dyDescent="0.3">
      <c r="A230">
        <v>4900</v>
      </c>
      <c r="B230" t="s">
        <v>14</v>
      </c>
      <c r="G230">
        <v>172700</v>
      </c>
      <c r="H230" t="s">
        <v>20</v>
      </c>
    </row>
    <row r="231" spans="1:8" x14ac:dyDescent="0.3">
      <c r="A231">
        <v>4000</v>
      </c>
      <c r="B231" t="s">
        <v>14</v>
      </c>
      <c r="G231">
        <v>9100</v>
      </c>
      <c r="H231" t="s">
        <v>20</v>
      </c>
    </row>
    <row r="232" spans="1:8" x14ac:dyDescent="0.3">
      <c r="A232">
        <v>7300</v>
      </c>
      <c r="B232" t="s">
        <v>14</v>
      </c>
      <c r="G232">
        <v>5900</v>
      </c>
      <c r="H232" t="s">
        <v>20</v>
      </c>
    </row>
    <row r="233" spans="1:8" x14ac:dyDescent="0.3">
      <c r="A233">
        <v>161900</v>
      </c>
      <c r="B233" t="s">
        <v>14</v>
      </c>
      <c r="G233">
        <v>177700</v>
      </c>
      <c r="H233" t="s">
        <v>20</v>
      </c>
    </row>
    <row r="234" spans="1:8" x14ac:dyDescent="0.3">
      <c r="A234">
        <v>7700</v>
      </c>
      <c r="B234" t="s">
        <v>14</v>
      </c>
      <c r="G234">
        <v>800</v>
      </c>
      <c r="H234" t="s">
        <v>20</v>
      </c>
    </row>
    <row r="235" spans="1:8" x14ac:dyDescent="0.3">
      <c r="A235">
        <v>7900</v>
      </c>
      <c r="B235" t="s">
        <v>14</v>
      </c>
      <c r="G235">
        <v>7600</v>
      </c>
      <c r="H235" t="s">
        <v>20</v>
      </c>
    </row>
    <row r="236" spans="1:8" x14ac:dyDescent="0.3">
      <c r="A236">
        <v>163600</v>
      </c>
      <c r="B236" t="s">
        <v>14</v>
      </c>
      <c r="G236">
        <v>900</v>
      </c>
      <c r="H236" t="s">
        <v>20</v>
      </c>
    </row>
    <row r="237" spans="1:8" x14ac:dyDescent="0.3">
      <c r="A237">
        <v>81300</v>
      </c>
      <c r="B237" t="s">
        <v>14</v>
      </c>
      <c r="G237">
        <v>8300</v>
      </c>
      <c r="H237" t="s">
        <v>20</v>
      </c>
    </row>
    <row r="238" spans="1:8" x14ac:dyDescent="0.3">
      <c r="A238">
        <v>170800</v>
      </c>
      <c r="B238" t="s">
        <v>14</v>
      </c>
      <c r="G238">
        <v>5300</v>
      </c>
      <c r="H238" t="s">
        <v>20</v>
      </c>
    </row>
    <row r="239" spans="1:8" x14ac:dyDescent="0.3">
      <c r="A239">
        <v>150600</v>
      </c>
      <c r="B239" t="s">
        <v>14</v>
      </c>
      <c r="G239">
        <v>2800</v>
      </c>
      <c r="H239" t="s">
        <v>20</v>
      </c>
    </row>
    <row r="240" spans="1:8" x14ac:dyDescent="0.3">
      <c r="A240">
        <v>7800</v>
      </c>
      <c r="B240" t="s">
        <v>14</v>
      </c>
      <c r="G240">
        <v>4200</v>
      </c>
      <c r="H240" t="s">
        <v>20</v>
      </c>
    </row>
    <row r="241" spans="1:8" x14ac:dyDescent="0.3">
      <c r="A241">
        <v>159800</v>
      </c>
      <c r="B241" t="s">
        <v>14</v>
      </c>
      <c r="G241">
        <v>1300</v>
      </c>
      <c r="H241" t="s">
        <v>20</v>
      </c>
    </row>
    <row r="242" spans="1:8" x14ac:dyDescent="0.3">
      <c r="A242">
        <v>8800</v>
      </c>
      <c r="B242" t="s">
        <v>14</v>
      </c>
      <c r="G242">
        <v>66100</v>
      </c>
      <c r="H242" t="s">
        <v>20</v>
      </c>
    </row>
    <row r="243" spans="1:8" x14ac:dyDescent="0.3">
      <c r="A243">
        <v>179100</v>
      </c>
      <c r="B243" t="s">
        <v>14</v>
      </c>
      <c r="G243">
        <v>29500</v>
      </c>
      <c r="H243" t="s">
        <v>20</v>
      </c>
    </row>
    <row r="244" spans="1:8" x14ac:dyDescent="0.3">
      <c r="A244">
        <v>100</v>
      </c>
      <c r="B244" t="s">
        <v>14</v>
      </c>
      <c r="G244">
        <v>5200</v>
      </c>
      <c r="H244" t="s">
        <v>20</v>
      </c>
    </row>
    <row r="245" spans="1:8" x14ac:dyDescent="0.3">
      <c r="A245">
        <v>6500</v>
      </c>
      <c r="B245" t="s">
        <v>14</v>
      </c>
      <c r="G245">
        <v>6000</v>
      </c>
      <c r="H245" t="s">
        <v>20</v>
      </c>
    </row>
    <row r="246" spans="1:8" x14ac:dyDescent="0.3">
      <c r="A246">
        <v>9100</v>
      </c>
      <c r="B246" t="s">
        <v>14</v>
      </c>
      <c r="G246">
        <v>5800</v>
      </c>
      <c r="H246" t="s">
        <v>20</v>
      </c>
    </row>
    <row r="247" spans="1:8" x14ac:dyDescent="0.3">
      <c r="A247">
        <v>3700</v>
      </c>
      <c r="B247" t="s">
        <v>14</v>
      </c>
      <c r="G247">
        <v>105300</v>
      </c>
      <c r="H247" t="s">
        <v>20</v>
      </c>
    </row>
    <row r="248" spans="1:8" x14ac:dyDescent="0.3">
      <c r="A248">
        <v>160400</v>
      </c>
      <c r="B248" t="s">
        <v>14</v>
      </c>
      <c r="G248">
        <v>20000</v>
      </c>
      <c r="H248" t="s">
        <v>20</v>
      </c>
    </row>
    <row r="249" spans="1:8" x14ac:dyDescent="0.3">
      <c r="A249">
        <v>8700</v>
      </c>
      <c r="B249" t="s">
        <v>14</v>
      </c>
      <c r="G249">
        <v>94900</v>
      </c>
      <c r="H249" t="s">
        <v>20</v>
      </c>
    </row>
    <row r="250" spans="1:8" x14ac:dyDescent="0.3">
      <c r="A250">
        <v>7200</v>
      </c>
      <c r="B250" t="s">
        <v>14</v>
      </c>
      <c r="G250">
        <v>6800</v>
      </c>
      <c r="H250" t="s">
        <v>20</v>
      </c>
    </row>
    <row r="251" spans="1:8" x14ac:dyDescent="0.3">
      <c r="A251">
        <v>7900</v>
      </c>
      <c r="B251" t="s">
        <v>14</v>
      </c>
      <c r="G251">
        <v>72400</v>
      </c>
      <c r="H251" t="s">
        <v>20</v>
      </c>
    </row>
    <row r="252" spans="1:8" x14ac:dyDescent="0.3">
      <c r="A252">
        <v>103200</v>
      </c>
      <c r="B252" t="s">
        <v>14</v>
      </c>
      <c r="G252">
        <v>31200</v>
      </c>
      <c r="H252" t="s">
        <v>20</v>
      </c>
    </row>
    <row r="253" spans="1:8" x14ac:dyDescent="0.3">
      <c r="A253">
        <v>7800</v>
      </c>
      <c r="B253" t="s">
        <v>14</v>
      </c>
      <c r="G253">
        <v>6700</v>
      </c>
      <c r="H253" t="s">
        <v>20</v>
      </c>
    </row>
    <row r="254" spans="1:8" x14ac:dyDescent="0.3">
      <c r="A254">
        <v>43000</v>
      </c>
      <c r="B254" t="s">
        <v>14</v>
      </c>
      <c r="G254">
        <v>2700</v>
      </c>
      <c r="H254" t="s">
        <v>20</v>
      </c>
    </row>
    <row r="255" spans="1:8" x14ac:dyDescent="0.3">
      <c r="A255">
        <v>172000</v>
      </c>
      <c r="B255" t="s">
        <v>14</v>
      </c>
      <c r="G255">
        <v>6200</v>
      </c>
      <c r="H255" t="s">
        <v>20</v>
      </c>
    </row>
    <row r="256" spans="1:8" x14ac:dyDescent="0.3">
      <c r="A256">
        <v>153700</v>
      </c>
      <c r="B256" t="s">
        <v>14</v>
      </c>
      <c r="G256">
        <v>43800</v>
      </c>
      <c r="H256" t="s">
        <v>20</v>
      </c>
    </row>
    <row r="257" spans="1:8" x14ac:dyDescent="0.3">
      <c r="A257">
        <v>3600</v>
      </c>
      <c r="B257" t="s">
        <v>14</v>
      </c>
      <c r="G257">
        <v>18900</v>
      </c>
      <c r="H257" t="s">
        <v>20</v>
      </c>
    </row>
    <row r="258" spans="1:8" x14ac:dyDescent="0.3">
      <c r="A258">
        <v>100</v>
      </c>
      <c r="B258" t="s">
        <v>14</v>
      </c>
      <c r="G258">
        <v>86400</v>
      </c>
      <c r="H258" t="s">
        <v>20</v>
      </c>
    </row>
    <row r="259" spans="1:8" x14ac:dyDescent="0.3">
      <c r="A259">
        <v>3300</v>
      </c>
      <c r="B259" t="s">
        <v>14</v>
      </c>
      <c r="G259">
        <v>8900</v>
      </c>
      <c r="H259" t="s">
        <v>20</v>
      </c>
    </row>
    <row r="260" spans="1:8" x14ac:dyDescent="0.3">
      <c r="A260">
        <v>187600</v>
      </c>
      <c r="B260" t="s">
        <v>14</v>
      </c>
      <c r="G260">
        <v>700</v>
      </c>
      <c r="H260" t="s">
        <v>20</v>
      </c>
    </row>
    <row r="261" spans="1:8" x14ac:dyDescent="0.3">
      <c r="A261">
        <v>145000</v>
      </c>
      <c r="B261" t="s">
        <v>14</v>
      </c>
      <c r="G261">
        <v>600</v>
      </c>
      <c r="H261" t="s">
        <v>20</v>
      </c>
    </row>
    <row r="262" spans="1:8" x14ac:dyDescent="0.3">
      <c r="A262">
        <v>5500</v>
      </c>
      <c r="B262" t="s">
        <v>14</v>
      </c>
      <c r="G262">
        <v>121600</v>
      </c>
      <c r="H262" t="s">
        <v>20</v>
      </c>
    </row>
    <row r="263" spans="1:8" x14ac:dyDescent="0.3">
      <c r="A263">
        <v>94900</v>
      </c>
      <c r="B263" t="s">
        <v>14</v>
      </c>
      <c r="G263">
        <v>70300</v>
      </c>
      <c r="H263" t="s">
        <v>20</v>
      </c>
    </row>
    <row r="264" spans="1:8" x14ac:dyDescent="0.3">
      <c r="A264">
        <v>5100</v>
      </c>
      <c r="B264" t="s">
        <v>14</v>
      </c>
      <c r="G264">
        <v>73800</v>
      </c>
      <c r="H264" t="s">
        <v>20</v>
      </c>
    </row>
    <row r="265" spans="1:8" x14ac:dyDescent="0.3">
      <c r="A265">
        <v>121100</v>
      </c>
      <c r="B265" t="s">
        <v>14</v>
      </c>
      <c r="G265">
        <v>6300</v>
      </c>
      <c r="H265" t="s">
        <v>20</v>
      </c>
    </row>
    <row r="266" spans="1:8" x14ac:dyDescent="0.3">
      <c r="A266">
        <v>7000</v>
      </c>
      <c r="B266" t="s">
        <v>14</v>
      </c>
      <c r="G266">
        <v>71100</v>
      </c>
      <c r="H266" t="s">
        <v>20</v>
      </c>
    </row>
    <row r="267" spans="1:8" x14ac:dyDescent="0.3">
      <c r="A267">
        <v>195200</v>
      </c>
      <c r="B267" t="s">
        <v>14</v>
      </c>
      <c r="G267">
        <v>5300</v>
      </c>
      <c r="H267" t="s">
        <v>20</v>
      </c>
    </row>
    <row r="268" spans="1:8" x14ac:dyDescent="0.3">
      <c r="A268">
        <v>7200</v>
      </c>
      <c r="B268" t="s">
        <v>14</v>
      </c>
      <c r="G268">
        <v>88700</v>
      </c>
      <c r="H268" t="s">
        <v>20</v>
      </c>
    </row>
    <row r="269" spans="1:8" x14ac:dyDescent="0.3">
      <c r="A269">
        <v>170600</v>
      </c>
      <c r="B269" t="s">
        <v>14</v>
      </c>
      <c r="G269">
        <v>3300</v>
      </c>
      <c r="H269" t="s">
        <v>20</v>
      </c>
    </row>
    <row r="270" spans="1:8" x14ac:dyDescent="0.3">
      <c r="A270">
        <v>7800</v>
      </c>
      <c r="B270" t="s">
        <v>14</v>
      </c>
      <c r="G270">
        <v>137600</v>
      </c>
      <c r="H270" t="s">
        <v>20</v>
      </c>
    </row>
    <row r="271" spans="1:8" x14ac:dyDescent="0.3">
      <c r="A271">
        <v>9400</v>
      </c>
      <c r="B271" t="s">
        <v>14</v>
      </c>
      <c r="G271">
        <v>3900</v>
      </c>
      <c r="H271" t="s">
        <v>20</v>
      </c>
    </row>
    <row r="272" spans="1:8" x14ac:dyDescent="0.3">
      <c r="A272">
        <v>7800</v>
      </c>
      <c r="B272" t="s">
        <v>14</v>
      </c>
      <c r="G272">
        <v>10000</v>
      </c>
      <c r="H272" t="s">
        <v>20</v>
      </c>
    </row>
    <row r="273" spans="1:8" x14ac:dyDescent="0.3">
      <c r="A273">
        <v>141100</v>
      </c>
      <c r="B273" t="s">
        <v>14</v>
      </c>
      <c r="G273">
        <v>42800</v>
      </c>
      <c r="H273" t="s">
        <v>20</v>
      </c>
    </row>
    <row r="274" spans="1:8" x14ac:dyDescent="0.3">
      <c r="A274">
        <v>6600</v>
      </c>
      <c r="B274" t="s">
        <v>14</v>
      </c>
      <c r="G274">
        <v>6200</v>
      </c>
      <c r="H274" t="s">
        <v>20</v>
      </c>
    </row>
    <row r="275" spans="1:8" x14ac:dyDescent="0.3">
      <c r="A275">
        <v>66600</v>
      </c>
      <c r="B275" t="s">
        <v>14</v>
      </c>
      <c r="G275">
        <v>26500</v>
      </c>
      <c r="H275" t="s">
        <v>20</v>
      </c>
    </row>
    <row r="276" spans="1:8" x14ac:dyDescent="0.3">
      <c r="G276">
        <v>1400</v>
      </c>
      <c r="H276" t="s">
        <v>20</v>
      </c>
    </row>
    <row r="277" spans="1:8" x14ac:dyDescent="0.3">
      <c r="G277">
        <v>25600</v>
      </c>
      <c r="H277" t="s">
        <v>20</v>
      </c>
    </row>
    <row r="278" spans="1:8" x14ac:dyDescent="0.3">
      <c r="G278">
        <v>5100</v>
      </c>
      <c r="H278" t="s">
        <v>20</v>
      </c>
    </row>
    <row r="279" spans="1:8" x14ac:dyDescent="0.3">
      <c r="G279">
        <v>6400</v>
      </c>
      <c r="H279" t="s">
        <v>20</v>
      </c>
    </row>
    <row r="280" spans="1:8" x14ac:dyDescent="0.3">
      <c r="G280">
        <v>1900</v>
      </c>
      <c r="H280" t="s">
        <v>20</v>
      </c>
    </row>
    <row r="281" spans="1:8" x14ac:dyDescent="0.3">
      <c r="G281">
        <v>59200</v>
      </c>
      <c r="H281" t="s">
        <v>20</v>
      </c>
    </row>
    <row r="282" spans="1:8" x14ac:dyDescent="0.3">
      <c r="G282">
        <v>139000</v>
      </c>
      <c r="H282" t="s">
        <v>20</v>
      </c>
    </row>
    <row r="283" spans="1:8" x14ac:dyDescent="0.3">
      <c r="G283">
        <v>14900</v>
      </c>
      <c r="H283" t="s">
        <v>20</v>
      </c>
    </row>
    <row r="284" spans="1:8" x14ac:dyDescent="0.3">
      <c r="G284">
        <v>10000</v>
      </c>
      <c r="H284" t="s">
        <v>20</v>
      </c>
    </row>
    <row r="285" spans="1:8" x14ac:dyDescent="0.3">
      <c r="G285">
        <v>600</v>
      </c>
      <c r="H285" t="s">
        <v>20</v>
      </c>
    </row>
    <row r="286" spans="1:8" x14ac:dyDescent="0.3">
      <c r="G286">
        <v>35000</v>
      </c>
      <c r="H286" t="s">
        <v>20</v>
      </c>
    </row>
    <row r="287" spans="1:8" x14ac:dyDescent="0.3">
      <c r="G287">
        <v>6900</v>
      </c>
      <c r="H287" t="s">
        <v>20</v>
      </c>
    </row>
    <row r="288" spans="1:8" x14ac:dyDescent="0.3">
      <c r="G288">
        <v>5100</v>
      </c>
      <c r="H288" t="s">
        <v>20</v>
      </c>
    </row>
    <row r="289" spans="7:8" x14ac:dyDescent="0.3">
      <c r="G289">
        <v>6900</v>
      </c>
      <c r="H289" t="s">
        <v>20</v>
      </c>
    </row>
    <row r="290" spans="7:8" x14ac:dyDescent="0.3">
      <c r="G290">
        <v>16200</v>
      </c>
      <c r="H290" t="s">
        <v>20</v>
      </c>
    </row>
    <row r="291" spans="7:8" x14ac:dyDescent="0.3">
      <c r="G291">
        <v>97600</v>
      </c>
      <c r="H291" t="s">
        <v>20</v>
      </c>
    </row>
    <row r="292" spans="7:8" x14ac:dyDescent="0.3">
      <c r="G292">
        <v>9700</v>
      </c>
      <c r="H292" t="s">
        <v>20</v>
      </c>
    </row>
    <row r="293" spans="7:8" x14ac:dyDescent="0.3">
      <c r="G293">
        <v>62300</v>
      </c>
      <c r="H293" t="s">
        <v>20</v>
      </c>
    </row>
    <row r="294" spans="7:8" x14ac:dyDescent="0.3">
      <c r="G294">
        <v>1400</v>
      </c>
      <c r="H294" t="s">
        <v>20</v>
      </c>
    </row>
    <row r="295" spans="7:8" x14ac:dyDescent="0.3">
      <c r="G295">
        <v>5400</v>
      </c>
      <c r="H295" t="s">
        <v>20</v>
      </c>
    </row>
    <row r="296" spans="7:8" x14ac:dyDescent="0.3">
      <c r="G296">
        <v>2300</v>
      </c>
      <c r="H296" t="s">
        <v>20</v>
      </c>
    </row>
    <row r="297" spans="7:8" x14ac:dyDescent="0.3">
      <c r="G297">
        <v>7500</v>
      </c>
      <c r="H297" t="s">
        <v>20</v>
      </c>
    </row>
    <row r="298" spans="7:8" x14ac:dyDescent="0.3">
      <c r="G298">
        <v>1500</v>
      </c>
      <c r="H298" t="s">
        <v>20</v>
      </c>
    </row>
    <row r="299" spans="7:8" x14ac:dyDescent="0.3">
      <c r="G299">
        <v>2900</v>
      </c>
      <c r="H299" t="s">
        <v>20</v>
      </c>
    </row>
    <row r="300" spans="7:8" x14ac:dyDescent="0.3">
      <c r="G300">
        <v>7300</v>
      </c>
      <c r="H300" t="s">
        <v>20</v>
      </c>
    </row>
    <row r="301" spans="7:8" x14ac:dyDescent="0.3">
      <c r="G301">
        <v>3600</v>
      </c>
      <c r="H301" t="s">
        <v>20</v>
      </c>
    </row>
    <row r="302" spans="7:8" x14ac:dyDescent="0.3">
      <c r="G302">
        <v>5000</v>
      </c>
      <c r="H302" t="s">
        <v>20</v>
      </c>
    </row>
    <row r="303" spans="7:8" x14ac:dyDescent="0.3">
      <c r="G303">
        <v>128900</v>
      </c>
      <c r="H303" t="s">
        <v>20</v>
      </c>
    </row>
    <row r="304" spans="7:8" x14ac:dyDescent="0.3">
      <c r="G304">
        <v>52000</v>
      </c>
      <c r="H304" t="s">
        <v>20</v>
      </c>
    </row>
    <row r="305" spans="7:8" x14ac:dyDescent="0.3">
      <c r="G305">
        <v>63400</v>
      </c>
      <c r="H305" t="s">
        <v>20</v>
      </c>
    </row>
    <row r="306" spans="7:8" x14ac:dyDescent="0.3">
      <c r="G306">
        <v>8700</v>
      </c>
      <c r="H306" t="s">
        <v>20</v>
      </c>
    </row>
    <row r="307" spans="7:8" x14ac:dyDescent="0.3">
      <c r="G307">
        <v>7300</v>
      </c>
      <c r="H307" t="s">
        <v>20</v>
      </c>
    </row>
    <row r="308" spans="7:8" x14ac:dyDescent="0.3">
      <c r="G308">
        <v>4300</v>
      </c>
      <c r="H308" t="s">
        <v>20</v>
      </c>
    </row>
    <row r="309" spans="7:8" x14ac:dyDescent="0.3">
      <c r="G309">
        <v>800</v>
      </c>
      <c r="H309" t="s">
        <v>20</v>
      </c>
    </row>
    <row r="310" spans="7:8" x14ac:dyDescent="0.3">
      <c r="G310">
        <v>6900</v>
      </c>
      <c r="H310" t="s">
        <v>20</v>
      </c>
    </row>
    <row r="311" spans="7:8" x14ac:dyDescent="0.3">
      <c r="G311">
        <v>38500</v>
      </c>
      <c r="H311" t="s">
        <v>20</v>
      </c>
    </row>
    <row r="312" spans="7:8" x14ac:dyDescent="0.3">
      <c r="G312">
        <v>2000</v>
      </c>
      <c r="H312" t="s">
        <v>20</v>
      </c>
    </row>
    <row r="313" spans="7:8" x14ac:dyDescent="0.3">
      <c r="G313">
        <v>5600</v>
      </c>
      <c r="H313" t="s">
        <v>20</v>
      </c>
    </row>
    <row r="314" spans="7:8" x14ac:dyDescent="0.3">
      <c r="G314">
        <v>8300</v>
      </c>
      <c r="H314" t="s">
        <v>20</v>
      </c>
    </row>
    <row r="315" spans="7:8" x14ac:dyDescent="0.3">
      <c r="G315">
        <v>6900</v>
      </c>
      <c r="H315" t="s">
        <v>20</v>
      </c>
    </row>
    <row r="316" spans="7:8" x14ac:dyDescent="0.3">
      <c r="G316">
        <v>48500</v>
      </c>
      <c r="H316" t="s">
        <v>20</v>
      </c>
    </row>
    <row r="317" spans="7:8" x14ac:dyDescent="0.3">
      <c r="G317">
        <v>8900</v>
      </c>
      <c r="H317" t="s">
        <v>20</v>
      </c>
    </row>
    <row r="318" spans="7:8" x14ac:dyDescent="0.3">
      <c r="G318">
        <v>5600</v>
      </c>
      <c r="H318" t="s">
        <v>20</v>
      </c>
    </row>
    <row r="319" spans="7:8" x14ac:dyDescent="0.3">
      <c r="G319">
        <v>15800</v>
      </c>
      <c r="H319" t="s">
        <v>20</v>
      </c>
    </row>
    <row r="320" spans="7:8" x14ac:dyDescent="0.3">
      <c r="G320">
        <v>4200</v>
      </c>
      <c r="H320" t="s">
        <v>20</v>
      </c>
    </row>
    <row r="321" spans="7:8" x14ac:dyDescent="0.3">
      <c r="G321">
        <v>37100</v>
      </c>
      <c r="H321" t="s">
        <v>20</v>
      </c>
    </row>
    <row r="322" spans="7:8" x14ac:dyDescent="0.3">
      <c r="G322">
        <v>3700</v>
      </c>
      <c r="H322" t="s">
        <v>20</v>
      </c>
    </row>
    <row r="323" spans="7:8" x14ac:dyDescent="0.3">
      <c r="G323">
        <v>1200</v>
      </c>
      <c r="H323" t="s">
        <v>20</v>
      </c>
    </row>
    <row r="324" spans="7:8" x14ac:dyDescent="0.3">
      <c r="G324">
        <v>1200</v>
      </c>
      <c r="H324" t="s">
        <v>20</v>
      </c>
    </row>
    <row r="325" spans="7:8" x14ac:dyDescent="0.3">
      <c r="G325">
        <v>2000</v>
      </c>
      <c r="H325" t="s">
        <v>20</v>
      </c>
    </row>
    <row r="326" spans="7:8" x14ac:dyDescent="0.3">
      <c r="G326">
        <v>55800</v>
      </c>
      <c r="H326" t="s">
        <v>20</v>
      </c>
    </row>
    <row r="327" spans="7:8" x14ac:dyDescent="0.3">
      <c r="G327">
        <v>4900</v>
      </c>
      <c r="H327" t="s">
        <v>20</v>
      </c>
    </row>
    <row r="328" spans="7:8" x14ac:dyDescent="0.3">
      <c r="G328">
        <v>3600</v>
      </c>
      <c r="H328" t="s">
        <v>20</v>
      </c>
    </row>
    <row r="329" spans="7:8" x14ac:dyDescent="0.3">
      <c r="G329">
        <v>4700</v>
      </c>
      <c r="H329" t="s">
        <v>20</v>
      </c>
    </row>
    <row r="330" spans="7:8" x14ac:dyDescent="0.3">
      <c r="G330">
        <v>70400</v>
      </c>
      <c r="H330" t="s">
        <v>20</v>
      </c>
    </row>
    <row r="331" spans="7:8" x14ac:dyDescent="0.3">
      <c r="G331">
        <v>1300</v>
      </c>
      <c r="H331" t="s">
        <v>20</v>
      </c>
    </row>
    <row r="332" spans="7:8" x14ac:dyDescent="0.3">
      <c r="G332">
        <v>1400</v>
      </c>
      <c r="H332" t="s">
        <v>20</v>
      </c>
    </row>
    <row r="333" spans="7:8" x14ac:dyDescent="0.3">
      <c r="G333">
        <v>2200</v>
      </c>
      <c r="H333" t="s">
        <v>20</v>
      </c>
    </row>
    <row r="334" spans="7:8" x14ac:dyDescent="0.3">
      <c r="G334">
        <v>5600</v>
      </c>
      <c r="H334" t="s">
        <v>20</v>
      </c>
    </row>
    <row r="335" spans="7:8" x14ac:dyDescent="0.3">
      <c r="G335">
        <v>1100</v>
      </c>
      <c r="H335" t="s">
        <v>20</v>
      </c>
    </row>
    <row r="336" spans="7:8" x14ac:dyDescent="0.3">
      <c r="G336">
        <v>3900</v>
      </c>
      <c r="H336" t="s">
        <v>20</v>
      </c>
    </row>
    <row r="337" spans="7:8" x14ac:dyDescent="0.3">
      <c r="G337">
        <v>4800</v>
      </c>
      <c r="H337" t="s">
        <v>20</v>
      </c>
    </row>
    <row r="338" spans="7:8" x14ac:dyDescent="0.3">
      <c r="G338">
        <v>149600</v>
      </c>
      <c r="H338" t="s">
        <v>20</v>
      </c>
    </row>
    <row r="339" spans="7:8" x14ac:dyDescent="0.3">
      <c r="G339">
        <v>53100</v>
      </c>
      <c r="H339" t="s">
        <v>20</v>
      </c>
    </row>
    <row r="340" spans="7:8" x14ac:dyDescent="0.3">
      <c r="G340">
        <v>5100</v>
      </c>
      <c r="H340" t="s">
        <v>20</v>
      </c>
    </row>
    <row r="341" spans="7:8" x14ac:dyDescent="0.3">
      <c r="G341">
        <v>5100</v>
      </c>
      <c r="H341" t="s">
        <v>20</v>
      </c>
    </row>
    <row r="342" spans="7:8" x14ac:dyDescent="0.3">
      <c r="G342">
        <v>7400</v>
      </c>
      <c r="H342" t="s">
        <v>20</v>
      </c>
    </row>
    <row r="343" spans="7:8" x14ac:dyDescent="0.3">
      <c r="G343">
        <v>88900</v>
      </c>
      <c r="H343" t="s">
        <v>20</v>
      </c>
    </row>
    <row r="344" spans="7:8" x14ac:dyDescent="0.3">
      <c r="G344">
        <v>6600</v>
      </c>
      <c r="H344" t="s">
        <v>20</v>
      </c>
    </row>
    <row r="345" spans="7:8" x14ac:dyDescent="0.3">
      <c r="G345">
        <v>7600</v>
      </c>
      <c r="H345" t="s">
        <v>20</v>
      </c>
    </row>
    <row r="346" spans="7:8" x14ac:dyDescent="0.3">
      <c r="G346">
        <v>3400</v>
      </c>
      <c r="H346" t="s">
        <v>20</v>
      </c>
    </row>
    <row r="347" spans="7:8" x14ac:dyDescent="0.3">
      <c r="G347">
        <v>2300</v>
      </c>
      <c r="H347" t="s">
        <v>20</v>
      </c>
    </row>
    <row r="348" spans="7:8" x14ac:dyDescent="0.3">
      <c r="G348">
        <v>6200</v>
      </c>
      <c r="H348" t="s">
        <v>20</v>
      </c>
    </row>
    <row r="349" spans="7:8" x14ac:dyDescent="0.3">
      <c r="G349">
        <v>6100</v>
      </c>
      <c r="H349" t="s">
        <v>20</v>
      </c>
    </row>
    <row r="350" spans="7:8" x14ac:dyDescent="0.3">
      <c r="G350">
        <v>2600</v>
      </c>
      <c r="H350" t="s">
        <v>20</v>
      </c>
    </row>
    <row r="351" spans="7:8" x14ac:dyDescent="0.3">
      <c r="G351">
        <v>700</v>
      </c>
      <c r="H351" t="s">
        <v>20</v>
      </c>
    </row>
    <row r="352" spans="7:8" x14ac:dyDescent="0.3">
      <c r="G352">
        <v>700</v>
      </c>
      <c r="H352" t="s">
        <v>20</v>
      </c>
    </row>
    <row r="353" spans="7:8" x14ac:dyDescent="0.3">
      <c r="G353">
        <v>6400</v>
      </c>
      <c r="H353" t="s">
        <v>20</v>
      </c>
    </row>
    <row r="354" spans="7:8" x14ac:dyDescent="0.3">
      <c r="G354">
        <v>3200</v>
      </c>
      <c r="H354" t="s">
        <v>20</v>
      </c>
    </row>
    <row r="355" spans="7:8" x14ac:dyDescent="0.3">
      <c r="G355">
        <v>2300</v>
      </c>
      <c r="H355" t="s">
        <v>20</v>
      </c>
    </row>
    <row r="356" spans="7:8" x14ac:dyDescent="0.3">
      <c r="G356">
        <v>700</v>
      </c>
      <c r="H356" t="s">
        <v>20</v>
      </c>
    </row>
    <row r="357" spans="7:8" x14ac:dyDescent="0.3">
      <c r="G357">
        <v>4900</v>
      </c>
      <c r="H357" t="s">
        <v>20</v>
      </c>
    </row>
    <row r="358" spans="7:8" x14ac:dyDescent="0.3">
      <c r="G358">
        <v>54000</v>
      </c>
      <c r="H358" t="s">
        <v>20</v>
      </c>
    </row>
    <row r="359" spans="7:8" x14ac:dyDescent="0.3">
      <c r="G359">
        <v>4100</v>
      </c>
      <c r="H359" t="s">
        <v>20</v>
      </c>
    </row>
    <row r="360" spans="7:8" x14ac:dyDescent="0.3">
      <c r="G360">
        <v>85000</v>
      </c>
      <c r="H360" t="s">
        <v>20</v>
      </c>
    </row>
    <row r="361" spans="7:8" x14ac:dyDescent="0.3">
      <c r="G361">
        <v>2800</v>
      </c>
      <c r="H361" t="s">
        <v>20</v>
      </c>
    </row>
    <row r="362" spans="7:8" x14ac:dyDescent="0.3">
      <c r="G362">
        <v>97100</v>
      </c>
      <c r="H362" t="s">
        <v>20</v>
      </c>
    </row>
    <row r="363" spans="7:8" x14ac:dyDescent="0.3">
      <c r="G363">
        <v>7300</v>
      </c>
      <c r="H363" t="s">
        <v>20</v>
      </c>
    </row>
    <row r="364" spans="7:8" x14ac:dyDescent="0.3">
      <c r="G364">
        <v>17700</v>
      </c>
      <c r="H364" t="s">
        <v>20</v>
      </c>
    </row>
    <row r="365" spans="7:8" x14ac:dyDescent="0.3">
      <c r="G365">
        <v>6400</v>
      </c>
      <c r="H365" t="s">
        <v>20</v>
      </c>
    </row>
    <row r="366" spans="7:8" x14ac:dyDescent="0.3">
      <c r="G366">
        <v>7700</v>
      </c>
      <c r="H366" t="s">
        <v>20</v>
      </c>
    </row>
    <row r="367" spans="7:8" x14ac:dyDescent="0.3">
      <c r="G367">
        <v>116300</v>
      </c>
      <c r="H367" t="s">
        <v>20</v>
      </c>
    </row>
    <row r="368" spans="7:8" x14ac:dyDescent="0.3">
      <c r="G368">
        <v>9100</v>
      </c>
      <c r="H368" t="s">
        <v>20</v>
      </c>
    </row>
    <row r="369" spans="7:8" x14ac:dyDescent="0.3">
      <c r="G369">
        <v>1000</v>
      </c>
      <c r="H369" t="s">
        <v>20</v>
      </c>
    </row>
    <row r="370" spans="7:8" x14ac:dyDescent="0.3">
      <c r="G370">
        <v>4700</v>
      </c>
      <c r="H370" t="s">
        <v>20</v>
      </c>
    </row>
    <row r="371" spans="7:8" x14ac:dyDescent="0.3">
      <c r="G371">
        <v>3200</v>
      </c>
      <c r="H371" t="s">
        <v>20</v>
      </c>
    </row>
    <row r="372" spans="7:8" x14ac:dyDescent="0.3">
      <c r="G372">
        <v>6700</v>
      </c>
      <c r="H372" t="s">
        <v>20</v>
      </c>
    </row>
    <row r="373" spans="7:8" x14ac:dyDescent="0.3">
      <c r="G373">
        <v>6000</v>
      </c>
      <c r="H373" t="s">
        <v>20</v>
      </c>
    </row>
    <row r="374" spans="7:8" x14ac:dyDescent="0.3">
      <c r="G374">
        <v>2400</v>
      </c>
      <c r="H374" t="s">
        <v>20</v>
      </c>
    </row>
    <row r="375" spans="7:8" x14ac:dyDescent="0.3">
      <c r="G375">
        <v>2000</v>
      </c>
      <c r="H375" t="s">
        <v>20</v>
      </c>
    </row>
    <row r="376" spans="7:8" x14ac:dyDescent="0.3">
      <c r="G376">
        <v>8800</v>
      </c>
      <c r="H376" t="s">
        <v>20</v>
      </c>
    </row>
    <row r="377" spans="7:8" x14ac:dyDescent="0.3">
      <c r="G377">
        <v>3500</v>
      </c>
      <c r="H377" t="s">
        <v>20</v>
      </c>
    </row>
    <row r="378" spans="7:8" x14ac:dyDescent="0.3">
      <c r="G378">
        <v>1400</v>
      </c>
      <c r="H378" t="s">
        <v>20</v>
      </c>
    </row>
    <row r="379" spans="7:8" x14ac:dyDescent="0.3">
      <c r="G379">
        <v>4200</v>
      </c>
      <c r="H379" t="s">
        <v>20</v>
      </c>
    </row>
    <row r="380" spans="7:8" x14ac:dyDescent="0.3">
      <c r="G380">
        <v>81000</v>
      </c>
      <c r="H380" t="s">
        <v>20</v>
      </c>
    </row>
    <row r="381" spans="7:8" x14ac:dyDescent="0.3">
      <c r="G381">
        <v>4800</v>
      </c>
      <c r="H381" t="s">
        <v>20</v>
      </c>
    </row>
    <row r="382" spans="7:8" x14ac:dyDescent="0.3">
      <c r="G382">
        <v>7000</v>
      </c>
      <c r="H382" t="s">
        <v>20</v>
      </c>
    </row>
    <row r="383" spans="7:8" x14ac:dyDescent="0.3">
      <c r="G383">
        <v>71500</v>
      </c>
      <c r="H383" t="s">
        <v>20</v>
      </c>
    </row>
    <row r="384" spans="7:8" x14ac:dyDescent="0.3">
      <c r="G384">
        <v>42100</v>
      </c>
      <c r="H384" t="s">
        <v>20</v>
      </c>
    </row>
    <row r="385" spans="7:8" x14ac:dyDescent="0.3">
      <c r="G385">
        <v>40200</v>
      </c>
      <c r="H385" t="s">
        <v>20</v>
      </c>
    </row>
    <row r="386" spans="7:8" x14ac:dyDescent="0.3">
      <c r="G386">
        <v>1000</v>
      </c>
      <c r="H386" t="s">
        <v>20</v>
      </c>
    </row>
    <row r="387" spans="7:8" x14ac:dyDescent="0.3">
      <c r="G387">
        <v>84500</v>
      </c>
      <c r="H387" t="s">
        <v>20</v>
      </c>
    </row>
    <row r="388" spans="7:8" x14ac:dyDescent="0.3">
      <c r="G388">
        <v>800</v>
      </c>
      <c r="H388" t="s">
        <v>20</v>
      </c>
    </row>
    <row r="389" spans="7:8" x14ac:dyDescent="0.3">
      <c r="G389">
        <v>3400</v>
      </c>
      <c r="H389" t="s">
        <v>20</v>
      </c>
    </row>
    <row r="390" spans="7:8" x14ac:dyDescent="0.3">
      <c r="G390">
        <v>1800</v>
      </c>
      <c r="H390" t="s">
        <v>20</v>
      </c>
    </row>
    <row r="391" spans="7:8" x14ac:dyDescent="0.3">
      <c r="G391">
        <v>5800</v>
      </c>
      <c r="H391" t="s">
        <v>20</v>
      </c>
    </row>
    <row r="392" spans="7:8" x14ac:dyDescent="0.3">
      <c r="G392">
        <v>5600</v>
      </c>
      <c r="H392" t="s">
        <v>20</v>
      </c>
    </row>
    <row r="393" spans="7:8" x14ac:dyDescent="0.3">
      <c r="G393">
        <v>134400</v>
      </c>
      <c r="H393" t="s">
        <v>20</v>
      </c>
    </row>
    <row r="394" spans="7:8" x14ac:dyDescent="0.3">
      <c r="G394">
        <v>6000</v>
      </c>
      <c r="H394" t="s">
        <v>20</v>
      </c>
    </row>
    <row r="395" spans="7:8" x14ac:dyDescent="0.3">
      <c r="G395">
        <v>5600</v>
      </c>
      <c r="H395" t="s">
        <v>20</v>
      </c>
    </row>
    <row r="396" spans="7:8" x14ac:dyDescent="0.3">
      <c r="G396">
        <v>1400</v>
      </c>
      <c r="H396" t="s">
        <v>20</v>
      </c>
    </row>
    <row r="397" spans="7:8" x14ac:dyDescent="0.3">
      <c r="G397">
        <v>7900</v>
      </c>
      <c r="H397" t="s">
        <v>20</v>
      </c>
    </row>
    <row r="398" spans="7:8" x14ac:dyDescent="0.3">
      <c r="G398">
        <v>5500</v>
      </c>
      <c r="H398" t="s">
        <v>20</v>
      </c>
    </row>
    <row r="399" spans="7:8" x14ac:dyDescent="0.3">
      <c r="G399">
        <v>38200</v>
      </c>
      <c r="H399" t="s">
        <v>20</v>
      </c>
    </row>
    <row r="400" spans="7:8" x14ac:dyDescent="0.3">
      <c r="G400">
        <v>5800</v>
      </c>
      <c r="H400" t="s">
        <v>20</v>
      </c>
    </row>
    <row r="401" spans="7:8" x14ac:dyDescent="0.3">
      <c r="G401">
        <v>1800</v>
      </c>
      <c r="H401" t="s">
        <v>20</v>
      </c>
    </row>
    <row r="402" spans="7:8" x14ac:dyDescent="0.3">
      <c r="G402">
        <v>5300</v>
      </c>
      <c r="H402" t="s">
        <v>20</v>
      </c>
    </row>
    <row r="403" spans="7:8" x14ac:dyDescent="0.3">
      <c r="G403">
        <v>51400</v>
      </c>
      <c r="H403" t="s">
        <v>20</v>
      </c>
    </row>
    <row r="404" spans="7:8" x14ac:dyDescent="0.3">
      <c r="G404">
        <v>1700</v>
      </c>
      <c r="H404" t="s">
        <v>20</v>
      </c>
    </row>
    <row r="405" spans="7:8" x14ac:dyDescent="0.3">
      <c r="G405">
        <v>3000</v>
      </c>
      <c r="H405" t="s">
        <v>20</v>
      </c>
    </row>
    <row r="406" spans="7:8" x14ac:dyDescent="0.3">
      <c r="G406">
        <v>3500</v>
      </c>
      <c r="H406" t="s">
        <v>20</v>
      </c>
    </row>
    <row r="407" spans="7:8" x14ac:dyDescent="0.3">
      <c r="G407">
        <v>2300</v>
      </c>
      <c r="H407" t="s">
        <v>20</v>
      </c>
    </row>
    <row r="408" spans="7:8" x14ac:dyDescent="0.3">
      <c r="G408">
        <v>73000</v>
      </c>
      <c r="H408" t="s">
        <v>20</v>
      </c>
    </row>
    <row r="409" spans="7:8" x14ac:dyDescent="0.3">
      <c r="G409">
        <v>6200</v>
      </c>
      <c r="H409" t="s">
        <v>20</v>
      </c>
    </row>
    <row r="410" spans="7:8" x14ac:dyDescent="0.3">
      <c r="G410">
        <v>6100</v>
      </c>
      <c r="H410" t="s">
        <v>20</v>
      </c>
    </row>
    <row r="411" spans="7:8" x14ac:dyDescent="0.3">
      <c r="G411">
        <v>9200</v>
      </c>
      <c r="H411" t="s">
        <v>20</v>
      </c>
    </row>
    <row r="412" spans="7:8" x14ac:dyDescent="0.3">
      <c r="G412">
        <v>7500</v>
      </c>
      <c r="H412" t="s">
        <v>20</v>
      </c>
    </row>
    <row r="413" spans="7:8" x14ac:dyDescent="0.3">
      <c r="G413">
        <v>5900</v>
      </c>
      <c r="H413" t="s">
        <v>20</v>
      </c>
    </row>
    <row r="414" spans="7:8" x14ac:dyDescent="0.3">
      <c r="G414">
        <v>14500</v>
      </c>
      <c r="H414" t="s">
        <v>20</v>
      </c>
    </row>
    <row r="415" spans="7:8" x14ac:dyDescent="0.3">
      <c r="G415">
        <v>700</v>
      </c>
      <c r="H415" t="s">
        <v>20</v>
      </c>
    </row>
    <row r="416" spans="7:8" x14ac:dyDescent="0.3">
      <c r="G416">
        <v>9800</v>
      </c>
      <c r="H416" t="s">
        <v>20</v>
      </c>
    </row>
    <row r="417" spans="7:8" x14ac:dyDescent="0.3">
      <c r="G417">
        <v>1100</v>
      </c>
      <c r="H417" t="s">
        <v>20</v>
      </c>
    </row>
    <row r="418" spans="7:8" x14ac:dyDescent="0.3">
      <c r="G418">
        <v>5700</v>
      </c>
      <c r="H418" t="s">
        <v>20</v>
      </c>
    </row>
    <row r="419" spans="7:8" x14ac:dyDescent="0.3">
      <c r="G419">
        <v>3600</v>
      </c>
      <c r="H419" t="s">
        <v>20</v>
      </c>
    </row>
    <row r="420" spans="7:8" x14ac:dyDescent="0.3">
      <c r="G420">
        <v>3700</v>
      </c>
      <c r="H420" t="s">
        <v>20</v>
      </c>
    </row>
    <row r="421" spans="7:8" x14ac:dyDescent="0.3">
      <c r="G421">
        <v>1700</v>
      </c>
      <c r="H421" t="s">
        <v>20</v>
      </c>
    </row>
    <row r="422" spans="7:8" x14ac:dyDescent="0.3">
      <c r="G422">
        <v>88400</v>
      </c>
      <c r="H422" t="s">
        <v>20</v>
      </c>
    </row>
    <row r="423" spans="7:8" x14ac:dyDescent="0.3">
      <c r="G423">
        <v>2400</v>
      </c>
      <c r="H423" t="s">
        <v>20</v>
      </c>
    </row>
    <row r="424" spans="7:8" x14ac:dyDescent="0.3">
      <c r="G424">
        <v>7900</v>
      </c>
      <c r="H424" t="s">
        <v>20</v>
      </c>
    </row>
    <row r="425" spans="7:8" x14ac:dyDescent="0.3">
      <c r="G425">
        <v>42700</v>
      </c>
      <c r="H425" t="s">
        <v>20</v>
      </c>
    </row>
    <row r="426" spans="7:8" x14ac:dyDescent="0.3">
      <c r="G426">
        <v>800</v>
      </c>
      <c r="H426" t="s">
        <v>20</v>
      </c>
    </row>
    <row r="427" spans="7:8" x14ac:dyDescent="0.3">
      <c r="G427">
        <v>5400</v>
      </c>
      <c r="H427" t="s">
        <v>20</v>
      </c>
    </row>
    <row r="428" spans="7:8" x14ac:dyDescent="0.3">
      <c r="G428">
        <v>4000</v>
      </c>
      <c r="H428" t="s">
        <v>20</v>
      </c>
    </row>
    <row r="429" spans="7:8" x14ac:dyDescent="0.3">
      <c r="G429">
        <v>1000</v>
      </c>
      <c r="H429" t="s">
        <v>20</v>
      </c>
    </row>
    <row r="430" spans="7:8" x14ac:dyDescent="0.3">
      <c r="G430">
        <v>6700</v>
      </c>
      <c r="H430" t="s">
        <v>20</v>
      </c>
    </row>
    <row r="431" spans="7:8" x14ac:dyDescent="0.3">
      <c r="G431">
        <v>129100</v>
      </c>
      <c r="H431" t="s">
        <v>20</v>
      </c>
    </row>
    <row r="432" spans="7:8" x14ac:dyDescent="0.3">
      <c r="G432">
        <v>6500</v>
      </c>
      <c r="H432" t="s">
        <v>20</v>
      </c>
    </row>
    <row r="433" spans="7:8" x14ac:dyDescent="0.3">
      <c r="G433">
        <v>6200</v>
      </c>
      <c r="H433" t="s">
        <v>20</v>
      </c>
    </row>
    <row r="434" spans="7:8" x14ac:dyDescent="0.3">
      <c r="G434">
        <v>2400</v>
      </c>
      <c r="H434" t="s">
        <v>20</v>
      </c>
    </row>
    <row r="435" spans="7:8" x14ac:dyDescent="0.3">
      <c r="G435">
        <v>9800</v>
      </c>
      <c r="H435" t="s">
        <v>20</v>
      </c>
    </row>
    <row r="436" spans="7:8" x14ac:dyDescent="0.3">
      <c r="G436">
        <v>3100</v>
      </c>
      <c r="H436" t="s">
        <v>20</v>
      </c>
    </row>
    <row r="437" spans="7:8" x14ac:dyDescent="0.3">
      <c r="G437">
        <v>97300</v>
      </c>
      <c r="H437" t="s">
        <v>20</v>
      </c>
    </row>
  </sheetData>
  <mergeCells count="2">
    <mergeCell ref="D2:E2"/>
    <mergeCell ref="J2:K2"/>
  </mergeCells>
  <conditionalFormatting sqref="N1:N566">
    <cfRule type="containsText" dxfId="19" priority="9" operator="containsText" text="canceled">
      <formula>NOT(ISERROR(SEARCH("canceled",N1)))</formula>
    </cfRule>
    <cfRule type="containsText" dxfId="18" priority="10" operator="containsText" text="live">
      <formula>NOT(ISERROR(SEARCH("live",N1)))</formula>
    </cfRule>
    <cfRule type="containsText" dxfId="17" priority="11" operator="containsText" text="successful">
      <formula>NOT(ISERROR(SEARCH("successful",N1)))</formula>
    </cfRule>
    <cfRule type="containsText" dxfId="16" priority="12" operator="containsText" text="failed">
      <formula>NOT(ISERROR(SEARCH("failed",N1)))</formula>
    </cfRule>
  </conditionalFormatting>
  <conditionalFormatting sqref="B1:B275">
    <cfRule type="containsText" dxfId="15" priority="5" operator="containsText" text="canceled">
      <formula>NOT(ISERROR(SEARCH("canceled",B1)))</formula>
    </cfRule>
    <cfRule type="containsText" dxfId="14" priority="6" operator="containsText" text="live">
      <formula>NOT(ISERROR(SEARCH("live",B1)))</formula>
    </cfRule>
    <cfRule type="containsText" dxfId="13" priority="7" operator="containsText" text="successful">
      <formula>NOT(ISERROR(SEARCH("successful",B1)))</formula>
    </cfRule>
    <cfRule type="containsText" dxfId="12" priority="8" operator="containsText" text="failed">
      <formula>NOT(ISERROR(SEARCH("failed",B1)))</formula>
    </cfRule>
  </conditionalFormatting>
  <conditionalFormatting sqref="H1:H437">
    <cfRule type="containsText" dxfId="11" priority="1" operator="containsText" text="canceled">
      <formula>NOT(ISERROR(SEARCH("canceled",H1)))</formula>
    </cfRule>
    <cfRule type="containsText" dxfId="10" priority="2" operator="containsText" text="live">
      <formula>NOT(ISERROR(SEARCH("live",H1)))</formula>
    </cfRule>
    <cfRule type="containsText" dxfId="9" priority="3" operator="containsText" text="successful">
      <formula>NOT(ISERROR(SEARCH("successful",H1)))</formula>
    </cfRule>
    <cfRule type="containsText" dxfId="8" priority="4" operator="containsText" text="failed">
      <formula>NOT(ISERROR(SEARCH("failed",H1)))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351D-4A94-46A0-8E53-0FAD2A7129FD}">
  <dimension ref="A1:H13"/>
  <sheetViews>
    <sheetView topLeftCell="B1" workbookViewId="0">
      <selection activeCell="F12" sqref="F12"/>
    </sheetView>
  </sheetViews>
  <sheetFormatPr defaultRowHeight="15.6" x14ac:dyDescent="0.3"/>
  <cols>
    <col min="1" max="1" width="14.09765625" customWidth="1"/>
    <col min="2" max="2" width="17.69921875" customWidth="1"/>
    <col min="3" max="3" width="13.59765625" customWidth="1"/>
    <col min="4" max="4" width="16.796875" customWidth="1"/>
    <col min="5" max="5" width="12.59765625" customWidth="1"/>
    <col min="6" max="6" width="19.3984375" customWidth="1"/>
    <col min="7" max="7" width="15.8984375" customWidth="1"/>
    <col min="8" max="8" width="19.5" customWidth="1"/>
  </cols>
  <sheetData>
    <row r="1" spans="1:8" x14ac:dyDescent="0.3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8" t="s">
        <v>2093</v>
      </c>
    </row>
    <row r="2" spans="1:8" x14ac:dyDescent="0.3">
      <c r="A2" s="17" t="s">
        <v>2103</v>
      </c>
      <c r="B2" s="15">
        <f>COUNTIFS(Crowdfunding!$D$2:$D$1001,"&lt;1000",Crowdfunding!$G$2:$G$1001,"successful")</f>
        <v>30</v>
      </c>
      <c r="C2" s="15">
        <f>COUNTIFS(Crowdfunding!$D$2:$D$1001,"&lt;1000",Crowdfunding!$G$2:$G$1001,"failed")</f>
        <v>20</v>
      </c>
      <c r="D2" s="15">
        <f>COUNTIFS(Crowdfunding!$D$2:$D$1001,"&lt;1000",Crowdfunding!$G$2:$G$1001,"canceled")</f>
        <v>1</v>
      </c>
      <c r="E2" s="15">
        <f>SUM(B2:D2)</f>
        <v>51</v>
      </c>
      <c r="F2" s="16">
        <f>B2/$E2</f>
        <v>0.58823529411764708</v>
      </c>
      <c r="G2" s="16">
        <f t="shared" ref="G2:H2" si="0">C2/$E2</f>
        <v>0.39215686274509803</v>
      </c>
      <c r="H2" s="16">
        <f t="shared" si="0"/>
        <v>1.9607843137254902E-2</v>
      </c>
    </row>
    <row r="3" spans="1:8" x14ac:dyDescent="0.3">
      <c r="A3" s="17" t="s">
        <v>2094</v>
      </c>
      <c r="B3" s="15">
        <f>COUNTIFS(Crowdfunding!$D$2:$D$1001,"&gt;=1000",Crowdfunding!$D$2:$D$1001,"&lt;=4999",Crowdfunding!$G$2:$G$1001,"successful")</f>
        <v>191</v>
      </c>
      <c r="C3" s="15">
        <f>COUNTIFS(Crowdfunding!$D$2:$D$1001,"&gt;=1000",Crowdfunding!$D$2:$D$1001,"&lt;=4999",Crowdfunding!$G$2:$G$1001,"failed")</f>
        <v>38</v>
      </c>
      <c r="D3" s="15">
        <f>COUNTIFS(Crowdfunding!$D$2:$D$1001,"&gt;=1000",Crowdfunding!$D$2:$D$1001,"&lt;=4999",Crowdfunding!$G$2:$G$1001,"canceled")</f>
        <v>2</v>
      </c>
      <c r="E3" s="15">
        <f t="shared" ref="E3:E13" si="1">SUM(B3:D3)</f>
        <v>231</v>
      </c>
      <c r="F3" s="16">
        <f t="shared" ref="F3:F13" si="2">B3/$E3</f>
        <v>0.82683982683982682</v>
      </c>
      <c r="G3" s="16">
        <f t="shared" ref="G3:G13" si="3">C3/$E3</f>
        <v>0.16450216450216451</v>
      </c>
      <c r="H3" s="16">
        <f t="shared" ref="H3:H13" si="4">D3/$E3</f>
        <v>8.658008658008658E-3</v>
      </c>
    </row>
    <row r="4" spans="1:8" x14ac:dyDescent="0.3">
      <c r="A4" s="17" t="s">
        <v>2095</v>
      </c>
      <c r="B4" s="15">
        <f>COUNTIFS(Crowdfunding!$D$2:$D$1001,"&gt;=5000",Crowdfunding!$D$2:$D$1001,"&lt;=9999",Crowdfunding!$G$2:$G$1001,"successful")</f>
        <v>164</v>
      </c>
      <c r="C4" s="15">
        <f>COUNTIFS(Crowdfunding!$D$2:$D$1001,"&gt;=5000",Crowdfunding!$D$2:$D$1001,"&lt;=9999",Crowdfunding!$G$2:$G$1001,"failed")</f>
        <v>126</v>
      </c>
      <c r="D4" s="15">
        <f>COUNTIFS(Crowdfunding!$D$2:$D$1001,"&gt;=5000",Crowdfunding!$D$2:$D$1001,"&lt;=9999",Crowdfunding!$G$2:$G$1001,"canceled")</f>
        <v>25</v>
      </c>
      <c r="E4" s="15">
        <f t="shared" si="1"/>
        <v>315</v>
      </c>
      <c r="F4" s="16">
        <f t="shared" si="2"/>
        <v>0.52063492063492067</v>
      </c>
      <c r="G4" s="16">
        <f t="shared" si="3"/>
        <v>0.4</v>
      </c>
      <c r="H4" s="16">
        <f t="shared" si="4"/>
        <v>7.9365079365079361E-2</v>
      </c>
    </row>
    <row r="5" spans="1:8" x14ac:dyDescent="0.3">
      <c r="A5" s="17" t="s">
        <v>2096</v>
      </c>
      <c r="B5" s="15">
        <f>COUNTIFS(Crowdfunding!$D$2:$D$1001,"&gt;=10000",Crowdfunding!$D$2:$D$1001,"&lt;=14999",Crowdfunding!$G$2:$G$1001,"successful")</f>
        <v>4</v>
      </c>
      <c r="C5" s="15">
        <f>COUNTIFS(Crowdfunding!$D$2:$D$1001,"&gt;=10000",Crowdfunding!$D$2:$D$1001,"&lt;=14999",Crowdfunding!$G$2:$G$1001,"failed")</f>
        <v>5</v>
      </c>
      <c r="D5" s="15">
        <f>COUNTIFS(Crowdfunding!$D$2:$D$1001,"&gt;=10000",Crowdfunding!$D$2:$D$1001,"&lt;=14999",Crowdfunding!$G$2:$G$1001,"canceled")</f>
        <v>0</v>
      </c>
      <c r="E5" s="15">
        <f t="shared" si="1"/>
        <v>9</v>
      </c>
      <c r="F5" s="16">
        <f t="shared" si="2"/>
        <v>0.44444444444444442</v>
      </c>
      <c r="G5" s="16">
        <f t="shared" si="3"/>
        <v>0.55555555555555558</v>
      </c>
      <c r="H5" s="16">
        <f t="shared" si="4"/>
        <v>0</v>
      </c>
    </row>
    <row r="6" spans="1:8" x14ac:dyDescent="0.3">
      <c r="A6" s="17" t="s">
        <v>2097</v>
      </c>
      <c r="B6" s="15">
        <f>COUNTIFS(Crowdfunding!$D$2:$D$1001,"&gt;=15000",Crowdfunding!$D$2:$D$1001,"&lt;=19999",Crowdfunding!$G$2:$G$1001,"successful")</f>
        <v>10</v>
      </c>
      <c r="C6" s="15">
        <f>COUNTIFS(Crowdfunding!$D$2:$D$1001,"&gt;=15000",Crowdfunding!$D$2:$D$1001,"&lt;=19999",Crowdfunding!$G$2:$G$1001,"failed")</f>
        <v>0</v>
      </c>
      <c r="D6" s="15">
        <f>COUNTIFS(Crowdfunding!$D$2:$D$1001,"&gt;=15000",Crowdfunding!$D$2:$D$1001,"&lt;=19999",Crowdfunding!$G$2:$G$1001,"canceled")</f>
        <v>0</v>
      </c>
      <c r="E6" s="15">
        <f t="shared" si="1"/>
        <v>10</v>
      </c>
      <c r="F6" s="16">
        <f t="shared" si="2"/>
        <v>1</v>
      </c>
      <c r="G6" s="16">
        <f t="shared" si="3"/>
        <v>0</v>
      </c>
      <c r="H6" s="16">
        <f t="shared" si="4"/>
        <v>0</v>
      </c>
    </row>
    <row r="7" spans="1:8" x14ac:dyDescent="0.3">
      <c r="A7" s="17" t="s">
        <v>2098</v>
      </c>
      <c r="B7" s="15">
        <f>COUNTIFS(Crowdfunding!$D$2:$D$1001,"&gt;=20000",Crowdfunding!$D$2:$D$1001,"&lt;=24999",Crowdfunding!$G$2:$G$1001,"successful")</f>
        <v>7</v>
      </c>
      <c r="C7" s="15">
        <f>COUNTIFS(Crowdfunding!$D$2:$D$1001,"&gt;=20000",Crowdfunding!$D$2:$D$1001,"&lt;=24999",Crowdfunding!$G$2:$G$1001,"failed")</f>
        <v>0</v>
      </c>
      <c r="D7" s="15">
        <f>COUNTIFS(Crowdfunding!$D$2:$D$1001,"&gt;=20000",Crowdfunding!$D$2:$D$1001,"&lt;=24999",Crowdfunding!$G$2:$G$1001,"canceled")</f>
        <v>0</v>
      </c>
      <c r="E7" s="15">
        <f t="shared" si="1"/>
        <v>7</v>
      </c>
      <c r="F7" s="16">
        <f t="shared" si="2"/>
        <v>1</v>
      </c>
      <c r="G7" s="16">
        <f t="shared" si="3"/>
        <v>0</v>
      </c>
      <c r="H7" s="16">
        <f t="shared" si="4"/>
        <v>0</v>
      </c>
    </row>
    <row r="8" spans="1:8" x14ac:dyDescent="0.3">
      <c r="A8" s="17" t="s">
        <v>2099</v>
      </c>
      <c r="B8" s="15">
        <f>COUNTIFS(Crowdfunding!$D$2:$D$1001,"&gt;=25000",Crowdfunding!$D$2:$D$1001,"&lt;=29999",Crowdfunding!$G$2:$G$1001,"successful")</f>
        <v>11</v>
      </c>
      <c r="C8" s="15">
        <f>COUNTIFS(Crowdfunding!$D$2:$D$1001,"&gt;=25000",Crowdfunding!$D$2:$D$1001,"&lt;=29999",Crowdfunding!$G$2:$G$1001,"failed")</f>
        <v>3</v>
      </c>
      <c r="D8" s="15">
        <f>COUNTIFS(Crowdfunding!$D$2:$D$1001,"&gt;=25000",Crowdfunding!$D$2:$D$1001,"&lt;=29999",Crowdfunding!$G$2:$G$1001,"canceled")</f>
        <v>0</v>
      </c>
      <c r="E8" s="15">
        <f t="shared" si="1"/>
        <v>14</v>
      </c>
      <c r="F8" s="16">
        <f t="shared" si="2"/>
        <v>0.7857142857142857</v>
      </c>
      <c r="G8" s="16">
        <f t="shared" si="3"/>
        <v>0.21428571428571427</v>
      </c>
      <c r="H8" s="16">
        <f t="shared" si="4"/>
        <v>0</v>
      </c>
    </row>
    <row r="9" spans="1:8" x14ac:dyDescent="0.3">
      <c r="A9" s="17" t="s">
        <v>2104</v>
      </c>
      <c r="B9" s="15">
        <f>COUNTIFS(Crowdfunding!$D$2:$D$1001,"&gt;=30000",Crowdfunding!$D$2:$D$1001,"&lt;=34999",Crowdfunding!$G$2:$G$1001,"successful")</f>
        <v>7</v>
      </c>
      <c r="C9" s="15">
        <f>COUNTIFS(Crowdfunding!$D$2:$D$1001,"&gt;=30000",Crowdfunding!$D$2:$D$1001,"&lt;=34999",Crowdfunding!$G$2:$G$1001,"failed")</f>
        <v>0</v>
      </c>
      <c r="D9" s="15">
        <f>COUNTIFS(Crowdfunding!$D$2:$D$1001,"&gt;=30000",Crowdfunding!$D$2:$D$1001,"&lt;=34999",Crowdfunding!$G$2:$G$1001,"canceled")</f>
        <v>0</v>
      </c>
      <c r="E9" s="15">
        <f t="shared" si="1"/>
        <v>7</v>
      </c>
      <c r="F9" s="16">
        <f t="shared" si="2"/>
        <v>1</v>
      </c>
      <c r="G9" s="16">
        <f t="shared" si="3"/>
        <v>0</v>
      </c>
      <c r="H9" s="16">
        <f t="shared" si="4"/>
        <v>0</v>
      </c>
    </row>
    <row r="10" spans="1:8" x14ac:dyDescent="0.3">
      <c r="A10" s="17" t="s">
        <v>2105</v>
      </c>
      <c r="B10" s="15">
        <f>COUNTIFS(Crowdfunding!$D$2:$D$1001,"&gt;=35000",Crowdfunding!$D$2:$D$1001,"&lt;=39999",Crowdfunding!$G$2:$G$1001,"successful")</f>
        <v>8</v>
      </c>
      <c r="C10" s="15">
        <f>COUNTIFS(Crowdfunding!$D$2:$D$1001,"&gt;=35000",Crowdfunding!$D$2:$D$1001,"&lt;=39999",Crowdfunding!$G$2:$G$1001,"failed")</f>
        <v>3</v>
      </c>
      <c r="D10" s="15">
        <f>COUNTIFS(Crowdfunding!$D$2:$D$1001,"&gt;=35000",Crowdfunding!$D$2:$D$1001,"&lt;=39999",Crowdfunding!$G$2:$G$1001,"canceled")</f>
        <v>1</v>
      </c>
      <c r="E10" s="15">
        <f t="shared" si="1"/>
        <v>12</v>
      </c>
      <c r="F10" s="16">
        <f t="shared" si="2"/>
        <v>0.66666666666666663</v>
      </c>
      <c r="G10" s="16">
        <f t="shared" si="3"/>
        <v>0.25</v>
      </c>
      <c r="H10" s="16">
        <f t="shared" si="4"/>
        <v>8.3333333333333329E-2</v>
      </c>
    </row>
    <row r="11" spans="1:8" x14ac:dyDescent="0.3">
      <c r="A11" s="17" t="s">
        <v>2100</v>
      </c>
      <c r="B11" s="15">
        <f>COUNTIFS(Crowdfunding!$D$2:$D$1001,"&gt;=40000",Crowdfunding!$D$2:$D$1001,"&lt;=44999",Crowdfunding!$G$2:$G$1001,"successful")</f>
        <v>11</v>
      </c>
      <c r="C11" s="15">
        <f>COUNTIFS(Crowdfunding!$D$2:$D$1001,"&gt;=40000",Crowdfunding!$D$2:$D$1001,"&lt;=44999",Crowdfunding!$G$2:$G$1001,"failed")</f>
        <v>3</v>
      </c>
      <c r="D11" s="15">
        <f>COUNTIFS(Crowdfunding!$D$2:$D$1001,"&gt;=40000",Crowdfunding!$D$2:$D$1001,"&lt;=44999",Crowdfunding!$G$2:$G$1001,"canceled")</f>
        <v>0</v>
      </c>
      <c r="E11" s="15">
        <f t="shared" si="1"/>
        <v>14</v>
      </c>
      <c r="F11" s="16">
        <f t="shared" si="2"/>
        <v>0.7857142857142857</v>
      </c>
      <c r="G11" s="16">
        <f t="shared" si="3"/>
        <v>0.21428571428571427</v>
      </c>
      <c r="H11" s="16">
        <f t="shared" si="4"/>
        <v>0</v>
      </c>
    </row>
    <row r="12" spans="1:8" x14ac:dyDescent="0.3">
      <c r="A12" s="17" t="s">
        <v>2101</v>
      </c>
      <c r="B12" s="15">
        <f>COUNTIFS(Crowdfunding!$D$2:$D$1001,"&gt;=45000",Crowdfunding!$D$2:$D$1001,"&lt;=49999",Crowdfunding!$G$2:$G$1001,"successful")</f>
        <v>8</v>
      </c>
      <c r="C12" s="15">
        <f>COUNTIFS(Crowdfunding!$D$2:$D$1001,"&gt;=45000",Crowdfunding!$D$2:$D$1001,"&lt;=49999",Crowdfunding!$G$2:$G$1001,"failed")</f>
        <v>3</v>
      </c>
      <c r="D12" s="15">
        <f>COUNTIFS(Crowdfunding!$D$2:$D$1001,"&gt;=45000",Crowdfunding!$D$2:$D$1001,"&lt;=49999",Crowdfunding!$G$2:$G$1001,"canceled")</f>
        <v>0</v>
      </c>
      <c r="E12" s="15">
        <f t="shared" si="1"/>
        <v>11</v>
      </c>
      <c r="F12" s="16">
        <f t="shared" si="2"/>
        <v>0.72727272727272729</v>
      </c>
      <c r="G12" s="16">
        <f t="shared" si="3"/>
        <v>0.27272727272727271</v>
      </c>
      <c r="H12" s="16">
        <f t="shared" si="4"/>
        <v>0</v>
      </c>
    </row>
    <row r="13" spans="1:8" x14ac:dyDescent="0.3">
      <c r="A13" s="17" t="s">
        <v>2102</v>
      </c>
      <c r="B13" s="15">
        <f>COUNTIFS(Crowdfunding!$D$2:$D$1001,"&gt;=50000",Crowdfunding!$G$2:$G$1001,"successful")</f>
        <v>114</v>
      </c>
      <c r="C13" s="15">
        <f>COUNTIFS(Crowdfunding!$D$2:$D$1001,"&gt;=50000",Crowdfunding!$G$2:$G$1001,"failed")</f>
        <v>163</v>
      </c>
      <c r="D13" s="15">
        <f>COUNTIFS(Crowdfunding!$D$2:$D$1001,"&gt;=50000",Crowdfunding!$G$2:$G$1001,"canceled")</f>
        <v>28</v>
      </c>
      <c r="E13" s="15">
        <f t="shared" si="1"/>
        <v>305</v>
      </c>
      <c r="F13" s="16">
        <f t="shared" si="2"/>
        <v>0.3737704918032787</v>
      </c>
      <c r="G13" s="16">
        <f t="shared" si="3"/>
        <v>0.53442622950819674</v>
      </c>
      <c r="H13" s="16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E121-02FB-46B8-9CC7-DE47C8E9F21F}">
  <dimension ref="A1:K567"/>
  <sheetViews>
    <sheetView workbookViewId="0">
      <selection activeCell="B1" sqref="B1"/>
    </sheetView>
  </sheetViews>
  <sheetFormatPr defaultRowHeight="15.6" x14ac:dyDescent="0.3"/>
  <cols>
    <col min="2" max="2" width="14.796875" customWidth="1"/>
    <col min="5" max="5" width="13.59765625" customWidth="1"/>
    <col min="7" max="8" width="11" customWidth="1"/>
    <col min="10" max="11" width="12.296875" customWidth="1"/>
  </cols>
  <sheetData>
    <row r="1" spans="1:11" x14ac:dyDescent="0.3">
      <c r="A1" t="s">
        <v>4</v>
      </c>
      <c r="B1" t="s">
        <v>5</v>
      </c>
      <c r="D1" t="s">
        <v>4</v>
      </c>
      <c r="E1" t="s">
        <v>5</v>
      </c>
    </row>
    <row r="2" spans="1:11" x14ac:dyDescent="0.3">
      <c r="A2" t="s">
        <v>20</v>
      </c>
      <c r="B2">
        <v>158</v>
      </c>
      <c r="D2" t="s">
        <v>14</v>
      </c>
      <c r="E2">
        <v>0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s="21" t="s">
        <v>2106</v>
      </c>
      <c r="H3" s="21"/>
      <c r="J3" s="20" t="s">
        <v>2113</v>
      </c>
      <c r="K3" s="20"/>
    </row>
    <row r="4" spans="1:11" x14ac:dyDescent="0.3">
      <c r="A4" t="s">
        <v>20</v>
      </c>
      <c r="B4">
        <v>174</v>
      </c>
      <c r="D4" t="s">
        <v>14</v>
      </c>
      <c r="E4">
        <v>53</v>
      </c>
      <c r="G4" s="15" t="s">
        <v>2107</v>
      </c>
      <c r="H4" s="19">
        <f>AVERAGE(B2:B566)</f>
        <v>851.14690265486729</v>
      </c>
      <c r="J4" s="15" t="s">
        <v>2107</v>
      </c>
      <c r="K4" s="19">
        <f>AVERAGE(E2:E365)</f>
        <v>585.61538461538464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s="15" t="s">
        <v>2108</v>
      </c>
      <c r="H5" s="19">
        <f>MEDIAN(B2:B566)</f>
        <v>201</v>
      </c>
      <c r="J5" s="15" t="s">
        <v>2108</v>
      </c>
      <c r="K5" s="19">
        <f>MEDIAN(E2:E365)</f>
        <v>114.5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s="15" t="s">
        <v>2109</v>
      </c>
      <c r="H6" s="19">
        <f>MIN(B2:B566)</f>
        <v>16</v>
      </c>
      <c r="J6" s="15" t="s">
        <v>2109</v>
      </c>
      <c r="K6" s="19">
        <f>MIN(E2:E365)</f>
        <v>0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s="15" t="s">
        <v>2110</v>
      </c>
      <c r="H7" s="19">
        <f>MAX(B2:B566)</f>
        <v>7295</v>
      </c>
      <c r="J7" s="15" t="s">
        <v>2110</v>
      </c>
      <c r="K7" s="19">
        <f>MAX(E2:E365)</f>
        <v>6080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G8" s="15" t="s">
        <v>2111</v>
      </c>
      <c r="H8" s="19">
        <f>_xlfn.VAR.P(B2:B566)</f>
        <v>1603373.7324019109</v>
      </c>
      <c r="J8" s="15" t="s">
        <v>2111</v>
      </c>
      <c r="K8" s="19">
        <f>_xlfn.VAR.P(E2:E365)</f>
        <v>921574.68174133555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  <c r="G9" s="15" t="s">
        <v>2112</v>
      </c>
      <c r="H9" s="19">
        <f>_xlfn.STDEV.P(B2:B566)</f>
        <v>1266.2439466397898</v>
      </c>
      <c r="J9" s="15" t="s">
        <v>2112</v>
      </c>
      <c r="K9" s="19">
        <f>_xlfn.STDEV.P(E2:E365)</f>
        <v>959.98681331637863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  <c r="D366" t="s">
        <v>2114</v>
      </c>
      <c r="E366">
        <f>SUM(E2:E365)</f>
        <v>213164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567" spans="1:2" x14ac:dyDescent="0.3">
      <c r="A567" t="s">
        <v>2114</v>
      </c>
      <c r="B567">
        <f>SUM(B2:B566)</f>
        <v>480898</v>
      </c>
    </row>
  </sheetData>
  <mergeCells count="2">
    <mergeCell ref="G3:H3"/>
    <mergeCell ref="J3:K3"/>
  </mergeCells>
  <conditionalFormatting sqref="A2:A567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6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Category</vt:lpstr>
      <vt:lpstr>Sub-Category</vt:lpstr>
      <vt:lpstr>Date Created</vt:lpstr>
      <vt:lpstr>Success Rate</vt:lpstr>
      <vt:lpstr>Country</vt:lpstr>
      <vt:lpstr>Goal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Eugenia Volscaia</cp:lastModifiedBy>
  <dcterms:created xsi:type="dcterms:W3CDTF">2021-09-29T18:52:28Z</dcterms:created>
  <dcterms:modified xsi:type="dcterms:W3CDTF">2022-12-21T17:44:48Z</dcterms:modified>
</cp:coreProperties>
</file>