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glino/Dropbox/Upenn/GitHub/NG-decomposition/data/output/"/>
    </mc:Choice>
  </mc:AlternateContent>
  <xr:revisionPtr revIDLastSave="0" documentId="13_ncr:1_{21DBEEF8-F1D0-AE47-9D60-8A38F81418E5}" xr6:coauthVersionLast="47" xr6:coauthVersionMax="47" xr10:uidLastSave="{00000000-0000-0000-0000-000000000000}"/>
  <bookViews>
    <workbookView xWindow="0" yWindow="500" windowWidth="30720" windowHeight="17480" firstSheet="32" activeTab="41" xr2:uid="{A7B85AE1-5B9D-FF48-8B3F-4D6C68F4C099}"/>
  </bookViews>
  <sheets>
    <sheet name="allData" sheetId="2" r:id="rId1"/>
    <sheet name="central" sheetId="11" r:id="rId2"/>
    <sheet name="fringe" sheetId="39" r:id="rId3"/>
    <sheet name="medium" sheetId="43" r:id="rId4"/>
    <sheet name="small" sheetId="42" r:id="rId5"/>
    <sheet name="micropolitan" sheetId="41" r:id="rId6"/>
    <sheet name="noncore" sheetId="40" r:id="rId7"/>
    <sheet name="addFringe" sheetId="3" r:id="rId8"/>
    <sheet name="addMedium" sheetId="4" r:id="rId9"/>
    <sheet name="addSmall" sheetId="5" r:id="rId10"/>
    <sheet name="addMicropolitan" sheetId="14" r:id="rId11"/>
    <sheet name="addNonCore" sheetId="13" r:id="rId12"/>
    <sheet name="fringeMedium" sheetId="6" r:id="rId13"/>
    <sheet name="mediumSmall" sheetId="15" r:id="rId14"/>
    <sheet name="mediumMicropolitan" sheetId="16" r:id="rId15"/>
    <sheet name="mediumNonCore" sheetId="17" r:id="rId16"/>
    <sheet name="fringeSmall" sheetId="7" r:id="rId17"/>
    <sheet name="smallMicropolitan" sheetId="18" r:id="rId18"/>
    <sheet name="smallNonCore" sheetId="19" r:id="rId19"/>
    <sheet name="fringeMicropolitan" sheetId="20" r:id="rId20"/>
    <sheet name="fringeNonCore" sheetId="21" r:id="rId21"/>
    <sheet name="micropolitanNonCore" sheetId="22" r:id="rId22"/>
    <sheet name="fringeMediumSmall" sheetId="9" r:id="rId23"/>
    <sheet name="fringeMediumMicropolitan" sheetId="23" r:id="rId24"/>
    <sheet name="fringeMediumNonCore" sheetId="24" r:id="rId25"/>
    <sheet name="mediumSmallMicropolitan" sheetId="34" r:id="rId26"/>
    <sheet name="mediumSmallNonCore" sheetId="35" r:id="rId27"/>
    <sheet name="mediumMicropolitanNonCore" sheetId="36" r:id="rId28"/>
    <sheet name="fringeMicropolitanNonCore" sheetId="33" r:id="rId29"/>
    <sheet name="fringeSmallMicropolitan" sheetId="25" r:id="rId30"/>
    <sheet name="fringeSmallNonCore" sheetId="26" r:id="rId31"/>
    <sheet name="smallMicropolitanNonCore" sheetId="27" r:id="rId32"/>
    <sheet name="subMedium" sheetId="28" r:id="rId33"/>
    <sheet name="subFringe" sheetId="29" r:id="rId34"/>
    <sheet name="subSmall" sheetId="30" r:id="rId35"/>
    <sheet name="subMicropolitan" sheetId="31" r:id="rId36"/>
    <sheet name="subNonCore" sheetId="32" r:id="rId37"/>
    <sheet name="total" sheetId="8" r:id="rId38"/>
    <sheet name="males2017" sheetId="1" r:id="rId39"/>
    <sheet name="contributionsFMS" sheetId="10" r:id="rId40"/>
    <sheet name="contributionsFMSM" sheetId="37" r:id="rId41"/>
    <sheet name="contributionsAll" sheetId="12" r:id="rId42"/>
    <sheet name="SamScenario" sheetId="38" r:id="rId43"/>
  </sheets>
  <definedNames>
    <definedName name="_xlnm._FilterDatabase" localSheetId="0" hidden="1">allData!$A$1:$G$685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0" l="1"/>
  <c r="D3" i="40"/>
  <c r="C4" i="40"/>
  <c r="F4" i="40" s="1"/>
  <c r="D4" i="40"/>
  <c r="C5" i="40"/>
  <c r="F5" i="40" s="1"/>
  <c r="D5" i="40"/>
  <c r="C6" i="40"/>
  <c r="F6" i="40" s="1"/>
  <c r="D6" i="40"/>
  <c r="C7" i="40"/>
  <c r="F7" i="40" s="1"/>
  <c r="I7" i="40" s="1"/>
  <c r="J7" i="40" s="1"/>
  <c r="D7" i="40"/>
  <c r="C8" i="40"/>
  <c r="D8" i="40"/>
  <c r="C9" i="40"/>
  <c r="D9" i="40"/>
  <c r="C10" i="40"/>
  <c r="F10" i="40" s="1"/>
  <c r="D10" i="40"/>
  <c r="C11" i="40"/>
  <c r="D11" i="40"/>
  <c r="C12" i="40"/>
  <c r="D12" i="40"/>
  <c r="C13" i="40"/>
  <c r="D13" i="40"/>
  <c r="C14" i="40"/>
  <c r="F14" i="40" s="1"/>
  <c r="D14" i="40"/>
  <c r="C15" i="40"/>
  <c r="D15" i="40"/>
  <c r="C16" i="40"/>
  <c r="F16" i="40" s="1"/>
  <c r="D16" i="40"/>
  <c r="C17" i="40"/>
  <c r="F17" i="40" s="1"/>
  <c r="D17" i="40"/>
  <c r="C18" i="40"/>
  <c r="F18" i="40" s="1"/>
  <c r="D18" i="40"/>
  <c r="C19" i="40"/>
  <c r="D19" i="40"/>
  <c r="C20" i="40"/>
  <c r="D20" i="40"/>
  <c r="D2" i="40"/>
  <c r="C2" i="40"/>
  <c r="C3" i="41"/>
  <c r="D3" i="41"/>
  <c r="C4" i="41"/>
  <c r="D4" i="41"/>
  <c r="C5" i="41"/>
  <c r="D5" i="41"/>
  <c r="C6" i="41"/>
  <c r="D6" i="41"/>
  <c r="F6" i="41" s="1"/>
  <c r="C7" i="41"/>
  <c r="F7" i="41" s="1"/>
  <c r="D7" i="41"/>
  <c r="C8" i="41"/>
  <c r="F8" i="41" s="1"/>
  <c r="D8" i="41"/>
  <c r="C9" i="41"/>
  <c r="F9" i="41" s="1"/>
  <c r="D9" i="41"/>
  <c r="C10" i="41"/>
  <c r="F10" i="41" s="1"/>
  <c r="D10" i="41"/>
  <c r="C11" i="41"/>
  <c r="D11" i="41"/>
  <c r="C12" i="41"/>
  <c r="F12" i="41" s="1"/>
  <c r="I12" i="41" s="1"/>
  <c r="J12" i="41" s="1"/>
  <c r="D12" i="41"/>
  <c r="C13" i="41"/>
  <c r="D13" i="41"/>
  <c r="C14" i="41"/>
  <c r="D14" i="41"/>
  <c r="C15" i="41"/>
  <c r="D15" i="41"/>
  <c r="C16" i="41"/>
  <c r="D16" i="41"/>
  <c r="C17" i="41"/>
  <c r="D17" i="41"/>
  <c r="F17" i="41" s="1"/>
  <c r="C18" i="41"/>
  <c r="F18" i="41" s="1"/>
  <c r="D18" i="41"/>
  <c r="C19" i="41"/>
  <c r="D19" i="41"/>
  <c r="C20" i="41"/>
  <c r="D20" i="41"/>
  <c r="D2" i="41"/>
  <c r="C2" i="41"/>
  <c r="C3" i="42"/>
  <c r="D3" i="42"/>
  <c r="C4" i="42"/>
  <c r="D4" i="42"/>
  <c r="C5" i="42"/>
  <c r="D5" i="42"/>
  <c r="C6" i="42"/>
  <c r="D6" i="42"/>
  <c r="C7" i="42"/>
  <c r="D7" i="42"/>
  <c r="C8" i="42"/>
  <c r="D8" i="42"/>
  <c r="C9" i="42"/>
  <c r="D9" i="42"/>
  <c r="F9" i="42" s="1"/>
  <c r="C10" i="42"/>
  <c r="F10" i="42" s="1"/>
  <c r="D10" i="42"/>
  <c r="C11" i="42"/>
  <c r="D11" i="42"/>
  <c r="C12" i="42"/>
  <c r="D12" i="42"/>
  <c r="C13" i="42"/>
  <c r="D13" i="42"/>
  <c r="F13" i="42" s="1"/>
  <c r="C14" i="42"/>
  <c r="F14" i="42" s="1"/>
  <c r="D14" i="42"/>
  <c r="C15" i="42"/>
  <c r="F15" i="42" s="1"/>
  <c r="D15" i="42"/>
  <c r="C16" i="42"/>
  <c r="F16" i="42" s="1"/>
  <c r="D16" i="42"/>
  <c r="C17" i="42"/>
  <c r="F17" i="42" s="1"/>
  <c r="D17" i="42"/>
  <c r="C18" i="42"/>
  <c r="D18" i="42"/>
  <c r="C19" i="42"/>
  <c r="D19" i="42"/>
  <c r="C20" i="42"/>
  <c r="D20" i="42"/>
  <c r="D2" i="42"/>
  <c r="C2" i="42"/>
  <c r="J20" i="40"/>
  <c r="F20" i="40"/>
  <c r="G20" i="40" s="1"/>
  <c r="F19" i="40"/>
  <c r="F15" i="40"/>
  <c r="F13" i="40"/>
  <c r="I13" i="40" s="1"/>
  <c r="J13" i="40" s="1"/>
  <c r="F12" i="40"/>
  <c r="G12" i="40" s="1"/>
  <c r="F11" i="40"/>
  <c r="F9" i="40"/>
  <c r="F8" i="40"/>
  <c r="F3" i="40"/>
  <c r="F2" i="40"/>
  <c r="D1" i="40"/>
  <c r="C1" i="40"/>
  <c r="J20" i="41"/>
  <c r="F20" i="41"/>
  <c r="G20" i="41" s="1"/>
  <c r="F19" i="41"/>
  <c r="F16" i="41"/>
  <c r="F15" i="41"/>
  <c r="F14" i="41"/>
  <c r="F13" i="41"/>
  <c r="F11" i="41"/>
  <c r="F5" i="41"/>
  <c r="F4" i="41"/>
  <c r="F3" i="41"/>
  <c r="F2" i="41"/>
  <c r="D1" i="41"/>
  <c r="C1" i="41"/>
  <c r="J20" i="42"/>
  <c r="F20" i="42"/>
  <c r="G20" i="42" s="1"/>
  <c r="F19" i="42"/>
  <c r="F18" i="42"/>
  <c r="F12" i="42"/>
  <c r="I12" i="42" s="1"/>
  <c r="J12" i="42" s="1"/>
  <c r="F11" i="42"/>
  <c r="F8" i="42"/>
  <c r="F7" i="42"/>
  <c r="F6" i="42"/>
  <c r="F5" i="42"/>
  <c r="F4" i="42"/>
  <c r="F3" i="42"/>
  <c r="F2" i="42"/>
  <c r="D1" i="42"/>
  <c r="C1" i="42"/>
  <c r="C3" i="43"/>
  <c r="D3" i="43"/>
  <c r="C4" i="43"/>
  <c r="D4" i="43"/>
  <c r="C5" i="43"/>
  <c r="D5" i="43"/>
  <c r="F5" i="43" s="1"/>
  <c r="C6" i="43"/>
  <c r="F6" i="43" s="1"/>
  <c r="D6" i="43"/>
  <c r="C7" i="43"/>
  <c r="F7" i="43" s="1"/>
  <c r="D7" i="43"/>
  <c r="C8" i="43"/>
  <c r="F8" i="43" s="1"/>
  <c r="D8" i="43"/>
  <c r="C9" i="43"/>
  <c r="F9" i="43" s="1"/>
  <c r="D9" i="43"/>
  <c r="C10" i="43"/>
  <c r="F10" i="43" s="1"/>
  <c r="D10" i="43"/>
  <c r="C11" i="43"/>
  <c r="D11" i="43"/>
  <c r="C12" i="43"/>
  <c r="D12" i="43"/>
  <c r="C13" i="43"/>
  <c r="D13" i="43"/>
  <c r="C14" i="43"/>
  <c r="D14" i="43"/>
  <c r="C15" i="43"/>
  <c r="D15" i="43"/>
  <c r="C16" i="43"/>
  <c r="D16" i="43"/>
  <c r="C17" i="43"/>
  <c r="F17" i="43" s="1"/>
  <c r="D17" i="43"/>
  <c r="C18" i="43"/>
  <c r="F18" i="43" s="1"/>
  <c r="D18" i="43"/>
  <c r="C19" i="43"/>
  <c r="D19" i="43"/>
  <c r="C20" i="43"/>
  <c r="D20" i="43"/>
  <c r="D2" i="43"/>
  <c r="C2" i="43"/>
  <c r="J20" i="43"/>
  <c r="F20" i="43"/>
  <c r="G20" i="43" s="1"/>
  <c r="F19" i="43"/>
  <c r="F16" i="43"/>
  <c r="F15" i="43"/>
  <c r="F14" i="43"/>
  <c r="F13" i="43"/>
  <c r="F12" i="43"/>
  <c r="G12" i="43" s="1"/>
  <c r="F11" i="43"/>
  <c r="F4" i="43"/>
  <c r="F3" i="43"/>
  <c r="F2" i="43"/>
  <c r="D1" i="43"/>
  <c r="C1" i="43"/>
  <c r="C3" i="39"/>
  <c r="D3" i="39"/>
  <c r="C4" i="39"/>
  <c r="D4" i="39"/>
  <c r="C5" i="39"/>
  <c r="D5" i="39"/>
  <c r="F5" i="39" s="1"/>
  <c r="C6" i="39"/>
  <c r="D6" i="39"/>
  <c r="C7" i="39"/>
  <c r="F7" i="39" s="1"/>
  <c r="D7" i="39"/>
  <c r="C8" i="39"/>
  <c r="F8" i="39" s="1"/>
  <c r="D8" i="39"/>
  <c r="C9" i="39"/>
  <c r="F9" i="39" s="1"/>
  <c r="I9" i="39" s="1"/>
  <c r="J9" i="39" s="1"/>
  <c r="D9" i="39"/>
  <c r="C10" i="39"/>
  <c r="F10" i="39" s="1"/>
  <c r="D10" i="39"/>
  <c r="C11" i="39"/>
  <c r="D11" i="39"/>
  <c r="C12" i="39"/>
  <c r="F12" i="39" s="1"/>
  <c r="D12" i="39"/>
  <c r="C13" i="39"/>
  <c r="D13" i="39"/>
  <c r="F13" i="39" s="1"/>
  <c r="C14" i="39"/>
  <c r="D14" i="39"/>
  <c r="C15" i="39"/>
  <c r="F15" i="39" s="1"/>
  <c r="D15" i="39"/>
  <c r="C16" i="39"/>
  <c r="D16" i="39"/>
  <c r="C17" i="39"/>
  <c r="D17" i="39"/>
  <c r="F17" i="39" s="1"/>
  <c r="C18" i="39"/>
  <c r="D18" i="39"/>
  <c r="F18" i="39" s="1"/>
  <c r="C19" i="39"/>
  <c r="D19" i="39"/>
  <c r="C20" i="39"/>
  <c r="F20" i="39" s="1"/>
  <c r="G20" i="39" s="1"/>
  <c r="D20" i="39"/>
  <c r="D2" i="39"/>
  <c r="C2" i="39"/>
  <c r="F6" i="39"/>
  <c r="F16" i="39"/>
  <c r="J20" i="39"/>
  <c r="F19" i="39"/>
  <c r="F14" i="39"/>
  <c r="F11" i="39"/>
  <c r="F4" i="39"/>
  <c r="F3" i="39"/>
  <c r="F2" i="39"/>
  <c r="D1" i="39"/>
  <c r="C1" i="39"/>
  <c r="J119" i="12"/>
  <c r="J117" i="12"/>
  <c r="J114" i="12"/>
  <c r="J112" i="12"/>
  <c r="J109" i="12"/>
  <c r="J107" i="12"/>
  <c r="J104" i="12"/>
  <c r="J102" i="12"/>
  <c r="J99" i="12"/>
  <c r="J97" i="12"/>
  <c r="D88" i="12"/>
  <c r="C88" i="12"/>
  <c r="J120" i="12"/>
  <c r="J118" i="12"/>
  <c r="J116" i="12"/>
  <c r="J115" i="12"/>
  <c r="J113" i="12"/>
  <c r="J111" i="12"/>
  <c r="J110" i="12"/>
  <c r="J108" i="12"/>
  <c r="J106" i="12"/>
  <c r="J105" i="12"/>
  <c r="J103" i="12"/>
  <c r="J101" i="12"/>
  <c r="J100" i="12"/>
  <c r="J96" i="12"/>
  <c r="I96" i="12"/>
  <c r="J98" i="12"/>
  <c r="C96" i="12"/>
  <c r="F3" i="38"/>
  <c r="F4" i="38"/>
  <c r="C4" i="38" s="1"/>
  <c r="F5" i="38"/>
  <c r="F6" i="38"/>
  <c r="F7" i="38"/>
  <c r="F61" i="38" s="1"/>
  <c r="F8" i="38"/>
  <c r="F9" i="38"/>
  <c r="C9" i="38" s="1"/>
  <c r="F10" i="38"/>
  <c r="C10" i="38" s="1"/>
  <c r="F11" i="38"/>
  <c r="F12" i="38"/>
  <c r="F13" i="38"/>
  <c r="F14" i="38"/>
  <c r="F15" i="38"/>
  <c r="C15" i="38" s="1"/>
  <c r="F16" i="38"/>
  <c r="C16" i="38" s="1"/>
  <c r="F17" i="38"/>
  <c r="C17" i="38" s="1"/>
  <c r="F18" i="38"/>
  <c r="C18" i="38" s="1"/>
  <c r="F19" i="38"/>
  <c r="C19" i="38" s="1"/>
  <c r="F20" i="38"/>
  <c r="F21" i="38"/>
  <c r="G21" i="38" s="1"/>
  <c r="F22" i="38"/>
  <c r="G22" i="38" s="1"/>
  <c r="F23" i="38"/>
  <c r="G23" i="38" s="1"/>
  <c r="F24" i="38"/>
  <c r="G24" i="38" s="1"/>
  <c r="F25" i="38"/>
  <c r="F2" i="38"/>
  <c r="F30" i="38"/>
  <c r="F31" i="38"/>
  <c r="F32" i="38"/>
  <c r="F33" i="38"/>
  <c r="I33" i="38" s="1"/>
  <c r="F34" i="38"/>
  <c r="I34" i="38" s="1"/>
  <c r="F35" i="38"/>
  <c r="I35" i="38" s="1"/>
  <c r="F36" i="38"/>
  <c r="C36" i="38" s="1"/>
  <c r="F37" i="38"/>
  <c r="C37" i="38" s="1"/>
  <c r="F38" i="38"/>
  <c r="I38" i="38" s="1"/>
  <c r="F39" i="38"/>
  <c r="C39" i="38" s="1"/>
  <c r="F40" i="38"/>
  <c r="C40" i="38" s="1"/>
  <c r="F41" i="38"/>
  <c r="C41" i="38" s="1"/>
  <c r="F42" i="38"/>
  <c r="I42" i="38" s="1"/>
  <c r="F43" i="38"/>
  <c r="C43" i="38" s="1"/>
  <c r="F44" i="38"/>
  <c r="I44" i="38" s="1"/>
  <c r="F45" i="38"/>
  <c r="I45" i="38" s="1"/>
  <c r="F46" i="38"/>
  <c r="F47" i="38"/>
  <c r="F48" i="38"/>
  <c r="G48" i="38" s="1"/>
  <c r="F49" i="38"/>
  <c r="F50" i="38"/>
  <c r="I50" i="38" s="1"/>
  <c r="J50" i="38" s="1"/>
  <c r="F51" i="38"/>
  <c r="F52" i="38"/>
  <c r="C52" i="38" s="1"/>
  <c r="F29" i="38"/>
  <c r="F56" i="38" s="1"/>
  <c r="F74" i="38"/>
  <c r="I74" i="38" s="1"/>
  <c r="J74" i="38" s="1"/>
  <c r="J79" i="38"/>
  <c r="I47" i="38"/>
  <c r="J52" i="38"/>
  <c r="F59" i="38"/>
  <c r="F60" i="38"/>
  <c r="C46" i="38"/>
  <c r="G47" i="38"/>
  <c r="G49" i="38"/>
  <c r="C3" i="38"/>
  <c r="C5" i="38"/>
  <c r="C6" i="38"/>
  <c r="C7" i="38"/>
  <c r="C8" i="38"/>
  <c r="C11" i="38"/>
  <c r="C12" i="38"/>
  <c r="C13" i="38"/>
  <c r="C14" i="38"/>
  <c r="C20" i="38"/>
  <c r="C21" i="38"/>
  <c r="C23" i="38"/>
  <c r="C24" i="38"/>
  <c r="C25" i="38"/>
  <c r="C2" i="38"/>
  <c r="J25" i="38"/>
  <c r="I20" i="38"/>
  <c r="I21" i="38"/>
  <c r="J21" i="38" s="1"/>
  <c r="C30" i="38"/>
  <c r="C31" i="38"/>
  <c r="C32" i="38"/>
  <c r="C33" i="38"/>
  <c r="C34" i="38"/>
  <c r="C35" i="38"/>
  <c r="I14" i="40" l="1"/>
  <c r="J14" i="40" s="1"/>
  <c r="G14" i="40"/>
  <c r="I10" i="40"/>
  <c r="J10" i="40" s="1"/>
  <c r="G10" i="40"/>
  <c r="G8" i="40"/>
  <c r="I8" i="40"/>
  <c r="J8" i="40" s="1"/>
  <c r="I15" i="40"/>
  <c r="J15" i="40" s="1"/>
  <c r="G15" i="40"/>
  <c r="I9" i="40"/>
  <c r="J9" i="40" s="1"/>
  <c r="G9" i="40"/>
  <c r="I16" i="40"/>
  <c r="J16" i="40" s="1"/>
  <c r="G16" i="40"/>
  <c r="I2" i="40"/>
  <c r="J2" i="40" s="1"/>
  <c r="G2" i="40"/>
  <c r="I17" i="40"/>
  <c r="J17" i="40" s="1"/>
  <c r="G17" i="40"/>
  <c r="I3" i="40"/>
  <c r="J3" i="40" s="1"/>
  <c r="G3" i="40"/>
  <c r="I11" i="40"/>
  <c r="J11" i="40" s="1"/>
  <c r="G11" i="40"/>
  <c r="I18" i="40"/>
  <c r="J18" i="40" s="1"/>
  <c r="G18" i="40"/>
  <c r="I4" i="40"/>
  <c r="J4" i="40" s="1"/>
  <c r="G4" i="40"/>
  <c r="I19" i="40"/>
  <c r="J19" i="40" s="1"/>
  <c r="G19" i="40"/>
  <c r="G5" i="40"/>
  <c r="I5" i="40"/>
  <c r="J5" i="40" s="1"/>
  <c r="G6" i="40"/>
  <c r="I6" i="40"/>
  <c r="J6" i="40" s="1"/>
  <c r="I12" i="40"/>
  <c r="J12" i="40" s="1"/>
  <c r="G7" i="40"/>
  <c r="G13" i="40"/>
  <c r="I3" i="41"/>
  <c r="J3" i="41" s="1"/>
  <c r="G3" i="41"/>
  <c r="G11" i="41"/>
  <c r="I11" i="41"/>
  <c r="J11" i="41" s="1"/>
  <c r="I10" i="41"/>
  <c r="J10" i="41" s="1"/>
  <c r="G10" i="41"/>
  <c r="I19" i="41"/>
  <c r="J19" i="41" s="1"/>
  <c r="G19" i="41"/>
  <c r="G6" i="41"/>
  <c r="I6" i="41"/>
  <c r="J6" i="41" s="1"/>
  <c r="I15" i="41"/>
  <c r="J15" i="41" s="1"/>
  <c r="G15" i="41"/>
  <c r="I2" i="41"/>
  <c r="J2" i="41" s="1"/>
  <c r="G2" i="41"/>
  <c r="I4" i="41"/>
  <c r="J4" i="41" s="1"/>
  <c r="G4" i="41"/>
  <c r="I14" i="41"/>
  <c r="J14" i="41" s="1"/>
  <c r="G14" i="41"/>
  <c r="G8" i="41"/>
  <c r="I8" i="41"/>
  <c r="J8" i="41" s="1"/>
  <c r="I16" i="41"/>
  <c r="J16" i="41" s="1"/>
  <c r="G16" i="41"/>
  <c r="I17" i="41"/>
  <c r="J17" i="41" s="1"/>
  <c r="G17" i="41"/>
  <c r="G7" i="41"/>
  <c r="I7" i="41"/>
  <c r="J7" i="41" s="1"/>
  <c r="I9" i="41"/>
  <c r="J9" i="41" s="1"/>
  <c r="G9" i="41"/>
  <c r="I18" i="41"/>
  <c r="J18" i="41" s="1"/>
  <c r="G18" i="41"/>
  <c r="G5" i="41"/>
  <c r="I5" i="41"/>
  <c r="J5" i="41" s="1"/>
  <c r="I13" i="41"/>
  <c r="J13" i="41" s="1"/>
  <c r="G13" i="41"/>
  <c r="G12" i="41"/>
  <c r="G7" i="42"/>
  <c r="I7" i="42"/>
  <c r="J7" i="42" s="1"/>
  <c r="G8" i="42"/>
  <c r="I8" i="42"/>
  <c r="J8" i="42" s="1"/>
  <c r="G9" i="42"/>
  <c r="I9" i="42"/>
  <c r="J9" i="42" s="1"/>
  <c r="G2" i="42"/>
  <c r="I2" i="42"/>
  <c r="J2" i="42" s="1"/>
  <c r="G11" i="42"/>
  <c r="I11" i="42"/>
  <c r="J11" i="42" s="1"/>
  <c r="I19" i="42"/>
  <c r="J19" i="42" s="1"/>
  <c r="G19" i="42"/>
  <c r="G6" i="42"/>
  <c r="I6" i="42"/>
  <c r="J6" i="42" s="1"/>
  <c r="I14" i="42"/>
  <c r="J14" i="42" s="1"/>
  <c r="G14" i="42"/>
  <c r="I15" i="42"/>
  <c r="J15" i="42" s="1"/>
  <c r="G15" i="42"/>
  <c r="G16" i="42"/>
  <c r="I16" i="42"/>
  <c r="J16" i="42" s="1"/>
  <c r="I17" i="42"/>
  <c r="J17" i="42" s="1"/>
  <c r="G17" i="42"/>
  <c r="I10" i="42"/>
  <c r="J10" i="42" s="1"/>
  <c r="G10" i="42"/>
  <c r="I18" i="42"/>
  <c r="J18" i="42" s="1"/>
  <c r="G18" i="42"/>
  <c r="I3" i="42"/>
  <c r="J3" i="42" s="1"/>
  <c r="G3" i="42"/>
  <c r="I4" i="42"/>
  <c r="J4" i="42" s="1"/>
  <c r="G4" i="42"/>
  <c r="I5" i="42"/>
  <c r="J5" i="42" s="1"/>
  <c r="G5" i="42"/>
  <c r="I13" i="42"/>
  <c r="J13" i="42" s="1"/>
  <c r="G13" i="42"/>
  <c r="G12" i="42"/>
  <c r="G6" i="43"/>
  <c r="I6" i="43"/>
  <c r="J6" i="43" s="1"/>
  <c r="I14" i="43"/>
  <c r="J14" i="43" s="1"/>
  <c r="G14" i="43"/>
  <c r="G7" i="43"/>
  <c r="I7" i="43"/>
  <c r="J7" i="43" s="1"/>
  <c r="I8" i="43"/>
  <c r="J8" i="43" s="1"/>
  <c r="G8" i="43"/>
  <c r="I15" i="43"/>
  <c r="J15" i="43" s="1"/>
  <c r="G15" i="43"/>
  <c r="G16" i="43"/>
  <c r="I16" i="43"/>
  <c r="J16" i="43" s="1"/>
  <c r="G9" i="43"/>
  <c r="I9" i="43"/>
  <c r="J9" i="43" s="1"/>
  <c r="I17" i="43"/>
  <c r="J17" i="43" s="1"/>
  <c r="G17" i="43"/>
  <c r="I2" i="43"/>
  <c r="J2" i="43" s="1"/>
  <c r="G2" i="43"/>
  <c r="G10" i="43"/>
  <c r="I10" i="43"/>
  <c r="J10" i="43" s="1"/>
  <c r="G18" i="43"/>
  <c r="I18" i="43"/>
  <c r="J18" i="43" s="1"/>
  <c r="I3" i="43"/>
  <c r="J3" i="43" s="1"/>
  <c r="G3" i="43"/>
  <c r="I11" i="43"/>
  <c r="J11" i="43" s="1"/>
  <c r="G11" i="43"/>
  <c r="I19" i="43"/>
  <c r="J19" i="43" s="1"/>
  <c r="G19" i="43"/>
  <c r="I4" i="43"/>
  <c r="J4" i="43" s="1"/>
  <c r="G4" i="43"/>
  <c r="G5" i="43"/>
  <c r="I5" i="43"/>
  <c r="J5" i="43" s="1"/>
  <c r="I13" i="43"/>
  <c r="J13" i="43" s="1"/>
  <c r="G13" i="43"/>
  <c r="I12" i="43"/>
  <c r="J12" i="43" s="1"/>
  <c r="G18" i="39"/>
  <c r="I18" i="39"/>
  <c r="J18" i="39" s="1"/>
  <c r="G8" i="39"/>
  <c r="I8" i="39"/>
  <c r="J8" i="39" s="1"/>
  <c r="G5" i="39"/>
  <c r="I5" i="39"/>
  <c r="J5" i="39" s="1"/>
  <c r="I13" i="39"/>
  <c r="J13" i="39" s="1"/>
  <c r="G13" i="39"/>
  <c r="G6" i="39"/>
  <c r="I6" i="39"/>
  <c r="J6" i="39" s="1"/>
  <c r="I15" i="39"/>
  <c r="J15" i="39" s="1"/>
  <c r="G15" i="39"/>
  <c r="I16" i="39"/>
  <c r="J16" i="39" s="1"/>
  <c r="G16" i="39"/>
  <c r="I2" i="39"/>
  <c r="J2" i="39" s="1"/>
  <c r="G2" i="39"/>
  <c r="G17" i="39"/>
  <c r="I17" i="39"/>
  <c r="J17" i="39" s="1"/>
  <c r="I10" i="39"/>
  <c r="J10" i="39" s="1"/>
  <c r="G10" i="39"/>
  <c r="G3" i="39"/>
  <c r="I3" i="39"/>
  <c r="J3" i="39" s="1"/>
  <c r="G4" i="39"/>
  <c r="I4" i="39"/>
  <c r="J4" i="39" s="1"/>
  <c r="G11" i="39"/>
  <c r="I11" i="39"/>
  <c r="J11" i="39" s="1"/>
  <c r="I19" i="39"/>
  <c r="J19" i="39" s="1"/>
  <c r="G19" i="39"/>
  <c r="I12" i="39"/>
  <c r="J12" i="39" s="1"/>
  <c r="G12" i="39"/>
  <c r="I14" i="39"/>
  <c r="J14" i="39" s="1"/>
  <c r="G14" i="39"/>
  <c r="I7" i="39"/>
  <c r="J7" i="39" s="1"/>
  <c r="G7" i="39"/>
  <c r="G9" i="39"/>
  <c r="F78" i="38"/>
  <c r="I78" i="38" s="1"/>
  <c r="J78" i="38" s="1"/>
  <c r="C22" i="38"/>
  <c r="F67" i="38"/>
  <c r="I24" i="38"/>
  <c r="J24" i="38" s="1"/>
  <c r="I36" i="38"/>
  <c r="I23" i="38"/>
  <c r="J23" i="38" s="1"/>
  <c r="I22" i="38"/>
  <c r="J22" i="38" s="1"/>
  <c r="F79" i="38"/>
  <c r="G79" i="38" s="1"/>
  <c r="F76" i="38"/>
  <c r="G76" i="38" s="1"/>
  <c r="F77" i="38"/>
  <c r="G77" i="38" s="1"/>
  <c r="F75" i="38"/>
  <c r="C75" i="38" s="1"/>
  <c r="I48" i="38"/>
  <c r="J48" i="38" s="1"/>
  <c r="G25" i="38"/>
  <c r="F72" i="38"/>
  <c r="C29" i="38"/>
  <c r="C44" i="38"/>
  <c r="C71" i="38" s="1"/>
  <c r="G50" i="38"/>
  <c r="C42" i="38"/>
  <c r="I51" i="38"/>
  <c r="J51" i="38" s="1"/>
  <c r="C48" i="38"/>
  <c r="C45" i="38"/>
  <c r="C72" i="38" s="1"/>
  <c r="F73" i="38"/>
  <c r="I46" i="38"/>
  <c r="F71" i="38"/>
  <c r="I43" i="38"/>
  <c r="F70" i="38"/>
  <c r="F69" i="38"/>
  <c r="F68" i="38"/>
  <c r="C74" i="38"/>
  <c r="F63" i="38"/>
  <c r="F62" i="38"/>
  <c r="F66" i="38"/>
  <c r="F65" i="38"/>
  <c r="I65" i="38" s="1"/>
  <c r="J65" i="38" s="1"/>
  <c r="F64" i="38"/>
  <c r="I32" i="38"/>
  <c r="I31" i="38"/>
  <c r="I30" i="38"/>
  <c r="I39" i="38"/>
  <c r="J39" i="38" s="1"/>
  <c r="C38" i="38"/>
  <c r="C65" i="38" s="1"/>
  <c r="I37" i="38"/>
  <c r="F58" i="38"/>
  <c r="F57" i="38"/>
  <c r="I29" i="38"/>
  <c r="I41" i="38"/>
  <c r="I40" i="38"/>
  <c r="G74" i="38"/>
  <c r="I77" i="38"/>
  <c r="J77" i="38" s="1"/>
  <c r="C78" i="38"/>
  <c r="G78" i="38"/>
  <c r="I75" i="38"/>
  <c r="J75" i="38" s="1"/>
  <c r="I76" i="38"/>
  <c r="J76" i="38" s="1"/>
  <c r="C50" i="38"/>
  <c r="C51" i="38"/>
  <c r="G51" i="38"/>
  <c r="I49" i="38"/>
  <c r="J49" i="38" s="1"/>
  <c r="C49" i="38"/>
  <c r="G52" i="38"/>
  <c r="J47" i="38"/>
  <c r="C47" i="38"/>
  <c r="C57" i="38"/>
  <c r="D57" i="38"/>
  <c r="C58" i="38"/>
  <c r="D58" i="38"/>
  <c r="C59" i="38"/>
  <c r="D59" i="38"/>
  <c r="C60" i="38"/>
  <c r="D60" i="38"/>
  <c r="C61" i="38"/>
  <c r="D61" i="38"/>
  <c r="C62" i="38"/>
  <c r="D62" i="38"/>
  <c r="C63" i="38"/>
  <c r="D63" i="38"/>
  <c r="C64" i="38"/>
  <c r="D64" i="38"/>
  <c r="D65" i="38"/>
  <c r="C66" i="38"/>
  <c r="D66" i="38"/>
  <c r="C67" i="38"/>
  <c r="D67" i="38"/>
  <c r="C68" i="38"/>
  <c r="D68" i="38"/>
  <c r="C69" i="38"/>
  <c r="D69" i="38"/>
  <c r="C70" i="38"/>
  <c r="D70" i="38"/>
  <c r="D71" i="38"/>
  <c r="D72" i="38"/>
  <c r="C73" i="38"/>
  <c r="D73" i="38"/>
  <c r="D56" i="38"/>
  <c r="C56" i="38"/>
  <c r="G38" i="38"/>
  <c r="J38" i="38"/>
  <c r="J20" i="38"/>
  <c r="G20" i="38"/>
  <c r="I17" i="38"/>
  <c r="J17" i="38" s="1"/>
  <c r="G6" i="38"/>
  <c r="I3" i="38"/>
  <c r="J3" i="38" s="1"/>
  <c r="C34" i="37"/>
  <c r="C33" i="37"/>
  <c r="C32" i="37"/>
  <c r="C31" i="37"/>
  <c r="C30" i="37"/>
  <c r="C29" i="37"/>
  <c r="C28" i="37"/>
  <c r="C27" i="37"/>
  <c r="C26" i="37"/>
  <c r="C25" i="37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7" i="37"/>
  <c r="C6" i="37"/>
  <c r="C5" i="37"/>
  <c r="C4" i="37"/>
  <c r="C3" i="37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9" i="12"/>
  <c r="C10" i="12"/>
  <c r="C11" i="12"/>
  <c r="C12" i="12"/>
  <c r="C13" i="12"/>
  <c r="C8" i="12"/>
  <c r="C5" i="12"/>
  <c r="C6" i="12"/>
  <c r="C7" i="12"/>
  <c r="C4" i="12"/>
  <c r="C3" i="12"/>
  <c r="C3" i="36"/>
  <c r="D3" i="36"/>
  <c r="C4" i="36"/>
  <c r="F4" i="36" s="1"/>
  <c r="D4" i="36"/>
  <c r="C5" i="36"/>
  <c r="D5" i="36"/>
  <c r="C6" i="36"/>
  <c r="D6" i="36"/>
  <c r="F6" i="36" s="1"/>
  <c r="C7" i="36"/>
  <c r="D7" i="36"/>
  <c r="C8" i="36"/>
  <c r="D8" i="36"/>
  <c r="C9" i="36"/>
  <c r="D9" i="36"/>
  <c r="C10" i="36"/>
  <c r="D10" i="36"/>
  <c r="C11" i="36"/>
  <c r="D11" i="36"/>
  <c r="C12" i="36"/>
  <c r="F12" i="36" s="1"/>
  <c r="I12" i="36" s="1"/>
  <c r="J12" i="36" s="1"/>
  <c r="D12" i="36"/>
  <c r="C13" i="36"/>
  <c r="D13" i="36"/>
  <c r="F13" i="36" s="1"/>
  <c r="C14" i="36"/>
  <c r="D14" i="36"/>
  <c r="C15" i="36"/>
  <c r="F15" i="36" s="1"/>
  <c r="D15" i="36"/>
  <c r="C16" i="36"/>
  <c r="D16" i="36"/>
  <c r="F16" i="36" s="1"/>
  <c r="C17" i="36"/>
  <c r="D17" i="36"/>
  <c r="C18" i="36"/>
  <c r="D18" i="36"/>
  <c r="C19" i="36"/>
  <c r="F19" i="36" s="1"/>
  <c r="D19" i="36"/>
  <c r="C20" i="36"/>
  <c r="F20" i="36" s="1"/>
  <c r="G20" i="36" s="1"/>
  <c r="D20" i="36"/>
  <c r="D2" i="36"/>
  <c r="C2" i="36"/>
  <c r="J20" i="36"/>
  <c r="F14" i="36"/>
  <c r="F5" i="36"/>
  <c r="I5" i="36" s="1"/>
  <c r="J5" i="36" s="1"/>
  <c r="F3" i="36"/>
  <c r="F2" i="36"/>
  <c r="I2" i="36" s="1"/>
  <c r="J2" i="36" s="1"/>
  <c r="D1" i="36"/>
  <c r="C1" i="36"/>
  <c r="A1" i="36" a="1"/>
  <c r="A1" i="36" s="1"/>
  <c r="C3" i="35"/>
  <c r="D3" i="35"/>
  <c r="C4" i="35"/>
  <c r="F4" i="35" s="1"/>
  <c r="D4" i="35"/>
  <c r="C5" i="35"/>
  <c r="F5" i="35" s="1"/>
  <c r="D5" i="35"/>
  <c r="C6" i="35"/>
  <c r="D6" i="35"/>
  <c r="C7" i="35"/>
  <c r="F7" i="35" s="1"/>
  <c r="D7" i="35"/>
  <c r="C8" i="35"/>
  <c r="D8" i="35"/>
  <c r="C9" i="35"/>
  <c r="D9" i="35"/>
  <c r="C10" i="35"/>
  <c r="D10" i="35"/>
  <c r="C11" i="35"/>
  <c r="D11" i="35"/>
  <c r="C12" i="35"/>
  <c r="D12" i="35"/>
  <c r="C13" i="35"/>
  <c r="F13" i="35" s="1"/>
  <c r="D13" i="35"/>
  <c r="C14" i="35"/>
  <c r="D14" i="35"/>
  <c r="C15" i="35"/>
  <c r="D15" i="35"/>
  <c r="C16" i="35"/>
  <c r="F16" i="35" s="1"/>
  <c r="D16" i="35"/>
  <c r="C17" i="35"/>
  <c r="D17" i="35"/>
  <c r="C18" i="35"/>
  <c r="D18" i="35"/>
  <c r="C19" i="35"/>
  <c r="D19" i="35"/>
  <c r="C20" i="35"/>
  <c r="F20" i="35" s="1"/>
  <c r="G20" i="35" s="1"/>
  <c r="D20" i="35"/>
  <c r="D2" i="35"/>
  <c r="F2" i="35" s="1"/>
  <c r="C2" i="35"/>
  <c r="J20" i="35"/>
  <c r="F19" i="35"/>
  <c r="F15" i="35"/>
  <c r="F14" i="35"/>
  <c r="F12" i="35"/>
  <c r="G12" i="35" s="1"/>
  <c r="F11" i="35"/>
  <c r="F6" i="35"/>
  <c r="F3" i="35"/>
  <c r="D1" i="35"/>
  <c r="C1" i="35"/>
  <c r="A1" i="35" a="1"/>
  <c r="A1" i="35" s="1"/>
  <c r="C3" i="34"/>
  <c r="D3" i="34"/>
  <c r="C4" i="34"/>
  <c r="F4" i="34" s="1"/>
  <c r="D4" i="34"/>
  <c r="C5" i="34"/>
  <c r="D5" i="34"/>
  <c r="C6" i="34"/>
  <c r="F6" i="34" s="1"/>
  <c r="D6" i="34"/>
  <c r="C7" i="34"/>
  <c r="F7" i="34" s="1"/>
  <c r="D7" i="34"/>
  <c r="C8" i="34"/>
  <c r="D8" i="34"/>
  <c r="C9" i="34"/>
  <c r="D9" i="34"/>
  <c r="C10" i="34"/>
  <c r="D10" i="34"/>
  <c r="C11" i="34"/>
  <c r="D11" i="34"/>
  <c r="F11" i="34" s="1"/>
  <c r="I11" i="34" s="1"/>
  <c r="J11" i="34" s="1"/>
  <c r="C12" i="34"/>
  <c r="D12" i="34"/>
  <c r="F12" i="34" s="1"/>
  <c r="I12" i="34" s="1"/>
  <c r="J12" i="34" s="1"/>
  <c r="C13" i="34"/>
  <c r="F13" i="34" s="1"/>
  <c r="I13" i="34" s="1"/>
  <c r="J13" i="34" s="1"/>
  <c r="D13" i="34"/>
  <c r="C14" i="34"/>
  <c r="F14" i="34" s="1"/>
  <c r="D14" i="34"/>
  <c r="C15" i="34"/>
  <c r="F15" i="34" s="1"/>
  <c r="D15" i="34"/>
  <c r="C16" i="34"/>
  <c r="D16" i="34"/>
  <c r="C17" i="34"/>
  <c r="D17" i="34"/>
  <c r="C18" i="34"/>
  <c r="D18" i="34"/>
  <c r="C19" i="34"/>
  <c r="D19" i="34"/>
  <c r="C20" i="34"/>
  <c r="D20" i="34"/>
  <c r="D2" i="34"/>
  <c r="F2" i="34" s="1"/>
  <c r="C2" i="34"/>
  <c r="J20" i="34"/>
  <c r="F20" i="34"/>
  <c r="G20" i="34" s="1"/>
  <c r="F19" i="34"/>
  <c r="I19" i="34" s="1"/>
  <c r="J19" i="34" s="1"/>
  <c r="F16" i="34"/>
  <c r="F5" i="34"/>
  <c r="F3" i="34"/>
  <c r="I3" i="34" s="1"/>
  <c r="J3" i="34" s="1"/>
  <c r="D1" i="34"/>
  <c r="C1" i="34"/>
  <c r="A1" i="34" a="1"/>
  <c r="A1" i="34" s="1"/>
  <c r="C3" i="33"/>
  <c r="D3" i="33"/>
  <c r="C4" i="33"/>
  <c r="F4" i="33" s="1"/>
  <c r="D4" i="33"/>
  <c r="C5" i="33"/>
  <c r="D5" i="33"/>
  <c r="C6" i="33"/>
  <c r="D6" i="33"/>
  <c r="C7" i="33"/>
  <c r="D7" i="33"/>
  <c r="C8" i="33"/>
  <c r="D8" i="33"/>
  <c r="C9" i="33"/>
  <c r="D9" i="33"/>
  <c r="C10" i="33"/>
  <c r="D10" i="33"/>
  <c r="C11" i="33"/>
  <c r="D11" i="33"/>
  <c r="C12" i="33"/>
  <c r="F12" i="33" s="1"/>
  <c r="G12" i="33" s="1"/>
  <c r="D12" i="33"/>
  <c r="C13" i="33"/>
  <c r="D13" i="33"/>
  <c r="C14" i="33"/>
  <c r="F14" i="33" s="1"/>
  <c r="D14" i="33"/>
  <c r="C15" i="33"/>
  <c r="F15" i="33" s="1"/>
  <c r="D15" i="33"/>
  <c r="C16" i="33"/>
  <c r="D16" i="33"/>
  <c r="C17" i="33"/>
  <c r="D17" i="33"/>
  <c r="C18" i="33"/>
  <c r="D18" i="33"/>
  <c r="C19" i="33"/>
  <c r="F19" i="33" s="1"/>
  <c r="D19" i="33"/>
  <c r="C20" i="33"/>
  <c r="F20" i="33" s="1"/>
  <c r="G20" i="33" s="1"/>
  <c r="D20" i="33"/>
  <c r="D2" i="33"/>
  <c r="C2" i="33"/>
  <c r="J20" i="33"/>
  <c r="F16" i="33"/>
  <c r="F13" i="33"/>
  <c r="F11" i="33"/>
  <c r="F5" i="33"/>
  <c r="F3" i="33"/>
  <c r="F2" i="33"/>
  <c r="D1" i="33"/>
  <c r="C1" i="33"/>
  <c r="A1" i="33" a="1"/>
  <c r="A1" i="33" s="1"/>
  <c r="C3" i="8"/>
  <c r="D3" i="8"/>
  <c r="C4" i="8"/>
  <c r="D4" i="8"/>
  <c r="C5" i="8"/>
  <c r="D5" i="8"/>
  <c r="C6" i="8"/>
  <c r="F6" i="8" s="1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F14" i="8" s="1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D2" i="8"/>
  <c r="C2" i="8"/>
  <c r="C3" i="32"/>
  <c r="F3" i="32" s="1"/>
  <c r="D3" i="32"/>
  <c r="C4" i="32"/>
  <c r="D4" i="32"/>
  <c r="C5" i="32"/>
  <c r="D5" i="32"/>
  <c r="F5" i="32" s="1"/>
  <c r="C6" i="32"/>
  <c r="D6" i="32"/>
  <c r="F6" i="32" s="1"/>
  <c r="G6" i="32" s="1"/>
  <c r="C7" i="32"/>
  <c r="D7" i="32"/>
  <c r="C8" i="32"/>
  <c r="D8" i="32"/>
  <c r="C9" i="32"/>
  <c r="D9" i="32"/>
  <c r="C10" i="32"/>
  <c r="D10" i="32"/>
  <c r="C11" i="32"/>
  <c r="F11" i="32" s="1"/>
  <c r="D11" i="32"/>
  <c r="C12" i="32"/>
  <c r="D12" i="32"/>
  <c r="C13" i="32"/>
  <c r="D13" i="32"/>
  <c r="C14" i="32"/>
  <c r="F14" i="32" s="1"/>
  <c r="D14" i="32"/>
  <c r="C15" i="32"/>
  <c r="D15" i="32"/>
  <c r="F15" i="32" s="1"/>
  <c r="C16" i="32"/>
  <c r="D16" i="32"/>
  <c r="F16" i="32" s="1"/>
  <c r="G16" i="32" s="1"/>
  <c r="C17" i="32"/>
  <c r="D17" i="32"/>
  <c r="C18" i="32"/>
  <c r="F18" i="32" s="1"/>
  <c r="D18" i="32"/>
  <c r="C19" i="32"/>
  <c r="F19" i="32" s="1"/>
  <c r="D19" i="32"/>
  <c r="C20" i="32"/>
  <c r="D20" i="32"/>
  <c r="F20" i="32" s="1"/>
  <c r="G20" i="32" s="1"/>
  <c r="D2" i="32"/>
  <c r="C2" i="32"/>
  <c r="F2" i="32" s="1"/>
  <c r="J20" i="32"/>
  <c r="F13" i="32"/>
  <c r="F4" i="32"/>
  <c r="D1" i="32"/>
  <c r="C1" i="32"/>
  <c r="A1" i="32" a="1"/>
  <c r="A1" i="32" s="1"/>
  <c r="C3" i="31"/>
  <c r="D3" i="31"/>
  <c r="F3" i="31" s="1"/>
  <c r="C4" i="31"/>
  <c r="D4" i="31"/>
  <c r="C5" i="31"/>
  <c r="D5" i="31"/>
  <c r="F5" i="31" s="1"/>
  <c r="C6" i="31"/>
  <c r="D6" i="31"/>
  <c r="C7" i="31"/>
  <c r="D7" i="31"/>
  <c r="C8" i="31"/>
  <c r="F8" i="31" s="1"/>
  <c r="D8" i="31"/>
  <c r="C9" i="31"/>
  <c r="D9" i="31"/>
  <c r="C10" i="31"/>
  <c r="D10" i="31"/>
  <c r="C11" i="31"/>
  <c r="D11" i="31"/>
  <c r="F11" i="31" s="1"/>
  <c r="I11" i="31" s="1"/>
  <c r="J11" i="31" s="1"/>
  <c r="C12" i="31"/>
  <c r="D12" i="31"/>
  <c r="C13" i="31"/>
  <c r="D13" i="31"/>
  <c r="C14" i="31"/>
  <c r="D14" i="31"/>
  <c r="C15" i="31"/>
  <c r="F15" i="31" s="1"/>
  <c r="D15" i="31"/>
  <c r="C16" i="31"/>
  <c r="D16" i="31"/>
  <c r="C17" i="31"/>
  <c r="D17" i="31"/>
  <c r="C18" i="31"/>
  <c r="D18" i="31"/>
  <c r="C19" i="31"/>
  <c r="F19" i="31" s="1"/>
  <c r="D19" i="31"/>
  <c r="C20" i="31"/>
  <c r="D20" i="31"/>
  <c r="D2" i="31"/>
  <c r="C2" i="31"/>
  <c r="J20" i="31"/>
  <c r="F20" i="31"/>
  <c r="G20" i="31" s="1"/>
  <c r="F14" i="31"/>
  <c r="F13" i="31"/>
  <c r="F12" i="31"/>
  <c r="I12" i="31" s="1"/>
  <c r="J12" i="31" s="1"/>
  <c r="F7" i="31"/>
  <c r="F4" i="31"/>
  <c r="F2" i="31"/>
  <c r="D1" i="31"/>
  <c r="C1" i="31"/>
  <c r="A1" i="31" a="1"/>
  <c r="A1" i="31" s="1"/>
  <c r="C3" i="30"/>
  <c r="D3" i="30"/>
  <c r="C4" i="30"/>
  <c r="F4" i="30" s="1"/>
  <c r="D4" i="30"/>
  <c r="C5" i="30"/>
  <c r="D5" i="30"/>
  <c r="F5" i="30" s="1"/>
  <c r="C6" i="30"/>
  <c r="F6" i="30" s="1"/>
  <c r="D6" i="30"/>
  <c r="C7" i="30"/>
  <c r="F7" i="30" s="1"/>
  <c r="D7" i="30"/>
  <c r="C8" i="30"/>
  <c r="F8" i="30" s="1"/>
  <c r="I8" i="30" s="1"/>
  <c r="J8" i="30" s="1"/>
  <c r="D8" i="30"/>
  <c r="C9" i="30"/>
  <c r="F9" i="30" s="1"/>
  <c r="D9" i="30"/>
  <c r="C10" i="30"/>
  <c r="D10" i="30"/>
  <c r="C11" i="30"/>
  <c r="D11" i="30"/>
  <c r="F11" i="30" s="1"/>
  <c r="C12" i="30"/>
  <c r="F12" i="30" s="1"/>
  <c r="I12" i="30" s="1"/>
  <c r="J12" i="30" s="1"/>
  <c r="D12" i="30"/>
  <c r="C13" i="30"/>
  <c r="D13" i="30"/>
  <c r="F13" i="30" s="1"/>
  <c r="C14" i="30"/>
  <c r="D14" i="30"/>
  <c r="C15" i="30"/>
  <c r="F15" i="30" s="1"/>
  <c r="D15" i="30"/>
  <c r="C16" i="30"/>
  <c r="D16" i="30"/>
  <c r="C17" i="30"/>
  <c r="F17" i="30" s="1"/>
  <c r="D17" i="30"/>
  <c r="C18" i="30"/>
  <c r="D18" i="30"/>
  <c r="C19" i="30"/>
  <c r="D19" i="30"/>
  <c r="F19" i="30" s="1"/>
  <c r="C20" i="30"/>
  <c r="D20" i="30"/>
  <c r="D2" i="30"/>
  <c r="C2" i="30"/>
  <c r="F2" i="30" s="1"/>
  <c r="J20" i="30"/>
  <c r="F16" i="30"/>
  <c r="F14" i="30"/>
  <c r="F3" i="30"/>
  <c r="D1" i="30"/>
  <c r="C1" i="30"/>
  <c r="A1" i="30" a="1"/>
  <c r="A1" i="30" s="1"/>
  <c r="C3" i="29"/>
  <c r="D3" i="29"/>
  <c r="C4" i="29"/>
  <c r="F4" i="29" s="1"/>
  <c r="D4" i="29"/>
  <c r="C5" i="29"/>
  <c r="F5" i="29" s="1"/>
  <c r="D5" i="29"/>
  <c r="C6" i="29"/>
  <c r="D6" i="29"/>
  <c r="C7" i="29"/>
  <c r="D7" i="29"/>
  <c r="F7" i="29" s="1"/>
  <c r="C8" i="29"/>
  <c r="D8" i="29"/>
  <c r="C9" i="29"/>
  <c r="F9" i="29" s="1"/>
  <c r="D9" i="29"/>
  <c r="C10" i="29"/>
  <c r="D10" i="29"/>
  <c r="C11" i="29"/>
  <c r="D11" i="29"/>
  <c r="C12" i="29"/>
  <c r="F12" i="29" s="1"/>
  <c r="I12" i="29" s="1"/>
  <c r="J12" i="29" s="1"/>
  <c r="D12" i="29"/>
  <c r="C13" i="29"/>
  <c r="F13" i="29" s="1"/>
  <c r="D13" i="29"/>
  <c r="C14" i="29"/>
  <c r="F14" i="29" s="1"/>
  <c r="I14" i="29" s="1"/>
  <c r="J14" i="29" s="1"/>
  <c r="D14" i="29"/>
  <c r="C15" i="29"/>
  <c r="D15" i="29"/>
  <c r="C16" i="29"/>
  <c r="D16" i="29"/>
  <c r="F16" i="29" s="1"/>
  <c r="C17" i="29"/>
  <c r="F17" i="29" s="1"/>
  <c r="D17" i="29"/>
  <c r="C18" i="29"/>
  <c r="D18" i="29"/>
  <c r="C19" i="29"/>
  <c r="F19" i="29" s="1"/>
  <c r="D19" i="29"/>
  <c r="C20" i="29"/>
  <c r="F20" i="29" s="1"/>
  <c r="G20" i="29" s="1"/>
  <c r="D20" i="29"/>
  <c r="D2" i="29"/>
  <c r="C2" i="29"/>
  <c r="F2" i="29" s="1"/>
  <c r="J20" i="29"/>
  <c r="F15" i="29"/>
  <c r="F11" i="29"/>
  <c r="F6" i="29"/>
  <c r="F3" i="29"/>
  <c r="D1" i="29"/>
  <c r="C1" i="29"/>
  <c r="A1" i="29" a="1"/>
  <c r="A1" i="29" s="1"/>
  <c r="C3" i="28"/>
  <c r="D3" i="28"/>
  <c r="C4" i="28"/>
  <c r="D4" i="28"/>
  <c r="C5" i="28"/>
  <c r="D5" i="28"/>
  <c r="F5" i="28" s="1"/>
  <c r="C6" i="28"/>
  <c r="D6" i="28"/>
  <c r="C7" i="28"/>
  <c r="F7" i="28" s="1"/>
  <c r="D7" i="28"/>
  <c r="C8" i="28"/>
  <c r="D8" i="28"/>
  <c r="C9" i="28"/>
  <c r="D9" i="28"/>
  <c r="C10" i="28"/>
  <c r="D10" i="28"/>
  <c r="F10" i="28" s="1"/>
  <c r="C11" i="28"/>
  <c r="F11" i="28" s="1"/>
  <c r="D11" i="28"/>
  <c r="C12" i="28"/>
  <c r="F12" i="28" s="1"/>
  <c r="D12" i="28"/>
  <c r="C13" i="28"/>
  <c r="D13" i="28"/>
  <c r="F13" i="28" s="1"/>
  <c r="C14" i="28"/>
  <c r="D14" i="28"/>
  <c r="C15" i="28"/>
  <c r="F15" i="28" s="1"/>
  <c r="I15" i="28" s="1"/>
  <c r="J15" i="28" s="1"/>
  <c r="D15" i="28"/>
  <c r="C16" i="28"/>
  <c r="D16" i="28"/>
  <c r="C17" i="28"/>
  <c r="D17" i="28"/>
  <c r="F17" i="28" s="1"/>
  <c r="C18" i="28"/>
  <c r="D18" i="28"/>
  <c r="C19" i="28"/>
  <c r="D19" i="28"/>
  <c r="C20" i="28"/>
  <c r="F20" i="28" s="1"/>
  <c r="G20" i="28" s="1"/>
  <c r="D20" i="28"/>
  <c r="D2" i="28"/>
  <c r="C2" i="28"/>
  <c r="F2" i="28" s="1"/>
  <c r="J20" i="28"/>
  <c r="F16" i="28"/>
  <c r="F4" i="28"/>
  <c r="F3" i="28"/>
  <c r="I3" i="28" s="1"/>
  <c r="J3" i="28" s="1"/>
  <c r="D1" i="28"/>
  <c r="C1" i="28"/>
  <c r="A1" i="28" a="1"/>
  <c r="A1" i="28" s="1"/>
  <c r="C3" i="27"/>
  <c r="F3" i="27" s="1"/>
  <c r="D3" i="27"/>
  <c r="C4" i="27"/>
  <c r="F4" i="27" s="1"/>
  <c r="D4" i="27"/>
  <c r="C5" i="27"/>
  <c r="D5" i="27"/>
  <c r="C6" i="27"/>
  <c r="D6" i="27"/>
  <c r="C7" i="27"/>
  <c r="D7" i="27"/>
  <c r="F7" i="27" s="1"/>
  <c r="C8" i="27"/>
  <c r="D8" i="27"/>
  <c r="C9" i="27"/>
  <c r="D9" i="27"/>
  <c r="C10" i="27"/>
  <c r="D10" i="27"/>
  <c r="C11" i="27"/>
  <c r="F11" i="27" s="1"/>
  <c r="D11" i="27"/>
  <c r="C12" i="27"/>
  <c r="D12" i="27"/>
  <c r="C13" i="27"/>
  <c r="F13" i="27" s="1"/>
  <c r="D13" i="27"/>
  <c r="C14" i="27"/>
  <c r="F14" i="27" s="1"/>
  <c r="D14" i="27"/>
  <c r="C15" i="27"/>
  <c r="D15" i="27"/>
  <c r="F15" i="27" s="1"/>
  <c r="C16" i="27"/>
  <c r="D16" i="27"/>
  <c r="F16" i="27" s="1"/>
  <c r="C17" i="27"/>
  <c r="D17" i="27"/>
  <c r="C18" i="27"/>
  <c r="D18" i="27"/>
  <c r="C19" i="27"/>
  <c r="F19" i="27" s="1"/>
  <c r="D19" i="27"/>
  <c r="C20" i="27"/>
  <c r="D20" i="27"/>
  <c r="F20" i="27" s="1"/>
  <c r="G20" i="27" s="1"/>
  <c r="D2" i="27"/>
  <c r="C2" i="27"/>
  <c r="J20" i="27"/>
  <c r="F12" i="27"/>
  <c r="I12" i="27" s="1"/>
  <c r="J12" i="27" s="1"/>
  <c r="F5" i="27"/>
  <c r="F2" i="27"/>
  <c r="D1" i="27"/>
  <c r="C1" i="27"/>
  <c r="A1" i="27" a="1"/>
  <c r="A1" i="27" s="1"/>
  <c r="C3" i="26"/>
  <c r="F3" i="26" s="1"/>
  <c r="D3" i="26"/>
  <c r="C4" i="26"/>
  <c r="F4" i="26" s="1"/>
  <c r="D4" i="26"/>
  <c r="C5" i="26"/>
  <c r="D5" i="26"/>
  <c r="F5" i="26" s="1"/>
  <c r="C6" i="26"/>
  <c r="D6" i="26"/>
  <c r="F6" i="26" s="1"/>
  <c r="C7" i="26"/>
  <c r="D7" i="26"/>
  <c r="C8" i="26"/>
  <c r="D8" i="26"/>
  <c r="C9" i="26"/>
  <c r="F9" i="26" s="1"/>
  <c r="D9" i="26"/>
  <c r="C10" i="26"/>
  <c r="D10" i="26"/>
  <c r="C11" i="26"/>
  <c r="D11" i="26"/>
  <c r="C12" i="26"/>
  <c r="F12" i="26" s="1"/>
  <c r="G12" i="26" s="1"/>
  <c r="D12" i="26"/>
  <c r="C13" i="26"/>
  <c r="D13" i="26"/>
  <c r="F13" i="26" s="1"/>
  <c r="C14" i="26"/>
  <c r="D14" i="26"/>
  <c r="F14" i="26" s="1"/>
  <c r="C15" i="26"/>
  <c r="D15" i="26"/>
  <c r="F15" i="26" s="1"/>
  <c r="C16" i="26"/>
  <c r="D16" i="26"/>
  <c r="F16" i="26" s="1"/>
  <c r="C17" i="26"/>
  <c r="F17" i="26" s="1"/>
  <c r="D17" i="26"/>
  <c r="C18" i="26"/>
  <c r="D18" i="26"/>
  <c r="C19" i="26"/>
  <c r="F19" i="26" s="1"/>
  <c r="D19" i="26"/>
  <c r="C20" i="26"/>
  <c r="F20" i="26" s="1"/>
  <c r="G20" i="26" s="1"/>
  <c r="D20" i="26"/>
  <c r="D2" i="26"/>
  <c r="C2" i="26"/>
  <c r="J20" i="26"/>
  <c r="F11" i="26"/>
  <c r="F2" i="26"/>
  <c r="D1" i="26"/>
  <c r="C1" i="26"/>
  <c r="A1" i="26" a="1"/>
  <c r="A1" i="26" s="1"/>
  <c r="C3" i="25"/>
  <c r="D3" i="25"/>
  <c r="C4" i="25"/>
  <c r="F4" i="25" s="1"/>
  <c r="D4" i="25"/>
  <c r="C5" i="25"/>
  <c r="F5" i="25" s="1"/>
  <c r="D5" i="25"/>
  <c r="C6" i="25"/>
  <c r="D6" i="25"/>
  <c r="C7" i="25"/>
  <c r="D7" i="25"/>
  <c r="C8" i="25"/>
  <c r="F8" i="25" s="1"/>
  <c r="D8" i="25"/>
  <c r="C9" i="25"/>
  <c r="F9" i="25" s="1"/>
  <c r="D9" i="25"/>
  <c r="C10" i="25"/>
  <c r="D10" i="25"/>
  <c r="C11" i="25"/>
  <c r="D11" i="25"/>
  <c r="C12" i="25"/>
  <c r="D12" i="25"/>
  <c r="C13" i="25"/>
  <c r="D13" i="25"/>
  <c r="C14" i="25"/>
  <c r="F14" i="25" s="1"/>
  <c r="D14" i="25"/>
  <c r="C15" i="25"/>
  <c r="F15" i="25" s="1"/>
  <c r="D15" i="25"/>
  <c r="C16" i="25"/>
  <c r="F16" i="25" s="1"/>
  <c r="D16" i="25"/>
  <c r="C17" i="25"/>
  <c r="F17" i="25" s="1"/>
  <c r="D17" i="25"/>
  <c r="C18" i="25"/>
  <c r="D18" i="25"/>
  <c r="C19" i="25"/>
  <c r="D19" i="25"/>
  <c r="F19" i="25" s="1"/>
  <c r="I19" i="25" s="1"/>
  <c r="J19" i="25" s="1"/>
  <c r="C20" i="25"/>
  <c r="D20" i="25"/>
  <c r="F20" i="25" s="1"/>
  <c r="G20" i="25" s="1"/>
  <c r="D2" i="25"/>
  <c r="C2" i="25"/>
  <c r="F12" i="25"/>
  <c r="G12" i="25" s="1"/>
  <c r="J20" i="25"/>
  <c r="F11" i="25"/>
  <c r="I11" i="25" s="1"/>
  <c r="J11" i="25" s="1"/>
  <c r="F3" i="25"/>
  <c r="I3" i="25" s="1"/>
  <c r="J3" i="25" s="1"/>
  <c r="D1" i="25"/>
  <c r="C1" i="25"/>
  <c r="A1" i="25" a="1"/>
  <c r="A1" i="25" s="1"/>
  <c r="C3" i="24"/>
  <c r="D3" i="24"/>
  <c r="F3" i="24" s="1"/>
  <c r="C4" i="24"/>
  <c r="F4" i="24" s="1"/>
  <c r="D4" i="24"/>
  <c r="C5" i="24"/>
  <c r="F5" i="24" s="1"/>
  <c r="I5" i="24" s="1"/>
  <c r="J5" i="24" s="1"/>
  <c r="D5" i="24"/>
  <c r="C6" i="24"/>
  <c r="D6" i="24"/>
  <c r="C7" i="24"/>
  <c r="F7" i="24" s="1"/>
  <c r="D7" i="24"/>
  <c r="C8" i="24"/>
  <c r="D8" i="24"/>
  <c r="C9" i="24"/>
  <c r="D9" i="24"/>
  <c r="C10" i="24"/>
  <c r="D10" i="24"/>
  <c r="C11" i="24"/>
  <c r="D11" i="24"/>
  <c r="F11" i="24" s="1"/>
  <c r="C12" i="24"/>
  <c r="D12" i="24"/>
  <c r="C13" i="24"/>
  <c r="F13" i="24" s="1"/>
  <c r="D13" i="24"/>
  <c r="C14" i="24"/>
  <c r="D14" i="24"/>
  <c r="C15" i="24"/>
  <c r="F15" i="24" s="1"/>
  <c r="D15" i="24"/>
  <c r="C16" i="24"/>
  <c r="D16" i="24"/>
  <c r="F16" i="24" s="1"/>
  <c r="C17" i="24"/>
  <c r="D17" i="24"/>
  <c r="C18" i="24"/>
  <c r="D18" i="24"/>
  <c r="C19" i="24"/>
  <c r="D19" i="24"/>
  <c r="C20" i="24"/>
  <c r="F20" i="24" s="1"/>
  <c r="G20" i="24" s="1"/>
  <c r="D20" i="24"/>
  <c r="D2" i="24"/>
  <c r="C2" i="24"/>
  <c r="F2" i="24" s="1"/>
  <c r="I2" i="24" s="1"/>
  <c r="J2" i="24" s="1"/>
  <c r="J20" i="24"/>
  <c r="F19" i="24"/>
  <c r="F14" i="24"/>
  <c r="I14" i="24" s="1"/>
  <c r="J14" i="24" s="1"/>
  <c r="F12" i="24"/>
  <c r="I12" i="24" s="1"/>
  <c r="J12" i="24" s="1"/>
  <c r="D1" i="24"/>
  <c r="C1" i="24"/>
  <c r="A1" i="24" a="1"/>
  <c r="A1" i="24" s="1"/>
  <c r="C3" i="23"/>
  <c r="F3" i="23" s="1"/>
  <c r="I3" i="23" s="1"/>
  <c r="J3" i="23" s="1"/>
  <c r="D3" i="23"/>
  <c r="C4" i="23"/>
  <c r="D4" i="23"/>
  <c r="F4" i="23" s="1"/>
  <c r="C5" i="23"/>
  <c r="D5" i="23"/>
  <c r="C6" i="23"/>
  <c r="F6" i="23" s="1"/>
  <c r="D6" i="23"/>
  <c r="C7" i="23"/>
  <c r="F7" i="23" s="1"/>
  <c r="D7" i="23"/>
  <c r="C8" i="23"/>
  <c r="F8" i="23" s="1"/>
  <c r="D8" i="23"/>
  <c r="C9" i="23"/>
  <c r="D9" i="23"/>
  <c r="C10" i="23"/>
  <c r="D10" i="23"/>
  <c r="C11" i="23"/>
  <c r="D11" i="23"/>
  <c r="C12" i="23"/>
  <c r="D12" i="23"/>
  <c r="F12" i="23" s="1"/>
  <c r="G12" i="23" s="1"/>
  <c r="C13" i="23"/>
  <c r="D13" i="23"/>
  <c r="C14" i="23"/>
  <c r="F14" i="23" s="1"/>
  <c r="I14" i="23" s="1"/>
  <c r="J14" i="23" s="1"/>
  <c r="D14" i="23"/>
  <c r="C15" i="23"/>
  <c r="F15" i="23" s="1"/>
  <c r="D15" i="23"/>
  <c r="C16" i="23"/>
  <c r="F16" i="23" s="1"/>
  <c r="D16" i="23"/>
  <c r="C17" i="23"/>
  <c r="D17" i="23"/>
  <c r="C18" i="23"/>
  <c r="D18" i="23"/>
  <c r="C19" i="23"/>
  <c r="D19" i="23"/>
  <c r="C20" i="23"/>
  <c r="F20" i="23" s="1"/>
  <c r="G20" i="23" s="1"/>
  <c r="D20" i="23"/>
  <c r="D2" i="23"/>
  <c r="C2" i="23"/>
  <c r="J20" i="23"/>
  <c r="F19" i="23"/>
  <c r="F13" i="23"/>
  <c r="F5" i="23"/>
  <c r="F2" i="23"/>
  <c r="D1" i="23"/>
  <c r="C1" i="23"/>
  <c r="A1" i="23" a="1"/>
  <c r="A1" i="23" s="1"/>
  <c r="C3" i="9"/>
  <c r="F3" i="9" s="1"/>
  <c r="I3" i="9" s="1"/>
  <c r="J3" i="9" s="1"/>
  <c r="D3" i="9"/>
  <c r="C4" i="9"/>
  <c r="D4" i="9"/>
  <c r="C5" i="9"/>
  <c r="D5" i="9"/>
  <c r="C6" i="9"/>
  <c r="D6" i="9"/>
  <c r="C7" i="9"/>
  <c r="D7" i="9"/>
  <c r="F7" i="9" s="1"/>
  <c r="I7" i="9" s="1"/>
  <c r="J7" i="9" s="1"/>
  <c r="C8" i="9"/>
  <c r="F8" i="9" s="1"/>
  <c r="D8" i="9"/>
  <c r="C9" i="9"/>
  <c r="D9" i="9"/>
  <c r="C10" i="9"/>
  <c r="D10" i="9"/>
  <c r="C11" i="9"/>
  <c r="D11" i="9"/>
  <c r="C12" i="9"/>
  <c r="F12" i="9" s="1"/>
  <c r="I12" i="9" s="1"/>
  <c r="J12" i="9" s="1"/>
  <c r="D12" i="9"/>
  <c r="C13" i="9"/>
  <c r="F13" i="9" s="1"/>
  <c r="D13" i="9"/>
  <c r="C14" i="9"/>
  <c r="D14" i="9"/>
  <c r="C15" i="9"/>
  <c r="D15" i="9"/>
  <c r="C16" i="9"/>
  <c r="F16" i="9" s="1"/>
  <c r="D16" i="9"/>
  <c r="C17" i="9"/>
  <c r="D17" i="9"/>
  <c r="C18" i="9"/>
  <c r="D18" i="9"/>
  <c r="C19" i="9"/>
  <c r="F19" i="9" s="1"/>
  <c r="I19" i="9" s="1"/>
  <c r="J19" i="9" s="1"/>
  <c r="D19" i="9"/>
  <c r="C20" i="9"/>
  <c r="D20" i="9"/>
  <c r="D2" i="9"/>
  <c r="C2" i="9"/>
  <c r="C3" i="22"/>
  <c r="D3" i="22"/>
  <c r="F3" i="22" s="1"/>
  <c r="C4" i="22"/>
  <c r="D4" i="22"/>
  <c r="F4" i="22" s="1"/>
  <c r="C5" i="22"/>
  <c r="F5" i="22" s="1"/>
  <c r="D5" i="22"/>
  <c r="C6" i="22"/>
  <c r="D6" i="22"/>
  <c r="C7" i="22"/>
  <c r="D7" i="22"/>
  <c r="C8" i="22"/>
  <c r="F8" i="22" s="1"/>
  <c r="D8" i="22"/>
  <c r="C9" i="22"/>
  <c r="F9" i="22" s="1"/>
  <c r="D9" i="22"/>
  <c r="C10" i="22"/>
  <c r="F10" i="22" s="1"/>
  <c r="D10" i="22"/>
  <c r="C11" i="22"/>
  <c r="D11" i="22"/>
  <c r="F11" i="22" s="1"/>
  <c r="C12" i="22"/>
  <c r="D12" i="22"/>
  <c r="F12" i="22" s="1"/>
  <c r="G12" i="22" s="1"/>
  <c r="C13" i="22"/>
  <c r="D13" i="22"/>
  <c r="C14" i="22"/>
  <c r="F14" i="22" s="1"/>
  <c r="I14" i="22" s="1"/>
  <c r="J14" i="22" s="1"/>
  <c r="D14" i="22"/>
  <c r="C15" i="22"/>
  <c r="D15" i="22"/>
  <c r="C16" i="22"/>
  <c r="F16" i="22" s="1"/>
  <c r="D16" i="22"/>
  <c r="C17" i="22"/>
  <c r="F17" i="22" s="1"/>
  <c r="D17" i="22"/>
  <c r="C18" i="22"/>
  <c r="F18" i="22" s="1"/>
  <c r="D18" i="22"/>
  <c r="C19" i="22"/>
  <c r="F19" i="22" s="1"/>
  <c r="D19" i="22"/>
  <c r="C20" i="22"/>
  <c r="D20" i="22"/>
  <c r="D2" i="22"/>
  <c r="C2" i="22"/>
  <c r="J20" i="22"/>
  <c r="F20" i="22"/>
  <c r="G20" i="22" s="1"/>
  <c r="F15" i="22"/>
  <c r="F13" i="22"/>
  <c r="F2" i="22"/>
  <c r="D1" i="22"/>
  <c r="C1" i="22"/>
  <c r="A1" i="22" a="1"/>
  <c r="A1" i="22" s="1"/>
  <c r="C3" i="21"/>
  <c r="D3" i="21"/>
  <c r="C4" i="21"/>
  <c r="F4" i="21" s="1"/>
  <c r="D4" i="21"/>
  <c r="C5" i="21"/>
  <c r="F5" i="21" s="1"/>
  <c r="D5" i="21"/>
  <c r="C6" i="21"/>
  <c r="D6" i="21"/>
  <c r="F6" i="21" s="1"/>
  <c r="C7" i="21"/>
  <c r="D7" i="21"/>
  <c r="F7" i="21" s="1"/>
  <c r="C8" i="21"/>
  <c r="D8" i="21"/>
  <c r="C9" i="21"/>
  <c r="F9" i="21" s="1"/>
  <c r="D9" i="21"/>
  <c r="C10" i="21"/>
  <c r="D10" i="21"/>
  <c r="C11" i="21"/>
  <c r="D11" i="21"/>
  <c r="F11" i="21" s="1"/>
  <c r="C12" i="21"/>
  <c r="F12" i="21" s="1"/>
  <c r="I12" i="21" s="1"/>
  <c r="J12" i="21" s="1"/>
  <c r="D12" i="21"/>
  <c r="C13" i="21"/>
  <c r="D13" i="21"/>
  <c r="F13" i="21" s="1"/>
  <c r="I13" i="21" s="1"/>
  <c r="J13" i="21" s="1"/>
  <c r="C14" i="21"/>
  <c r="D14" i="21"/>
  <c r="F14" i="21" s="1"/>
  <c r="C15" i="21"/>
  <c r="D15" i="21"/>
  <c r="F15" i="21" s="1"/>
  <c r="C16" i="21"/>
  <c r="D16" i="21"/>
  <c r="F16" i="21" s="1"/>
  <c r="C17" i="21"/>
  <c r="F17" i="21" s="1"/>
  <c r="D17" i="21"/>
  <c r="C18" i="21"/>
  <c r="D18" i="21"/>
  <c r="C19" i="21"/>
  <c r="D19" i="21"/>
  <c r="C20" i="21"/>
  <c r="D20" i="21"/>
  <c r="D2" i="21"/>
  <c r="C2" i="21"/>
  <c r="F2" i="21" s="1"/>
  <c r="J20" i="21"/>
  <c r="F20" i="21"/>
  <c r="G20" i="21" s="1"/>
  <c r="F19" i="21"/>
  <c r="F3" i="21"/>
  <c r="D1" i="21"/>
  <c r="C1" i="21"/>
  <c r="A1" i="21" a="1"/>
  <c r="A1" i="21" s="1"/>
  <c r="C3" i="20"/>
  <c r="F3" i="20" s="1"/>
  <c r="D3" i="20"/>
  <c r="C4" i="20"/>
  <c r="F4" i="20" s="1"/>
  <c r="D4" i="20"/>
  <c r="C5" i="20"/>
  <c r="F5" i="20" s="1"/>
  <c r="D5" i="20"/>
  <c r="C6" i="20"/>
  <c r="D6" i="20"/>
  <c r="C7" i="20"/>
  <c r="D7" i="20"/>
  <c r="C8" i="20"/>
  <c r="F8" i="20" s="1"/>
  <c r="D8" i="20"/>
  <c r="C9" i="20"/>
  <c r="D9" i="20"/>
  <c r="C10" i="20"/>
  <c r="D10" i="20"/>
  <c r="C11" i="20"/>
  <c r="F11" i="20" s="1"/>
  <c r="D11" i="20"/>
  <c r="C12" i="20"/>
  <c r="F12" i="20" s="1"/>
  <c r="G12" i="20" s="1"/>
  <c r="D12" i="20"/>
  <c r="C13" i="20"/>
  <c r="F13" i="20" s="1"/>
  <c r="D13" i="20"/>
  <c r="C14" i="20"/>
  <c r="F14" i="20" s="1"/>
  <c r="D14" i="20"/>
  <c r="C15" i="20"/>
  <c r="D15" i="20"/>
  <c r="C16" i="20"/>
  <c r="F16" i="20" s="1"/>
  <c r="D16" i="20"/>
  <c r="C17" i="20"/>
  <c r="D17" i="20"/>
  <c r="C18" i="20"/>
  <c r="D18" i="20"/>
  <c r="C19" i="20"/>
  <c r="F19" i="20" s="1"/>
  <c r="D19" i="20"/>
  <c r="C20" i="20"/>
  <c r="F20" i="20" s="1"/>
  <c r="G20" i="20" s="1"/>
  <c r="D20" i="20"/>
  <c r="D2" i="20"/>
  <c r="C2" i="20"/>
  <c r="J20" i="20"/>
  <c r="F15" i="20"/>
  <c r="F2" i="20"/>
  <c r="D1" i="20"/>
  <c r="C1" i="20"/>
  <c r="A1" i="20" a="1"/>
  <c r="A1" i="20" s="1"/>
  <c r="C3" i="19"/>
  <c r="F3" i="19" s="1"/>
  <c r="D3" i="19"/>
  <c r="C4" i="19"/>
  <c r="D4" i="19"/>
  <c r="C5" i="19"/>
  <c r="F5" i="19" s="1"/>
  <c r="D5" i="19"/>
  <c r="C6" i="19"/>
  <c r="D6" i="19"/>
  <c r="F6" i="19" s="1"/>
  <c r="C7" i="19"/>
  <c r="D7" i="19"/>
  <c r="C8" i="19"/>
  <c r="F8" i="19" s="1"/>
  <c r="I8" i="19" s="1"/>
  <c r="J8" i="19" s="1"/>
  <c r="D8" i="19"/>
  <c r="C9" i="19"/>
  <c r="F9" i="19" s="1"/>
  <c r="D9" i="19"/>
  <c r="C10" i="19"/>
  <c r="F10" i="19" s="1"/>
  <c r="D10" i="19"/>
  <c r="C11" i="19"/>
  <c r="F11" i="19" s="1"/>
  <c r="I11" i="19" s="1"/>
  <c r="J11" i="19" s="1"/>
  <c r="D11" i="19"/>
  <c r="C12" i="19"/>
  <c r="D12" i="19"/>
  <c r="C13" i="19"/>
  <c r="F13" i="19" s="1"/>
  <c r="D13" i="19"/>
  <c r="C14" i="19"/>
  <c r="D14" i="19"/>
  <c r="F14" i="19" s="1"/>
  <c r="I14" i="19" s="1"/>
  <c r="J14" i="19" s="1"/>
  <c r="C15" i="19"/>
  <c r="D15" i="19"/>
  <c r="C16" i="19"/>
  <c r="F16" i="19" s="1"/>
  <c r="D16" i="19"/>
  <c r="C17" i="19"/>
  <c r="F17" i="19" s="1"/>
  <c r="D17" i="19"/>
  <c r="C18" i="19"/>
  <c r="F18" i="19" s="1"/>
  <c r="D18" i="19"/>
  <c r="C19" i="19"/>
  <c r="F19" i="19" s="1"/>
  <c r="D19" i="19"/>
  <c r="C20" i="19"/>
  <c r="D20" i="19"/>
  <c r="D2" i="19"/>
  <c r="F2" i="19" s="1"/>
  <c r="C2" i="19"/>
  <c r="J20" i="19"/>
  <c r="F20" i="19"/>
  <c r="G20" i="19" s="1"/>
  <c r="F15" i="19"/>
  <c r="F12" i="19"/>
  <c r="I12" i="19" s="1"/>
  <c r="J12" i="19" s="1"/>
  <c r="F4" i="19"/>
  <c r="D1" i="19"/>
  <c r="C1" i="19"/>
  <c r="A1" i="19" a="1"/>
  <c r="A1" i="19" s="1"/>
  <c r="C3" i="18"/>
  <c r="D3" i="18"/>
  <c r="C4" i="18"/>
  <c r="F4" i="18" s="1"/>
  <c r="D4" i="18"/>
  <c r="C5" i="18"/>
  <c r="D5" i="18"/>
  <c r="F5" i="18" s="1"/>
  <c r="C6" i="18"/>
  <c r="D6" i="18"/>
  <c r="C7" i="18"/>
  <c r="D7" i="18"/>
  <c r="C8" i="18"/>
  <c r="F8" i="18" s="1"/>
  <c r="I8" i="18" s="1"/>
  <c r="J8" i="18" s="1"/>
  <c r="D8" i="18"/>
  <c r="C9" i="18"/>
  <c r="D9" i="18"/>
  <c r="C10" i="18"/>
  <c r="D10" i="18"/>
  <c r="C11" i="18"/>
  <c r="D11" i="18"/>
  <c r="C12" i="18"/>
  <c r="F12" i="18" s="1"/>
  <c r="I12" i="18" s="1"/>
  <c r="J12" i="18" s="1"/>
  <c r="D12" i="18"/>
  <c r="C13" i="18"/>
  <c r="D13" i="18"/>
  <c r="F13" i="18" s="1"/>
  <c r="I13" i="18" s="1"/>
  <c r="J13" i="18" s="1"/>
  <c r="C14" i="18"/>
  <c r="D14" i="18"/>
  <c r="C15" i="18"/>
  <c r="D15" i="18"/>
  <c r="C16" i="18"/>
  <c r="D16" i="18"/>
  <c r="C17" i="18"/>
  <c r="D17" i="18"/>
  <c r="C18" i="18"/>
  <c r="D18" i="18"/>
  <c r="C19" i="18"/>
  <c r="F19" i="18" s="1"/>
  <c r="D19" i="18"/>
  <c r="C20" i="18"/>
  <c r="D20" i="18"/>
  <c r="F20" i="18" s="1"/>
  <c r="G20" i="18" s="1"/>
  <c r="D2" i="18"/>
  <c r="C2" i="18"/>
  <c r="F2" i="18" s="1"/>
  <c r="J20" i="18"/>
  <c r="F15" i="18"/>
  <c r="F14" i="18"/>
  <c r="F6" i="18"/>
  <c r="F3" i="18"/>
  <c r="D1" i="18"/>
  <c r="C1" i="18"/>
  <c r="A1" i="18" a="1"/>
  <c r="A1" i="18" s="1"/>
  <c r="C2" i="7"/>
  <c r="C3" i="17"/>
  <c r="D3" i="17"/>
  <c r="F3" i="17" s="1"/>
  <c r="C4" i="17"/>
  <c r="D4" i="17"/>
  <c r="C5" i="17"/>
  <c r="F5" i="17" s="1"/>
  <c r="D5" i="17"/>
  <c r="C6" i="17"/>
  <c r="D6" i="17"/>
  <c r="F6" i="17" s="1"/>
  <c r="C7" i="17"/>
  <c r="D7" i="17"/>
  <c r="C8" i="17"/>
  <c r="F8" i="17" s="1"/>
  <c r="D8" i="17"/>
  <c r="C9" i="17"/>
  <c r="D9" i="17"/>
  <c r="C10" i="17"/>
  <c r="D10" i="17"/>
  <c r="C11" i="17"/>
  <c r="D11" i="17"/>
  <c r="C12" i="17"/>
  <c r="D12" i="17"/>
  <c r="F12" i="17" s="1"/>
  <c r="G12" i="17" s="1"/>
  <c r="C13" i="17"/>
  <c r="F13" i="17" s="1"/>
  <c r="D13" i="17"/>
  <c r="C14" i="17"/>
  <c r="D14" i="17"/>
  <c r="F14" i="17" s="1"/>
  <c r="C15" i="17"/>
  <c r="D15" i="17"/>
  <c r="C16" i="17"/>
  <c r="F16" i="17" s="1"/>
  <c r="D16" i="17"/>
  <c r="C17" i="17"/>
  <c r="D17" i="17"/>
  <c r="C18" i="17"/>
  <c r="D18" i="17"/>
  <c r="C19" i="17"/>
  <c r="F19" i="17" s="1"/>
  <c r="D19" i="17"/>
  <c r="C20" i="17"/>
  <c r="D20" i="17"/>
  <c r="D2" i="17"/>
  <c r="F2" i="17" s="1"/>
  <c r="C2" i="17"/>
  <c r="J20" i="17"/>
  <c r="F20" i="17"/>
  <c r="G20" i="17" s="1"/>
  <c r="F15" i="17"/>
  <c r="F11" i="17"/>
  <c r="F4" i="17"/>
  <c r="D1" i="17"/>
  <c r="C1" i="17"/>
  <c r="A1" i="17" a="1"/>
  <c r="A1" i="17" s="1"/>
  <c r="C3" i="16"/>
  <c r="D3" i="16"/>
  <c r="F3" i="16" s="1"/>
  <c r="C4" i="16"/>
  <c r="D4" i="16"/>
  <c r="C5" i="16"/>
  <c r="D5" i="16"/>
  <c r="F5" i="16" s="1"/>
  <c r="C6" i="16"/>
  <c r="D6" i="16"/>
  <c r="C7" i="16"/>
  <c r="F7" i="16" s="1"/>
  <c r="D7" i="16"/>
  <c r="C8" i="16"/>
  <c r="F8" i="16" s="1"/>
  <c r="D8" i="16"/>
  <c r="C9" i="16"/>
  <c r="F9" i="16" s="1"/>
  <c r="D9" i="16"/>
  <c r="C10" i="16"/>
  <c r="D10" i="16"/>
  <c r="C11" i="16"/>
  <c r="D11" i="16"/>
  <c r="F11" i="16" s="1"/>
  <c r="C12" i="16"/>
  <c r="F12" i="16" s="1"/>
  <c r="G12" i="16" s="1"/>
  <c r="D12" i="16"/>
  <c r="C13" i="16"/>
  <c r="D13" i="16"/>
  <c r="F13" i="16" s="1"/>
  <c r="C14" i="16"/>
  <c r="D14" i="16"/>
  <c r="F14" i="16" s="1"/>
  <c r="C15" i="16"/>
  <c r="D15" i="16"/>
  <c r="C16" i="16"/>
  <c r="F16" i="16" s="1"/>
  <c r="D16" i="16"/>
  <c r="C17" i="16"/>
  <c r="F17" i="16" s="1"/>
  <c r="D17" i="16"/>
  <c r="C18" i="16"/>
  <c r="D18" i="16"/>
  <c r="C19" i="16"/>
  <c r="D19" i="16"/>
  <c r="C20" i="16"/>
  <c r="F20" i="16" s="1"/>
  <c r="G20" i="16" s="1"/>
  <c r="D20" i="16"/>
  <c r="D2" i="16"/>
  <c r="C2" i="16"/>
  <c r="F2" i="16" s="1"/>
  <c r="J20" i="16"/>
  <c r="F19" i="16"/>
  <c r="F15" i="16"/>
  <c r="F4" i="16"/>
  <c r="D1" i="16"/>
  <c r="C1" i="16"/>
  <c r="A1" i="16" a="1"/>
  <c r="A1" i="16" s="1"/>
  <c r="C3" i="15"/>
  <c r="F3" i="15" s="1"/>
  <c r="D3" i="15"/>
  <c r="C4" i="15"/>
  <c r="D4" i="15"/>
  <c r="C5" i="15"/>
  <c r="D5" i="15"/>
  <c r="C6" i="15"/>
  <c r="D6" i="15"/>
  <c r="F6" i="15" s="1"/>
  <c r="C7" i="15"/>
  <c r="D7" i="15"/>
  <c r="F7" i="15" s="1"/>
  <c r="C8" i="15"/>
  <c r="F8" i="15" s="1"/>
  <c r="D8" i="15"/>
  <c r="C9" i="15"/>
  <c r="D9" i="15"/>
  <c r="F9" i="15" s="1"/>
  <c r="C10" i="15"/>
  <c r="D10" i="15"/>
  <c r="C11" i="15"/>
  <c r="D11" i="15"/>
  <c r="C12" i="15"/>
  <c r="F12" i="15" s="1"/>
  <c r="G12" i="15" s="1"/>
  <c r="D12" i="15"/>
  <c r="C13" i="15"/>
  <c r="D13" i="15"/>
  <c r="C14" i="15"/>
  <c r="D14" i="15"/>
  <c r="C15" i="15"/>
  <c r="D15" i="15"/>
  <c r="F15" i="15" s="1"/>
  <c r="C16" i="15"/>
  <c r="F16" i="15" s="1"/>
  <c r="D16" i="15"/>
  <c r="C17" i="15"/>
  <c r="D17" i="15"/>
  <c r="C18" i="15"/>
  <c r="D18" i="15"/>
  <c r="C19" i="15"/>
  <c r="F19" i="15" s="1"/>
  <c r="D19" i="15"/>
  <c r="C20" i="15"/>
  <c r="D20" i="15"/>
  <c r="D2" i="15"/>
  <c r="C2" i="15"/>
  <c r="F2" i="15" s="1"/>
  <c r="J20" i="15"/>
  <c r="F14" i="15"/>
  <c r="F13" i="15"/>
  <c r="D1" i="15"/>
  <c r="C1" i="15"/>
  <c r="A1" i="15" a="1"/>
  <c r="A1" i="15" s="1"/>
  <c r="C3" i="14"/>
  <c r="D3" i="14"/>
  <c r="C4" i="14"/>
  <c r="F4" i="14" s="1"/>
  <c r="D4" i="14"/>
  <c r="C5" i="14"/>
  <c r="F5" i="14" s="1"/>
  <c r="D5" i="14"/>
  <c r="C6" i="14"/>
  <c r="D6" i="14"/>
  <c r="C7" i="14"/>
  <c r="D7" i="14"/>
  <c r="C8" i="14"/>
  <c r="D8" i="14"/>
  <c r="C9" i="14"/>
  <c r="F9" i="14" s="1"/>
  <c r="D9" i="14"/>
  <c r="C10" i="14"/>
  <c r="D10" i="14"/>
  <c r="C11" i="14"/>
  <c r="F11" i="14" s="1"/>
  <c r="D11" i="14"/>
  <c r="C12" i="14"/>
  <c r="F12" i="14" s="1"/>
  <c r="G12" i="14" s="1"/>
  <c r="D12" i="14"/>
  <c r="C13" i="14"/>
  <c r="F13" i="14" s="1"/>
  <c r="I13" i="14" s="1"/>
  <c r="J13" i="14" s="1"/>
  <c r="D13" i="14"/>
  <c r="C14" i="14"/>
  <c r="F14" i="14" s="1"/>
  <c r="D14" i="14"/>
  <c r="C15" i="14"/>
  <c r="D15" i="14"/>
  <c r="C16" i="14"/>
  <c r="D16" i="14"/>
  <c r="C17" i="14"/>
  <c r="F17" i="14" s="1"/>
  <c r="D17" i="14"/>
  <c r="C18" i="14"/>
  <c r="D18" i="14"/>
  <c r="F18" i="14" s="1"/>
  <c r="C19" i="14"/>
  <c r="D19" i="14"/>
  <c r="C20" i="14"/>
  <c r="F20" i="14" s="1"/>
  <c r="G20" i="14" s="1"/>
  <c r="D20" i="14"/>
  <c r="D2" i="14"/>
  <c r="F2" i="14" s="1"/>
  <c r="C2" i="14"/>
  <c r="J20" i="14"/>
  <c r="F19" i="14"/>
  <c r="F16" i="14"/>
  <c r="F6" i="14"/>
  <c r="G6" i="14" s="1"/>
  <c r="F3" i="14"/>
  <c r="D1" i="14"/>
  <c r="C1" i="14"/>
  <c r="A1" i="14" a="1"/>
  <c r="A1" i="14" s="1"/>
  <c r="C3" i="13"/>
  <c r="D3" i="13"/>
  <c r="F3" i="13" s="1"/>
  <c r="C4" i="13"/>
  <c r="D4" i="13"/>
  <c r="C5" i="13"/>
  <c r="D5" i="13"/>
  <c r="F5" i="13" s="1"/>
  <c r="C6" i="13"/>
  <c r="D6" i="13"/>
  <c r="C7" i="13"/>
  <c r="F7" i="13" s="1"/>
  <c r="D7" i="13"/>
  <c r="C8" i="13"/>
  <c r="D8" i="13"/>
  <c r="C9" i="13"/>
  <c r="D9" i="13"/>
  <c r="C10" i="13"/>
  <c r="D10" i="13"/>
  <c r="C11" i="13"/>
  <c r="F11" i="13" s="1"/>
  <c r="D11" i="13"/>
  <c r="C12" i="13"/>
  <c r="F12" i="13" s="1"/>
  <c r="G12" i="13" s="1"/>
  <c r="D12" i="13"/>
  <c r="C13" i="13"/>
  <c r="D13" i="13"/>
  <c r="F13" i="13" s="1"/>
  <c r="C14" i="13"/>
  <c r="D14" i="13"/>
  <c r="F14" i="13" s="1"/>
  <c r="C15" i="13"/>
  <c r="D15" i="13"/>
  <c r="C16" i="13"/>
  <c r="D16" i="13"/>
  <c r="C17" i="13"/>
  <c r="D17" i="13"/>
  <c r="C18" i="13"/>
  <c r="D18" i="13"/>
  <c r="C19" i="13"/>
  <c r="F19" i="13" s="1"/>
  <c r="D19" i="13"/>
  <c r="C20" i="13"/>
  <c r="D20" i="13"/>
  <c r="D2" i="13"/>
  <c r="C2" i="13"/>
  <c r="F2" i="13" s="1"/>
  <c r="J20" i="13"/>
  <c r="F15" i="13"/>
  <c r="F8" i="13"/>
  <c r="D1" i="13"/>
  <c r="C1" i="13"/>
  <c r="A1" i="13" a="1"/>
  <c r="A1" i="13" s="1"/>
  <c r="K3" i="4"/>
  <c r="C13" i="10"/>
  <c r="C12" i="10"/>
  <c r="C9" i="10"/>
  <c r="C8" i="10"/>
  <c r="C5" i="10"/>
  <c r="C4" i="10"/>
  <c r="C14" i="10"/>
  <c r="C11" i="10"/>
  <c r="C10" i="10"/>
  <c r="C7" i="10"/>
  <c r="C6" i="10"/>
  <c r="C3" i="10"/>
  <c r="C3" i="11"/>
  <c r="D3" i="11"/>
  <c r="F3" i="11" s="1"/>
  <c r="C4" i="11"/>
  <c r="D4" i="11"/>
  <c r="F4" i="11" s="1"/>
  <c r="C5" i="11"/>
  <c r="D5" i="11"/>
  <c r="C6" i="11"/>
  <c r="F6" i="11" s="1"/>
  <c r="D6" i="11"/>
  <c r="C7" i="11"/>
  <c r="D7" i="11"/>
  <c r="F7" i="11" s="1"/>
  <c r="C8" i="11"/>
  <c r="D8" i="11"/>
  <c r="C9" i="11"/>
  <c r="F9" i="11" s="1"/>
  <c r="D9" i="11"/>
  <c r="C10" i="11"/>
  <c r="D10" i="11"/>
  <c r="C11" i="11"/>
  <c r="F11" i="11" s="1"/>
  <c r="D11" i="11"/>
  <c r="C12" i="11"/>
  <c r="D12" i="11"/>
  <c r="C13" i="11"/>
  <c r="F13" i="11" s="1"/>
  <c r="I13" i="11" s="1"/>
  <c r="J13" i="11" s="1"/>
  <c r="D13" i="11"/>
  <c r="C14" i="11"/>
  <c r="F14" i="11" s="1"/>
  <c r="G14" i="11" s="1"/>
  <c r="D14" i="11"/>
  <c r="C15" i="11"/>
  <c r="D15" i="11"/>
  <c r="F15" i="11" s="1"/>
  <c r="C16" i="11"/>
  <c r="D16" i="11"/>
  <c r="F16" i="11" s="1"/>
  <c r="C17" i="11"/>
  <c r="F17" i="11" s="1"/>
  <c r="D17" i="11"/>
  <c r="C18" i="11"/>
  <c r="D18" i="11"/>
  <c r="C19" i="11"/>
  <c r="F19" i="11" s="1"/>
  <c r="D19" i="11"/>
  <c r="C20" i="11"/>
  <c r="F20" i="11" s="1"/>
  <c r="G20" i="11" s="1"/>
  <c r="D20" i="11"/>
  <c r="D2" i="11"/>
  <c r="C2" i="11"/>
  <c r="F2" i="11" s="1"/>
  <c r="J20" i="11"/>
  <c r="F12" i="11"/>
  <c r="I12" i="11" s="1"/>
  <c r="J12" i="11" s="1"/>
  <c r="D1" i="11"/>
  <c r="C1" i="11"/>
  <c r="A1" i="11" a="1"/>
  <c r="A1" i="11" s="1"/>
  <c r="F6" i="9"/>
  <c r="J20" i="9"/>
  <c r="F20" i="9"/>
  <c r="G20" i="9" s="1"/>
  <c r="F15" i="9"/>
  <c r="F14" i="9"/>
  <c r="F11" i="9"/>
  <c r="G11" i="9" s="1"/>
  <c r="F5" i="9"/>
  <c r="F4" i="9"/>
  <c r="F2" i="9"/>
  <c r="D1" i="9"/>
  <c r="C1" i="9"/>
  <c r="A1" i="9" a="1"/>
  <c r="A1" i="9" s="1"/>
  <c r="F8" i="8"/>
  <c r="F9" i="8"/>
  <c r="F17" i="8"/>
  <c r="C3" i="7"/>
  <c r="D3" i="7"/>
  <c r="C4" i="7"/>
  <c r="F4" i="7" s="1"/>
  <c r="D4" i="7"/>
  <c r="C5" i="7"/>
  <c r="D5" i="7"/>
  <c r="C6" i="7"/>
  <c r="D6" i="7"/>
  <c r="C7" i="7"/>
  <c r="D7" i="7"/>
  <c r="C8" i="7"/>
  <c r="D8" i="7"/>
  <c r="F8" i="7" s="1"/>
  <c r="C9" i="7"/>
  <c r="F9" i="7" s="1"/>
  <c r="D9" i="7"/>
  <c r="C10" i="7"/>
  <c r="D10" i="7"/>
  <c r="C11" i="7"/>
  <c r="D11" i="7"/>
  <c r="C12" i="7"/>
  <c r="F12" i="7" s="1"/>
  <c r="I12" i="7" s="1"/>
  <c r="J12" i="7" s="1"/>
  <c r="D12" i="7"/>
  <c r="C13" i="7"/>
  <c r="D13" i="7"/>
  <c r="C14" i="7"/>
  <c r="D14" i="7"/>
  <c r="F14" i="7" s="1"/>
  <c r="G14" i="7" s="1"/>
  <c r="C15" i="7"/>
  <c r="F15" i="7" s="1"/>
  <c r="D15" i="7"/>
  <c r="C16" i="7"/>
  <c r="D16" i="7"/>
  <c r="C17" i="7"/>
  <c r="F17" i="7" s="1"/>
  <c r="D17" i="7"/>
  <c r="C18" i="7"/>
  <c r="D18" i="7"/>
  <c r="C19" i="7"/>
  <c r="D19" i="7"/>
  <c r="C20" i="7"/>
  <c r="F20" i="7" s="1"/>
  <c r="G20" i="7" s="1"/>
  <c r="D20" i="7"/>
  <c r="D2" i="7"/>
  <c r="C3" i="4"/>
  <c r="D3" i="4"/>
  <c r="C4" i="4"/>
  <c r="F4" i="4" s="1"/>
  <c r="D4" i="4"/>
  <c r="C5" i="4"/>
  <c r="D5" i="4"/>
  <c r="C6" i="4"/>
  <c r="D6" i="4"/>
  <c r="C7" i="4"/>
  <c r="D7" i="4"/>
  <c r="C8" i="4"/>
  <c r="F8" i="4" s="1"/>
  <c r="D8" i="4"/>
  <c r="C9" i="4"/>
  <c r="D9" i="4"/>
  <c r="C10" i="4"/>
  <c r="D10" i="4"/>
  <c r="C11" i="4"/>
  <c r="D11" i="4"/>
  <c r="C12" i="4"/>
  <c r="F12" i="4" s="1"/>
  <c r="I12" i="4" s="1"/>
  <c r="J12" i="4" s="1"/>
  <c r="D12" i="4"/>
  <c r="C13" i="4"/>
  <c r="F13" i="4" s="1"/>
  <c r="D13" i="4"/>
  <c r="C14" i="4"/>
  <c r="D14" i="4"/>
  <c r="C15" i="4"/>
  <c r="D15" i="4"/>
  <c r="C16" i="4"/>
  <c r="D16" i="4"/>
  <c r="C17" i="4"/>
  <c r="D17" i="4"/>
  <c r="F17" i="4" s="1"/>
  <c r="C18" i="4"/>
  <c r="D18" i="4"/>
  <c r="C19" i="4"/>
  <c r="F19" i="4" s="1"/>
  <c r="I19" i="4" s="1"/>
  <c r="J19" i="4" s="1"/>
  <c r="D19" i="4"/>
  <c r="C20" i="4"/>
  <c r="F20" i="4" s="1"/>
  <c r="G20" i="4" s="1"/>
  <c r="D20" i="4"/>
  <c r="D2" i="4"/>
  <c r="C2" i="4"/>
  <c r="C3" i="5"/>
  <c r="F3" i="5" s="1"/>
  <c r="D3" i="5"/>
  <c r="C4" i="5"/>
  <c r="D4" i="5"/>
  <c r="C5" i="5"/>
  <c r="D5" i="5"/>
  <c r="C6" i="5"/>
  <c r="D6" i="5"/>
  <c r="C7" i="5"/>
  <c r="D7" i="5"/>
  <c r="C8" i="5"/>
  <c r="F8" i="5" s="1"/>
  <c r="D8" i="5"/>
  <c r="C9" i="5"/>
  <c r="F9" i="5" s="1"/>
  <c r="D9" i="5"/>
  <c r="C10" i="5"/>
  <c r="D10" i="5"/>
  <c r="C11" i="5"/>
  <c r="F11" i="5" s="1"/>
  <c r="D11" i="5"/>
  <c r="C12" i="5"/>
  <c r="D12" i="5"/>
  <c r="C13" i="5"/>
  <c r="F13" i="5" s="1"/>
  <c r="I13" i="5" s="1"/>
  <c r="J13" i="5" s="1"/>
  <c r="D13" i="5"/>
  <c r="C14" i="5"/>
  <c r="D14" i="5"/>
  <c r="C15" i="5"/>
  <c r="D15" i="5"/>
  <c r="C16" i="5"/>
  <c r="F16" i="5" s="1"/>
  <c r="D16" i="5"/>
  <c r="C17" i="5"/>
  <c r="F17" i="5" s="1"/>
  <c r="D17" i="5"/>
  <c r="C18" i="5"/>
  <c r="F18" i="5" s="1"/>
  <c r="D18" i="5"/>
  <c r="C19" i="5"/>
  <c r="D19" i="5"/>
  <c r="C20" i="5"/>
  <c r="D20" i="5"/>
  <c r="D2" i="5"/>
  <c r="F2" i="5" s="1"/>
  <c r="C2" i="5"/>
  <c r="C3" i="6"/>
  <c r="D3" i="6"/>
  <c r="F3" i="6" s="1"/>
  <c r="C4" i="6"/>
  <c r="D4" i="6"/>
  <c r="C5" i="6"/>
  <c r="F5" i="6" s="1"/>
  <c r="D5" i="6"/>
  <c r="C6" i="6"/>
  <c r="F6" i="6" s="1"/>
  <c r="D6" i="6"/>
  <c r="C7" i="6"/>
  <c r="D7" i="6"/>
  <c r="C8" i="6"/>
  <c r="F8" i="6" s="1"/>
  <c r="D8" i="6"/>
  <c r="C9" i="6"/>
  <c r="D9" i="6"/>
  <c r="C10" i="6"/>
  <c r="F10" i="6" s="1"/>
  <c r="D10" i="6"/>
  <c r="C11" i="6"/>
  <c r="D11" i="6"/>
  <c r="C12" i="6"/>
  <c r="D12" i="6"/>
  <c r="C13" i="6"/>
  <c r="F13" i="6" s="1"/>
  <c r="D13" i="6"/>
  <c r="C14" i="6"/>
  <c r="F14" i="6" s="1"/>
  <c r="D14" i="6"/>
  <c r="C15" i="6"/>
  <c r="D15" i="6"/>
  <c r="C16" i="6"/>
  <c r="D16" i="6"/>
  <c r="C17" i="6"/>
  <c r="D17" i="6"/>
  <c r="C18" i="6"/>
  <c r="F18" i="6" s="1"/>
  <c r="D18" i="6"/>
  <c r="C19" i="6"/>
  <c r="D19" i="6"/>
  <c r="F19" i="6" s="1"/>
  <c r="C20" i="6"/>
  <c r="D20" i="6"/>
  <c r="F20" i="6" s="1"/>
  <c r="G20" i="6" s="1"/>
  <c r="D2" i="6"/>
  <c r="F2" i="6" s="1"/>
  <c r="C2" i="6"/>
  <c r="F7" i="5"/>
  <c r="F10" i="5"/>
  <c r="F5" i="4"/>
  <c r="I5" i="4" s="1"/>
  <c r="J5" i="4" s="1"/>
  <c r="F15" i="4"/>
  <c r="J20" i="8"/>
  <c r="F20" i="8"/>
  <c r="G20" i="8" s="1"/>
  <c r="F19" i="8"/>
  <c r="F16" i="8"/>
  <c r="F15" i="8"/>
  <c r="F13" i="8"/>
  <c r="I13" i="8" s="1"/>
  <c r="J13" i="8" s="1"/>
  <c r="F12" i="8"/>
  <c r="I12" i="8" s="1"/>
  <c r="J12" i="8" s="1"/>
  <c r="F11" i="8"/>
  <c r="F7" i="8"/>
  <c r="G7" i="8" s="1"/>
  <c r="F5" i="8"/>
  <c r="F4" i="8"/>
  <c r="F3" i="8"/>
  <c r="F2" i="8"/>
  <c r="D1" i="8"/>
  <c r="C1" i="8"/>
  <c r="A1" i="8" a="1"/>
  <c r="A1" i="8" s="1"/>
  <c r="J20" i="7"/>
  <c r="F19" i="7"/>
  <c r="F13" i="7"/>
  <c r="F11" i="7"/>
  <c r="F3" i="7"/>
  <c r="F2" i="7"/>
  <c r="D1" i="7"/>
  <c r="C1" i="7"/>
  <c r="A1" i="7" a="1"/>
  <c r="A1" i="7" s="1"/>
  <c r="J20" i="6"/>
  <c r="F12" i="6"/>
  <c r="I12" i="6" s="1"/>
  <c r="J12" i="6" s="1"/>
  <c r="F11" i="6"/>
  <c r="F9" i="6"/>
  <c r="F7" i="6"/>
  <c r="F4" i="6"/>
  <c r="D1" i="6"/>
  <c r="C1" i="6"/>
  <c r="A1" i="6" a="1"/>
  <c r="A1" i="6" s="1"/>
  <c r="J20" i="5"/>
  <c r="F20" i="5"/>
  <c r="G20" i="5" s="1"/>
  <c r="F19" i="5"/>
  <c r="F15" i="5"/>
  <c r="F14" i="5"/>
  <c r="I14" i="5" s="1"/>
  <c r="J14" i="5" s="1"/>
  <c r="F12" i="5"/>
  <c r="G12" i="5" s="1"/>
  <c r="F4" i="5"/>
  <c r="D1" i="5"/>
  <c r="C1" i="5"/>
  <c r="A1" i="5" a="1"/>
  <c r="A1" i="5" s="1"/>
  <c r="J20" i="4"/>
  <c r="F14" i="4"/>
  <c r="F3" i="4"/>
  <c r="I3" i="4" s="1"/>
  <c r="J3" i="4" s="1"/>
  <c r="F2" i="4"/>
  <c r="I2" i="4" s="1"/>
  <c r="J2" i="4" s="1"/>
  <c r="D1" i="4"/>
  <c r="C1" i="4"/>
  <c r="A1" i="4" a="1"/>
  <c r="A1" i="4" s="1"/>
  <c r="F4" i="3"/>
  <c r="I4" i="3" s="1"/>
  <c r="J4" i="3" s="1"/>
  <c r="F13" i="3"/>
  <c r="G13" i="3" s="1"/>
  <c r="F14" i="3"/>
  <c r="I14" i="3" s="1"/>
  <c r="J14" i="3" s="1"/>
  <c r="F15" i="3"/>
  <c r="I15" i="3" s="1"/>
  <c r="J15" i="3" s="1"/>
  <c r="F17" i="3"/>
  <c r="I17" i="3" s="1"/>
  <c r="J17" i="3" s="1"/>
  <c r="F20" i="3"/>
  <c r="G20" i="3" s="1"/>
  <c r="J20" i="3"/>
  <c r="D2" i="3"/>
  <c r="D3" i="3"/>
  <c r="D4" i="3"/>
  <c r="D5" i="3"/>
  <c r="D6" i="3"/>
  <c r="F6" i="3" s="1"/>
  <c r="D7" i="3"/>
  <c r="F7" i="3" s="1"/>
  <c r="D8" i="3"/>
  <c r="D9" i="3"/>
  <c r="D10" i="3"/>
  <c r="D11" i="3"/>
  <c r="F11" i="3" s="1"/>
  <c r="D12" i="3"/>
  <c r="F12" i="3" s="1"/>
  <c r="I12" i="3" s="1"/>
  <c r="J12" i="3" s="1"/>
  <c r="D13" i="3"/>
  <c r="D14" i="3"/>
  <c r="D15" i="3"/>
  <c r="D16" i="3"/>
  <c r="D17" i="3"/>
  <c r="D18" i="3"/>
  <c r="F18" i="3" s="1"/>
  <c r="I18" i="3" s="1"/>
  <c r="J18" i="3" s="1"/>
  <c r="D19" i="3"/>
  <c r="D20" i="3"/>
  <c r="C3" i="3"/>
  <c r="F3" i="3" s="1"/>
  <c r="C4" i="3"/>
  <c r="C5" i="3"/>
  <c r="F5" i="3" s="1"/>
  <c r="I5" i="3" s="1"/>
  <c r="J5" i="3" s="1"/>
  <c r="C6" i="3"/>
  <c r="C7" i="3"/>
  <c r="C8" i="3"/>
  <c r="F8" i="3" s="1"/>
  <c r="I8" i="3" s="1"/>
  <c r="J8" i="3" s="1"/>
  <c r="C9" i="3"/>
  <c r="F9" i="3" s="1"/>
  <c r="C10" i="3"/>
  <c r="F10" i="3" s="1"/>
  <c r="C11" i="3"/>
  <c r="C12" i="3"/>
  <c r="C13" i="3"/>
  <c r="C14" i="3"/>
  <c r="C15" i="3"/>
  <c r="C16" i="3"/>
  <c r="F16" i="3" s="1"/>
  <c r="C17" i="3"/>
  <c r="C18" i="3"/>
  <c r="C19" i="3"/>
  <c r="F19" i="3" s="1"/>
  <c r="C20" i="3"/>
  <c r="C2" i="3"/>
  <c r="F2" i="3" s="1"/>
  <c r="D1" i="3"/>
  <c r="C1" i="3"/>
  <c r="A1" i="3" a="1"/>
  <c r="A1" i="3" s="1"/>
  <c r="K13" i="40" l="1"/>
  <c r="K10" i="40"/>
  <c r="K15" i="40"/>
  <c r="K3" i="40"/>
  <c r="K7" i="40"/>
  <c r="K19" i="40"/>
  <c r="K4" i="40"/>
  <c r="K20" i="40"/>
  <c r="K17" i="40"/>
  <c r="K14" i="40"/>
  <c r="K11" i="40"/>
  <c r="K8" i="40"/>
  <c r="K5" i="40"/>
  <c r="K12" i="40"/>
  <c r="K18" i="40"/>
  <c r="K9" i="40"/>
  <c r="K6" i="40"/>
  <c r="K16" i="40"/>
  <c r="K13" i="41"/>
  <c r="K10" i="41"/>
  <c r="K7" i="41"/>
  <c r="K4" i="41"/>
  <c r="K16" i="41"/>
  <c r="K20" i="41"/>
  <c r="K17" i="41"/>
  <c r="K12" i="41"/>
  <c r="K14" i="41"/>
  <c r="K15" i="41"/>
  <c r="K9" i="41"/>
  <c r="K6" i="41"/>
  <c r="K11" i="41"/>
  <c r="K8" i="41"/>
  <c r="K18" i="41"/>
  <c r="K5" i="41"/>
  <c r="K19" i="41"/>
  <c r="K3" i="41"/>
  <c r="K13" i="42"/>
  <c r="K7" i="42"/>
  <c r="K6" i="42"/>
  <c r="K10" i="42"/>
  <c r="K4" i="42"/>
  <c r="K17" i="42"/>
  <c r="K11" i="42"/>
  <c r="K8" i="42"/>
  <c r="K9" i="42"/>
  <c r="K16" i="42"/>
  <c r="K18" i="42"/>
  <c r="K5" i="42"/>
  <c r="K12" i="42"/>
  <c r="K19" i="42"/>
  <c r="K3" i="42"/>
  <c r="K20" i="42"/>
  <c r="K14" i="42"/>
  <c r="K15" i="42"/>
  <c r="K13" i="43"/>
  <c r="K7" i="43"/>
  <c r="K4" i="43"/>
  <c r="K8" i="43"/>
  <c r="K12" i="43"/>
  <c r="K9" i="43"/>
  <c r="K10" i="43"/>
  <c r="K17" i="43"/>
  <c r="K14" i="43"/>
  <c r="K11" i="43"/>
  <c r="K5" i="43"/>
  <c r="K3" i="43"/>
  <c r="K20" i="43"/>
  <c r="K18" i="43"/>
  <c r="K19" i="43"/>
  <c r="K15" i="43"/>
  <c r="K6" i="43"/>
  <c r="K16" i="43"/>
  <c r="K10" i="39"/>
  <c r="K7" i="39"/>
  <c r="K4" i="39"/>
  <c r="K20" i="39"/>
  <c r="K18" i="39"/>
  <c r="K9" i="39"/>
  <c r="K6" i="39"/>
  <c r="K5" i="39"/>
  <c r="K19" i="39"/>
  <c r="K3" i="39"/>
  <c r="K11" i="39"/>
  <c r="K15" i="39"/>
  <c r="K12" i="39"/>
  <c r="K16" i="39"/>
  <c r="K13" i="39"/>
  <c r="K17" i="39"/>
  <c r="K14" i="39"/>
  <c r="K8" i="39"/>
  <c r="G9" i="3"/>
  <c r="I9" i="3"/>
  <c r="J9" i="3" s="1"/>
  <c r="I11" i="3"/>
  <c r="J11" i="3" s="1"/>
  <c r="G11" i="3"/>
  <c r="I6" i="3"/>
  <c r="J6" i="3" s="1"/>
  <c r="G6" i="3"/>
  <c r="I10" i="3"/>
  <c r="J10" i="3" s="1"/>
  <c r="G10" i="3"/>
  <c r="G2" i="3"/>
  <c r="I2" i="3"/>
  <c r="J2" i="3" s="1"/>
  <c r="I19" i="3"/>
  <c r="J19" i="3" s="1"/>
  <c r="G19" i="3"/>
  <c r="G3" i="3"/>
  <c r="I3" i="3"/>
  <c r="J3" i="3" s="1"/>
  <c r="G7" i="3"/>
  <c r="I7" i="3"/>
  <c r="J7" i="3" s="1"/>
  <c r="G16" i="3"/>
  <c r="I16" i="3"/>
  <c r="J16" i="3" s="1"/>
  <c r="F10" i="7"/>
  <c r="F17" i="6"/>
  <c r="F7" i="4"/>
  <c r="F20" i="13"/>
  <c r="G20" i="13" s="1"/>
  <c r="F4" i="13"/>
  <c r="F8" i="14"/>
  <c r="F16" i="18"/>
  <c r="F7" i="20"/>
  <c r="F18" i="23"/>
  <c r="F10" i="23"/>
  <c r="F6" i="25"/>
  <c r="G6" i="25" s="1"/>
  <c r="F8" i="29"/>
  <c r="F8" i="35"/>
  <c r="F8" i="32"/>
  <c r="F17" i="33"/>
  <c r="F9" i="33"/>
  <c r="F18" i="36"/>
  <c r="F10" i="36"/>
  <c r="F6" i="4"/>
  <c r="F15" i="14"/>
  <c r="F7" i="14"/>
  <c r="F18" i="16"/>
  <c r="F10" i="16"/>
  <c r="F6" i="20"/>
  <c r="F17" i="23"/>
  <c r="F9" i="23"/>
  <c r="F19" i="28"/>
  <c r="F18" i="30"/>
  <c r="F10" i="30"/>
  <c r="F16" i="7"/>
  <c r="F5" i="11"/>
  <c r="F7" i="18"/>
  <c r="F8" i="21"/>
  <c r="F2" i="25"/>
  <c r="F13" i="25"/>
  <c r="F8" i="26"/>
  <c r="F18" i="27"/>
  <c r="F10" i="27"/>
  <c r="F7" i="32"/>
  <c r="F18" i="8"/>
  <c r="F10" i="8"/>
  <c r="F8" i="33"/>
  <c r="F17" i="36"/>
  <c r="I17" i="36" s="1"/>
  <c r="J17" i="36" s="1"/>
  <c r="F9" i="36"/>
  <c r="F15" i="6"/>
  <c r="F16" i="6"/>
  <c r="F7" i="7"/>
  <c r="F18" i="13"/>
  <c r="F10" i="13"/>
  <c r="F18" i="24"/>
  <c r="F10" i="24"/>
  <c r="F7" i="26"/>
  <c r="F17" i="27"/>
  <c r="F9" i="27"/>
  <c r="F18" i="28"/>
  <c r="F7" i="33"/>
  <c r="F18" i="34"/>
  <c r="F10" i="34"/>
  <c r="F8" i="36"/>
  <c r="F11" i="4"/>
  <c r="F6" i="7"/>
  <c r="F17" i="13"/>
  <c r="F9" i="13"/>
  <c r="F5" i="15"/>
  <c r="F18" i="17"/>
  <c r="F10" i="17"/>
  <c r="F17" i="24"/>
  <c r="F9" i="24"/>
  <c r="F8" i="27"/>
  <c r="G3" i="28"/>
  <c r="F9" i="28"/>
  <c r="F18" i="31"/>
  <c r="F10" i="31"/>
  <c r="F6" i="33"/>
  <c r="F17" i="34"/>
  <c r="F9" i="34"/>
  <c r="F7" i="36"/>
  <c r="G7" i="36" s="1"/>
  <c r="F18" i="11"/>
  <c r="F16" i="13"/>
  <c r="F20" i="15"/>
  <c r="G20" i="15" s="1"/>
  <c r="F9" i="17"/>
  <c r="F8" i="24"/>
  <c r="F18" i="25"/>
  <c r="F10" i="25"/>
  <c r="I10" i="25" s="1"/>
  <c r="J10" i="25" s="1"/>
  <c r="F8" i="28"/>
  <c r="I8" i="28" s="1"/>
  <c r="J8" i="28" s="1"/>
  <c r="F17" i="31"/>
  <c r="F9" i="31"/>
  <c r="F12" i="32"/>
  <c r="I12" i="32" s="1"/>
  <c r="J12" i="32" s="1"/>
  <c r="F8" i="34"/>
  <c r="F5" i="7"/>
  <c r="F10" i="11"/>
  <c r="K4" i="4"/>
  <c r="F4" i="15"/>
  <c r="F17" i="17"/>
  <c r="F18" i="4"/>
  <c r="F10" i="4"/>
  <c r="F11" i="15"/>
  <c r="F6" i="16"/>
  <c r="F11" i="18"/>
  <c r="F7" i="19"/>
  <c r="I7" i="19" s="1"/>
  <c r="J7" i="19" s="1"/>
  <c r="F18" i="20"/>
  <c r="F10" i="20"/>
  <c r="F7" i="22"/>
  <c r="F18" i="9"/>
  <c r="F10" i="9"/>
  <c r="F6" i="27"/>
  <c r="F16" i="31"/>
  <c r="C79" i="38"/>
  <c r="F6" i="5"/>
  <c r="F9" i="4"/>
  <c r="I6" i="14"/>
  <c r="J6" i="14" s="1"/>
  <c r="F10" i="14"/>
  <c r="F17" i="20"/>
  <c r="F9" i="20"/>
  <c r="F6" i="22"/>
  <c r="F17" i="9"/>
  <c r="F9" i="9"/>
  <c r="F6" i="24"/>
  <c r="F14" i="28"/>
  <c r="F6" i="28"/>
  <c r="F18" i="29"/>
  <c r="F10" i="29"/>
  <c r="F18" i="35"/>
  <c r="F10" i="35"/>
  <c r="I10" i="35" s="1"/>
  <c r="J10" i="35" s="1"/>
  <c r="G75" i="38"/>
  <c r="F5" i="5"/>
  <c r="F16" i="4"/>
  <c r="F8" i="11"/>
  <c r="F6" i="13"/>
  <c r="F18" i="15"/>
  <c r="F10" i="15"/>
  <c r="I10" i="15" s="1"/>
  <c r="J10" i="15" s="1"/>
  <c r="F7" i="17"/>
  <c r="F18" i="18"/>
  <c r="F10" i="18"/>
  <c r="F11" i="23"/>
  <c r="F20" i="30"/>
  <c r="G20" i="30" s="1"/>
  <c r="F10" i="32"/>
  <c r="C77" i="38"/>
  <c r="F17" i="35"/>
  <c r="F9" i="35"/>
  <c r="F11" i="36"/>
  <c r="I11" i="36" s="1"/>
  <c r="J11" i="36" s="1"/>
  <c r="C76" i="38"/>
  <c r="F18" i="7"/>
  <c r="F17" i="15"/>
  <c r="F17" i="18"/>
  <c r="F9" i="18"/>
  <c r="F18" i="21"/>
  <c r="F10" i="21"/>
  <c r="F7" i="25"/>
  <c r="I7" i="25" s="1"/>
  <c r="J7" i="25" s="1"/>
  <c r="F18" i="26"/>
  <c r="F10" i="26"/>
  <c r="I10" i="26" s="1"/>
  <c r="J10" i="26" s="1"/>
  <c r="F6" i="31"/>
  <c r="F17" i="32"/>
  <c r="F9" i="32"/>
  <c r="F18" i="33"/>
  <c r="F10" i="33"/>
  <c r="I10" i="33" s="1"/>
  <c r="J10" i="33" s="1"/>
  <c r="I12" i="38"/>
  <c r="J12" i="38" s="1"/>
  <c r="I66" i="38"/>
  <c r="J66" i="38" s="1"/>
  <c r="G46" i="38"/>
  <c r="I73" i="38"/>
  <c r="J73" i="38" s="1"/>
  <c r="J45" i="38"/>
  <c r="I72" i="38"/>
  <c r="J72" i="38" s="1"/>
  <c r="G44" i="38"/>
  <c r="I71" i="38"/>
  <c r="J71" i="38" s="1"/>
  <c r="J43" i="38"/>
  <c r="G70" i="38"/>
  <c r="J42" i="38"/>
  <c r="I69" i="38"/>
  <c r="J69" i="38" s="1"/>
  <c r="J41" i="38"/>
  <c r="I68" i="38"/>
  <c r="J68" i="38" s="1"/>
  <c r="J40" i="38"/>
  <c r="I67" i="38"/>
  <c r="J67" i="38" s="1"/>
  <c r="J37" i="38"/>
  <c r="I64" i="38"/>
  <c r="J64" i="38" s="1"/>
  <c r="J36" i="38"/>
  <c r="I63" i="38"/>
  <c r="J63" i="38" s="1"/>
  <c r="J35" i="38"/>
  <c r="I62" i="38"/>
  <c r="J62" i="38" s="1"/>
  <c r="G34" i="38"/>
  <c r="G61" i="38"/>
  <c r="J34" i="38"/>
  <c r="J33" i="38"/>
  <c r="I60" i="38"/>
  <c r="J60" i="38" s="1"/>
  <c r="G32" i="38"/>
  <c r="I59" i="38"/>
  <c r="J59" i="38" s="1"/>
  <c r="J31" i="38"/>
  <c r="I58" i="38"/>
  <c r="J58" i="38" s="1"/>
  <c r="G30" i="38"/>
  <c r="I57" i="38"/>
  <c r="J57" i="38" s="1"/>
  <c r="I56" i="38"/>
  <c r="J56" i="38" s="1"/>
  <c r="J29" i="38"/>
  <c r="G29" i="38"/>
  <c r="G65" i="38"/>
  <c r="J46" i="38"/>
  <c r="J44" i="38"/>
  <c r="G43" i="38"/>
  <c r="G39" i="38"/>
  <c r="J30" i="38"/>
  <c r="G37" i="38"/>
  <c r="J32" i="38"/>
  <c r="G41" i="38"/>
  <c r="G36" i="38"/>
  <c r="G45" i="38"/>
  <c r="G31" i="38"/>
  <c r="G40" i="38"/>
  <c r="G33" i="38"/>
  <c r="G42" i="38"/>
  <c r="G35" i="38"/>
  <c r="I6" i="38"/>
  <c r="J6" i="38" s="1"/>
  <c r="G3" i="38"/>
  <c r="G2" i="38"/>
  <c r="I2" i="38"/>
  <c r="J2" i="38" s="1"/>
  <c r="I8" i="38"/>
  <c r="J8" i="38" s="1"/>
  <c r="G8" i="38"/>
  <c r="I15" i="38"/>
  <c r="J15" i="38" s="1"/>
  <c r="G15" i="38"/>
  <c r="I16" i="38"/>
  <c r="J16" i="38" s="1"/>
  <c r="G16" i="38"/>
  <c r="G9" i="38"/>
  <c r="I9" i="38"/>
  <c r="J9" i="38" s="1"/>
  <c r="I10" i="38"/>
  <c r="J10" i="38" s="1"/>
  <c r="G10" i="38"/>
  <c r="I11" i="38"/>
  <c r="J11" i="38" s="1"/>
  <c r="G11" i="38"/>
  <c r="I18" i="38"/>
  <c r="J18" i="38" s="1"/>
  <c r="G18" i="38"/>
  <c r="I4" i="38"/>
  <c r="J4" i="38" s="1"/>
  <c r="G4" i="38"/>
  <c r="I7" i="38"/>
  <c r="J7" i="38" s="1"/>
  <c r="G7" i="38"/>
  <c r="G5" i="38"/>
  <c r="I5" i="38"/>
  <c r="J5" i="38" s="1"/>
  <c r="I19" i="38"/>
  <c r="J19" i="38" s="1"/>
  <c r="G19" i="38"/>
  <c r="I13" i="38"/>
  <c r="J13" i="38" s="1"/>
  <c r="G13" i="38"/>
  <c r="G14" i="38"/>
  <c r="I14" i="38"/>
  <c r="J14" i="38" s="1"/>
  <c r="G12" i="38"/>
  <c r="G17" i="38"/>
  <c r="I14" i="36"/>
  <c r="J14" i="36" s="1"/>
  <c r="G14" i="36"/>
  <c r="I7" i="36"/>
  <c r="J7" i="36" s="1"/>
  <c r="I15" i="36"/>
  <c r="J15" i="36" s="1"/>
  <c r="G15" i="36"/>
  <c r="I8" i="36"/>
  <c r="J8" i="36" s="1"/>
  <c r="G8" i="36"/>
  <c r="I16" i="36"/>
  <c r="J16" i="36" s="1"/>
  <c r="G16" i="36"/>
  <c r="G9" i="36"/>
  <c r="I9" i="36"/>
  <c r="J9" i="36" s="1"/>
  <c r="K7" i="36"/>
  <c r="K4" i="36"/>
  <c r="K6" i="36"/>
  <c r="K3" i="36"/>
  <c r="I10" i="36"/>
  <c r="J10" i="36" s="1"/>
  <c r="G10" i="36"/>
  <c r="I3" i="36"/>
  <c r="J3" i="36" s="1"/>
  <c r="G3" i="36"/>
  <c r="I18" i="36"/>
  <c r="J18" i="36" s="1"/>
  <c r="G18" i="36"/>
  <c r="I4" i="36"/>
  <c r="J4" i="36" s="1"/>
  <c r="K10" i="36" s="1"/>
  <c r="G4" i="36"/>
  <c r="I19" i="36"/>
  <c r="J19" i="36" s="1"/>
  <c r="G19" i="36"/>
  <c r="I13" i="36"/>
  <c r="J13" i="36" s="1"/>
  <c r="G13" i="36"/>
  <c r="G6" i="36"/>
  <c r="I6" i="36"/>
  <c r="J6" i="36" s="1"/>
  <c r="G12" i="36"/>
  <c r="G2" i="36"/>
  <c r="G5" i="36"/>
  <c r="G17" i="36"/>
  <c r="G8" i="35"/>
  <c r="I8" i="35"/>
  <c r="J8" i="35" s="1"/>
  <c r="I15" i="35"/>
  <c r="J15" i="35" s="1"/>
  <c r="G15" i="35"/>
  <c r="I7" i="35"/>
  <c r="J7" i="35" s="1"/>
  <c r="G7" i="35"/>
  <c r="I16" i="35"/>
  <c r="J16" i="35" s="1"/>
  <c r="G16" i="35"/>
  <c r="I9" i="35"/>
  <c r="J9" i="35" s="1"/>
  <c r="G9" i="35"/>
  <c r="I17" i="35"/>
  <c r="J17" i="35" s="1"/>
  <c r="G17" i="35"/>
  <c r="I2" i="35"/>
  <c r="J2" i="35" s="1"/>
  <c r="G2" i="35"/>
  <c r="G10" i="35"/>
  <c r="I18" i="35"/>
  <c r="J18" i="35" s="1"/>
  <c r="G18" i="35"/>
  <c r="I3" i="35"/>
  <c r="J3" i="35" s="1"/>
  <c r="G3" i="35"/>
  <c r="I11" i="35"/>
  <c r="J11" i="35" s="1"/>
  <c r="G11" i="35"/>
  <c r="I19" i="35"/>
  <c r="J19" i="35" s="1"/>
  <c r="G19" i="35"/>
  <c r="I4" i="35"/>
  <c r="J4" i="35" s="1"/>
  <c r="G4" i="35"/>
  <c r="I14" i="35"/>
  <c r="J14" i="35" s="1"/>
  <c r="G14" i="35"/>
  <c r="I5" i="35"/>
  <c r="J5" i="35" s="1"/>
  <c r="G5" i="35"/>
  <c r="G6" i="35"/>
  <c r="I6" i="35"/>
  <c r="J6" i="35" s="1"/>
  <c r="I13" i="35"/>
  <c r="J13" i="35" s="1"/>
  <c r="G13" i="35"/>
  <c r="I12" i="35"/>
  <c r="J12" i="35" s="1"/>
  <c r="I8" i="34"/>
  <c r="J8" i="34" s="1"/>
  <c r="G8" i="34"/>
  <c r="G7" i="34"/>
  <c r="I7" i="34"/>
  <c r="J7" i="34" s="1"/>
  <c r="I4" i="34"/>
  <c r="J4" i="34" s="1"/>
  <c r="G4" i="34"/>
  <c r="I10" i="34"/>
  <c r="J10" i="34" s="1"/>
  <c r="G10" i="34"/>
  <c r="I16" i="34"/>
  <c r="J16" i="34" s="1"/>
  <c r="G16" i="34"/>
  <c r="I2" i="34"/>
  <c r="J2" i="34" s="1"/>
  <c r="G2" i="34"/>
  <c r="I17" i="34"/>
  <c r="J17" i="34" s="1"/>
  <c r="G17" i="34"/>
  <c r="I5" i="34"/>
  <c r="J5" i="34" s="1"/>
  <c r="G5" i="34"/>
  <c r="I18" i="34"/>
  <c r="J18" i="34" s="1"/>
  <c r="G18" i="34"/>
  <c r="I15" i="34"/>
  <c r="J15" i="34" s="1"/>
  <c r="G15" i="34"/>
  <c r="G9" i="34"/>
  <c r="I9" i="34"/>
  <c r="J9" i="34" s="1"/>
  <c r="I14" i="34"/>
  <c r="J14" i="34" s="1"/>
  <c r="G14" i="34"/>
  <c r="G6" i="34"/>
  <c r="I6" i="34"/>
  <c r="J6" i="34" s="1"/>
  <c r="G12" i="34"/>
  <c r="G11" i="34"/>
  <c r="G13" i="34"/>
  <c r="G3" i="34"/>
  <c r="G19" i="34"/>
  <c r="I9" i="33"/>
  <c r="J9" i="33" s="1"/>
  <c r="G9" i="33"/>
  <c r="I16" i="33"/>
  <c r="J16" i="33" s="1"/>
  <c r="G16" i="33"/>
  <c r="I17" i="33"/>
  <c r="J17" i="33" s="1"/>
  <c r="G17" i="33"/>
  <c r="G6" i="33"/>
  <c r="I6" i="33"/>
  <c r="J6" i="33" s="1"/>
  <c r="I7" i="33"/>
  <c r="J7" i="33" s="1"/>
  <c r="G7" i="33"/>
  <c r="G2" i="33"/>
  <c r="I2" i="33"/>
  <c r="J2" i="33" s="1"/>
  <c r="G10" i="33"/>
  <c r="I18" i="33"/>
  <c r="J18" i="33" s="1"/>
  <c r="G18" i="33"/>
  <c r="I3" i="33"/>
  <c r="J3" i="33" s="1"/>
  <c r="G3" i="33"/>
  <c r="I11" i="33"/>
  <c r="J11" i="33" s="1"/>
  <c r="G11" i="33"/>
  <c r="I8" i="33"/>
  <c r="J8" i="33" s="1"/>
  <c r="G8" i="33"/>
  <c r="I19" i="33"/>
  <c r="J19" i="33" s="1"/>
  <c r="G19" i="33"/>
  <c r="I4" i="33"/>
  <c r="J4" i="33" s="1"/>
  <c r="G4" i="33"/>
  <c r="G5" i="33"/>
  <c r="I5" i="33"/>
  <c r="J5" i="33" s="1"/>
  <c r="I14" i="33"/>
  <c r="J14" i="33" s="1"/>
  <c r="G14" i="33"/>
  <c r="I15" i="33"/>
  <c r="J15" i="33" s="1"/>
  <c r="G15" i="33"/>
  <c r="I13" i="33"/>
  <c r="J13" i="33" s="1"/>
  <c r="G13" i="33"/>
  <c r="I12" i="33"/>
  <c r="J12" i="33" s="1"/>
  <c r="I6" i="32"/>
  <c r="J6" i="32" s="1"/>
  <c r="I16" i="32"/>
  <c r="J16" i="32" s="1"/>
  <c r="I2" i="32"/>
  <c r="J2" i="32" s="1"/>
  <c r="G2" i="32"/>
  <c r="G9" i="32"/>
  <c r="I9" i="32"/>
  <c r="J9" i="32" s="1"/>
  <c r="I8" i="32"/>
  <c r="J8" i="32" s="1"/>
  <c r="G8" i="32"/>
  <c r="I15" i="32"/>
  <c r="J15" i="32" s="1"/>
  <c r="G15" i="32"/>
  <c r="I10" i="32"/>
  <c r="J10" i="32" s="1"/>
  <c r="G10" i="32"/>
  <c r="I3" i="32"/>
  <c r="J3" i="32" s="1"/>
  <c r="G3" i="32"/>
  <c r="I17" i="32"/>
  <c r="J17" i="32" s="1"/>
  <c r="G17" i="32"/>
  <c r="I7" i="32"/>
  <c r="J7" i="32" s="1"/>
  <c r="G7" i="32"/>
  <c r="I4" i="32"/>
  <c r="J4" i="32" s="1"/>
  <c r="G4" i="32"/>
  <c r="I11" i="32"/>
  <c r="J11" i="32" s="1"/>
  <c r="G11" i="32"/>
  <c r="I18" i="32"/>
  <c r="J18" i="32" s="1"/>
  <c r="G18" i="32"/>
  <c r="I5" i="32"/>
  <c r="J5" i="32" s="1"/>
  <c r="G5" i="32"/>
  <c r="I19" i="32"/>
  <c r="J19" i="32" s="1"/>
  <c r="G19" i="32"/>
  <c r="I13" i="32"/>
  <c r="J13" i="32" s="1"/>
  <c r="G13" i="32"/>
  <c r="I14" i="32"/>
  <c r="J14" i="32" s="1"/>
  <c r="G14" i="32"/>
  <c r="G12" i="32"/>
  <c r="I7" i="31"/>
  <c r="J7" i="31" s="1"/>
  <c r="G7" i="31"/>
  <c r="I14" i="31"/>
  <c r="J14" i="31" s="1"/>
  <c r="G14" i="31"/>
  <c r="I8" i="31"/>
  <c r="J8" i="31" s="1"/>
  <c r="G8" i="31"/>
  <c r="G15" i="31"/>
  <c r="I15" i="31"/>
  <c r="J15" i="31" s="1"/>
  <c r="I9" i="31"/>
  <c r="J9" i="31" s="1"/>
  <c r="G9" i="31"/>
  <c r="I16" i="31"/>
  <c r="J16" i="31" s="1"/>
  <c r="G16" i="31"/>
  <c r="I2" i="31"/>
  <c r="J2" i="31" s="1"/>
  <c r="G2" i="31"/>
  <c r="I10" i="31"/>
  <c r="J10" i="31" s="1"/>
  <c r="G10" i="31"/>
  <c r="I17" i="31"/>
  <c r="J17" i="31" s="1"/>
  <c r="G17" i="31"/>
  <c r="I3" i="31"/>
  <c r="J3" i="31" s="1"/>
  <c r="G3" i="31"/>
  <c r="I18" i="31"/>
  <c r="J18" i="31" s="1"/>
  <c r="G18" i="31"/>
  <c r="I4" i="31"/>
  <c r="J4" i="31" s="1"/>
  <c r="G4" i="31"/>
  <c r="I19" i="31"/>
  <c r="J19" i="31" s="1"/>
  <c r="G19" i="31"/>
  <c r="I5" i="31"/>
  <c r="J5" i="31" s="1"/>
  <c r="G5" i="31"/>
  <c r="G6" i="31"/>
  <c r="I6" i="31"/>
  <c r="J6" i="31" s="1"/>
  <c r="I13" i="31"/>
  <c r="J13" i="31" s="1"/>
  <c r="G13" i="31"/>
  <c r="G11" i="31"/>
  <c r="G12" i="31"/>
  <c r="I9" i="30"/>
  <c r="J9" i="30" s="1"/>
  <c r="G9" i="30"/>
  <c r="I17" i="30"/>
  <c r="J17" i="30" s="1"/>
  <c r="G17" i="30"/>
  <c r="I4" i="30"/>
  <c r="J4" i="30" s="1"/>
  <c r="G4" i="30"/>
  <c r="I10" i="30"/>
  <c r="J10" i="30" s="1"/>
  <c r="G10" i="30"/>
  <c r="I18" i="30"/>
  <c r="J18" i="30" s="1"/>
  <c r="G18" i="30"/>
  <c r="I5" i="30"/>
  <c r="J5" i="30" s="1"/>
  <c r="G5" i="30"/>
  <c r="I11" i="30"/>
  <c r="J11" i="30" s="1"/>
  <c r="G11" i="30"/>
  <c r="I19" i="30"/>
  <c r="J19" i="30" s="1"/>
  <c r="G19" i="30"/>
  <c r="I2" i="30"/>
  <c r="J2" i="30" s="1"/>
  <c r="G2" i="30"/>
  <c r="G6" i="30"/>
  <c r="I6" i="30"/>
  <c r="J6" i="30" s="1"/>
  <c r="I14" i="30"/>
  <c r="J14" i="30" s="1"/>
  <c r="G14" i="30"/>
  <c r="I15" i="30"/>
  <c r="J15" i="30" s="1"/>
  <c r="G15" i="30"/>
  <c r="I3" i="30"/>
  <c r="J3" i="30" s="1"/>
  <c r="G3" i="30"/>
  <c r="I7" i="30"/>
  <c r="J7" i="30" s="1"/>
  <c r="G7" i="30"/>
  <c r="I16" i="30"/>
  <c r="J16" i="30" s="1"/>
  <c r="G16" i="30"/>
  <c r="I13" i="30"/>
  <c r="J13" i="30" s="1"/>
  <c r="G13" i="30"/>
  <c r="G12" i="30"/>
  <c r="G8" i="30"/>
  <c r="I9" i="29"/>
  <c r="J9" i="29" s="1"/>
  <c r="G9" i="29"/>
  <c r="I16" i="29"/>
  <c r="J16" i="29" s="1"/>
  <c r="G16" i="29"/>
  <c r="I3" i="29"/>
  <c r="J3" i="29" s="1"/>
  <c r="G3" i="29"/>
  <c r="G8" i="29"/>
  <c r="I8" i="29"/>
  <c r="J8" i="29" s="1"/>
  <c r="I10" i="29"/>
  <c r="J10" i="29" s="1"/>
  <c r="G10" i="29"/>
  <c r="I4" i="29"/>
  <c r="J4" i="29" s="1"/>
  <c r="G4" i="29"/>
  <c r="I17" i="29"/>
  <c r="J17" i="29" s="1"/>
  <c r="G17" i="29"/>
  <c r="G11" i="29"/>
  <c r="I11" i="29"/>
  <c r="J11" i="29" s="1"/>
  <c r="I18" i="29"/>
  <c r="J18" i="29" s="1"/>
  <c r="G18" i="29"/>
  <c r="I15" i="29"/>
  <c r="J15" i="29" s="1"/>
  <c r="G15" i="29"/>
  <c r="I5" i="29"/>
  <c r="J5" i="29" s="1"/>
  <c r="G5" i="29"/>
  <c r="I19" i="29"/>
  <c r="J19" i="29" s="1"/>
  <c r="G19" i="29"/>
  <c r="I2" i="29"/>
  <c r="J2" i="29" s="1"/>
  <c r="G2" i="29"/>
  <c r="G6" i="29"/>
  <c r="I6" i="29"/>
  <c r="J6" i="29" s="1"/>
  <c r="I7" i="29"/>
  <c r="J7" i="29" s="1"/>
  <c r="G7" i="29"/>
  <c r="I13" i="29"/>
  <c r="J13" i="29" s="1"/>
  <c r="G13" i="29"/>
  <c r="G12" i="29"/>
  <c r="G14" i="29"/>
  <c r="G6" i="28"/>
  <c r="I6" i="28"/>
  <c r="J6" i="28" s="1"/>
  <c r="I12" i="28"/>
  <c r="J12" i="28" s="1"/>
  <c r="G12" i="28"/>
  <c r="I2" i="28"/>
  <c r="J2" i="28" s="1"/>
  <c r="G2" i="28"/>
  <c r="I9" i="28"/>
  <c r="J9" i="28" s="1"/>
  <c r="G9" i="28"/>
  <c r="I4" i="28"/>
  <c r="J4" i="28" s="1"/>
  <c r="G4" i="28"/>
  <c r="I10" i="28"/>
  <c r="J10" i="28" s="1"/>
  <c r="G10" i="28"/>
  <c r="I16" i="28"/>
  <c r="J16" i="28" s="1"/>
  <c r="G16" i="28"/>
  <c r="I17" i="28"/>
  <c r="J17" i="28" s="1"/>
  <c r="G17" i="28"/>
  <c r="I5" i="28"/>
  <c r="J5" i="28" s="1"/>
  <c r="G5" i="28"/>
  <c r="G11" i="28"/>
  <c r="I11" i="28"/>
  <c r="J11" i="28" s="1"/>
  <c r="I18" i="28"/>
  <c r="J18" i="28" s="1"/>
  <c r="G18" i="28"/>
  <c r="I14" i="28"/>
  <c r="J14" i="28" s="1"/>
  <c r="G14" i="28"/>
  <c r="I19" i="28"/>
  <c r="J19" i="28" s="1"/>
  <c r="G19" i="28"/>
  <c r="I13" i="28"/>
  <c r="J13" i="28" s="1"/>
  <c r="G13" i="28"/>
  <c r="I7" i="28"/>
  <c r="J7" i="28" s="1"/>
  <c r="G7" i="28"/>
  <c r="G15" i="28"/>
  <c r="G8" i="28"/>
  <c r="I8" i="27"/>
  <c r="J8" i="27" s="1"/>
  <c r="G8" i="27"/>
  <c r="G15" i="27"/>
  <c r="I15" i="27"/>
  <c r="J15" i="27" s="1"/>
  <c r="I16" i="27"/>
  <c r="J16" i="27" s="1"/>
  <c r="G16" i="27"/>
  <c r="G9" i="27"/>
  <c r="I9" i="27"/>
  <c r="J9" i="27" s="1"/>
  <c r="I17" i="27"/>
  <c r="J17" i="27" s="1"/>
  <c r="G17" i="27"/>
  <c r="G2" i="27"/>
  <c r="I2" i="27"/>
  <c r="J2" i="27" s="1"/>
  <c r="I10" i="27"/>
  <c r="J10" i="27" s="1"/>
  <c r="G10" i="27"/>
  <c r="G18" i="27"/>
  <c r="I18" i="27"/>
  <c r="J18" i="27" s="1"/>
  <c r="I3" i="27"/>
  <c r="J3" i="27" s="1"/>
  <c r="G3" i="27"/>
  <c r="I11" i="27"/>
  <c r="J11" i="27" s="1"/>
  <c r="G11" i="27"/>
  <c r="G6" i="27"/>
  <c r="I6" i="27"/>
  <c r="J6" i="27" s="1"/>
  <c r="I19" i="27"/>
  <c r="J19" i="27" s="1"/>
  <c r="G19" i="27"/>
  <c r="I4" i="27"/>
  <c r="J4" i="27" s="1"/>
  <c r="G4" i="27"/>
  <c r="G5" i="27"/>
  <c r="I5" i="27"/>
  <c r="J5" i="27" s="1"/>
  <c r="I14" i="27"/>
  <c r="J14" i="27" s="1"/>
  <c r="G14" i="27"/>
  <c r="I7" i="27"/>
  <c r="J7" i="27" s="1"/>
  <c r="G7" i="27"/>
  <c r="I13" i="27"/>
  <c r="J13" i="27" s="1"/>
  <c r="G13" i="27"/>
  <c r="G12" i="27"/>
  <c r="I8" i="26"/>
  <c r="J8" i="26" s="1"/>
  <c r="G8" i="26"/>
  <c r="G9" i="26"/>
  <c r="I9" i="26"/>
  <c r="J9" i="26" s="1"/>
  <c r="I16" i="26"/>
  <c r="J16" i="26" s="1"/>
  <c r="G16" i="26"/>
  <c r="I2" i="26"/>
  <c r="J2" i="26" s="1"/>
  <c r="G2" i="26"/>
  <c r="I17" i="26"/>
  <c r="J17" i="26" s="1"/>
  <c r="G17" i="26"/>
  <c r="I3" i="26"/>
  <c r="J3" i="26" s="1"/>
  <c r="G3" i="26"/>
  <c r="I18" i="26"/>
  <c r="J18" i="26" s="1"/>
  <c r="G18" i="26"/>
  <c r="I11" i="26"/>
  <c r="J11" i="26" s="1"/>
  <c r="G11" i="26"/>
  <c r="I7" i="26"/>
  <c r="J7" i="26" s="1"/>
  <c r="G7" i="26"/>
  <c r="G15" i="26"/>
  <c r="I15" i="26"/>
  <c r="J15" i="26" s="1"/>
  <c r="I4" i="26"/>
  <c r="J4" i="26" s="1"/>
  <c r="G4" i="26"/>
  <c r="I19" i="26"/>
  <c r="J19" i="26" s="1"/>
  <c r="G19" i="26"/>
  <c r="I5" i="26"/>
  <c r="J5" i="26" s="1"/>
  <c r="G5" i="26"/>
  <c r="I14" i="26"/>
  <c r="J14" i="26" s="1"/>
  <c r="G14" i="26"/>
  <c r="G6" i="26"/>
  <c r="I6" i="26"/>
  <c r="J6" i="26" s="1"/>
  <c r="I13" i="26"/>
  <c r="J13" i="26" s="1"/>
  <c r="G13" i="26"/>
  <c r="I12" i="26"/>
  <c r="J12" i="26" s="1"/>
  <c r="G10" i="26"/>
  <c r="G3" i="25"/>
  <c r="G19" i="25"/>
  <c r="I6" i="25"/>
  <c r="J6" i="25" s="1"/>
  <c r="G7" i="25"/>
  <c r="I8" i="25"/>
  <c r="J8" i="25" s="1"/>
  <c r="G8" i="25"/>
  <c r="I9" i="25"/>
  <c r="J9" i="25" s="1"/>
  <c r="G9" i="25"/>
  <c r="I15" i="25"/>
  <c r="J15" i="25" s="1"/>
  <c r="G15" i="25"/>
  <c r="I16" i="25"/>
  <c r="J16" i="25" s="1"/>
  <c r="G16" i="25"/>
  <c r="I14" i="25"/>
  <c r="J14" i="25" s="1"/>
  <c r="G14" i="25"/>
  <c r="I4" i="25"/>
  <c r="J4" i="25" s="1"/>
  <c r="G4" i="25"/>
  <c r="I17" i="25"/>
  <c r="J17" i="25" s="1"/>
  <c r="G17" i="25"/>
  <c r="I5" i="25"/>
  <c r="J5" i="25" s="1"/>
  <c r="G5" i="25"/>
  <c r="I18" i="25"/>
  <c r="J18" i="25" s="1"/>
  <c r="G18" i="25"/>
  <c r="I13" i="25"/>
  <c r="J13" i="25" s="1"/>
  <c r="G13" i="25"/>
  <c r="I2" i="25"/>
  <c r="J2" i="25" s="1"/>
  <c r="G2" i="25"/>
  <c r="I12" i="25"/>
  <c r="J12" i="25" s="1"/>
  <c r="G11" i="25"/>
  <c r="G10" i="25"/>
  <c r="K3" i="24"/>
  <c r="I10" i="24"/>
  <c r="J10" i="24" s="1"/>
  <c r="G10" i="24"/>
  <c r="I17" i="24"/>
  <c r="J17" i="24" s="1"/>
  <c r="G17" i="24"/>
  <c r="I7" i="24"/>
  <c r="J7" i="24" s="1"/>
  <c r="G7" i="24"/>
  <c r="G9" i="24"/>
  <c r="I9" i="24"/>
  <c r="J9" i="24" s="1"/>
  <c r="I3" i="24"/>
  <c r="J3" i="24" s="1"/>
  <c r="G3" i="24"/>
  <c r="G11" i="24"/>
  <c r="I11" i="24"/>
  <c r="J11" i="24" s="1"/>
  <c r="I18" i="24"/>
  <c r="J18" i="24" s="1"/>
  <c r="G18" i="24"/>
  <c r="I19" i="24"/>
  <c r="J19" i="24" s="1"/>
  <c r="G19" i="24"/>
  <c r="I16" i="24"/>
  <c r="J16" i="24" s="1"/>
  <c r="G16" i="24"/>
  <c r="I4" i="24"/>
  <c r="J4" i="24" s="1"/>
  <c r="G4" i="24"/>
  <c r="I15" i="24"/>
  <c r="J15" i="24" s="1"/>
  <c r="G15" i="24"/>
  <c r="I13" i="24"/>
  <c r="J13" i="24" s="1"/>
  <c r="G13" i="24"/>
  <c r="I8" i="24"/>
  <c r="J8" i="24" s="1"/>
  <c r="G8" i="24"/>
  <c r="G6" i="24"/>
  <c r="I6" i="24"/>
  <c r="J6" i="24" s="1"/>
  <c r="G12" i="24"/>
  <c r="G2" i="24"/>
  <c r="G5" i="24"/>
  <c r="G14" i="24"/>
  <c r="I7" i="23"/>
  <c r="J7" i="23" s="1"/>
  <c r="G7" i="23"/>
  <c r="I17" i="23"/>
  <c r="J17" i="23" s="1"/>
  <c r="G17" i="23"/>
  <c r="I8" i="23"/>
  <c r="J8" i="23" s="1"/>
  <c r="G8" i="23"/>
  <c r="I10" i="23"/>
  <c r="J10" i="23" s="1"/>
  <c r="G10" i="23"/>
  <c r="I11" i="23"/>
  <c r="J11" i="23" s="1"/>
  <c r="G11" i="23"/>
  <c r="I18" i="23"/>
  <c r="J18" i="23" s="1"/>
  <c r="G18" i="23"/>
  <c r="I4" i="23"/>
  <c r="J4" i="23" s="1"/>
  <c r="G4" i="23"/>
  <c r="I16" i="23"/>
  <c r="J16" i="23" s="1"/>
  <c r="G16" i="23"/>
  <c r="I5" i="23"/>
  <c r="J5" i="23" s="1"/>
  <c r="G5" i="23"/>
  <c r="I13" i="23"/>
  <c r="J13" i="23" s="1"/>
  <c r="G13" i="23"/>
  <c r="I15" i="23"/>
  <c r="J15" i="23" s="1"/>
  <c r="G15" i="23"/>
  <c r="I9" i="23"/>
  <c r="J9" i="23" s="1"/>
  <c r="G9" i="23"/>
  <c r="I2" i="23"/>
  <c r="J2" i="23" s="1"/>
  <c r="G2" i="23"/>
  <c r="I19" i="23"/>
  <c r="J19" i="23" s="1"/>
  <c r="G19" i="23"/>
  <c r="G6" i="23"/>
  <c r="I6" i="23"/>
  <c r="J6" i="23" s="1"/>
  <c r="I12" i="23"/>
  <c r="J12" i="23" s="1"/>
  <c r="G14" i="23"/>
  <c r="G3" i="23"/>
  <c r="G18" i="22"/>
  <c r="I18" i="22"/>
  <c r="J18" i="22" s="1"/>
  <c r="I7" i="22"/>
  <c r="J7" i="22" s="1"/>
  <c r="G7" i="22"/>
  <c r="I2" i="22"/>
  <c r="J2" i="22" s="1"/>
  <c r="G2" i="22"/>
  <c r="I10" i="22"/>
  <c r="J10" i="22" s="1"/>
  <c r="G10" i="22"/>
  <c r="I4" i="22"/>
  <c r="J4" i="22" s="1"/>
  <c r="G4" i="22"/>
  <c r="I19" i="22"/>
  <c r="J19" i="22" s="1"/>
  <c r="G19" i="22"/>
  <c r="I15" i="22"/>
  <c r="J15" i="22" s="1"/>
  <c r="G15" i="22"/>
  <c r="I3" i="22"/>
  <c r="J3" i="22" s="1"/>
  <c r="G3" i="22"/>
  <c r="I8" i="22"/>
  <c r="J8" i="22" s="1"/>
  <c r="G8" i="22"/>
  <c r="I16" i="22"/>
  <c r="J16" i="22" s="1"/>
  <c r="G16" i="22"/>
  <c r="I11" i="22"/>
  <c r="J11" i="22" s="1"/>
  <c r="G11" i="22"/>
  <c r="I5" i="22"/>
  <c r="J5" i="22" s="1"/>
  <c r="G5" i="22"/>
  <c r="I13" i="22"/>
  <c r="J13" i="22" s="1"/>
  <c r="G13" i="22"/>
  <c r="I9" i="22"/>
  <c r="J9" i="22" s="1"/>
  <c r="G9" i="22"/>
  <c r="I17" i="22"/>
  <c r="J17" i="22" s="1"/>
  <c r="G17" i="22"/>
  <c r="G6" i="22"/>
  <c r="I6" i="22"/>
  <c r="J6" i="22" s="1"/>
  <c r="I12" i="22"/>
  <c r="J12" i="22" s="1"/>
  <c r="G14" i="22"/>
  <c r="G9" i="21"/>
  <c r="I9" i="21"/>
  <c r="J9" i="21" s="1"/>
  <c r="I16" i="21"/>
  <c r="J16" i="21" s="1"/>
  <c r="G16" i="21"/>
  <c r="I2" i="21"/>
  <c r="J2" i="21" s="1"/>
  <c r="G2" i="21"/>
  <c r="I10" i="21"/>
  <c r="J10" i="21" s="1"/>
  <c r="G10" i="21"/>
  <c r="I17" i="21"/>
  <c r="J17" i="21" s="1"/>
  <c r="G17" i="21"/>
  <c r="I3" i="21"/>
  <c r="J3" i="21" s="1"/>
  <c r="G3" i="21"/>
  <c r="I11" i="21"/>
  <c r="J11" i="21" s="1"/>
  <c r="G11" i="21"/>
  <c r="I18" i="21"/>
  <c r="J18" i="21" s="1"/>
  <c r="G18" i="21"/>
  <c r="I4" i="21"/>
  <c r="J4" i="21" s="1"/>
  <c r="G4" i="21"/>
  <c r="I19" i="21"/>
  <c r="J19" i="21" s="1"/>
  <c r="G19" i="21"/>
  <c r="I7" i="21"/>
  <c r="J7" i="21" s="1"/>
  <c r="G7" i="21"/>
  <c r="I5" i="21"/>
  <c r="J5" i="21" s="1"/>
  <c r="G5" i="21"/>
  <c r="I14" i="21"/>
  <c r="J14" i="21" s="1"/>
  <c r="G14" i="21"/>
  <c r="I8" i="21"/>
  <c r="J8" i="21" s="1"/>
  <c r="G8" i="21"/>
  <c r="I15" i="21"/>
  <c r="J15" i="21" s="1"/>
  <c r="G15" i="21"/>
  <c r="G6" i="21"/>
  <c r="I6" i="21"/>
  <c r="J6" i="21" s="1"/>
  <c r="G12" i="21"/>
  <c r="G13" i="21"/>
  <c r="I16" i="20"/>
  <c r="J16" i="20" s="1"/>
  <c r="G16" i="20"/>
  <c r="G9" i="20"/>
  <c r="I9" i="20"/>
  <c r="J9" i="20" s="1"/>
  <c r="I17" i="20"/>
  <c r="J17" i="20" s="1"/>
  <c r="G17" i="20"/>
  <c r="G2" i="20"/>
  <c r="I2" i="20"/>
  <c r="J2" i="20" s="1"/>
  <c r="I10" i="20"/>
  <c r="J10" i="20" s="1"/>
  <c r="G10" i="20"/>
  <c r="I18" i="20"/>
  <c r="J18" i="20" s="1"/>
  <c r="G18" i="20"/>
  <c r="I3" i="20"/>
  <c r="J3" i="20" s="1"/>
  <c r="G3" i="20"/>
  <c r="I11" i="20"/>
  <c r="J11" i="20" s="1"/>
  <c r="G11" i="20"/>
  <c r="I19" i="20"/>
  <c r="J19" i="20" s="1"/>
  <c r="G19" i="20"/>
  <c r="I8" i="20"/>
  <c r="J8" i="20" s="1"/>
  <c r="G8" i="20"/>
  <c r="I14" i="20"/>
  <c r="J14" i="20" s="1"/>
  <c r="G14" i="20"/>
  <c r="G15" i="20"/>
  <c r="I15" i="20"/>
  <c r="J15" i="20" s="1"/>
  <c r="G5" i="20"/>
  <c r="I5" i="20"/>
  <c r="J5" i="20" s="1"/>
  <c r="G6" i="20"/>
  <c r="I6" i="20"/>
  <c r="J6" i="20" s="1"/>
  <c r="I7" i="20"/>
  <c r="J7" i="20" s="1"/>
  <c r="G7" i="20"/>
  <c r="I4" i="20"/>
  <c r="J4" i="20" s="1"/>
  <c r="G4" i="20"/>
  <c r="I13" i="20"/>
  <c r="J13" i="20" s="1"/>
  <c r="G13" i="20"/>
  <c r="I12" i="20"/>
  <c r="J12" i="20" s="1"/>
  <c r="I9" i="19"/>
  <c r="J9" i="19" s="1"/>
  <c r="G9" i="19"/>
  <c r="G8" i="19"/>
  <c r="G11" i="19"/>
  <c r="I5" i="19"/>
  <c r="J5" i="19" s="1"/>
  <c r="G5" i="19"/>
  <c r="I15" i="19"/>
  <c r="J15" i="19" s="1"/>
  <c r="G15" i="19"/>
  <c r="I3" i="19"/>
  <c r="J3" i="19" s="1"/>
  <c r="G3" i="19"/>
  <c r="I10" i="19"/>
  <c r="J10" i="19" s="1"/>
  <c r="G10" i="19"/>
  <c r="I16" i="19"/>
  <c r="J16" i="19" s="1"/>
  <c r="G16" i="19"/>
  <c r="G6" i="19"/>
  <c r="I6" i="19"/>
  <c r="J6" i="19" s="1"/>
  <c r="I17" i="19"/>
  <c r="J17" i="19" s="1"/>
  <c r="G17" i="19"/>
  <c r="I18" i="19"/>
  <c r="J18" i="19" s="1"/>
  <c r="G18" i="19"/>
  <c r="I4" i="19"/>
  <c r="J4" i="19" s="1"/>
  <c r="G4" i="19"/>
  <c r="I19" i="19"/>
  <c r="J19" i="19" s="1"/>
  <c r="G19" i="19"/>
  <c r="I2" i="19"/>
  <c r="J2" i="19" s="1"/>
  <c r="G2" i="19"/>
  <c r="I13" i="19"/>
  <c r="J13" i="19" s="1"/>
  <c r="G13" i="19"/>
  <c r="G12" i="19"/>
  <c r="G14" i="19"/>
  <c r="G7" i="19"/>
  <c r="I9" i="18"/>
  <c r="J9" i="18" s="1"/>
  <c r="G9" i="18"/>
  <c r="I14" i="18"/>
  <c r="J14" i="18" s="1"/>
  <c r="G14" i="18"/>
  <c r="I2" i="18"/>
  <c r="J2" i="18" s="1"/>
  <c r="G2" i="18"/>
  <c r="I15" i="18"/>
  <c r="J15" i="18" s="1"/>
  <c r="G15" i="18"/>
  <c r="I3" i="18"/>
  <c r="J3" i="18" s="1"/>
  <c r="G3" i="18"/>
  <c r="I16" i="18"/>
  <c r="J16" i="18" s="1"/>
  <c r="G16" i="18"/>
  <c r="I4" i="18"/>
  <c r="J4" i="18" s="1"/>
  <c r="G4" i="18"/>
  <c r="I10" i="18"/>
  <c r="J10" i="18" s="1"/>
  <c r="G10" i="18"/>
  <c r="I17" i="18"/>
  <c r="J17" i="18" s="1"/>
  <c r="G17" i="18"/>
  <c r="I11" i="18"/>
  <c r="J11" i="18" s="1"/>
  <c r="G11" i="18"/>
  <c r="I18" i="18"/>
  <c r="J18" i="18" s="1"/>
  <c r="G18" i="18"/>
  <c r="G6" i="18"/>
  <c r="I6" i="18"/>
  <c r="J6" i="18" s="1"/>
  <c r="I19" i="18"/>
  <c r="J19" i="18" s="1"/>
  <c r="G19" i="18"/>
  <c r="I5" i="18"/>
  <c r="J5" i="18" s="1"/>
  <c r="G5" i="18"/>
  <c r="I7" i="18"/>
  <c r="J7" i="18" s="1"/>
  <c r="G7" i="18"/>
  <c r="G12" i="18"/>
  <c r="G8" i="18"/>
  <c r="G13" i="18"/>
  <c r="I14" i="17"/>
  <c r="J14" i="17" s="1"/>
  <c r="G14" i="17"/>
  <c r="G15" i="17"/>
  <c r="I15" i="17"/>
  <c r="J15" i="17" s="1"/>
  <c r="I16" i="17"/>
  <c r="J16" i="17" s="1"/>
  <c r="G16" i="17"/>
  <c r="G9" i="17"/>
  <c r="I9" i="17"/>
  <c r="J9" i="17" s="1"/>
  <c r="I17" i="17"/>
  <c r="J17" i="17" s="1"/>
  <c r="G17" i="17"/>
  <c r="I2" i="17"/>
  <c r="J2" i="17" s="1"/>
  <c r="G2" i="17"/>
  <c r="I10" i="17"/>
  <c r="J10" i="17" s="1"/>
  <c r="G10" i="17"/>
  <c r="I18" i="17"/>
  <c r="J18" i="17" s="1"/>
  <c r="G18" i="17"/>
  <c r="I3" i="17"/>
  <c r="J3" i="17" s="1"/>
  <c r="G3" i="17"/>
  <c r="I11" i="17"/>
  <c r="J11" i="17" s="1"/>
  <c r="G11" i="17"/>
  <c r="I19" i="17"/>
  <c r="J19" i="17" s="1"/>
  <c r="G19" i="17"/>
  <c r="I7" i="17"/>
  <c r="J7" i="17" s="1"/>
  <c r="G7" i="17"/>
  <c r="G6" i="17"/>
  <c r="I6" i="17"/>
  <c r="J6" i="17" s="1"/>
  <c r="G8" i="17"/>
  <c r="I8" i="17"/>
  <c r="J8" i="17" s="1"/>
  <c r="G5" i="17"/>
  <c r="I5" i="17"/>
  <c r="J5" i="17" s="1"/>
  <c r="I4" i="17"/>
  <c r="J4" i="17" s="1"/>
  <c r="G4" i="17"/>
  <c r="I13" i="17"/>
  <c r="J13" i="17" s="1"/>
  <c r="G13" i="17"/>
  <c r="I12" i="17"/>
  <c r="J12" i="17" s="1"/>
  <c r="I9" i="16"/>
  <c r="J9" i="16" s="1"/>
  <c r="G9" i="16"/>
  <c r="I16" i="16"/>
  <c r="J16" i="16" s="1"/>
  <c r="G16" i="16"/>
  <c r="I17" i="16"/>
  <c r="J17" i="16" s="1"/>
  <c r="G17" i="16"/>
  <c r="I2" i="16"/>
  <c r="J2" i="16" s="1"/>
  <c r="G2" i="16"/>
  <c r="I10" i="16"/>
  <c r="J10" i="16" s="1"/>
  <c r="G10" i="16"/>
  <c r="I7" i="16"/>
  <c r="J7" i="16" s="1"/>
  <c r="G7" i="16"/>
  <c r="I8" i="16"/>
  <c r="J8" i="16" s="1"/>
  <c r="G8" i="16"/>
  <c r="I18" i="16"/>
  <c r="J18" i="16" s="1"/>
  <c r="G18" i="16"/>
  <c r="G6" i="16"/>
  <c r="I6" i="16"/>
  <c r="J6" i="16" s="1"/>
  <c r="I3" i="16"/>
  <c r="J3" i="16" s="1"/>
  <c r="G3" i="16"/>
  <c r="I11" i="16"/>
  <c r="J11" i="16" s="1"/>
  <c r="G11" i="16"/>
  <c r="I19" i="16"/>
  <c r="J19" i="16" s="1"/>
  <c r="G19" i="16"/>
  <c r="I4" i="16"/>
  <c r="J4" i="16" s="1"/>
  <c r="G4" i="16"/>
  <c r="G14" i="16"/>
  <c r="I14" i="16"/>
  <c r="J14" i="16" s="1"/>
  <c r="I15" i="16"/>
  <c r="J15" i="16" s="1"/>
  <c r="G15" i="16"/>
  <c r="G5" i="16"/>
  <c r="I5" i="16"/>
  <c r="J5" i="16" s="1"/>
  <c r="I13" i="16"/>
  <c r="J13" i="16" s="1"/>
  <c r="G13" i="16"/>
  <c r="I12" i="16"/>
  <c r="J12" i="16" s="1"/>
  <c r="I2" i="15"/>
  <c r="J2" i="15" s="1"/>
  <c r="G2" i="15"/>
  <c r="I17" i="15"/>
  <c r="J17" i="15" s="1"/>
  <c r="G17" i="15"/>
  <c r="I3" i="15"/>
  <c r="J3" i="15" s="1"/>
  <c r="G3" i="15"/>
  <c r="I18" i="15"/>
  <c r="J18" i="15" s="1"/>
  <c r="G18" i="15"/>
  <c r="I11" i="15"/>
  <c r="J11" i="15" s="1"/>
  <c r="G11" i="15"/>
  <c r="G15" i="15"/>
  <c r="I15" i="15"/>
  <c r="J15" i="15" s="1"/>
  <c r="I14" i="15"/>
  <c r="J14" i="15" s="1"/>
  <c r="G14" i="15"/>
  <c r="I8" i="15"/>
  <c r="J8" i="15" s="1"/>
  <c r="G8" i="15"/>
  <c r="G9" i="15"/>
  <c r="I9" i="15"/>
  <c r="J9" i="15" s="1"/>
  <c r="I7" i="15"/>
  <c r="J7" i="15" s="1"/>
  <c r="G7" i="15"/>
  <c r="I16" i="15"/>
  <c r="J16" i="15" s="1"/>
  <c r="G16" i="15"/>
  <c r="I19" i="15"/>
  <c r="J19" i="15" s="1"/>
  <c r="G19" i="15"/>
  <c r="I4" i="15"/>
  <c r="J4" i="15" s="1"/>
  <c r="G4" i="15"/>
  <c r="I5" i="15"/>
  <c r="J5" i="15" s="1"/>
  <c r="G5" i="15"/>
  <c r="G6" i="15"/>
  <c r="I6" i="15"/>
  <c r="J6" i="15" s="1"/>
  <c r="I13" i="15"/>
  <c r="J13" i="15" s="1"/>
  <c r="G13" i="15"/>
  <c r="I12" i="15"/>
  <c r="J12" i="15" s="1"/>
  <c r="G10" i="15"/>
  <c r="I17" i="14"/>
  <c r="J17" i="14" s="1"/>
  <c r="G17" i="14"/>
  <c r="I9" i="14"/>
  <c r="J9" i="14" s="1"/>
  <c r="G9" i="14"/>
  <c r="I4" i="14"/>
  <c r="J4" i="14" s="1"/>
  <c r="G4" i="14"/>
  <c r="I11" i="14"/>
  <c r="J11" i="14" s="1"/>
  <c r="G11" i="14"/>
  <c r="I18" i="14"/>
  <c r="J18" i="14" s="1"/>
  <c r="G18" i="14"/>
  <c r="I7" i="14"/>
  <c r="J7" i="14" s="1"/>
  <c r="G7" i="14"/>
  <c r="I16" i="14"/>
  <c r="J16" i="14" s="1"/>
  <c r="G16" i="14"/>
  <c r="I10" i="14"/>
  <c r="J10" i="14" s="1"/>
  <c r="G10" i="14"/>
  <c r="I19" i="14"/>
  <c r="J19" i="14" s="1"/>
  <c r="G19" i="14"/>
  <c r="I14" i="14"/>
  <c r="J14" i="14" s="1"/>
  <c r="G14" i="14"/>
  <c r="I15" i="14"/>
  <c r="J15" i="14" s="1"/>
  <c r="G15" i="14"/>
  <c r="I8" i="14"/>
  <c r="J8" i="14" s="1"/>
  <c r="G8" i="14"/>
  <c r="I2" i="14"/>
  <c r="J2" i="14" s="1"/>
  <c r="G2" i="14"/>
  <c r="I3" i="14"/>
  <c r="J3" i="14" s="1"/>
  <c r="G3" i="14"/>
  <c r="I5" i="14"/>
  <c r="J5" i="14" s="1"/>
  <c r="G5" i="14"/>
  <c r="I12" i="14"/>
  <c r="J12" i="14" s="1"/>
  <c r="G13" i="14"/>
  <c r="G6" i="13"/>
  <c r="I6" i="13"/>
  <c r="J6" i="13" s="1"/>
  <c r="I7" i="13"/>
  <c r="J7" i="13" s="1"/>
  <c r="G7" i="13"/>
  <c r="G14" i="13"/>
  <c r="I14" i="13"/>
  <c r="J14" i="13" s="1"/>
  <c r="I8" i="13"/>
  <c r="J8" i="13" s="1"/>
  <c r="G8" i="13"/>
  <c r="I15" i="13"/>
  <c r="J15" i="13" s="1"/>
  <c r="G15" i="13"/>
  <c r="I2" i="13"/>
  <c r="J2" i="13" s="1"/>
  <c r="G2" i="13"/>
  <c r="G9" i="13"/>
  <c r="I9" i="13"/>
  <c r="J9" i="13" s="1"/>
  <c r="I17" i="13"/>
  <c r="J17" i="13" s="1"/>
  <c r="G17" i="13"/>
  <c r="I3" i="13"/>
  <c r="J3" i="13" s="1"/>
  <c r="G3" i="13"/>
  <c r="I10" i="13"/>
  <c r="J10" i="13" s="1"/>
  <c r="G10" i="13"/>
  <c r="I18" i="13"/>
  <c r="J18" i="13" s="1"/>
  <c r="G18" i="13"/>
  <c r="I4" i="13"/>
  <c r="J4" i="13" s="1"/>
  <c r="G4" i="13"/>
  <c r="G11" i="13"/>
  <c r="I11" i="13"/>
  <c r="J11" i="13" s="1"/>
  <c r="I19" i="13"/>
  <c r="J19" i="13" s="1"/>
  <c r="G19" i="13"/>
  <c r="I16" i="13"/>
  <c r="J16" i="13" s="1"/>
  <c r="G16" i="13"/>
  <c r="I5" i="13"/>
  <c r="J5" i="13" s="1"/>
  <c r="G5" i="13"/>
  <c r="I13" i="13"/>
  <c r="J13" i="13" s="1"/>
  <c r="G13" i="13"/>
  <c r="I12" i="13"/>
  <c r="J12" i="13" s="1"/>
  <c r="I7" i="11"/>
  <c r="J7" i="11" s="1"/>
  <c r="G7" i="11"/>
  <c r="G9" i="11"/>
  <c r="I9" i="11"/>
  <c r="J9" i="11" s="1"/>
  <c r="I15" i="11"/>
  <c r="J15" i="11" s="1"/>
  <c r="G15" i="11"/>
  <c r="I2" i="11"/>
  <c r="J2" i="11" s="1"/>
  <c r="G2" i="11"/>
  <c r="I16" i="11"/>
  <c r="J16" i="11" s="1"/>
  <c r="G16" i="11"/>
  <c r="I10" i="11"/>
  <c r="J10" i="11" s="1"/>
  <c r="G10" i="11"/>
  <c r="G8" i="11"/>
  <c r="I8" i="11"/>
  <c r="J8" i="11" s="1"/>
  <c r="I3" i="11"/>
  <c r="J3" i="11" s="1"/>
  <c r="G3" i="11"/>
  <c r="I11" i="11"/>
  <c r="J11" i="11" s="1"/>
  <c r="G11" i="11"/>
  <c r="I17" i="11"/>
  <c r="J17" i="11" s="1"/>
  <c r="G17" i="11"/>
  <c r="I18" i="11"/>
  <c r="J18" i="11" s="1"/>
  <c r="G18" i="11"/>
  <c r="I4" i="11"/>
  <c r="J4" i="11" s="1"/>
  <c r="G4" i="11"/>
  <c r="I19" i="11"/>
  <c r="J19" i="11" s="1"/>
  <c r="G19" i="11"/>
  <c r="I5" i="11"/>
  <c r="J5" i="11" s="1"/>
  <c r="G5" i="11"/>
  <c r="G6" i="11"/>
  <c r="I6" i="11"/>
  <c r="J6" i="11" s="1"/>
  <c r="G12" i="11"/>
  <c r="I14" i="11"/>
  <c r="J14" i="11" s="1"/>
  <c r="G13" i="11"/>
  <c r="I4" i="9"/>
  <c r="J4" i="9" s="1"/>
  <c r="G4" i="9"/>
  <c r="I8" i="9"/>
  <c r="J8" i="9" s="1"/>
  <c r="G8" i="9"/>
  <c r="I17" i="9"/>
  <c r="J17" i="9" s="1"/>
  <c r="G17" i="9"/>
  <c r="I2" i="9"/>
  <c r="J2" i="9" s="1"/>
  <c r="G2" i="9"/>
  <c r="I18" i="9"/>
  <c r="J18" i="9" s="1"/>
  <c r="G18" i="9"/>
  <c r="I14" i="9"/>
  <c r="J14" i="9" s="1"/>
  <c r="G14" i="9"/>
  <c r="I15" i="9"/>
  <c r="J15" i="9" s="1"/>
  <c r="G15" i="9"/>
  <c r="G9" i="9"/>
  <c r="I9" i="9"/>
  <c r="J9" i="9" s="1"/>
  <c r="I5" i="9"/>
  <c r="J5" i="9" s="1"/>
  <c r="G5" i="9"/>
  <c r="I16" i="9"/>
  <c r="J16" i="9" s="1"/>
  <c r="G16" i="9"/>
  <c r="I10" i="9"/>
  <c r="J10" i="9" s="1"/>
  <c r="G10" i="9"/>
  <c r="G6" i="9"/>
  <c r="I6" i="9"/>
  <c r="J6" i="9" s="1"/>
  <c r="I13" i="9"/>
  <c r="J13" i="9" s="1"/>
  <c r="G13" i="9"/>
  <c r="G12" i="9"/>
  <c r="I11" i="9"/>
  <c r="J11" i="9" s="1"/>
  <c r="G7" i="9"/>
  <c r="G3" i="9"/>
  <c r="G19" i="9"/>
  <c r="G17" i="8"/>
  <c r="I17" i="8"/>
  <c r="J17" i="8" s="1"/>
  <c r="I9" i="8"/>
  <c r="J9" i="8" s="1"/>
  <c r="G9" i="8"/>
  <c r="I7" i="8"/>
  <c r="J7" i="8" s="1"/>
  <c r="G8" i="5"/>
  <c r="I8" i="5"/>
  <c r="J8" i="5" s="1"/>
  <c r="I3" i="8"/>
  <c r="J3" i="8" s="1"/>
  <c r="G3" i="8"/>
  <c r="I15" i="8"/>
  <c r="J15" i="8" s="1"/>
  <c r="G15" i="8"/>
  <c r="I16" i="8"/>
  <c r="J16" i="8" s="1"/>
  <c r="G16" i="8"/>
  <c r="I5" i="8"/>
  <c r="J5" i="8" s="1"/>
  <c r="G5" i="8"/>
  <c r="I10" i="8"/>
  <c r="J10" i="8" s="1"/>
  <c r="G10" i="8"/>
  <c r="I4" i="8"/>
  <c r="J4" i="8" s="1"/>
  <c r="G4" i="8"/>
  <c r="I11" i="8"/>
  <c r="J11" i="8" s="1"/>
  <c r="G11" i="8"/>
  <c r="I2" i="8"/>
  <c r="J2" i="8" s="1"/>
  <c r="G2" i="8"/>
  <c r="G6" i="8"/>
  <c r="I6" i="8"/>
  <c r="J6" i="8" s="1"/>
  <c r="I18" i="8"/>
  <c r="J18" i="8" s="1"/>
  <c r="G18" i="8"/>
  <c r="I19" i="8"/>
  <c r="J19" i="8" s="1"/>
  <c r="G19" i="8"/>
  <c r="I8" i="8"/>
  <c r="J8" i="8" s="1"/>
  <c r="G8" i="8"/>
  <c r="I14" i="8"/>
  <c r="J14" i="8" s="1"/>
  <c r="G14" i="8"/>
  <c r="G12" i="8"/>
  <c r="G13" i="8"/>
  <c r="G9" i="7"/>
  <c r="I9" i="7"/>
  <c r="J9" i="7" s="1"/>
  <c r="I2" i="7"/>
  <c r="J2" i="7" s="1"/>
  <c r="G2" i="7"/>
  <c r="I10" i="7"/>
  <c r="J10" i="7" s="1"/>
  <c r="G10" i="7"/>
  <c r="I16" i="7"/>
  <c r="J16" i="7" s="1"/>
  <c r="G16" i="7"/>
  <c r="I3" i="7"/>
  <c r="J3" i="7" s="1"/>
  <c r="G3" i="7"/>
  <c r="I11" i="7"/>
  <c r="J11" i="7" s="1"/>
  <c r="G11" i="7"/>
  <c r="G18" i="7"/>
  <c r="I18" i="7"/>
  <c r="J18" i="7" s="1"/>
  <c r="I7" i="7"/>
  <c r="J7" i="7" s="1"/>
  <c r="G7" i="7"/>
  <c r="I17" i="7"/>
  <c r="J17" i="7" s="1"/>
  <c r="G17" i="7"/>
  <c r="I4" i="7"/>
  <c r="J4" i="7" s="1"/>
  <c r="G4" i="7"/>
  <c r="I5" i="7"/>
  <c r="J5" i="7" s="1"/>
  <c r="G5" i="7"/>
  <c r="I8" i="7"/>
  <c r="J8" i="7" s="1"/>
  <c r="G8" i="7"/>
  <c r="I19" i="7"/>
  <c r="J19" i="7" s="1"/>
  <c r="G19" i="7"/>
  <c r="I13" i="7"/>
  <c r="J13" i="7" s="1"/>
  <c r="G13" i="7"/>
  <c r="I15" i="7"/>
  <c r="J15" i="7" s="1"/>
  <c r="G15" i="7"/>
  <c r="G6" i="7"/>
  <c r="I6" i="7"/>
  <c r="J6" i="7" s="1"/>
  <c r="G12" i="7"/>
  <c r="I14" i="7"/>
  <c r="J14" i="7" s="1"/>
  <c r="I8" i="6"/>
  <c r="J8" i="6" s="1"/>
  <c r="G8" i="6"/>
  <c r="I15" i="6"/>
  <c r="J15" i="6" s="1"/>
  <c r="G15" i="6"/>
  <c r="I16" i="6"/>
  <c r="J16" i="6" s="1"/>
  <c r="G16" i="6"/>
  <c r="G9" i="6"/>
  <c r="I9" i="6"/>
  <c r="J9" i="6" s="1"/>
  <c r="I17" i="6"/>
  <c r="J17" i="6" s="1"/>
  <c r="G17" i="6"/>
  <c r="G2" i="6"/>
  <c r="I2" i="6"/>
  <c r="J2" i="6" s="1"/>
  <c r="I10" i="6"/>
  <c r="J10" i="6" s="1"/>
  <c r="G10" i="6"/>
  <c r="I14" i="6"/>
  <c r="J14" i="6" s="1"/>
  <c r="G14" i="6"/>
  <c r="G6" i="6"/>
  <c r="I6" i="6"/>
  <c r="J6" i="6" s="1"/>
  <c r="I7" i="6"/>
  <c r="J7" i="6" s="1"/>
  <c r="G7" i="6"/>
  <c r="I18" i="6"/>
  <c r="J18" i="6" s="1"/>
  <c r="G18" i="6"/>
  <c r="I19" i="6"/>
  <c r="J19" i="6" s="1"/>
  <c r="G19" i="6"/>
  <c r="I11" i="6"/>
  <c r="J11" i="6" s="1"/>
  <c r="G11" i="6"/>
  <c r="I4" i="6"/>
  <c r="J4" i="6" s="1"/>
  <c r="G4" i="6"/>
  <c r="I3" i="6"/>
  <c r="J3" i="6" s="1"/>
  <c r="G3" i="6"/>
  <c r="G5" i="6"/>
  <c r="I5" i="6"/>
  <c r="J5" i="6" s="1"/>
  <c r="I13" i="6"/>
  <c r="J13" i="6" s="1"/>
  <c r="G13" i="6"/>
  <c r="G12" i="6"/>
  <c r="I2" i="5"/>
  <c r="J2" i="5" s="1"/>
  <c r="G2" i="5"/>
  <c r="G9" i="5"/>
  <c r="I9" i="5"/>
  <c r="J9" i="5" s="1"/>
  <c r="I15" i="5"/>
  <c r="J15" i="5" s="1"/>
  <c r="G15" i="5"/>
  <c r="I3" i="5"/>
  <c r="J3" i="5" s="1"/>
  <c r="G3" i="5"/>
  <c r="I10" i="5"/>
  <c r="J10" i="5" s="1"/>
  <c r="G10" i="5"/>
  <c r="I16" i="5"/>
  <c r="J16" i="5" s="1"/>
  <c r="G16" i="5"/>
  <c r="I11" i="5"/>
  <c r="J11" i="5" s="1"/>
  <c r="G11" i="5"/>
  <c r="I18" i="5"/>
  <c r="J18" i="5" s="1"/>
  <c r="G18" i="5"/>
  <c r="I17" i="5"/>
  <c r="J17" i="5" s="1"/>
  <c r="G17" i="5"/>
  <c r="I19" i="5"/>
  <c r="J19" i="5" s="1"/>
  <c r="G19" i="5"/>
  <c r="G6" i="5"/>
  <c r="I6" i="5"/>
  <c r="J6" i="5" s="1"/>
  <c r="I5" i="5"/>
  <c r="J5" i="5" s="1"/>
  <c r="G5" i="5"/>
  <c r="I7" i="5"/>
  <c r="J7" i="5" s="1"/>
  <c r="G7" i="5"/>
  <c r="I4" i="5"/>
  <c r="J4" i="5" s="1"/>
  <c r="G4" i="5"/>
  <c r="I12" i="5"/>
  <c r="J12" i="5" s="1"/>
  <c r="G14" i="5"/>
  <c r="G13" i="5"/>
  <c r="G8" i="4"/>
  <c r="I8" i="4"/>
  <c r="J8" i="4" s="1"/>
  <c r="I17" i="4"/>
  <c r="J17" i="4" s="1"/>
  <c r="G17" i="4"/>
  <c r="I18" i="4"/>
  <c r="J18" i="4" s="1"/>
  <c r="G18" i="4"/>
  <c r="I11" i="4"/>
  <c r="J11" i="4" s="1"/>
  <c r="G11" i="4"/>
  <c r="I14" i="4"/>
  <c r="J14" i="4" s="1"/>
  <c r="G14" i="4"/>
  <c r="I7" i="4"/>
  <c r="J7" i="4" s="1"/>
  <c r="G7" i="4"/>
  <c r="I15" i="4"/>
  <c r="J15" i="4" s="1"/>
  <c r="G15" i="4"/>
  <c r="I10" i="4"/>
  <c r="J10" i="4" s="1"/>
  <c r="G10" i="4"/>
  <c r="I4" i="4"/>
  <c r="J4" i="4" s="1"/>
  <c r="K5" i="4" s="1"/>
  <c r="G4" i="4"/>
  <c r="G16" i="4"/>
  <c r="I16" i="4"/>
  <c r="J16" i="4" s="1"/>
  <c r="I13" i="4"/>
  <c r="J13" i="4" s="1"/>
  <c r="G13" i="4"/>
  <c r="G9" i="4"/>
  <c r="I9" i="4"/>
  <c r="J9" i="4" s="1"/>
  <c r="G6" i="4"/>
  <c r="I6" i="4"/>
  <c r="J6" i="4" s="1"/>
  <c r="G12" i="4"/>
  <c r="G2" i="4"/>
  <c r="G5" i="4"/>
  <c r="G3" i="4"/>
  <c r="G19" i="4"/>
  <c r="G14" i="3"/>
  <c r="G15" i="3"/>
  <c r="I13" i="3"/>
  <c r="J13" i="3" s="1"/>
  <c r="G8" i="3"/>
  <c r="G17" i="3"/>
  <c r="G12" i="3"/>
  <c r="G5" i="3"/>
  <c r="G18" i="3"/>
  <c r="G4" i="3"/>
  <c r="M20" i="40" l="1"/>
  <c r="N20" i="40" s="1"/>
  <c r="O20" i="40" s="1"/>
  <c r="L20" i="40"/>
  <c r="L4" i="40"/>
  <c r="L19" i="40"/>
  <c r="M19" i="40" s="1"/>
  <c r="N19" i="40" s="1"/>
  <c r="O19" i="40" s="1"/>
  <c r="L7" i="40"/>
  <c r="L9" i="40"/>
  <c r="M9" i="40" s="1"/>
  <c r="L12" i="40"/>
  <c r="M12" i="40" s="1"/>
  <c r="M11" i="40"/>
  <c r="M7" i="40"/>
  <c r="L8" i="40"/>
  <c r="M8" i="40" s="1"/>
  <c r="L17" i="40"/>
  <c r="M17" i="40" s="1"/>
  <c r="L18" i="40"/>
  <c r="M18" i="40" s="1"/>
  <c r="M4" i="40"/>
  <c r="L5" i="40"/>
  <c r="M5" i="40" s="1"/>
  <c r="L14" i="40"/>
  <c r="M14" i="40" s="1"/>
  <c r="L16" i="40"/>
  <c r="M16" i="40" s="1"/>
  <c r="L10" i="40"/>
  <c r="L11" i="40"/>
  <c r="M10" i="40"/>
  <c r="L3" i="40"/>
  <c r="M3" i="40" s="1"/>
  <c r="L2" i="40"/>
  <c r="M2" i="40" s="1"/>
  <c r="L15" i="40"/>
  <c r="M15" i="40" s="1"/>
  <c r="L6" i="40"/>
  <c r="M6" i="40" s="1"/>
  <c r="L13" i="40"/>
  <c r="M13" i="40" s="1"/>
  <c r="L5" i="41"/>
  <c r="M5" i="41" s="1"/>
  <c r="L8" i="41"/>
  <c r="M8" i="41" s="1"/>
  <c r="L11" i="41"/>
  <c r="M11" i="41" s="1"/>
  <c r="L6" i="41"/>
  <c r="L9" i="41"/>
  <c r="M9" i="41" s="1"/>
  <c r="L18" i="41"/>
  <c r="M18" i="41" s="1"/>
  <c r="L15" i="41"/>
  <c r="M15" i="41" s="1"/>
  <c r="L14" i="41"/>
  <c r="M14" i="41" s="1"/>
  <c r="L12" i="41"/>
  <c r="M12" i="41" s="1"/>
  <c r="L17" i="41"/>
  <c r="M17" i="41" s="1"/>
  <c r="M20" i="41"/>
  <c r="N20" i="41" s="1"/>
  <c r="O20" i="41" s="1"/>
  <c r="L20" i="41"/>
  <c r="M19" i="41"/>
  <c r="N19" i="41" s="1"/>
  <c r="O19" i="41" s="1"/>
  <c r="L16" i="41"/>
  <c r="M16" i="41" s="1"/>
  <c r="L4" i="41"/>
  <c r="M4" i="41" s="1"/>
  <c r="L7" i="41"/>
  <c r="M7" i="41" s="1"/>
  <c r="M6" i="41"/>
  <c r="L3" i="41"/>
  <c r="M3" i="41" s="1"/>
  <c r="L2" i="41"/>
  <c r="M2" i="41" s="1"/>
  <c r="L10" i="41"/>
  <c r="M10" i="41" s="1"/>
  <c r="L19" i="41"/>
  <c r="L13" i="41"/>
  <c r="M13" i="41" s="1"/>
  <c r="L18" i="42"/>
  <c r="M18" i="42" s="1"/>
  <c r="L16" i="42"/>
  <c r="M16" i="42" s="1"/>
  <c r="L2" i="42"/>
  <c r="M2" i="42"/>
  <c r="L3" i="42"/>
  <c r="M3" i="42" s="1"/>
  <c r="L8" i="42"/>
  <c r="M8" i="42" s="1"/>
  <c r="L20" i="42"/>
  <c r="M20" i="42"/>
  <c r="N20" i="42" s="1"/>
  <c r="O20" i="42" s="1"/>
  <c r="L12" i="42"/>
  <c r="M12" i="42" s="1"/>
  <c r="L10" i="42"/>
  <c r="M10" i="42" s="1"/>
  <c r="L5" i="42"/>
  <c r="L9" i="42"/>
  <c r="M9" i="42" s="1"/>
  <c r="L17" i="42"/>
  <c r="M17" i="42" s="1"/>
  <c r="M5" i="42"/>
  <c r="L6" i="42"/>
  <c r="M6" i="42" s="1"/>
  <c r="L19" i="42"/>
  <c r="M19" i="42" s="1"/>
  <c r="L15" i="42"/>
  <c r="M15" i="42" s="1"/>
  <c r="L7" i="42"/>
  <c r="M7" i="42" s="1"/>
  <c r="L11" i="42"/>
  <c r="M11" i="42" s="1"/>
  <c r="L4" i="42"/>
  <c r="M4" i="42" s="1"/>
  <c r="L14" i="42"/>
  <c r="M14" i="42" s="1"/>
  <c r="L13" i="42"/>
  <c r="M13" i="42" s="1"/>
  <c r="L5" i="43"/>
  <c r="L15" i="43"/>
  <c r="M15" i="43" s="1"/>
  <c r="L18" i="43"/>
  <c r="L11" i="43"/>
  <c r="M11" i="43" s="1"/>
  <c r="L14" i="43"/>
  <c r="M14" i="43" s="1"/>
  <c r="L17" i="43"/>
  <c r="M17" i="43" s="1"/>
  <c r="L10" i="43"/>
  <c r="M10" i="43" s="1"/>
  <c r="L9" i="43"/>
  <c r="M9" i="43" s="1"/>
  <c r="L2" i="43"/>
  <c r="M2" i="43" s="1"/>
  <c r="L3" i="43"/>
  <c r="M3" i="43" s="1"/>
  <c r="L8" i="43"/>
  <c r="M8" i="43" s="1"/>
  <c r="L4" i="43"/>
  <c r="M4" i="43" s="1"/>
  <c r="M20" i="43"/>
  <c r="N20" i="43" s="1"/>
  <c r="O20" i="43" s="1"/>
  <c r="L20" i="43"/>
  <c r="L7" i="43"/>
  <c r="M7" i="43" s="1"/>
  <c r="M18" i="43"/>
  <c r="L19" i="43"/>
  <c r="M19" i="43" s="1"/>
  <c r="L12" i="43"/>
  <c r="M12" i="43" s="1"/>
  <c r="L16" i="43"/>
  <c r="M16" i="43" s="1"/>
  <c r="M5" i="43"/>
  <c r="L6" i="43"/>
  <c r="M6" i="43" s="1"/>
  <c r="L13" i="43"/>
  <c r="M13" i="43" s="1"/>
  <c r="L13" i="39"/>
  <c r="L11" i="39"/>
  <c r="L6" i="39"/>
  <c r="M6" i="39" s="1"/>
  <c r="L15" i="39"/>
  <c r="M15" i="39" s="1"/>
  <c r="L19" i="39"/>
  <c r="M19" i="39" s="1"/>
  <c r="L17" i="39"/>
  <c r="M17" i="39" s="1"/>
  <c r="L12" i="39"/>
  <c r="M12" i="39" s="1"/>
  <c r="M11" i="39"/>
  <c r="L2" i="39"/>
  <c r="M2" i="39" s="1"/>
  <c r="L3" i="39"/>
  <c r="M3" i="39" s="1"/>
  <c r="L18" i="39"/>
  <c r="M18" i="39" s="1"/>
  <c r="L5" i="39"/>
  <c r="M5" i="39" s="1"/>
  <c r="L16" i="39"/>
  <c r="M16" i="39" s="1"/>
  <c r="L9" i="39"/>
  <c r="M9" i="39" s="1"/>
  <c r="M20" i="39"/>
  <c r="N20" i="39" s="1"/>
  <c r="O20" i="39" s="1"/>
  <c r="L20" i="39"/>
  <c r="L4" i="39"/>
  <c r="M4" i="39" s="1"/>
  <c r="L8" i="39"/>
  <c r="M8" i="39" s="1"/>
  <c r="L7" i="39"/>
  <c r="M7" i="39" s="1"/>
  <c r="M13" i="39"/>
  <c r="L14" i="39"/>
  <c r="M14" i="39" s="1"/>
  <c r="L10" i="39"/>
  <c r="M10" i="39" s="1"/>
  <c r="K7" i="4"/>
  <c r="K8" i="4"/>
  <c r="K8" i="5"/>
  <c r="K6" i="5"/>
  <c r="K5" i="5"/>
  <c r="K20" i="5"/>
  <c r="K4" i="5"/>
  <c r="K19" i="5"/>
  <c r="K3" i="5"/>
  <c r="K18" i="5"/>
  <c r="K17" i="5"/>
  <c r="K16" i="5"/>
  <c r="K15" i="5"/>
  <c r="K14" i="5"/>
  <c r="K13" i="5"/>
  <c r="K10" i="5"/>
  <c r="K12" i="5"/>
  <c r="K11" i="5"/>
  <c r="K9" i="5"/>
  <c r="K7" i="5"/>
  <c r="K12" i="24"/>
  <c r="K20" i="4"/>
  <c r="K10" i="11"/>
  <c r="K11" i="11"/>
  <c r="K12" i="11"/>
  <c r="K13" i="11"/>
  <c r="K14" i="11"/>
  <c r="K15" i="11"/>
  <c r="K16" i="11"/>
  <c r="K17" i="11"/>
  <c r="K18" i="11"/>
  <c r="K19" i="11"/>
  <c r="K4" i="11"/>
  <c r="K20" i="11"/>
  <c r="K5" i="11"/>
  <c r="K3" i="11"/>
  <c r="K8" i="11"/>
  <c r="K6" i="11"/>
  <c r="K7" i="11"/>
  <c r="K9" i="11"/>
  <c r="K18" i="4"/>
  <c r="K16" i="4"/>
  <c r="K13" i="4"/>
  <c r="K12" i="3"/>
  <c r="K11" i="3"/>
  <c r="K10" i="3"/>
  <c r="K9" i="3"/>
  <c r="K8" i="3"/>
  <c r="K7" i="3"/>
  <c r="K6" i="3"/>
  <c r="K5" i="3"/>
  <c r="K20" i="3"/>
  <c r="K4" i="3"/>
  <c r="K19" i="3"/>
  <c r="K3" i="3"/>
  <c r="K18" i="3"/>
  <c r="K14" i="3"/>
  <c r="K17" i="3"/>
  <c r="K16" i="3"/>
  <c r="K15" i="3"/>
  <c r="K13" i="3"/>
  <c r="K11" i="4"/>
  <c r="K14" i="4"/>
  <c r="K19" i="4"/>
  <c r="K17" i="4"/>
  <c r="K15" i="4"/>
  <c r="K8" i="36"/>
  <c r="K10" i="4"/>
  <c r="K6" i="4"/>
  <c r="K12" i="4"/>
  <c r="K5" i="6"/>
  <c r="K20" i="6"/>
  <c r="K4" i="6"/>
  <c r="K19" i="6"/>
  <c r="K3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9" i="4"/>
  <c r="G11" i="36"/>
  <c r="K7" i="38"/>
  <c r="K23" i="38"/>
  <c r="K8" i="38"/>
  <c r="K24" i="38"/>
  <c r="K15" i="38"/>
  <c r="K18" i="38"/>
  <c r="K19" i="38"/>
  <c r="K20" i="38"/>
  <c r="K5" i="38"/>
  <c r="K6" i="38"/>
  <c r="K9" i="38"/>
  <c r="K25" i="38"/>
  <c r="K10" i="38"/>
  <c r="K11" i="38"/>
  <c r="K13" i="38"/>
  <c r="K16" i="38"/>
  <c r="K4" i="38"/>
  <c r="K21" i="38"/>
  <c r="K22" i="38"/>
  <c r="K14" i="38"/>
  <c r="K12" i="38"/>
  <c r="K17" i="38"/>
  <c r="K59" i="38"/>
  <c r="K61" i="38"/>
  <c r="K58" i="38"/>
  <c r="K60" i="38"/>
  <c r="K51" i="38"/>
  <c r="K52" i="38"/>
  <c r="K48" i="38"/>
  <c r="K49" i="38"/>
  <c r="K50" i="38"/>
  <c r="K47" i="38"/>
  <c r="G64" i="38"/>
  <c r="G68" i="38"/>
  <c r="I61" i="38"/>
  <c r="J61" i="38" s="1"/>
  <c r="K63" i="38" s="1"/>
  <c r="I70" i="38"/>
  <c r="J70" i="38" s="1"/>
  <c r="G66" i="38"/>
  <c r="G73" i="38"/>
  <c r="G62" i="38"/>
  <c r="G59" i="38"/>
  <c r="G58" i="38"/>
  <c r="G57" i="38"/>
  <c r="K57" i="38"/>
  <c r="G71" i="38"/>
  <c r="G63" i="38"/>
  <c r="G60" i="38"/>
  <c r="G69" i="38"/>
  <c r="G56" i="38"/>
  <c r="K33" i="38"/>
  <c r="K34" i="38"/>
  <c r="K35" i="38"/>
  <c r="K36" i="38"/>
  <c r="K32" i="38"/>
  <c r="K37" i="38"/>
  <c r="K38" i="38"/>
  <c r="K31" i="38"/>
  <c r="K39" i="38"/>
  <c r="K30" i="38"/>
  <c r="L29" i="38" s="1"/>
  <c r="M29" i="38" s="1"/>
  <c r="K43" i="38"/>
  <c r="K42" i="38"/>
  <c r="K41" i="38"/>
  <c r="K44" i="38"/>
  <c r="K40" i="38"/>
  <c r="K45" i="38"/>
  <c r="G72" i="38"/>
  <c r="K46" i="38"/>
  <c r="G67" i="38"/>
  <c r="K3" i="38"/>
  <c r="K20" i="36"/>
  <c r="L20" i="36" s="1"/>
  <c r="K15" i="36"/>
  <c r="M20" i="36"/>
  <c r="N20" i="36" s="1"/>
  <c r="O20" i="36" s="1"/>
  <c r="K9" i="36"/>
  <c r="K16" i="36"/>
  <c r="K12" i="36"/>
  <c r="L7" i="36"/>
  <c r="M7" i="36" s="1"/>
  <c r="K13" i="36"/>
  <c r="L2" i="36"/>
  <c r="M2" i="36" s="1"/>
  <c r="L3" i="36"/>
  <c r="M3" i="36" s="1"/>
  <c r="L6" i="36"/>
  <c r="M6" i="36" s="1"/>
  <c r="K11" i="36"/>
  <c r="L10" i="36" s="1"/>
  <c r="K14" i="36"/>
  <c r="K19" i="36"/>
  <c r="K18" i="36"/>
  <c r="K5" i="36"/>
  <c r="K17" i="36"/>
  <c r="K13" i="35"/>
  <c r="K10" i="35"/>
  <c r="K7" i="35"/>
  <c r="K4" i="35"/>
  <c r="K15" i="35"/>
  <c r="K20" i="35"/>
  <c r="K17" i="35"/>
  <c r="K14" i="35"/>
  <c r="K16" i="35"/>
  <c r="K11" i="35"/>
  <c r="K8" i="35"/>
  <c r="K3" i="35"/>
  <c r="K5" i="35"/>
  <c r="K18" i="35"/>
  <c r="K12" i="35"/>
  <c r="K9" i="35"/>
  <c r="K6" i="35"/>
  <c r="K19" i="35"/>
  <c r="K13" i="34"/>
  <c r="K10" i="34"/>
  <c r="K7" i="34"/>
  <c r="K4" i="34"/>
  <c r="K20" i="34"/>
  <c r="K17" i="34"/>
  <c r="K14" i="34"/>
  <c r="K11" i="34"/>
  <c r="K8" i="34"/>
  <c r="K5" i="34"/>
  <c r="K18" i="34"/>
  <c r="K15" i="34"/>
  <c r="K12" i="34"/>
  <c r="K9" i="34"/>
  <c r="K16" i="34"/>
  <c r="K6" i="34"/>
  <c r="K19" i="34"/>
  <c r="K3" i="34"/>
  <c r="K13" i="33"/>
  <c r="K5" i="33"/>
  <c r="K19" i="33"/>
  <c r="K10" i="33"/>
  <c r="K15" i="33"/>
  <c r="K7" i="33"/>
  <c r="K4" i="33"/>
  <c r="K8" i="33"/>
  <c r="K18" i="33"/>
  <c r="K6" i="33"/>
  <c r="K20" i="33"/>
  <c r="K17" i="33"/>
  <c r="K14" i="33"/>
  <c r="K12" i="33"/>
  <c r="K9" i="33"/>
  <c r="K3" i="33"/>
  <c r="K11" i="33"/>
  <c r="K16" i="33"/>
  <c r="K6" i="8"/>
  <c r="K5" i="8"/>
  <c r="K20" i="8"/>
  <c r="K4" i="8"/>
  <c r="K8" i="8"/>
  <c r="K19" i="8"/>
  <c r="K3" i="8"/>
  <c r="L2" i="8" s="1"/>
  <c r="M2" i="8" s="1"/>
  <c r="K7" i="8"/>
  <c r="L7" i="8" s="1"/>
  <c r="K18" i="8"/>
  <c r="K10" i="8"/>
  <c r="K9" i="8"/>
  <c r="K17" i="8"/>
  <c r="K16" i="8"/>
  <c r="K11" i="8"/>
  <c r="K15" i="8"/>
  <c r="K14" i="8"/>
  <c r="K13" i="8"/>
  <c r="K12" i="8"/>
  <c r="K13" i="32"/>
  <c r="K10" i="32"/>
  <c r="K16" i="32"/>
  <c r="K7" i="32"/>
  <c r="K4" i="32"/>
  <c r="K20" i="32"/>
  <c r="K17" i="32"/>
  <c r="K14" i="32"/>
  <c r="K11" i="32"/>
  <c r="K8" i="32"/>
  <c r="K5" i="32"/>
  <c r="K18" i="32"/>
  <c r="K15" i="32"/>
  <c r="K12" i="32"/>
  <c r="K9" i="32"/>
  <c r="K6" i="32"/>
  <c r="K19" i="32"/>
  <c r="K3" i="32"/>
  <c r="K13" i="31"/>
  <c r="K3" i="31"/>
  <c r="K10" i="31"/>
  <c r="K16" i="31"/>
  <c r="K7" i="31"/>
  <c r="K19" i="31"/>
  <c r="K4" i="31"/>
  <c r="K20" i="31"/>
  <c r="K17" i="31"/>
  <c r="K14" i="31"/>
  <c r="K11" i="31"/>
  <c r="K8" i="31"/>
  <c r="K5" i="31"/>
  <c r="K18" i="31"/>
  <c r="K6" i="31"/>
  <c r="K15" i="31"/>
  <c r="K12" i="31"/>
  <c r="K9" i="31"/>
  <c r="K13" i="30"/>
  <c r="K16" i="30"/>
  <c r="K10" i="30"/>
  <c r="K7" i="30"/>
  <c r="K4" i="30"/>
  <c r="K20" i="30"/>
  <c r="K17" i="30"/>
  <c r="K14" i="30"/>
  <c r="K11" i="30"/>
  <c r="K8" i="30"/>
  <c r="K5" i="30"/>
  <c r="K18" i="30"/>
  <c r="K15" i="30"/>
  <c r="K12" i="30"/>
  <c r="K9" i="30"/>
  <c r="K6" i="30"/>
  <c r="K19" i="30"/>
  <c r="K3" i="30"/>
  <c r="K13" i="29"/>
  <c r="K10" i="29"/>
  <c r="K7" i="29"/>
  <c r="K4" i="29"/>
  <c r="K20" i="29"/>
  <c r="K17" i="29"/>
  <c r="K14" i="29"/>
  <c r="K11" i="29"/>
  <c r="K8" i="29"/>
  <c r="K5" i="29"/>
  <c r="K18" i="29"/>
  <c r="K15" i="29"/>
  <c r="K12" i="29"/>
  <c r="K9" i="29"/>
  <c r="K6" i="29"/>
  <c r="K19" i="29"/>
  <c r="K3" i="29"/>
  <c r="K16" i="29"/>
  <c r="K13" i="28"/>
  <c r="K10" i="28"/>
  <c r="K7" i="28"/>
  <c r="K4" i="28"/>
  <c r="K20" i="28"/>
  <c r="K17" i="28"/>
  <c r="K14" i="28"/>
  <c r="K11" i="28"/>
  <c r="K8" i="28"/>
  <c r="K5" i="28"/>
  <c r="K18" i="28"/>
  <c r="K15" i="28"/>
  <c r="K12" i="28"/>
  <c r="K9" i="28"/>
  <c r="K6" i="28"/>
  <c r="K3" i="28"/>
  <c r="K19" i="28"/>
  <c r="K16" i="28"/>
  <c r="K13" i="27"/>
  <c r="K9" i="27"/>
  <c r="K10" i="27"/>
  <c r="K7" i="27"/>
  <c r="K4" i="27"/>
  <c r="K12" i="27"/>
  <c r="K20" i="27"/>
  <c r="K17" i="27"/>
  <c r="K14" i="27"/>
  <c r="K11" i="27"/>
  <c r="K8" i="27"/>
  <c r="K5" i="27"/>
  <c r="K16" i="27"/>
  <c r="K18" i="27"/>
  <c r="K6" i="27"/>
  <c r="K15" i="27"/>
  <c r="K19" i="27"/>
  <c r="K3" i="27"/>
  <c r="K13" i="26"/>
  <c r="K10" i="26"/>
  <c r="K7" i="26"/>
  <c r="K19" i="26"/>
  <c r="K4" i="26"/>
  <c r="K16" i="26"/>
  <c r="K20" i="26"/>
  <c r="K17" i="26"/>
  <c r="K6" i="26"/>
  <c r="K14" i="26"/>
  <c r="K11" i="26"/>
  <c r="K8" i="26"/>
  <c r="K5" i="26"/>
  <c r="K18" i="26"/>
  <c r="K15" i="26"/>
  <c r="K3" i="26"/>
  <c r="K12" i="26"/>
  <c r="K9" i="26"/>
  <c r="K13" i="25"/>
  <c r="K10" i="25"/>
  <c r="K7" i="25"/>
  <c r="K4" i="25"/>
  <c r="K20" i="25"/>
  <c r="K17" i="25"/>
  <c r="K14" i="25"/>
  <c r="K3" i="25"/>
  <c r="K11" i="25"/>
  <c r="K8" i="25"/>
  <c r="K5" i="25"/>
  <c r="K18" i="25"/>
  <c r="K16" i="25"/>
  <c r="K15" i="25"/>
  <c r="K12" i="25"/>
  <c r="K9" i="25"/>
  <c r="K6" i="25"/>
  <c r="K19" i="25"/>
  <c r="K15" i="24"/>
  <c r="K13" i="24"/>
  <c r="K6" i="24"/>
  <c r="K9" i="24"/>
  <c r="L12" i="24"/>
  <c r="M12" i="24" s="1"/>
  <c r="K5" i="24"/>
  <c r="K16" i="24"/>
  <c r="K18" i="24"/>
  <c r="K8" i="24"/>
  <c r="K14" i="24"/>
  <c r="L13" i="24" s="1"/>
  <c r="K20" i="24"/>
  <c r="L2" i="24"/>
  <c r="M2" i="24" s="1"/>
  <c r="K10" i="24"/>
  <c r="K11" i="24"/>
  <c r="K17" i="24"/>
  <c r="K4" i="24"/>
  <c r="K7" i="24"/>
  <c r="K19" i="24"/>
  <c r="K13" i="23"/>
  <c r="K3" i="23"/>
  <c r="K10" i="23"/>
  <c r="K7" i="23"/>
  <c r="K19" i="23"/>
  <c r="K4" i="23"/>
  <c r="K5" i="23"/>
  <c r="K20" i="23"/>
  <c r="K17" i="23"/>
  <c r="K16" i="23"/>
  <c r="K14" i="23"/>
  <c r="K11" i="23"/>
  <c r="K8" i="23"/>
  <c r="K18" i="23"/>
  <c r="K15" i="23"/>
  <c r="K12" i="23"/>
  <c r="K9" i="23"/>
  <c r="K6" i="23"/>
  <c r="K19" i="9"/>
  <c r="K3" i="9"/>
  <c r="K18" i="9"/>
  <c r="K17" i="9"/>
  <c r="K16" i="9"/>
  <c r="K15" i="9"/>
  <c r="K14" i="9"/>
  <c r="K13" i="9"/>
  <c r="K12" i="9"/>
  <c r="K11" i="9"/>
  <c r="K10" i="9"/>
  <c r="K9" i="9"/>
  <c r="K8" i="9"/>
  <c r="K7" i="9"/>
  <c r="L7" i="9" s="1"/>
  <c r="K6" i="9"/>
  <c r="K4" i="9"/>
  <c r="K5" i="9"/>
  <c r="K20" i="9"/>
  <c r="K13" i="22"/>
  <c r="K10" i="22"/>
  <c r="K7" i="22"/>
  <c r="K3" i="22"/>
  <c r="K4" i="22"/>
  <c r="K19" i="22"/>
  <c r="K20" i="22"/>
  <c r="K17" i="22"/>
  <c r="K6" i="22"/>
  <c r="K14" i="22"/>
  <c r="K16" i="22"/>
  <c r="K11" i="22"/>
  <c r="K8" i="22"/>
  <c r="K5" i="22"/>
  <c r="K9" i="22"/>
  <c r="K18" i="22"/>
  <c r="K15" i="22"/>
  <c r="K12" i="22"/>
  <c r="K13" i="21"/>
  <c r="K10" i="21"/>
  <c r="K7" i="21"/>
  <c r="K4" i="21"/>
  <c r="K20" i="21"/>
  <c r="K17" i="21"/>
  <c r="K14" i="21"/>
  <c r="K11" i="21"/>
  <c r="K8" i="21"/>
  <c r="K5" i="21"/>
  <c r="K18" i="21"/>
  <c r="K15" i="21"/>
  <c r="K12" i="21"/>
  <c r="K16" i="21"/>
  <c r="K9" i="21"/>
  <c r="K6" i="21"/>
  <c r="K19" i="21"/>
  <c r="K3" i="21"/>
  <c r="K13" i="20"/>
  <c r="K19" i="20"/>
  <c r="K10" i="20"/>
  <c r="K3" i="20"/>
  <c r="K7" i="20"/>
  <c r="K12" i="20"/>
  <c r="K4" i="20"/>
  <c r="K6" i="20"/>
  <c r="K16" i="20"/>
  <c r="K20" i="20"/>
  <c r="K17" i="20"/>
  <c r="K14" i="20"/>
  <c r="K11" i="20"/>
  <c r="K9" i="20"/>
  <c r="K8" i="20"/>
  <c r="K5" i="20"/>
  <c r="K18" i="20"/>
  <c r="K15" i="20"/>
  <c r="K13" i="19"/>
  <c r="K10" i="19"/>
  <c r="K7" i="19"/>
  <c r="K4" i="19"/>
  <c r="K20" i="19"/>
  <c r="K17" i="19"/>
  <c r="K14" i="19"/>
  <c r="K16" i="19"/>
  <c r="K11" i="19"/>
  <c r="K8" i="19"/>
  <c r="K5" i="19"/>
  <c r="K18" i="19"/>
  <c r="K15" i="19"/>
  <c r="K12" i="19"/>
  <c r="K9" i="19"/>
  <c r="K6" i="19"/>
  <c r="K19" i="19"/>
  <c r="K3" i="19"/>
  <c r="K13" i="18"/>
  <c r="K10" i="18"/>
  <c r="K7" i="18"/>
  <c r="K4" i="18"/>
  <c r="K20" i="18"/>
  <c r="K17" i="18"/>
  <c r="K14" i="18"/>
  <c r="K11" i="18"/>
  <c r="K8" i="18"/>
  <c r="K5" i="18"/>
  <c r="K18" i="18"/>
  <c r="K15" i="18"/>
  <c r="K12" i="18"/>
  <c r="K9" i="18"/>
  <c r="K6" i="18"/>
  <c r="K19" i="18"/>
  <c r="K3" i="18"/>
  <c r="K16" i="18"/>
  <c r="K11" i="7"/>
  <c r="K10" i="7"/>
  <c r="K4" i="7"/>
  <c r="K19" i="7"/>
  <c r="K18" i="7"/>
  <c r="K20" i="7"/>
  <c r="K9" i="7"/>
  <c r="K3" i="7"/>
  <c r="K8" i="7"/>
  <c r="L8" i="7" s="1"/>
  <c r="K7" i="7"/>
  <c r="K17" i="7"/>
  <c r="K6" i="7"/>
  <c r="K16" i="7"/>
  <c r="K15" i="7"/>
  <c r="K5" i="7"/>
  <c r="K14" i="7"/>
  <c r="K13" i="7"/>
  <c r="K12" i="7"/>
  <c r="K13" i="17"/>
  <c r="K19" i="17"/>
  <c r="K10" i="17"/>
  <c r="K7" i="17"/>
  <c r="K4" i="17"/>
  <c r="K16" i="17"/>
  <c r="K20" i="17"/>
  <c r="K17" i="17"/>
  <c r="K18" i="17"/>
  <c r="K12" i="17"/>
  <c r="K6" i="17"/>
  <c r="K14" i="17"/>
  <c r="K3" i="17"/>
  <c r="K11" i="17"/>
  <c r="K5" i="17"/>
  <c r="K15" i="17"/>
  <c r="K9" i="17"/>
  <c r="K8" i="17"/>
  <c r="K13" i="16"/>
  <c r="K10" i="16"/>
  <c r="K7" i="16"/>
  <c r="K12" i="16"/>
  <c r="K16" i="16"/>
  <c r="K4" i="16"/>
  <c r="K17" i="16"/>
  <c r="K5" i="16"/>
  <c r="K20" i="16"/>
  <c r="K15" i="16"/>
  <c r="K9" i="16"/>
  <c r="K14" i="16"/>
  <c r="K18" i="16"/>
  <c r="K6" i="16"/>
  <c r="K19" i="16"/>
  <c r="K11" i="16"/>
  <c r="K3" i="16"/>
  <c r="K8" i="16"/>
  <c r="K13" i="15"/>
  <c r="K10" i="15"/>
  <c r="K7" i="15"/>
  <c r="K19" i="15"/>
  <c r="K16" i="15"/>
  <c r="K4" i="15"/>
  <c r="K20" i="15"/>
  <c r="K17" i="15"/>
  <c r="K14" i="15"/>
  <c r="K3" i="15"/>
  <c r="K11" i="15"/>
  <c r="K6" i="15"/>
  <c r="K8" i="15"/>
  <c r="K5" i="15"/>
  <c r="K18" i="15"/>
  <c r="K15" i="15"/>
  <c r="K12" i="15"/>
  <c r="K9" i="15"/>
  <c r="K13" i="14"/>
  <c r="K10" i="14"/>
  <c r="K7" i="14"/>
  <c r="K19" i="14"/>
  <c r="K4" i="14"/>
  <c r="K20" i="14"/>
  <c r="K17" i="14"/>
  <c r="K14" i="14"/>
  <c r="K11" i="14"/>
  <c r="K16" i="14"/>
  <c r="K8" i="14"/>
  <c r="K5" i="14"/>
  <c r="K18" i="14"/>
  <c r="K15" i="14"/>
  <c r="K12" i="14"/>
  <c r="K9" i="14"/>
  <c r="K6" i="14"/>
  <c r="K3" i="14"/>
  <c r="K13" i="13"/>
  <c r="K18" i="13"/>
  <c r="K10" i="13"/>
  <c r="K7" i="13"/>
  <c r="K5" i="13"/>
  <c r="K16" i="13"/>
  <c r="K4" i="13"/>
  <c r="K20" i="13"/>
  <c r="K17" i="13"/>
  <c r="K14" i="13"/>
  <c r="K15" i="13"/>
  <c r="K11" i="13"/>
  <c r="K3" i="13"/>
  <c r="K8" i="13"/>
  <c r="K12" i="13"/>
  <c r="K9" i="13"/>
  <c r="K6" i="13"/>
  <c r="K19" i="13"/>
  <c r="L6" i="6"/>
  <c r="L5" i="5"/>
  <c r="L8" i="5"/>
  <c r="L2" i="4"/>
  <c r="M2" i="4" s="1"/>
  <c r="L7" i="4"/>
  <c r="M7" i="4" s="1"/>
  <c r="L8" i="4"/>
  <c r="M20" i="3"/>
  <c r="L11" i="3"/>
  <c r="M11" i="3" s="1"/>
  <c r="L6" i="3"/>
  <c r="L10" i="3"/>
  <c r="M10" i="3" s="1"/>
  <c r="L12" i="3"/>
  <c r="M12" i="3" s="1"/>
  <c r="L20" i="3"/>
  <c r="L15" i="3"/>
  <c r="L7" i="3"/>
  <c r="M7" i="3" s="1"/>
  <c r="M6" i="3"/>
  <c r="L5" i="3"/>
  <c r="M5" i="3" s="1"/>
  <c r="L4" i="3"/>
  <c r="M4" i="3" s="1"/>
  <c r="L3" i="3"/>
  <c r="M3" i="3" s="1"/>
  <c r="L2" i="3"/>
  <c r="M2" i="3" s="1"/>
  <c r="L9" i="3"/>
  <c r="M9" i="3" s="1"/>
  <c r="N5" i="40" l="1"/>
  <c r="O5" i="40" s="1"/>
  <c r="N17" i="40"/>
  <c r="O17" i="40" s="1"/>
  <c r="N14" i="41"/>
  <c r="O14" i="41" s="1"/>
  <c r="N15" i="41"/>
  <c r="O15" i="41" s="1"/>
  <c r="N18" i="41"/>
  <c r="O18" i="41" s="1"/>
  <c r="N17" i="42"/>
  <c r="O17" i="42" s="1"/>
  <c r="N8" i="40"/>
  <c r="O8" i="40" s="1"/>
  <c r="N2" i="40"/>
  <c r="O2" i="40" s="1"/>
  <c r="N3" i="40"/>
  <c r="O3" i="40" s="1"/>
  <c r="N12" i="40"/>
  <c r="O12" i="40" s="1"/>
  <c r="N16" i="40"/>
  <c r="O16" i="40" s="1"/>
  <c r="N14" i="40"/>
  <c r="O14" i="40" s="1"/>
  <c r="N7" i="40"/>
  <c r="O7" i="40" s="1"/>
  <c r="N9" i="40"/>
  <c r="O9" i="40" s="1"/>
  <c r="N6" i="40"/>
  <c r="O6" i="40" s="1"/>
  <c r="N11" i="40"/>
  <c r="O11" i="40" s="1"/>
  <c r="N15" i="40"/>
  <c r="O15" i="40" s="1"/>
  <c r="N18" i="40"/>
  <c r="O18" i="40" s="1"/>
  <c r="N10" i="40"/>
  <c r="O10" i="40" s="1"/>
  <c r="N4" i="40"/>
  <c r="O4" i="40" s="1"/>
  <c r="N13" i="40"/>
  <c r="O13" i="40" s="1"/>
  <c r="N9" i="41"/>
  <c r="O9" i="41" s="1"/>
  <c r="N2" i="41"/>
  <c r="O2" i="41" s="1"/>
  <c r="N3" i="41"/>
  <c r="O3" i="41" s="1"/>
  <c r="N7" i="41"/>
  <c r="O7" i="41" s="1"/>
  <c r="N4" i="41"/>
  <c r="O4" i="41" s="1"/>
  <c r="N16" i="41"/>
  <c r="O16" i="41" s="1"/>
  <c r="N11" i="41"/>
  <c r="O11" i="41" s="1"/>
  <c r="N6" i="41"/>
  <c r="O6" i="41" s="1"/>
  <c r="N17" i="41"/>
  <c r="O17" i="41" s="1"/>
  <c r="N8" i="41"/>
  <c r="O8" i="41" s="1"/>
  <c r="N5" i="41"/>
  <c r="O5" i="41" s="1"/>
  <c r="N13" i="41"/>
  <c r="O13" i="41" s="1"/>
  <c r="N12" i="41"/>
  <c r="O12" i="41" s="1"/>
  <c r="N10" i="41"/>
  <c r="O10" i="41" s="1"/>
  <c r="N4" i="42"/>
  <c r="O4" i="42" s="1"/>
  <c r="N13" i="42"/>
  <c r="O13" i="42" s="1"/>
  <c r="N8" i="42"/>
  <c r="O8" i="42" s="1"/>
  <c r="N11" i="42"/>
  <c r="O11" i="42" s="1"/>
  <c r="N7" i="42"/>
  <c r="O7" i="42" s="1"/>
  <c r="N15" i="42"/>
  <c r="O15" i="42" s="1"/>
  <c r="N12" i="42"/>
  <c r="O12" i="42" s="1"/>
  <c r="N3" i="42"/>
  <c r="O3" i="42" s="1"/>
  <c r="N9" i="42"/>
  <c r="O9" i="42" s="1"/>
  <c r="N10" i="42"/>
  <c r="O10" i="42" s="1"/>
  <c r="N14" i="42"/>
  <c r="O14" i="42" s="1"/>
  <c r="N6" i="42"/>
  <c r="O6" i="42" s="1"/>
  <c r="N19" i="42"/>
  <c r="O19" i="42" s="1"/>
  <c r="N5" i="42"/>
  <c r="O5" i="42" s="1"/>
  <c r="N18" i="42"/>
  <c r="O18" i="42" s="1"/>
  <c r="N16" i="42"/>
  <c r="O16" i="42" s="1"/>
  <c r="N2" i="42"/>
  <c r="O2" i="42" s="1"/>
  <c r="N9" i="43"/>
  <c r="O9" i="43" s="1"/>
  <c r="N10" i="43"/>
  <c r="O10" i="43" s="1"/>
  <c r="N4" i="43"/>
  <c r="O4" i="43" s="1"/>
  <c r="N17" i="43"/>
  <c r="O17" i="43" s="1"/>
  <c r="N19" i="43"/>
  <c r="O19" i="43" s="1"/>
  <c r="N3" i="43"/>
  <c r="O3" i="43" s="1"/>
  <c r="N12" i="43"/>
  <c r="O12" i="43" s="1"/>
  <c r="N2" i="43"/>
  <c r="O2" i="43" s="1"/>
  <c r="N14" i="43"/>
  <c r="O14" i="43" s="1"/>
  <c r="N7" i="43"/>
  <c r="O7" i="43" s="1"/>
  <c r="N15" i="43"/>
  <c r="O15" i="43" s="1"/>
  <c r="N16" i="43"/>
  <c r="O16" i="43" s="1"/>
  <c r="N8" i="43"/>
  <c r="O8" i="43" s="1"/>
  <c r="N18" i="43"/>
  <c r="O18" i="43" s="1"/>
  <c r="N6" i="43"/>
  <c r="O6" i="43" s="1"/>
  <c r="N13" i="43"/>
  <c r="O13" i="43" s="1"/>
  <c r="N11" i="43"/>
  <c r="O11" i="43" s="1"/>
  <c r="N5" i="43"/>
  <c r="O5" i="43" s="1"/>
  <c r="N19" i="39"/>
  <c r="O19" i="39" s="1"/>
  <c r="N12" i="39"/>
  <c r="O12" i="39" s="1"/>
  <c r="N5" i="39"/>
  <c r="O5" i="39" s="1"/>
  <c r="N17" i="39"/>
  <c r="O17" i="39" s="1"/>
  <c r="N10" i="39"/>
  <c r="O10" i="39" s="1"/>
  <c r="N2" i="39"/>
  <c r="O2" i="39" s="1"/>
  <c r="N8" i="39"/>
  <c r="O8" i="39" s="1"/>
  <c r="N3" i="39"/>
  <c r="O3" i="39" s="1"/>
  <c r="N15" i="39"/>
  <c r="O15" i="39" s="1"/>
  <c r="N4" i="39"/>
  <c r="O4" i="39" s="1"/>
  <c r="N6" i="39"/>
  <c r="O6" i="39" s="1"/>
  <c r="N9" i="39"/>
  <c r="O9" i="39" s="1"/>
  <c r="N11" i="39"/>
  <c r="O11" i="39" s="1"/>
  <c r="N16" i="39"/>
  <c r="O16" i="39" s="1"/>
  <c r="N18" i="39"/>
  <c r="O18" i="39" s="1"/>
  <c r="N14" i="39"/>
  <c r="O14" i="39" s="1"/>
  <c r="N7" i="39"/>
  <c r="O7" i="39" s="1"/>
  <c r="N13" i="39"/>
  <c r="O13" i="39" s="1"/>
  <c r="L8" i="3"/>
  <c r="M8" i="3" s="1"/>
  <c r="L19" i="8"/>
  <c r="L8" i="9"/>
  <c r="L9" i="24"/>
  <c r="L13" i="8"/>
  <c r="M25" i="38"/>
  <c r="N25" i="38" s="1"/>
  <c r="O25" i="38" s="1"/>
  <c r="L25" i="38"/>
  <c r="L23" i="38"/>
  <c r="M23" i="38"/>
  <c r="L24" i="38"/>
  <c r="M24" i="38"/>
  <c r="N24" i="38" s="1"/>
  <c r="O24" i="38" s="1"/>
  <c r="M22" i="38"/>
  <c r="N22" i="38" s="1"/>
  <c r="O22" i="38" s="1"/>
  <c r="L22" i="38"/>
  <c r="M21" i="38"/>
  <c r="L21" i="38"/>
  <c r="K73" i="38"/>
  <c r="K71" i="38"/>
  <c r="K70" i="38"/>
  <c r="K68" i="38"/>
  <c r="K78" i="38"/>
  <c r="K65" i="38"/>
  <c r="K77" i="38"/>
  <c r="K62" i="38"/>
  <c r="K76" i="38"/>
  <c r="K64" i="38"/>
  <c r="L63" i="38" s="1"/>
  <c r="M63" i="38" s="1"/>
  <c r="K75" i="38"/>
  <c r="L75" i="38" s="1"/>
  <c r="M75" i="38" s="1"/>
  <c r="K67" i="38"/>
  <c r="K69" i="38"/>
  <c r="K74" i="38"/>
  <c r="K66" i="38"/>
  <c r="K72" i="38"/>
  <c r="K79" i="38"/>
  <c r="L59" i="38"/>
  <c r="M59" i="38" s="1"/>
  <c r="M52" i="38"/>
  <c r="L52" i="38"/>
  <c r="L60" i="38"/>
  <c r="M60" i="38" s="1"/>
  <c r="M50" i="38"/>
  <c r="L50" i="38"/>
  <c r="L47" i="38"/>
  <c r="M47" i="38"/>
  <c r="L49" i="38"/>
  <c r="M49" i="38"/>
  <c r="M51" i="38"/>
  <c r="L51" i="38"/>
  <c r="M48" i="38"/>
  <c r="L48" i="38"/>
  <c r="L58" i="38"/>
  <c r="M58" i="38" s="1"/>
  <c r="L35" i="38"/>
  <c r="M35" i="38" s="1"/>
  <c r="L31" i="38"/>
  <c r="M31" i="38" s="1"/>
  <c r="L34" i="38"/>
  <c r="M34" i="38" s="1"/>
  <c r="L57" i="38"/>
  <c r="M57" i="38" s="1"/>
  <c r="L56" i="38"/>
  <c r="M56" i="38" s="1"/>
  <c r="L36" i="38"/>
  <c r="M36" i="38" s="1"/>
  <c r="L30" i="38"/>
  <c r="M30" i="38" s="1"/>
  <c r="L37" i="38"/>
  <c r="M37" i="38" s="1"/>
  <c r="L45" i="38"/>
  <c r="M45" i="38" s="1"/>
  <c r="L40" i="38"/>
  <c r="M40" i="38" s="1"/>
  <c r="L41" i="38"/>
  <c r="M41" i="38" s="1"/>
  <c r="L43" i="38"/>
  <c r="M43" i="38" s="1"/>
  <c r="L38" i="38"/>
  <c r="M38" i="38" s="1"/>
  <c r="L44" i="38"/>
  <c r="M44" i="38" s="1"/>
  <c r="L39" i="38"/>
  <c r="M39" i="38" s="1"/>
  <c r="L33" i="38"/>
  <c r="M33" i="38" s="1"/>
  <c r="L46" i="38"/>
  <c r="M46" i="38" s="1"/>
  <c r="L42" i="38"/>
  <c r="M42" i="38" s="1"/>
  <c r="L32" i="38"/>
  <c r="M32" i="38" s="1"/>
  <c r="L12" i="38"/>
  <c r="M12" i="38" s="1"/>
  <c r="L16" i="38"/>
  <c r="M16" i="38" s="1"/>
  <c r="L18" i="38"/>
  <c r="M18" i="38" s="1"/>
  <c r="L15" i="38"/>
  <c r="M15" i="38" s="1"/>
  <c r="L9" i="38"/>
  <c r="M9" i="38" s="1"/>
  <c r="L8" i="38"/>
  <c r="M8" i="38" s="1"/>
  <c r="L11" i="38"/>
  <c r="M11" i="38" s="1"/>
  <c r="L14" i="38"/>
  <c r="M14" i="38" s="1"/>
  <c r="M20" i="38"/>
  <c r="L20" i="38"/>
  <c r="L6" i="38"/>
  <c r="M6" i="38" s="1"/>
  <c r="L5" i="38"/>
  <c r="M5" i="38" s="1"/>
  <c r="L4" i="38"/>
  <c r="M4" i="38" s="1"/>
  <c r="L7" i="38"/>
  <c r="M7" i="38" s="1"/>
  <c r="L3" i="38"/>
  <c r="M3" i="38" s="1"/>
  <c r="L2" i="38"/>
  <c r="M2" i="38" s="1"/>
  <c r="L10" i="38"/>
  <c r="M10" i="38" s="1"/>
  <c r="L17" i="38"/>
  <c r="M17" i="38" s="1"/>
  <c r="L19" i="38"/>
  <c r="M19" i="38" s="1"/>
  <c r="L13" i="38"/>
  <c r="M13" i="38" s="1"/>
  <c r="L13" i="36"/>
  <c r="L12" i="36"/>
  <c r="M12" i="36" s="1"/>
  <c r="L9" i="36"/>
  <c r="M9" i="36" s="1"/>
  <c r="L17" i="36"/>
  <c r="L19" i="36"/>
  <c r="M19" i="36" s="1"/>
  <c r="N19" i="36" s="1"/>
  <c r="O19" i="36" s="1"/>
  <c r="M17" i="36"/>
  <c r="L18" i="36"/>
  <c r="M18" i="36" s="1"/>
  <c r="N18" i="36" s="1"/>
  <c r="O18" i="36" s="1"/>
  <c r="L16" i="36"/>
  <c r="M16" i="36" s="1"/>
  <c r="L14" i="36"/>
  <c r="M14" i="36" s="1"/>
  <c r="M13" i="36"/>
  <c r="L15" i="36"/>
  <c r="M15" i="36" s="1"/>
  <c r="L8" i="36"/>
  <c r="M8" i="36" s="1"/>
  <c r="L5" i="36"/>
  <c r="M5" i="36" s="1"/>
  <c r="L11" i="36"/>
  <c r="M11" i="36" s="1"/>
  <c r="M10" i="36"/>
  <c r="L4" i="36"/>
  <c r="M4" i="36" s="1"/>
  <c r="L18" i="35"/>
  <c r="L11" i="35"/>
  <c r="M11" i="35" s="1"/>
  <c r="L9" i="35"/>
  <c r="M9" i="35" s="1"/>
  <c r="L8" i="35"/>
  <c r="M8" i="35" s="1"/>
  <c r="L14" i="35"/>
  <c r="M14" i="35" s="1"/>
  <c r="L15" i="35"/>
  <c r="M15" i="35" s="1"/>
  <c r="L7" i="35"/>
  <c r="M7" i="35" s="1"/>
  <c r="L5" i="35"/>
  <c r="M5" i="35" s="1"/>
  <c r="L17" i="35"/>
  <c r="M17" i="35" s="1"/>
  <c r="M18" i="35"/>
  <c r="L19" i="35"/>
  <c r="M19" i="35" s="1"/>
  <c r="L10" i="35"/>
  <c r="M10" i="35" s="1"/>
  <c r="L12" i="35"/>
  <c r="M12" i="35" s="1"/>
  <c r="L2" i="35"/>
  <c r="M2" i="35" s="1"/>
  <c r="L3" i="35"/>
  <c r="M3" i="35" s="1"/>
  <c r="L16" i="35"/>
  <c r="M16" i="35" s="1"/>
  <c r="M20" i="35"/>
  <c r="N20" i="35" s="1"/>
  <c r="O20" i="35" s="1"/>
  <c r="L20" i="35"/>
  <c r="L4" i="35"/>
  <c r="M4" i="35" s="1"/>
  <c r="L6" i="35"/>
  <c r="M6" i="35" s="1"/>
  <c r="L13" i="35"/>
  <c r="M13" i="35" s="1"/>
  <c r="L9" i="34"/>
  <c r="L14" i="34"/>
  <c r="M14" i="34" s="1"/>
  <c r="L15" i="34"/>
  <c r="L5" i="34"/>
  <c r="M5" i="34" s="1"/>
  <c r="L7" i="34"/>
  <c r="M7" i="34" s="1"/>
  <c r="M15" i="34"/>
  <c r="L16" i="34"/>
  <c r="M16" i="34" s="1"/>
  <c r="L12" i="34"/>
  <c r="M12" i="34" s="1"/>
  <c r="L18" i="34"/>
  <c r="M18" i="34" s="1"/>
  <c r="L8" i="34"/>
  <c r="M8" i="34" s="1"/>
  <c r="M20" i="34"/>
  <c r="N20" i="34" s="1"/>
  <c r="O20" i="34" s="1"/>
  <c r="L20" i="34"/>
  <c r="L2" i="34"/>
  <c r="M2" i="34" s="1"/>
  <c r="L3" i="34"/>
  <c r="M3" i="34" s="1"/>
  <c r="L10" i="34"/>
  <c r="M10" i="34" s="1"/>
  <c r="M9" i="34"/>
  <c r="L6" i="34"/>
  <c r="M6" i="34" s="1"/>
  <c r="L11" i="34"/>
  <c r="M11" i="34" s="1"/>
  <c r="L17" i="34"/>
  <c r="M17" i="34" s="1"/>
  <c r="L4" i="34"/>
  <c r="M4" i="34" s="1"/>
  <c r="L19" i="34"/>
  <c r="M19" i="34" s="1"/>
  <c r="N19" i="34" s="1"/>
  <c r="O19" i="34" s="1"/>
  <c r="L13" i="34"/>
  <c r="M13" i="34" s="1"/>
  <c r="L7" i="33"/>
  <c r="L2" i="33"/>
  <c r="L3" i="33"/>
  <c r="M2" i="33"/>
  <c r="M20" i="33"/>
  <c r="N20" i="33" s="1"/>
  <c r="O20" i="33" s="1"/>
  <c r="L20" i="33"/>
  <c r="L18" i="33"/>
  <c r="M18" i="33" s="1"/>
  <c r="M3" i="33"/>
  <c r="L4" i="33"/>
  <c r="M4" i="33" s="1"/>
  <c r="L15" i="33"/>
  <c r="M15" i="33" s="1"/>
  <c r="L14" i="33"/>
  <c r="M14" i="33" s="1"/>
  <c r="M13" i="33"/>
  <c r="L10" i="33"/>
  <c r="M10" i="33" s="1"/>
  <c r="L6" i="33"/>
  <c r="M6" i="33" s="1"/>
  <c r="M7" i="33"/>
  <c r="L8" i="33"/>
  <c r="M8" i="33" s="1"/>
  <c r="L19" i="33"/>
  <c r="M19" i="33" s="1"/>
  <c r="L9" i="33"/>
  <c r="M9" i="33" s="1"/>
  <c r="L16" i="33"/>
  <c r="M16" i="33" s="1"/>
  <c r="L5" i="33"/>
  <c r="M5" i="33" s="1"/>
  <c r="L12" i="33"/>
  <c r="M12" i="33" s="1"/>
  <c r="L17" i="33"/>
  <c r="M17" i="33" s="1"/>
  <c r="L11" i="33"/>
  <c r="M11" i="33" s="1"/>
  <c r="L13" i="33"/>
  <c r="L9" i="8"/>
  <c r="M9" i="8" s="1"/>
  <c r="L3" i="8"/>
  <c r="L9" i="32"/>
  <c r="M9" i="32" s="1"/>
  <c r="L15" i="32"/>
  <c r="L5" i="32"/>
  <c r="L14" i="32"/>
  <c r="M14" i="32" s="1"/>
  <c r="M5" i="32"/>
  <c r="L6" i="32"/>
  <c r="M6" i="32" s="1"/>
  <c r="L12" i="32"/>
  <c r="M12" i="32" s="1"/>
  <c r="L18" i="32"/>
  <c r="M18" i="32" s="1"/>
  <c r="M7" i="32"/>
  <c r="L8" i="32"/>
  <c r="M8" i="32" s="1"/>
  <c r="L11" i="32"/>
  <c r="M11" i="32" s="1"/>
  <c r="L17" i="32"/>
  <c r="M17" i="32" s="1"/>
  <c r="M20" i="32"/>
  <c r="N20" i="32" s="1"/>
  <c r="O20" i="32" s="1"/>
  <c r="L20" i="32"/>
  <c r="L4" i="32"/>
  <c r="M4" i="32" s="1"/>
  <c r="L7" i="32"/>
  <c r="M15" i="32"/>
  <c r="L16" i="32"/>
  <c r="M16" i="32" s="1"/>
  <c r="L2" i="32"/>
  <c r="M2" i="32" s="1"/>
  <c r="L3" i="32"/>
  <c r="M3" i="32" s="1"/>
  <c r="L10" i="32"/>
  <c r="M10" i="32" s="1"/>
  <c r="L19" i="32"/>
  <c r="M19" i="32" s="1"/>
  <c r="L13" i="32"/>
  <c r="M13" i="32" s="1"/>
  <c r="L15" i="31"/>
  <c r="M15" i="31" s="1"/>
  <c r="L18" i="31"/>
  <c r="M18" i="31" s="1"/>
  <c r="L11" i="31"/>
  <c r="M11" i="31" s="1"/>
  <c r="L5" i="31"/>
  <c r="M5" i="31" s="1"/>
  <c r="L6" i="31"/>
  <c r="M6" i="31" s="1"/>
  <c r="L8" i="31"/>
  <c r="M8" i="31" s="1"/>
  <c r="L14" i="31"/>
  <c r="M14" i="31" s="1"/>
  <c r="M13" i="31"/>
  <c r="M20" i="31"/>
  <c r="N20" i="31" s="1"/>
  <c r="O20" i="31" s="1"/>
  <c r="L20" i="31"/>
  <c r="L19" i="31"/>
  <c r="M19" i="31" s="1"/>
  <c r="L10" i="31"/>
  <c r="M10" i="31" s="1"/>
  <c r="L4" i="31"/>
  <c r="M4" i="31" s="1"/>
  <c r="L7" i="31"/>
  <c r="M7" i="31" s="1"/>
  <c r="L9" i="31"/>
  <c r="M9" i="31" s="1"/>
  <c r="L3" i="31"/>
  <c r="M3" i="31" s="1"/>
  <c r="L2" i="31"/>
  <c r="M2" i="31" s="1"/>
  <c r="L17" i="31"/>
  <c r="M17" i="31" s="1"/>
  <c r="L16" i="31"/>
  <c r="M16" i="31" s="1"/>
  <c r="L12" i="31"/>
  <c r="L13" i="31"/>
  <c r="M12" i="31"/>
  <c r="L9" i="30"/>
  <c r="M9" i="30" s="1"/>
  <c r="L18" i="30"/>
  <c r="M18" i="30" s="1"/>
  <c r="L11" i="30"/>
  <c r="M11" i="30" s="1"/>
  <c r="M20" i="30"/>
  <c r="N20" i="30" s="1"/>
  <c r="O20" i="30" s="1"/>
  <c r="L20" i="30"/>
  <c r="L10" i="30"/>
  <c r="M10" i="30" s="1"/>
  <c r="L6" i="30"/>
  <c r="M6" i="30" s="1"/>
  <c r="L15" i="30"/>
  <c r="M15" i="30" s="1"/>
  <c r="L8" i="30"/>
  <c r="M8" i="30" s="1"/>
  <c r="L17" i="30"/>
  <c r="M17" i="30" s="1"/>
  <c r="L7" i="30"/>
  <c r="M7" i="30" s="1"/>
  <c r="L2" i="30"/>
  <c r="M2" i="30" s="1"/>
  <c r="L3" i="30"/>
  <c r="M3" i="30" s="1"/>
  <c r="L16" i="30"/>
  <c r="M16" i="30" s="1"/>
  <c r="L12" i="30"/>
  <c r="M12" i="30" s="1"/>
  <c r="L5" i="30"/>
  <c r="M5" i="30" s="1"/>
  <c r="L14" i="30"/>
  <c r="M14" i="30" s="1"/>
  <c r="L4" i="30"/>
  <c r="M4" i="30" s="1"/>
  <c r="L19" i="30"/>
  <c r="M19" i="30" s="1"/>
  <c r="L13" i="30"/>
  <c r="M13" i="30" s="1"/>
  <c r="L19" i="29"/>
  <c r="M19" i="29" s="1"/>
  <c r="N19" i="29" s="1"/>
  <c r="O19" i="29" s="1"/>
  <c r="L12" i="29"/>
  <c r="L18" i="29"/>
  <c r="M18" i="29" s="1"/>
  <c r="L8" i="29"/>
  <c r="M8" i="29" s="1"/>
  <c r="M20" i="29"/>
  <c r="N20" i="29" s="1"/>
  <c r="O20" i="29" s="1"/>
  <c r="L20" i="29"/>
  <c r="L7" i="29"/>
  <c r="M7" i="29" s="1"/>
  <c r="L6" i="29"/>
  <c r="M6" i="29" s="1"/>
  <c r="L15" i="29"/>
  <c r="M15" i="29" s="1"/>
  <c r="L5" i="29"/>
  <c r="M5" i="29" s="1"/>
  <c r="L11" i="29"/>
  <c r="M11" i="29" s="1"/>
  <c r="L14" i="29"/>
  <c r="M14" i="29" s="1"/>
  <c r="M13" i="29"/>
  <c r="L16" i="29"/>
  <c r="M16" i="29" s="1"/>
  <c r="L10" i="29"/>
  <c r="M10" i="29" s="1"/>
  <c r="L9" i="29"/>
  <c r="M9" i="29" s="1"/>
  <c r="L17" i="29"/>
  <c r="M17" i="29" s="1"/>
  <c r="L4" i="29"/>
  <c r="M4" i="29" s="1"/>
  <c r="L2" i="29"/>
  <c r="M2" i="29" s="1"/>
  <c r="L3" i="29"/>
  <c r="M3" i="29" s="1"/>
  <c r="M12" i="29"/>
  <c r="L13" i="29"/>
  <c r="L8" i="28"/>
  <c r="L14" i="28"/>
  <c r="M14" i="28" s="1"/>
  <c r="L2" i="28"/>
  <c r="M2" i="28" s="1"/>
  <c r="L3" i="28"/>
  <c r="M3" i="28" s="1"/>
  <c r="L12" i="28"/>
  <c r="M12" i="28" s="1"/>
  <c r="L18" i="28"/>
  <c r="M18" i="28" s="1"/>
  <c r="L17" i="28"/>
  <c r="M17" i="28" s="1"/>
  <c r="M16" i="28"/>
  <c r="L4" i="28"/>
  <c r="M4" i="28" s="1"/>
  <c r="M8" i="28"/>
  <c r="L9" i="28"/>
  <c r="M9" i="28" s="1"/>
  <c r="L15" i="28"/>
  <c r="M15" i="28" s="1"/>
  <c r="L5" i="28"/>
  <c r="M5" i="28" s="1"/>
  <c r="M20" i="28"/>
  <c r="N20" i="28" s="1"/>
  <c r="O20" i="28" s="1"/>
  <c r="L20" i="28"/>
  <c r="L16" i="28"/>
  <c r="L10" i="28"/>
  <c r="L6" i="28"/>
  <c r="M6" i="28" s="1"/>
  <c r="L11" i="28"/>
  <c r="M11" i="28" s="1"/>
  <c r="M10" i="28"/>
  <c r="L7" i="28"/>
  <c r="M7" i="28" s="1"/>
  <c r="L19" i="28"/>
  <c r="M19" i="28" s="1"/>
  <c r="L13" i="28"/>
  <c r="M13" i="28" s="1"/>
  <c r="L6" i="27"/>
  <c r="L16" i="27"/>
  <c r="M16" i="27" s="1"/>
  <c r="L11" i="27"/>
  <c r="M11" i="27" s="1"/>
  <c r="L15" i="27"/>
  <c r="M15" i="27" s="1"/>
  <c r="L5" i="27"/>
  <c r="M5" i="27" s="1"/>
  <c r="L17" i="27"/>
  <c r="M17" i="27" s="1"/>
  <c r="L12" i="27"/>
  <c r="M12" i="27" s="1"/>
  <c r="L10" i="27"/>
  <c r="M10" i="27" s="1"/>
  <c r="M9" i="27"/>
  <c r="L8" i="27"/>
  <c r="M8" i="27" s="1"/>
  <c r="M20" i="27"/>
  <c r="N20" i="27" s="1"/>
  <c r="O20" i="27" s="1"/>
  <c r="L20" i="27"/>
  <c r="M19" i="27"/>
  <c r="L4" i="27"/>
  <c r="M4" i="27" s="1"/>
  <c r="L3" i="27"/>
  <c r="M3" i="27" s="1"/>
  <c r="L2" i="27"/>
  <c r="M2" i="27" s="1"/>
  <c r="L9" i="27"/>
  <c r="L18" i="27"/>
  <c r="M18" i="27" s="1"/>
  <c r="L14" i="27"/>
  <c r="M14" i="27" s="1"/>
  <c r="M6" i="27"/>
  <c r="L7" i="27"/>
  <c r="M7" i="27" s="1"/>
  <c r="L19" i="27"/>
  <c r="L13" i="27"/>
  <c r="M13" i="27" s="1"/>
  <c r="L3" i="26"/>
  <c r="M3" i="26" s="1"/>
  <c r="L2" i="26"/>
  <c r="M2" i="26" s="1"/>
  <c r="L5" i="26"/>
  <c r="M5" i="26" s="1"/>
  <c r="L6" i="26"/>
  <c r="L16" i="26"/>
  <c r="M16" i="26" s="1"/>
  <c r="L7" i="26"/>
  <c r="M6" i="26"/>
  <c r="L15" i="26"/>
  <c r="M15" i="26" s="1"/>
  <c r="M7" i="26"/>
  <c r="L8" i="26"/>
  <c r="M8" i="26" s="1"/>
  <c r="L14" i="26"/>
  <c r="M14" i="26" s="1"/>
  <c r="M20" i="26"/>
  <c r="N20" i="26" s="1"/>
  <c r="O20" i="26" s="1"/>
  <c r="L20" i="26"/>
  <c r="L9" i="26"/>
  <c r="M9" i="26" s="1"/>
  <c r="L10" i="26"/>
  <c r="M10" i="26" s="1"/>
  <c r="L18" i="26"/>
  <c r="M18" i="26" s="1"/>
  <c r="L11" i="26"/>
  <c r="M11" i="26" s="1"/>
  <c r="L17" i="26"/>
  <c r="M17" i="26" s="1"/>
  <c r="L4" i="26"/>
  <c r="M4" i="26" s="1"/>
  <c r="L19" i="26"/>
  <c r="M19" i="26" s="1"/>
  <c r="L12" i="26"/>
  <c r="M12" i="26"/>
  <c r="L13" i="26"/>
  <c r="M13" i="26" s="1"/>
  <c r="L15" i="25"/>
  <c r="M15" i="25" s="1"/>
  <c r="L9" i="25"/>
  <c r="M9" i="25" s="1"/>
  <c r="L16" i="25"/>
  <c r="M16" i="25" s="1"/>
  <c r="L5" i="25"/>
  <c r="M5" i="25" s="1"/>
  <c r="L11" i="25"/>
  <c r="M11" i="25" s="1"/>
  <c r="L14" i="25"/>
  <c r="M14" i="25" s="1"/>
  <c r="M20" i="25"/>
  <c r="N20" i="25" s="1"/>
  <c r="O20" i="25" s="1"/>
  <c r="L20" i="25"/>
  <c r="L19" i="25"/>
  <c r="M19" i="25" s="1"/>
  <c r="L10" i="25"/>
  <c r="M10" i="25" s="1"/>
  <c r="L12" i="25"/>
  <c r="M12" i="25" s="1"/>
  <c r="L18" i="25"/>
  <c r="M18" i="25" s="1"/>
  <c r="L8" i="25"/>
  <c r="M8" i="25" s="1"/>
  <c r="L2" i="25"/>
  <c r="M2" i="25" s="1"/>
  <c r="L3" i="25"/>
  <c r="M3" i="25" s="1"/>
  <c r="L17" i="25"/>
  <c r="M17" i="25" s="1"/>
  <c r="L4" i="25"/>
  <c r="M4" i="25" s="1"/>
  <c r="L7" i="25"/>
  <c r="M7" i="25" s="1"/>
  <c r="L6" i="25"/>
  <c r="M6" i="25" s="1"/>
  <c r="L13" i="25"/>
  <c r="M13" i="25" s="1"/>
  <c r="L6" i="24"/>
  <c r="M6" i="24" s="1"/>
  <c r="M20" i="24"/>
  <c r="N20" i="24" s="1"/>
  <c r="O20" i="24" s="1"/>
  <c r="L20" i="24"/>
  <c r="L8" i="24"/>
  <c r="M8" i="24" s="1"/>
  <c r="L16" i="24"/>
  <c r="L4" i="24"/>
  <c r="M4" i="24" s="1"/>
  <c r="L17" i="24"/>
  <c r="M17" i="24" s="1"/>
  <c r="M16" i="24"/>
  <c r="L11" i="24"/>
  <c r="M11" i="24" s="1"/>
  <c r="L10" i="24"/>
  <c r="M10" i="24" s="1"/>
  <c r="M9" i="24"/>
  <c r="L15" i="24"/>
  <c r="M15" i="24" s="1"/>
  <c r="L14" i="24"/>
  <c r="M14" i="24" s="1"/>
  <c r="M13" i="24"/>
  <c r="L18" i="24"/>
  <c r="M18" i="24" s="1"/>
  <c r="L19" i="24"/>
  <c r="M19" i="24" s="1"/>
  <c r="L7" i="24"/>
  <c r="M7" i="24" s="1"/>
  <c r="L5" i="24"/>
  <c r="M5" i="24" s="1"/>
  <c r="L3" i="24"/>
  <c r="M3" i="24" s="1"/>
  <c r="L11" i="23"/>
  <c r="M11" i="23" s="1"/>
  <c r="L12" i="23"/>
  <c r="M12" i="23" s="1"/>
  <c r="L18" i="23"/>
  <c r="L16" i="23"/>
  <c r="M18" i="23"/>
  <c r="L19" i="23"/>
  <c r="M19" i="23" s="1"/>
  <c r="L10" i="23"/>
  <c r="M10" i="23" s="1"/>
  <c r="L17" i="23"/>
  <c r="M17" i="23" s="1"/>
  <c r="M16" i="23"/>
  <c r="L5" i="23"/>
  <c r="M5" i="23" s="1"/>
  <c r="L6" i="23"/>
  <c r="M6" i="23" s="1"/>
  <c r="L2" i="23"/>
  <c r="M2" i="23"/>
  <c r="L3" i="23"/>
  <c r="M3" i="23" s="1"/>
  <c r="L15" i="23"/>
  <c r="M15" i="23" s="1"/>
  <c r="L8" i="23"/>
  <c r="M8" i="23" s="1"/>
  <c r="L14" i="23"/>
  <c r="M14" i="23" s="1"/>
  <c r="M20" i="23"/>
  <c r="N20" i="23" s="1"/>
  <c r="O20" i="23" s="1"/>
  <c r="L20" i="23"/>
  <c r="L4" i="23"/>
  <c r="M4" i="23" s="1"/>
  <c r="L7" i="23"/>
  <c r="M7" i="23" s="1"/>
  <c r="L9" i="23"/>
  <c r="M9" i="23" s="1"/>
  <c r="L13" i="23"/>
  <c r="M13" i="23" s="1"/>
  <c r="M8" i="9"/>
  <c r="M7" i="9"/>
  <c r="L9" i="22"/>
  <c r="M9" i="22" s="1"/>
  <c r="L8" i="22"/>
  <c r="M8" i="22" s="1"/>
  <c r="L16" i="22"/>
  <c r="M16" i="22" s="1"/>
  <c r="L6" i="22"/>
  <c r="M6" i="22" s="1"/>
  <c r="M20" i="22"/>
  <c r="N20" i="22" s="1"/>
  <c r="O20" i="22" s="1"/>
  <c r="L20" i="22"/>
  <c r="L4" i="22"/>
  <c r="M4" i="22" s="1"/>
  <c r="L12" i="22"/>
  <c r="M12" i="22" s="1"/>
  <c r="L10" i="22"/>
  <c r="M10" i="22" s="1"/>
  <c r="L18" i="22"/>
  <c r="M18" i="22" s="1"/>
  <c r="L5" i="22"/>
  <c r="M5" i="22" s="1"/>
  <c r="L11" i="22"/>
  <c r="M11" i="22" s="1"/>
  <c r="L14" i="22"/>
  <c r="M14" i="22" s="1"/>
  <c r="L17" i="22"/>
  <c r="M17" i="22" s="1"/>
  <c r="L19" i="22"/>
  <c r="M19" i="22" s="1"/>
  <c r="L3" i="22"/>
  <c r="M3" i="22" s="1"/>
  <c r="L2" i="22"/>
  <c r="M2" i="22" s="1"/>
  <c r="L7" i="22"/>
  <c r="M7" i="22" s="1"/>
  <c r="L15" i="22"/>
  <c r="M15" i="22" s="1"/>
  <c r="L13" i="22"/>
  <c r="M13" i="22" s="1"/>
  <c r="L6" i="21"/>
  <c r="M6" i="21" s="1"/>
  <c r="L16" i="21"/>
  <c r="M16" i="21" s="1"/>
  <c r="L18" i="21"/>
  <c r="M18" i="21" s="1"/>
  <c r="L8" i="21"/>
  <c r="M8" i="21" s="1"/>
  <c r="L14" i="21"/>
  <c r="M14" i="21" s="1"/>
  <c r="M20" i="21"/>
  <c r="N20" i="21" s="1"/>
  <c r="O20" i="21" s="1"/>
  <c r="L20" i="21"/>
  <c r="L2" i="21"/>
  <c r="M2" i="21" s="1"/>
  <c r="L3" i="21"/>
  <c r="M3" i="21" s="1"/>
  <c r="L10" i="21"/>
  <c r="M10" i="21" s="1"/>
  <c r="L9" i="21"/>
  <c r="M9" i="21" s="1"/>
  <c r="L12" i="21"/>
  <c r="M12" i="21" s="1"/>
  <c r="L15" i="21"/>
  <c r="M15" i="21" s="1"/>
  <c r="L5" i="21"/>
  <c r="M5" i="21" s="1"/>
  <c r="L11" i="21"/>
  <c r="M11" i="21" s="1"/>
  <c r="L17" i="21"/>
  <c r="M17" i="21" s="1"/>
  <c r="L4" i="21"/>
  <c r="M4" i="21" s="1"/>
  <c r="L7" i="21"/>
  <c r="M7" i="21" s="1"/>
  <c r="L19" i="21"/>
  <c r="M19" i="21" s="1"/>
  <c r="L13" i="21"/>
  <c r="M13" i="21" s="1"/>
  <c r="L5" i="20"/>
  <c r="M5" i="20" s="1"/>
  <c r="L8" i="20"/>
  <c r="M8" i="20"/>
  <c r="L9" i="20"/>
  <c r="M9" i="20" s="1"/>
  <c r="L11" i="20"/>
  <c r="M11" i="20" s="1"/>
  <c r="L14" i="20"/>
  <c r="M14" i="20" s="1"/>
  <c r="L17" i="20"/>
  <c r="M17" i="20" s="1"/>
  <c r="M20" i="20"/>
  <c r="N20" i="20" s="1"/>
  <c r="O20" i="20" s="1"/>
  <c r="L20" i="20"/>
  <c r="L16" i="20"/>
  <c r="M16" i="20" s="1"/>
  <c r="L6" i="20"/>
  <c r="M6" i="20" s="1"/>
  <c r="L4" i="20"/>
  <c r="M4" i="20" s="1"/>
  <c r="L12" i="20"/>
  <c r="M12" i="20" s="1"/>
  <c r="L7" i="20"/>
  <c r="M7" i="20" s="1"/>
  <c r="L3" i="20"/>
  <c r="M3" i="20" s="1"/>
  <c r="L2" i="20"/>
  <c r="M2" i="20" s="1"/>
  <c r="L10" i="20"/>
  <c r="M10" i="20" s="1"/>
  <c r="L15" i="20"/>
  <c r="M15" i="20" s="1"/>
  <c r="L19" i="20"/>
  <c r="M19" i="20" s="1"/>
  <c r="L18" i="20"/>
  <c r="M18" i="20" s="1"/>
  <c r="L13" i="20"/>
  <c r="M13" i="20" s="1"/>
  <c r="L9" i="19"/>
  <c r="M9" i="19" s="1"/>
  <c r="L12" i="19"/>
  <c r="L18" i="19"/>
  <c r="M18" i="19" s="1"/>
  <c r="L8" i="19"/>
  <c r="M8" i="19" s="1"/>
  <c r="L16" i="19"/>
  <c r="L17" i="19"/>
  <c r="M17" i="19" s="1"/>
  <c r="M16" i="19"/>
  <c r="L7" i="19"/>
  <c r="M7" i="19" s="1"/>
  <c r="M6" i="19"/>
  <c r="L15" i="19"/>
  <c r="M15" i="19" s="1"/>
  <c r="L5" i="19"/>
  <c r="M5" i="19" s="1"/>
  <c r="M20" i="19"/>
  <c r="N20" i="19" s="1"/>
  <c r="O20" i="19" s="1"/>
  <c r="L20" i="19"/>
  <c r="L2" i="19"/>
  <c r="M2" i="19" s="1"/>
  <c r="L3" i="19"/>
  <c r="M3" i="19" s="1"/>
  <c r="L10" i="19"/>
  <c r="M10" i="19" s="1"/>
  <c r="L6" i="19"/>
  <c r="L11" i="19"/>
  <c r="M11" i="19" s="1"/>
  <c r="L14" i="19"/>
  <c r="M14" i="19" s="1"/>
  <c r="L4" i="19"/>
  <c r="M4" i="19" s="1"/>
  <c r="L19" i="19"/>
  <c r="M19" i="19" s="1"/>
  <c r="L13" i="19"/>
  <c r="M13" i="19" s="1"/>
  <c r="M12" i="19"/>
  <c r="L19" i="18"/>
  <c r="M19" i="18" s="1"/>
  <c r="L9" i="18"/>
  <c r="M9" i="18" s="1"/>
  <c r="L8" i="18"/>
  <c r="M8" i="18" s="1"/>
  <c r="L6" i="18"/>
  <c r="M6" i="18" s="1"/>
  <c r="L12" i="18"/>
  <c r="M12" i="18" s="1"/>
  <c r="L15" i="18"/>
  <c r="M15" i="18" s="1"/>
  <c r="L18" i="18"/>
  <c r="M18" i="18" s="1"/>
  <c r="L5" i="18"/>
  <c r="M5" i="18" s="1"/>
  <c r="L11" i="18"/>
  <c r="M11" i="18" s="1"/>
  <c r="L14" i="18"/>
  <c r="M14" i="18" s="1"/>
  <c r="L17" i="18"/>
  <c r="M17" i="18" s="1"/>
  <c r="M20" i="18"/>
  <c r="N20" i="18" s="1"/>
  <c r="O20" i="18" s="1"/>
  <c r="L20" i="18"/>
  <c r="L4" i="18"/>
  <c r="M4" i="18" s="1"/>
  <c r="L7" i="18"/>
  <c r="M7" i="18" s="1"/>
  <c r="L16" i="18"/>
  <c r="M16" i="18" s="1"/>
  <c r="L10" i="18"/>
  <c r="M10" i="18" s="1"/>
  <c r="L2" i="18"/>
  <c r="M2" i="18" s="1"/>
  <c r="L3" i="18"/>
  <c r="M3" i="18" s="1"/>
  <c r="L13" i="18"/>
  <c r="M13" i="18" s="1"/>
  <c r="M8" i="7"/>
  <c r="L15" i="17"/>
  <c r="L5" i="17"/>
  <c r="M5" i="17" s="1"/>
  <c r="L11" i="17"/>
  <c r="L3" i="17"/>
  <c r="M3" i="17" s="1"/>
  <c r="L2" i="17"/>
  <c r="M2" i="17" s="1"/>
  <c r="L14" i="17"/>
  <c r="M14" i="17" s="1"/>
  <c r="L6" i="17"/>
  <c r="M6" i="17" s="1"/>
  <c r="L12" i="17"/>
  <c r="M12" i="17" s="1"/>
  <c r="M11" i="17"/>
  <c r="L18" i="17"/>
  <c r="M18" i="17" s="1"/>
  <c r="L17" i="17"/>
  <c r="M17" i="17" s="1"/>
  <c r="M20" i="17"/>
  <c r="N20" i="17" s="1"/>
  <c r="O20" i="17" s="1"/>
  <c r="L20" i="17"/>
  <c r="L16" i="17"/>
  <c r="M16" i="17" s="1"/>
  <c r="M15" i="17"/>
  <c r="L4" i="17"/>
  <c r="M4" i="17" s="1"/>
  <c r="L7" i="17"/>
  <c r="M7" i="17" s="1"/>
  <c r="L10" i="17"/>
  <c r="M10" i="17" s="1"/>
  <c r="L8" i="17"/>
  <c r="M8" i="17" s="1"/>
  <c r="L19" i="17"/>
  <c r="M19" i="17" s="1"/>
  <c r="L9" i="17"/>
  <c r="M9" i="17" s="1"/>
  <c r="L13" i="17"/>
  <c r="M13" i="17" s="1"/>
  <c r="L11" i="16"/>
  <c r="L19" i="16"/>
  <c r="M19" i="16" s="1"/>
  <c r="L6" i="16"/>
  <c r="L18" i="16"/>
  <c r="M18" i="16" s="1"/>
  <c r="L14" i="16"/>
  <c r="M14" i="16" s="1"/>
  <c r="L9" i="16"/>
  <c r="M9" i="16" s="1"/>
  <c r="L15" i="16"/>
  <c r="M15" i="16" s="1"/>
  <c r="M20" i="16"/>
  <c r="N20" i="16" s="1"/>
  <c r="O20" i="16" s="1"/>
  <c r="L20" i="16"/>
  <c r="L5" i="16"/>
  <c r="M5" i="16" s="1"/>
  <c r="L17" i="16"/>
  <c r="M17" i="16" s="1"/>
  <c r="L4" i="16"/>
  <c r="M4" i="16" s="1"/>
  <c r="L16" i="16"/>
  <c r="M16" i="16" s="1"/>
  <c r="M11" i="16"/>
  <c r="L12" i="16"/>
  <c r="M12" i="16" s="1"/>
  <c r="L7" i="16"/>
  <c r="M7" i="16" s="1"/>
  <c r="M6" i="16"/>
  <c r="L8" i="16"/>
  <c r="M8" i="16" s="1"/>
  <c r="L10" i="16"/>
  <c r="M10" i="16" s="1"/>
  <c r="L3" i="16"/>
  <c r="M3" i="16" s="1"/>
  <c r="L2" i="16"/>
  <c r="M2" i="16"/>
  <c r="L13" i="16"/>
  <c r="M13" i="16" s="1"/>
  <c r="L15" i="15"/>
  <c r="L18" i="15"/>
  <c r="L5" i="15"/>
  <c r="L8" i="15"/>
  <c r="M5" i="15"/>
  <c r="L6" i="15"/>
  <c r="M6" i="15" s="1"/>
  <c r="L11" i="15"/>
  <c r="M11" i="15" s="1"/>
  <c r="L2" i="15"/>
  <c r="M2" i="15" s="1"/>
  <c r="L3" i="15"/>
  <c r="M3" i="15" s="1"/>
  <c r="L14" i="15"/>
  <c r="M14" i="15" s="1"/>
  <c r="L17" i="15"/>
  <c r="M17" i="15" s="1"/>
  <c r="M20" i="15"/>
  <c r="N20" i="15" s="1"/>
  <c r="O20" i="15" s="1"/>
  <c r="L20" i="15"/>
  <c r="L4" i="15"/>
  <c r="M4" i="15" s="1"/>
  <c r="L16" i="15"/>
  <c r="M16" i="15" s="1"/>
  <c r="M15" i="15"/>
  <c r="L19" i="15"/>
  <c r="M19" i="15" s="1"/>
  <c r="M18" i="15"/>
  <c r="L7" i="15"/>
  <c r="M7" i="15" s="1"/>
  <c r="M8" i="15"/>
  <c r="L9" i="15"/>
  <c r="M9" i="15" s="1"/>
  <c r="L10" i="15"/>
  <c r="M10" i="15" s="1"/>
  <c r="L12" i="15"/>
  <c r="M12" i="15" s="1"/>
  <c r="L13" i="15"/>
  <c r="M13" i="15" s="1"/>
  <c r="L9" i="14"/>
  <c r="M9" i="14" s="1"/>
  <c r="L12" i="14"/>
  <c r="L15" i="14"/>
  <c r="L18" i="14"/>
  <c r="M18" i="14" s="1"/>
  <c r="L5" i="14"/>
  <c r="M5" i="14" s="1"/>
  <c r="L8" i="14"/>
  <c r="M8" i="14" s="1"/>
  <c r="M15" i="14"/>
  <c r="L16" i="14"/>
  <c r="M16" i="14" s="1"/>
  <c r="L11" i="14"/>
  <c r="M11" i="14" s="1"/>
  <c r="M10" i="14"/>
  <c r="L14" i="14"/>
  <c r="M14" i="14" s="1"/>
  <c r="L17" i="14"/>
  <c r="M17" i="14" s="1"/>
  <c r="M20" i="14"/>
  <c r="N20" i="14" s="1"/>
  <c r="O20" i="14" s="1"/>
  <c r="L20" i="14"/>
  <c r="L4" i="14"/>
  <c r="M4" i="14" s="1"/>
  <c r="L19" i="14"/>
  <c r="M19" i="14" s="1"/>
  <c r="L7" i="14"/>
  <c r="M7" i="14" s="1"/>
  <c r="L2" i="14"/>
  <c r="M2" i="14" s="1"/>
  <c r="L3" i="14"/>
  <c r="M3" i="14" s="1"/>
  <c r="L10" i="14"/>
  <c r="L6" i="14"/>
  <c r="M6" i="14" s="1"/>
  <c r="M12" i="14"/>
  <c r="L13" i="14"/>
  <c r="M13" i="14" s="1"/>
  <c r="L8" i="13"/>
  <c r="L14" i="13"/>
  <c r="L10" i="13"/>
  <c r="M8" i="13"/>
  <c r="L9" i="13"/>
  <c r="M9" i="13" s="1"/>
  <c r="M10" i="13"/>
  <c r="L11" i="13"/>
  <c r="M11" i="13" s="1"/>
  <c r="L17" i="13"/>
  <c r="M17" i="13" s="1"/>
  <c r="M16" i="13"/>
  <c r="L4" i="13"/>
  <c r="M4" i="13" s="1"/>
  <c r="M3" i="13"/>
  <c r="L18" i="13"/>
  <c r="M18" i="13" s="1"/>
  <c r="L12" i="13"/>
  <c r="M12" i="13" s="1"/>
  <c r="L2" i="13"/>
  <c r="M2" i="13" s="1"/>
  <c r="L3" i="13"/>
  <c r="M14" i="13"/>
  <c r="L15" i="13"/>
  <c r="M20" i="13"/>
  <c r="N20" i="13" s="1"/>
  <c r="O20" i="13" s="1"/>
  <c r="L20" i="13"/>
  <c r="L16" i="13"/>
  <c r="M15" i="13"/>
  <c r="L5" i="13"/>
  <c r="M5" i="13" s="1"/>
  <c r="L7" i="13"/>
  <c r="M7" i="13" s="1"/>
  <c r="L19" i="13"/>
  <c r="M19" i="13" s="1"/>
  <c r="N19" i="13" s="1"/>
  <c r="O19" i="13" s="1"/>
  <c r="L6" i="13"/>
  <c r="M6" i="13" s="1"/>
  <c r="L13" i="13"/>
  <c r="M13" i="13" s="1"/>
  <c r="L14" i="11"/>
  <c r="M14" i="11" s="1"/>
  <c r="L13" i="11"/>
  <c r="M13" i="11" s="1"/>
  <c r="M20" i="11"/>
  <c r="N20" i="11" s="1"/>
  <c r="O20" i="11" s="1"/>
  <c r="L20" i="11"/>
  <c r="L10" i="11"/>
  <c r="L18" i="11"/>
  <c r="M18" i="11" s="1"/>
  <c r="L11" i="11"/>
  <c r="M11" i="11" s="1"/>
  <c r="M10" i="11"/>
  <c r="L17" i="11"/>
  <c r="M17" i="11" s="1"/>
  <c r="L5" i="11"/>
  <c r="M5" i="11" s="1"/>
  <c r="L9" i="11"/>
  <c r="M9" i="11" s="1"/>
  <c r="L8" i="11"/>
  <c r="M8" i="11" s="1"/>
  <c r="L7" i="11"/>
  <c r="M7" i="11" s="1"/>
  <c r="L19" i="11"/>
  <c r="M19" i="11" s="1"/>
  <c r="L2" i="11"/>
  <c r="M2" i="11" s="1"/>
  <c r="L3" i="11"/>
  <c r="M3" i="11" s="1"/>
  <c r="L12" i="11"/>
  <c r="M12" i="11" s="1"/>
  <c r="L16" i="11"/>
  <c r="M16" i="11" s="1"/>
  <c r="L4" i="11"/>
  <c r="M4" i="11" s="1"/>
  <c r="L15" i="11"/>
  <c r="M15" i="11" s="1"/>
  <c r="L6" i="11"/>
  <c r="M6" i="11" s="1"/>
  <c r="L18" i="9"/>
  <c r="M18" i="9" s="1"/>
  <c r="L11" i="9"/>
  <c r="M11" i="9" s="1"/>
  <c r="L14" i="9"/>
  <c r="M14" i="9" s="1"/>
  <c r="L17" i="9"/>
  <c r="M17" i="9" s="1"/>
  <c r="M20" i="9"/>
  <c r="N20" i="9" s="1"/>
  <c r="O20" i="9" s="1"/>
  <c r="L20" i="9"/>
  <c r="L10" i="9"/>
  <c r="M10" i="9" s="1"/>
  <c r="L13" i="9"/>
  <c r="M13" i="9" s="1"/>
  <c r="L6" i="9"/>
  <c r="M6" i="9" s="1"/>
  <c r="L4" i="9"/>
  <c r="M4" i="9" s="1"/>
  <c r="L9" i="9"/>
  <c r="M9" i="9" s="1"/>
  <c r="L5" i="9"/>
  <c r="M5" i="9" s="1"/>
  <c r="L19" i="9"/>
  <c r="M19" i="9" s="1"/>
  <c r="L12" i="9"/>
  <c r="M12" i="9" s="1"/>
  <c r="L2" i="9"/>
  <c r="M2" i="9" s="1"/>
  <c r="L3" i="9"/>
  <c r="M3" i="9" s="1"/>
  <c r="L15" i="9"/>
  <c r="M15" i="9" s="1"/>
  <c r="L16" i="9"/>
  <c r="M16" i="9" s="1"/>
  <c r="L3" i="4"/>
  <c r="L12" i="8"/>
  <c r="M12" i="8" s="1"/>
  <c r="L5" i="8"/>
  <c r="M5" i="8"/>
  <c r="L6" i="8"/>
  <c r="M6" i="8" s="1"/>
  <c r="L18" i="8"/>
  <c r="M18" i="8" s="1"/>
  <c r="L15" i="8"/>
  <c r="M15" i="8" s="1"/>
  <c r="L11" i="8"/>
  <c r="M11" i="8" s="1"/>
  <c r="L17" i="8"/>
  <c r="M17" i="8" s="1"/>
  <c r="M20" i="8"/>
  <c r="N20" i="8" s="1"/>
  <c r="O20" i="8" s="1"/>
  <c r="L20" i="8"/>
  <c r="M19" i="8"/>
  <c r="L4" i="8"/>
  <c r="M4" i="8" s="1"/>
  <c r="M3" i="8"/>
  <c r="L16" i="8"/>
  <c r="M16" i="8" s="1"/>
  <c r="L10" i="8"/>
  <c r="M10" i="8" s="1"/>
  <c r="M7" i="8"/>
  <c r="L8" i="8"/>
  <c r="M8" i="8" s="1"/>
  <c r="L14" i="8"/>
  <c r="M14" i="8" s="1"/>
  <c r="M13" i="8"/>
  <c r="L11" i="7"/>
  <c r="L7" i="7"/>
  <c r="M7" i="7" s="1"/>
  <c r="L15" i="7"/>
  <c r="M15" i="7" s="1"/>
  <c r="L19" i="7"/>
  <c r="M19" i="7" s="1"/>
  <c r="L14" i="7"/>
  <c r="M14" i="7" s="1"/>
  <c r="M11" i="7"/>
  <c r="L12" i="7"/>
  <c r="M12" i="7" s="1"/>
  <c r="L18" i="7"/>
  <c r="M18" i="7" s="1"/>
  <c r="L16" i="7"/>
  <c r="M16" i="7" s="1"/>
  <c r="L17" i="7"/>
  <c r="M17" i="7" s="1"/>
  <c r="M20" i="7"/>
  <c r="N20" i="7" s="1"/>
  <c r="O20" i="7" s="1"/>
  <c r="L20" i="7"/>
  <c r="L10" i="7"/>
  <c r="M10" i="7" s="1"/>
  <c r="L13" i="7"/>
  <c r="M13" i="7" s="1"/>
  <c r="L2" i="7"/>
  <c r="M2" i="7" s="1"/>
  <c r="L3" i="7"/>
  <c r="M3" i="7" s="1"/>
  <c r="L5" i="7"/>
  <c r="M5" i="7" s="1"/>
  <c r="L9" i="7"/>
  <c r="M9" i="7" s="1"/>
  <c r="L6" i="7"/>
  <c r="M6" i="7" s="1"/>
  <c r="L4" i="7"/>
  <c r="M4" i="7" s="1"/>
  <c r="L15" i="6"/>
  <c r="M15" i="6" s="1"/>
  <c r="L19" i="6"/>
  <c r="M19" i="6" s="1"/>
  <c r="L18" i="6"/>
  <c r="M18" i="6" s="1"/>
  <c r="L16" i="6"/>
  <c r="M16" i="6" s="1"/>
  <c r="L11" i="6"/>
  <c r="M11" i="6" s="1"/>
  <c r="L14" i="6"/>
  <c r="M14" i="6" s="1"/>
  <c r="L12" i="6"/>
  <c r="M12" i="6" s="1"/>
  <c r="L17" i="6"/>
  <c r="M17" i="6" s="1"/>
  <c r="M20" i="6"/>
  <c r="N20" i="6" s="1"/>
  <c r="O20" i="6" s="1"/>
  <c r="L20" i="6"/>
  <c r="L10" i="6"/>
  <c r="M10" i="6" s="1"/>
  <c r="L13" i="6"/>
  <c r="M13" i="6" s="1"/>
  <c r="L5" i="6"/>
  <c r="M5" i="6" s="1"/>
  <c r="L9" i="6"/>
  <c r="M9" i="6" s="1"/>
  <c r="L8" i="6"/>
  <c r="M8" i="6" s="1"/>
  <c r="L3" i="6"/>
  <c r="M3" i="6" s="1"/>
  <c r="L2" i="6"/>
  <c r="M2" i="6" s="1"/>
  <c r="L7" i="6"/>
  <c r="M7" i="6" s="1"/>
  <c r="M6" i="6"/>
  <c r="L4" i="6"/>
  <c r="M4" i="6" s="1"/>
  <c r="L18" i="5"/>
  <c r="L14" i="5"/>
  <c r="L4" i="5"/>
  <c r="M4" i="5" s="1"/>
  <c r="M14" i="5"/>
  <c r="L15" i="5"/>
  <c r="L10" i="5"/>
  <c r="L11" i="5"/>
  <c r="M11" i="5" s="1"/>
  <c r="M10" i="5"/>
  <c r="L17" i="5"/>
  <c r="M17" i="5" s="1"/>
  <c r="M20" i="5"/>
  <c r="N20" i="5" s="1"/>
  <c r="O20" i="5" s="1"/>
  <c r="L20" i="5"/>
  <c r="L13" i="5"/>
  <c r="M13" i="5" s="1"/>
  <c r="L2" i="5"/>
  <c r="M2" i="5" s="1"/>
  <c r="L3" i="5"/>
  <c r="M3" i="5" s="1"/>
  <c r="M8" i="5"/>
  <c r="L9" i="5"/>
  <c r="M9" i="5" s="1"/>
  <c r="L7" i="5"/>
  <c r="M7" i="5" s="1"/>
  <c r="M18" i="5"/>
  <c r="L19" i="5"/>
  <c r="M19" i="5" s="1"/>
  <c r="M5" i="5"/>
  <c r="L6" i="5"/>
  <c r="M6" i="5" s="1"/>
  <c r="M15" i="5"/>
  <c r="L16" i="5"/>
  <c r="M16" i="5" s="1"/>
  <c r="L12" i="5"/>
  <c r="M12" i="5" s="1"/>
  <c r="L15" i="4"/>
  <c r="L17" i="4"/>
  <c r="M17" i="4" s="1"/>
  <c r="L5" i="4"/>
  <c r="M5" i="4" s="1"/>
  <c r="L12" i="4"/>
  <c r="M12" i="4" s="1"/>
  <c r="L11" i="4"/>
  <c r="M11" i="4" s="1"/>
  <c r="M20" i="4"/>
  <c r="N20" i="4" s="1"/>
  <c r="O20" i="4" s="1"/>
  <c r="L20" i="4"/>
  <c r="L13" i="4"/>
  <c r="M13" i="4" s="1"/>
  <c r="L6" i="4"/>
  <c r="M6" i="4" s="1"/>
  <c r="L4" i="4"/>
  <c r="M4" i="4" s="1"/>
  <c r="M3" i="4"/>
  <c r="L18" i="4"/>
  <c r="M18" i="4" s="1"/>
  <c r="L14" i="4"/>
  <c r="M14" i="4" s="1"/>
  <c r="L10" i="4"/>
  <c r="M10" i="4" s="1"/>
  <c r="M8" i="4"/>
  <c r="L9" i="4"/>
  <c r="M9" i="4" s="1"/>
  <c r="L19" i="4"/>
  <c r="M19" i="4" s="1"/>
  <c r="M15" i="4"/>
  <c r="L16" i="4"/>
  <c r="M16" i="4" s="1"/>
  <c r="L17" i="3"/>
  <c r="M17" i="3" s="1"/>
  <c r="L14" i="3"/>
  <c r="M14" i="3" s="1"/>
  <c r="L19" i="3"/>
  <c r="M19" i="3" s="1"/>
  <c r="L18" i="3"/>
  <c r="M18" i="3" s="1"/>
  <c r="L13" i="3"/>
  <c r="M13" i="3" s="1"/>
  <c r="L16" i="3"/>
  <c r="M16" i="3" s="1"/>
  <c r="M15" i="3"/>
  <c r="N19" i="23" l="1"/>
  <c r="O19" i="23" s="1"/>
  <c r="N19" i="11"/>
  <c r="O19" i="11" s="1"/>
  <c r="N19" i="31"/>
  <c r="O19" i="31" s="1"/>
  <c r="N19" i="27"/>
  <c r="O19" i="27" s="1"/>
  <c r="N19" i="35"/>
  <c r="O19" i="35" s="1"/>
  <c r="N18" i="33"/>
  <c r="O18" i="33" s="1"/>
  <c r="N19" i="6"/>
  <c r="O19" i="6" s="1"/>
  <c r="N19" i="38"/>
  <c r="O19" i="38" s="1"/>
  <c r="N21" i="38"/>
  <c r="O21" i="38" s="1"/>
  <c r="N20" i="38"/>
  <c r="O20" i="38" s="1"/>
  <c r="N18" i="38"/>
  <c r="O18" i="38" s="1"/>
  <c r="L74" i="38"/>
  <c r="M74" i="38" s="1"/>
  <c r="N2" i="38"/>
  <c r="N5" i="38"/>
  <c r="O5" i="38" s="1"/>
  <c r="L65" i="38"/>
  <c r="M65" i="38" s="1"/>
  <c r="N12" i="38"/>
  <c r="O12" i="38" s="1"/>
  <c r="N6" i="38"/>
  <c r="O6" i="38" s="1"/>
  <c r="L69" i="38"/>
  <c r="M69" i="38" s="1"/>
  <c r="N7" i="38"/>
  <c r="O7" i="38" s="1"/>
  <c r="N10" i="38"/>
  <c r="O10" i="38" s="1"/>
  <c r="N3" i="38"/>
  <c r="O3" i="38" s="1"/>
  <c r="N11" i="38"/>
  <c r="O11" i="38" s="1"/>
  <c r="N23" i="38"/>
  <c r="O23" i="38" s="1"/>
  <c r="N17" i="38"/>
  <c r="O17" i="38" s="1"/>
  <c r="N4" i="38"/>
  <c r="O4" i="38" s="1"/>
  <c r="N8" i="38"/>
  <c r="O8" i="38" s="1"/>
  <c r="N9" i="38"/>
  <c r="O9" i="38" s="1"/>
  <c r="N16" i="38"/>
  <c r="O16" i="38" s="1"/>
  <c r="L67" i="38"/>
  <c r="M67" i="38" s="1"/>
  <c r="N14" i="38"/>
  <c r="O14" i="38" s="1"/>
  <c r="N13" i="38"/>
  <c r="O13" i="38" s="1"/>
  <c r="N15" i="38"/>
  <c r="O15" i="38" s="1"/>
  <c r="L64" i="38"/>
  <c r="M64" i="38" s="1"/>
  <c r="L61" i="38"/>
  <c r="M61" i="38" s="1"/>
  <c r="L62" i="38"/>
  <c r="M62" i="38" s="1"/>
  <c r="L66" i="38"/>
  <c r="M66" i="38" s="1"/>
  <c r="L77" i="38"/>
  <c r="M77" i="38" s="1"/>
  <c r="L70" i="38"/>
  <c r="M70" i="38" s="1"/>
  <c r="L79" i="38"/>
  <c r="M79" i="38" s="1"/>
  <c r="L73" i="38"/>
  <c r="M73" i="38" s="1"/>
  <c r="L78" i="38"/>
  <c r="M78" i="38" s="1"/>
  <c r="L71" i="38"/>
  <c r="M71" i="38" s="1"/>
  <c r="L76" i="38"/>
  <c r="M76" i="38" s="1"/>
  <c r="N46" i="38"/>
  <c r="O46" i="38" s="1"/>
  <c r="N47" i="38"/>
  <c r="O47" i="38" s="1"/>
  <c r="N52" i="38"/>
  <c r="O52" i="38" s="1"/>
  <c r="N50" i="38"/>
  <c r="O50" i="38" s="1"/>
  <c r="N48" i="38"/>
  <c r="O48" i="38" s="1"/>
  <c r="N51" i="38"/>
  <c r="O51" i="38" s="1"/>
  <c r="N49" i="38"/>
  <c r="O49" i="38" s="1"/>
  <c r="L68" i="38"/>
  <c r="M68" i="38" s="1"/>
  <c r="L72" i="38"/>
  <c r="M72" i="38" s="1"/>
  <c r="N36" i="38"/>
  <c r="O36" i="38" s="1"/>
  <c r="N42" i="38"/>
  <c r="O42" i="38" s="1"/>
  <c r="N43" i="38"/>
  <c r="O43" i="38" s="1"/>
  <c r="N38" i="38"/>
  <c r="O38" i="38" s="1"/>
  <c r="N37" i="38"/>
  <c r="O37" i="38" s="1"/>
  <c r="N41" i="38"/>
  <c r="O41" i="38" s="1"/>
  <c r="N40" i="38"/>
  <c r="O40" i="38" s="1"/>
  <c r="N31" i="38"/>
  <c r="O31" i="38" s="1"/>
  <c r="N45" i="38"/>
  <c r="O45" i="38" s="1"/>
  <c r="N39" i="38"/>
  <c r="O39" i="38" s="1"/>
  <c r="N30" i="38"/>
  <c r="O30" i="38" s="1"/>
  <c r="N35" i="38"/>
  <c r="O35" i="38" s="1"/>
  <c r="N33" i="38"/>
  <c r="O33" i="38" s="1"/>
  <c r="N29" i="38"/>
  <c r="O29" i="38" s="1"/>
  <c r="N32" i="38"/>
  <c r="O32" i="38" s="1"/>
  <c r="N34" i="38"/>
  <c r="O34" i="38" s="1"/>
  <c r="N44" i="38"/>
  <c r="O44" i="38" s="1"/>
  <c r="O2" i="38"/>
  <c r="N15" i="36"/>
  <c r="O15" i="36" s="1"/>
  <c r="N4" i="36"/>
  <c r="O4" i="36" s="1"/>
  <c r="N3" i="36"/>
  <c r="O3" i="36" s="1"/>
  <c r="N2" i="36"/>
  <c r="O2" i="36" s="1"/>
  <c r="N11" i="36"/>
  <c r="O11" i="36" s="1"/>
  <c r="N6" i="36"/>
  <c r="O6" i="36" s="1"/>
  <c r="N17" i="36"/>
  <c r="O17" i="36" s="1"/>
  <c r="N10" i="36"/>
  <c r="O10" i="36" s="1"/>
  <c r="N12" i="36"/>
  <c r="O12" i="36" s="1"/>
  <c r="N16" i="36"/>
  <c r="O16" i="36" s="1"/>
  <c r="N8" i="36"/>
  <c r="O8" i="36" s="1"/>
  <c r="N13" i="36"/>
  <c r="O13" i="36" s="1"/>
  <c r="N9" i="36"/>
  <c r="O9" i="36" s="1"/>
  <c r="N14" i="36"/>
  <c r="O14" i="36" s="1"/>
  <c r="N5" i="36"/>
  <c r="O5" i="36" s="1"/>
  <c r="N7" i="36"/>
  <c r="O7" i="36" s="1"/>
  <c r="N17" i="35"/>
  <c r="O17" i="35" s="1"/>
  <c r="N10" i="35"/>
  <c r="O10" i="35" s="1"/>
  <c r="N7" i="35"/>
  <c r="O7" i="35" s="1"/>
  <c r="N2" i="35"/>
  <c r="O2" i="35" s="1"/>
  <c r="N8" i="35"/>
  <c r="O8" i="35" s="1"/>
  <c r="N5" i="35"/>
  <c r="O5" i="35" s="1"/>
  <c r="N16" i="35"/>
  <c r="O16" i="35" s="1"/>
  <c r="N12" i="35"/>
  <c r="O12" i="35" s="1"/>
  <c r="N3" i="35"/>
  <c r="O3" i="35" s="1"/>
  <c r="N4" i="35"/>
  <c r="O4" i="35" s="1"/>
  <c r="N6" i="35"/>
  <c r="O6" i="35" s="1"/>
  <c r="N14" i="35"/>
  <c r="O14" i="35" s="1"/>
  <c r="N13" i="35"/>
  <c r="O13" i="35" s="1"/>
  <c r="N11" i="35"/>
  <c r="O11" i="35" s="1"/>
  <c r="N18" i="35"/>
  <c r="O18" i="35" s="1"/>
  <c r="N15" i="35"/>
  <c r="O15" i="35" s="1"/>
  <c r="N9" i="35"/>
  <c r="O9" i="35" s="1"/>
  <c r="N13" i="34"/>
  <c r="O13" i="34" s="1"/>
  <c r="N18" i="34"/>
  <c r="O18" i="34" s="1"/>
  <c r="N8" i="34"/>
  <c r="O8" i="34" s="1"/>
  <c r="N17" i="34"/>
  <c r="O17" i="34" s="1"/>
  <c r="N11" i="34"/>
  <c r="O11" i="34" s="1"/>
  <c r="N6" i="34"/>
  <c r="O6" i="34" s="1"/>
  <c r="N3" i="34"/>
  <c r="O3" i="34" s="1"/>
  <c r="N12" i="34"/>
  <c r="O12" i="34" s="1"/>
  <c r="N7" i="34"/>
  <c r="O7" i="34" s="1"/>
  <c r="N10" i="34"/>
  <c r="O10" i="34" s="1"/>
  <c r="N9" i="34"/>
  <c r="O9" i="34" s="1"/>
  <c r="N4" i="34"/>
  <c r="O4" i="34" s="1"/>
  <c r="N14" i="34"/>
  <c r="O14" i="34" s="1"/>
  <c r="N16" i="34"/>
  <c r="O16" i="34" s="1"/>
  <c r="N15" i="34"/>
  <c r="O15" i="34" s="1"/>
  <c r="N2" i="34"/>
  <c r="O2" i="34" s="1"/>
  <c r="N5" i="34"/>
  <c r="O5" i="34" s="1"/>
  <c r="N6" i="33"/>
  <c r="O6" i="33" s="1"/>
  <c r="N14" i="33"/>
  <c r="O14" i="33" s="1"/>
  <c r="N19" i="33"/>
  <c r="O19" i="33" s="1"/>
  <c r="N5" i="33"/>
  <c r="O5" i="33" s="1"/>
  <c r="N16" i="33"/>
  <c r="O16" i="33" s="1"/>
  <c r="N12" i="33"/>
  <c r="O12" i="33" s="1"/>
  <c r="N9" i="33"/>
  <c r="O9" i="33" s="1"/>
  <c r="N13" i="33"/>
  <c r="O13" i="33" s="1"/>
  <c r="N3" i="33"/>
  <c r="O3" i="33" s="1"/>
  <c r="N17" i="33"/>
  <c r="O17" i="33" s="1"/>
  <c r="N15" i="33"/>
  <c r="O15" i="33" s="1"/>
  <c r="N4" i="33"/>
  <c r="O4" i="33" s="1"/>
  <c r="N8" i="33"/>
  <c r="O8" i="33" s="1"/>
  <c r="N7" i="33"/>
  <c r="O7" i="33" s="1"/>
  <c r="N2" i="33"/>
  <c r="O2" i="33" s="1"/>
  <c r="N11" i="33"/>
  <c r="O11" i="33" s="1"/>
  <c r="N10" i="33"/>
  <c r="O10" i="33" s="1"/>
  <c r="N19" i="32"/>
  <c r="O19" i="32" s="1"/>
  <c r="N18" i="32"/>
  <c r="O18" i="32" s="1"/>
  <c r="N8" i="32"/>
  <c r="O8" i="32" s="1"/>
  <c r="N3" i="32"/>
  <c r="O3" i="32" s="1"/>
  <c r="N12" i="32"/>
  <c r="O12" i="32" s="1"/>
  <c r="N2" i="32"/>
  <c r="O2" i="32" s="1"/>
  <c r="N16" i="32"/>
  <c r="O16" i="32" s="1"/>
  <c r="N4" i="32"/>
  <c r="O4" i="32" s="1"/>
  <c r="N14" i="32"/>
  <c r="O14" i="32" s="1"/>
  <c r="N17" i="32"/>
  <c r="O17" i="32" s="1"/>
  <c r="N11" i="32"/>
  <c r="O11" i="32" s="1"/>
  <c r="N13" i="32"/>
  <c r="O13" i="32" s="1"/>
  <c r="N5" i="32"/>
  <c r="O5" i="32" s="1"/>
  <c r="N6" i="32"/>
  <c r="O6" i="32" s="1"/>
  <c r="N7" i="32"/>
  <c r="O7" i="32" s="1"/>
  <c r="N10" i="32"/>
  <c r="O10" i="32" s="1"/>
  <c r="N15" i="32"/>
  <c r="O15" i="32" s="1"/>
  <c r="N9" i="32"/>
  <c r="O9" i="32" s="1"/>
  <c r="N4" i="31"/>
  <c r="O4" i="31" s="1"/>
  <c r="N14" i="31"/>
  <c r="O14" i="31" s="1"/>
  <c r="N8" i="31"/>
  <c r="O8" i="31" s="1"/>
  <c r="N6" i="31"/>
  <c r="O6" i="31" s="1"/>
  <c r="N5" i="31"/>
  <c r="O5" i="31" s="1"/>
  <c r="N17" i="31"/>
  <c r="O17" i="31" s="1"/>
  <c r="N2" i="31"/>
  <c r="O2" i="31" s="1"/>
  <c r="N11" i="31"/>
  <c r="O11" i="31" s="1"/>
  <c r="N3" i="31"/>
  <c r="O3" i="31" s="1"/>
  <c r="N18" i="31"/>
  <c r="O18" i="31" s="1"/>
  <c r="N9" i="31"/>
  <c r="O9" i="31" s="1"/>
  <c r="N15" i="31"/>
  <c r="O15" i="31" s="1"/>
  <c r="N7" i="31"/>
  <c r="O7" i="31" s="1"/>
  <c r="N12" i="31"/>
  <c r="O12" i="31" s="1"/>
  <c r="N10" i="31"/>
  <c r="O10" i="31" s="1"/>
  <c r="N16" i="31"/>
  <c r="O16" i="31" s="1"/>
  <c r="N13" i="31"/>
  <c r="O13" i="31" s="1"/>
  <c r="N19" i="30"/>
  <c r="O19" i="30" s="1"/>
  <c r="N3" i="30"/>
  <c r="O3" i="30" s="1"/>
  <c r="N17" i="30"/>
  <c r="O17" i="30" s="1"/>
  <c r="N18" i="30"/>
  <c r="O18" i="30" s="1"/>
  <c r="N2" i="30"/>
  <c r="O2" i="30" s="1"/>
  <c r="N8" i="30"/>
  <c r="O8" i="30" s="1"/>
  <c r="N6" i="30"/>
  <c r="O6" i="30" s="1"/>
  <c r="N5" i="30"/>
  <c r="O5" i="30" s="1"/>
  <c r="N12" i="30"/>
  <c r="O12" i="30" s="1"/>
  <c r="N15" i="30"/>
  <c r="O15" i="30" s="1"/>
  <c r="N14" i="30"/>
  <c r="O14" i="30" s="1"/>
  <c r="N10" i="30"/>
  <c r="O10" i="30" s="1"/>
  <c r="N16" i="30"/>
  <c r="O16" i="30" s="1"/>
  <c r="N13" i="30"/>
  <c r="O13" i="30" s="1"/>
  <c r="N7" i="30"/>
  <c r="O7" i="30" s="1"/>
  <c r="N4" i="30"/>
  <c r="O4" i="30" s="1"/>
  <c r="N9" i="30"/>
  <c r="O9" i="30" s="1"/>
  <c r="N11" i="30"/>
  <c r="O11" i="30" s="1"/>
  <c r="N11" i="29"/>
  <c r="O11" i="29" s="1"/>
  <c r="N17" i="29"/>
  <c r="O17" i="29" s="1"/>
  <c r="N18" i="29"/>
  <c r="O18" i="29" s="1"/>
  <c r="N2" i="29"/>
  <c r="O2" i="29" s="1"/>
  <c r="N10" i="29"/>
  <c r="O10" i="29" s="1"/>
  <c r="N6" i="29"/>
  <c r="O6" i="29" s="1"/>
  <c r="N4" i="29"/>
  <c r="O4" i="29" s="1"/>
  <c r="N3" i="29"/>
  <c r="O3" i="29" s="1"/>
  <c r="N7" i="29"/>
  <c r="O7" i="29" s="1"/>
  <c r="N9" i="29"/>
  <c r="O9" i="29" s="1"/>
  <c r="N5" i="29"/>
  <c r="O5" i="29" s="1"/>
  <c r="N15" i="29"/>
  <c r="O15" i="29" s="1"/>
  <c r="N14" i="29"/>
  <c r="O14" i="29" s="1"/>
  <c r="N8" i="29"/>
  <c r="O8" i="29" s="1"/>
  <c r="N12" i="29"/>
  <c r="O12" i="29" s="1"/>
  <c r="N16" i="29"/>
  <c r="O16" i="29" s="1"/>
  <c r="N13" i="29"/>
  <c r="O13" i="29" s="1"/>
  <c r="N19" i="28"/>
  <c r="O19" i="28" s="1"/>
  <c r="N13" i="28"/>
  <c r="O13" i="28" s="1"/>
  <c r="N17" i="28"/>
  <c r="O17" i="28" s="1"/>
  <c r="N18" i="28"/>
  <c r="O18" i="28" s="1"/>
  <c r="N7" i="28"/>
  <c r="O7" i="28" s="1"/>
  <c r="N4" i="28"/>
  <c r="O4" i="28" s="1"/>
  <c r="N11" i="28"/>
  <c r="O11" i="28" s="1"/>
  <c r="N12" i="28"/>
  <c r="O12" i="28" s="1"/>
  <c r="N2" i="28"/>
  <c r="O2" i="28" s="1"/>
  <c r="N14" i="28"/>
  <c r="O14" i="28" s="1"/>
  <c r="N6" i="28"/>
  <c r="O6" i="28" s="1"/>
  <c r="N8" i="28"/>
  <c r="O8" i="28" s="1"/>
  <c r="N15" i="28"/>
  <c r="O15" i="28" s="1"/>
  <c r="N9" i="28"/>
  <c r="O9" i="28" s="1"/>
  <c r="N5" i="28"/>
  <c r="O5" i="28" s="1"/>
  <c r="N10" i="28"/>
  <c r="O10" i="28" s="1"/>
  <c r="N3" i="28"/>
  <c r="O3" i="28" s="1"/>
  <c r="N16" i="28"/>
  <c r="O16" i="28" s="1"/>
  <c r="N10" i="27"/>
  <c r="O10" i="27" s="1"/>
  <c r="N7" i="27"/>
  <c r="O7" i="27" s="1"/>
  <c r="N12" i="27"/>
  <c r="O12" i="27" s="1"/>
  <c r="N14" i="27"/>
  <c r="O14" i="27" s="1"/>
  <c r="N18" i="27"/>
  <c r="O18" i="27" s="1"/>
  <c r="N2" i="27"/>
  <c r="O2" i="27" s="1"/>
  <c r="N5" i="27"/>
  <c r="O5" i="27" s="1"/>
  <c r="N15" i="27"/>
  <c r="O15" i="27" s="1"/>
  <c r="N3" i="27"/>
  <c r="O3" i="27" s="1"/>
  <c r="N17" i="27"/>
  <c r="O17" i="27" s="1"/>
  <c r="N4" i="27"/>
  <c r="O4" i="27" s="1"/>
  <c r="N11" i="27"/>
  <c r="O11" i="27" s="1"/>
  <c r="N13" i="27"/>
  <c r="O13" i="27" s="1"/>
  <c r="N8" i="27"/>
  <c r="O8" i="27" s="1"/>
  <c r="N16" i="27"/>
  <c r="O16" i="27" s="1"/>
  <c r="N9" i="27"/>
  <c r="O9" i="27" s="1"/>
  <c r="N6" i="27"/>
  <c r="O6" i="27" s="1"/>
  <c r="N19" i="26"/>
  <c r="O19" i="26" s="1"/>
  <c r="N8" i="26"/>
  <c r="O8" i="26" s="1"/>
  <c r="N15" i="26"/>
  <c r="O15" i="26" s="1"/>
  <c r="N17" i="26"/>
  <c r="O17" i="26" s="1"/>
  <c r="N18" i="26"/>
  <c r="O18" i="26" s="1"/>
  <c r="N11" i="26"/>
  <c r="O11" i="26" s="1"/>
  <c r="N2" i="26"/>
  <c r="O2" i="26" s="1"/>
  <c r="N4" i="26"/>
  <c r="O4" i="26" s="1"/>
  <c r="N13" i="26"/>
  <c r="O13" i="26" s="1"/>
  <c r="N7" i="26"/>
  <c r="O7" i="26" s="1"/>
  <c r="N14" i="26"/>
  <c r="O14" i="26" s="1"/>
  <c r="N6" i="26"/>
  <c r="O6" i="26" s="1"/>
  <c r="N9" i="26"/>
  <c r="O9" i="26" s="1"/>
  <c r="N3" i="26"/>
  <c r="O3" i="26" s="1"/>
  <c r="N16" i="26"/>
  <c r="O16" i="26" s="1"/>
  <c r="N10" i="26"/>
  <c r="O10" i="26" s="1"/>
  <c r="N5" i="26"/>
  <c r="O5" i="26" s="1"/>
  <c r="N12" i="26"/>
  <c r="O12" i="26" s="1"/>
  <c r="N19" i="25"/>
  <c r="O19" i="25" s="1"/>
  <c r="N18" i="25"/>
  <c r="O18" i="25" s="1"/>
  <c r="N6" i="25"/>
  <c r="O6" i="25" s="1"/>
  <c r="N14" i="25"/>
  <c r="O14" i="25" s="1"/>
  <c r="N17" i="25"/>
  <c r="O17" i="25" s="1"/>
  <c r="N4" i="25"/>
  <c r="O4" i="25" s="1"/>
  <c r="N5" i="25"/>
  <c r="O5" i="25" s="1"/>
  <c r="N2" i="25"/>
  <c r="O2" i="25" s="1"/>
  <c r="N9" i="25"/>
  <c r="O9" i="25" s="1"/>
  <c r="N11" i="25"/>
  <c r="O11" i="25" s="1"/>
  <c r="N8" i="25"/>
  <c r="O8" i="25" s="1"/>
  <c r="N13" i="25"/>
  <c r="O13" i="25" s="1"/>
  <c r="N12" i="25"/>
  <c r="O12" i="25" s="1"/>
  <c r="N3" i="25"/>
  <c r="O3" i="25" s="1"/>
  <c r="N10" i="25"/>
  <c r="O10" i="25" s="1"/>
  <c r="N15" i="25"/>
  <c r="O15" i="25" s="1"/>
  <c r="N16" i="25"/>
  <c r="O16" i="25" s="1"/>
  <c r="N7" i="25"/>
  <c r="O7" i="25" s="1"/>
  <c r="N19" i="24"/>
  <c r="O19" i="24" s="1"/>
  <c r="N10" i="24"/>
  <c r="O10" i="24" s="1"/>
  <c r="N3" i="24"/>
  <c r="O3" i="24" s="1"/>
  <c r="N2" i="24"/>
  <c r="O2" i="24" s="1"/>
  <c r="N7" i="24"/>
  <c r="O7" i="24" s="1"/>
  <c r="N17" i="24"/>
  <c r="O17" i="24" s="1"/>
  <c r="N12" i="24"/>
  <c r="O12" i="24" s="1"/>
  <c r="N9" i="24"/>
  <c r="O9" i="24" s="1"/>
  <c r="N11" i="24"/>
  <c r="O11" i="24" s="1"/>
  <c r="N16" i="24"/>
  <c r="O16" i="24" s="1"/>
  <c r="N4" i="24"/>
  <c r="O4" i="24" s="1"/>
  <c r="N15" i="24"/>
  <c r="O15" i="24" s="1"/>
  <c r="N6" i="24"/>
  <c r="O6" i="24" s="1"/>
  <c r="N8" i="24"/>
  <c r="O8" i="24" s="1"/>
  <c r="N14" i="24"/>
  <c r="O14" i="24" s="1"/>
  <c r="N5" i="24"/>
  <c r="O5" i="24" s="1"/>
  <c r="N18" i="24"/>
  <c r="O18" i="24" s="1"/>
  <c r="N13" i="24"/>
  <c r="O13" i="24" s="1"/>
  <c r="N17" i="23"/>
  <c r="O17" i="23" s="1"/>
  <c r="N5" i="23"/>
  <c r="O5" i="23" s="1"/>
  <c r="N4" i="23"/>
  <c r="O4" i="23" s="1"/>
  <c r="N8" i="23"/>
  <c r="O8" i="23" s="1"/>
  <c r="N14" i="23"/>
  <c r="O14" i="23" s="1"/>
  <c r="N10" i="23"/>
  <c r="O10" i="23" s="1"/>
  <c r="N15" i="23"/>
  <c r="O15" i="23" s="1"/>
  <c r="N16" i="23"/>
  <c r="O16" i="23" s="1"/>
  <c r="N9" i="23"/>
  <c r="O9" i="23" s="1"/>
  <c r="N18" i="23"/>
  <c r="O18" i="23" s="1"/>
  <c r="N7" i="23"/>
  <c r="O7" i="23" s="1"/>
  <c r="N3" i="23"/>
  <c r="O3" i="23" s="1"/>
  <c r="N12" i="23"/>
  <c r="O12" i="23" s="1"/>
  <c r="N11" i="23"/>
  <c r="O11" i="23" s="1"/>
  <c r="N13" i="23"/>
  <c r="O13" i="23" s="1"/>
  <c r="N2" i="23"/>
  <c r="O2" i="23" s="1"/>
  <c r="N6" i="23"/>
  <c r="O6" i="23" s="1"/>
  <c r="N14" i="22"/>
  <c r="O14" i="22" s="1"/>
  <c r="N15" i="22"/>
  <c r="O15" i="22" s="1"/>
  <c r="N19" i="22"/>
  <c r="O19" i="22" s="1"/>
  <c r="N12" i="22"/>
  <c r="O12" i="22" s="1"/>
  <c r="N10" i="22"/>
  <c r="O10" i="22" s="1"/>
  <c r="N2" i="22"/>
  <c r="O2" i="22" s="1"/>
  <c r="N3" i="22"/>
  <c r="O3" i="22" s="1"/>
  <c r="N17" i="22"/>
  <c r="O17" i="22" s="1"/>
  <c r="N4" i="22"/>
  <c r="O4" i="22" s="1"/>
  <c r="N6" i="22"/>
  <c r="O6" i="22" s="1"/>
  <c r="N8" i="22"/>
  <c r="O8" i="22" s="1"/>
  <c r="N9" i="22"/>
  <c r="O9" i="22" s="1"/>
  <c r="N13" i="22"/>
  <c r="O13" i="22" s="1"/>
  <c r="N5" i="22"/>
  <c r="O5" i="22" s="1"/>
  <c r="N11" i="22"/>
  <c r="O11" i="22" s="1"/>
  <c r="N18" i="22"/>
  <c r="O18" i="22" s="1"/>
  <c r="N16" i="22"/>
  <c r="O16" i="22" s="1"/>
  <c r="N7" i="22"/>
  <c r="O7" i="22" s="1"/>
  <c r="N19" i="21"/>
  <c r="O19" i="21" s="1"/>
  <c r="N2" i="21"/>
  <c r="O2" i="21" s="1"/>
  <c r="N4" i="21"/>
  <c r="O4" i="21" s="1"/>
  <c r="N14" i="21"/>
  <c r="O14" i="21" s="1"/>
  <c r="N17" i="21"/>
  <c r="O17" i="21" s="1"/>
  <c r="N18" i="21"/>
  <c r="O18" i="21" s="1"/>
  <c r="N8" i="21"/>
  <c r="O8" i="21" s="1"/>
  <c r="N11" i="21"/>
  <c r="O11" i="21" s="1"/>
  <c r="N5" i="21"/>
  <c r="O5" i="21" s="1"/>
  <c r="N15" i="21"/>
  <c r="O15" i="21" s="1"/>
  <c r="N13" i="21"/>
  <c r="O13" i="21" s="1"/>
  <c r="N3" i="21"/>
  <c r="O3" i="21" s="1"/>
  <c r="N7" i="21"/>
  <c r="O7" i="21" s="1"/>
  <c r="N12" i="21"/>
  <c r="O12" i="21" s="1"/>
  <c r="N16" i="21"/>
  <c r="O16" i="21" s="1"/>
  <c r="N10" i="21"/>
  <c r="O10" i="21" s="1"/>
  <c r="N9" i="21"/>
  <c r="O9" i="21" s="1"/>
  <c r="N6" i="21"/>
  <c r="O6" i="21" s="1"/>
  <c r="N12" i="20"/>
  <c r="O12" i="20" s="1"/>
  <c r="N16" i="20"/>
  <c r="O16" i="20" s="1"/>
  <c r="N18" i="20"/>
  <c r="O18" i="20" s="1"/>
  <c r="N4" i="20"/>
  <c r="O4" i="20" s="1"/>
  <c r="N17" i="20"/>
  <c r="O17" i="20" s="1"/>
  <c r="N11" i="20"/>
  <c r="O11" i="20" s="1"/>
  <c r="N3" i="20"/>
  <c r="O3" i="20" s="1"/>
  <c r="N15" i="20"/>
  <c r="O15" i="20" s="1"/>
  <c r="N10" i="20"/>
  <c r="O10" i="20" s="1"/>
  <c r="N2" i="20"/>
  <c r="O2" i="20" s="1"/>
  <c r="N7" i="20"/>
  <c r="O7" i="20" s="1"/>
  <c r="N9" i="20"/>
  <c r="O9" i="20" s="1"/>
  <c r="N19" i="20"/>
  <c r="O19" i="20" s="1"/>
  <c r="N6" i="20"/>
  <c r="O6" i="20" s="1"/>
  <c r="N14" i="20"/>
  <c r="O14" i="20" s="1"/>
  <c r="N13" i="20"/>
  <c r="O13" i="20" s="1"/>
  <c r="N8" i="20"/>
  <c r="O8" i="20" s="1"/>
  <c r="N5" i="20"/>
  <c r="O5" i="20" s="1"/>
  <c r="N3" i="19"/>
  <c r="O3" i="19" s="1"/>
  <c r="N15" i="19"/>
  <c r="O15" i="19" s="1"/>
  <c r="N19" i="19"/>
  <c r="O19" i="19" s="1"/>
  <c r="N2" i="19"/>
  <c r="O2" i="19" s="1"/>
  <c r="N8" i="19"/>
  <c r="O8" i="19" s="1"/>
  <c r="N17" i="19"/>
  <c r="O17" i="19" s="1"/>
  <c r="N4" i="19"/>
  <c r="O4" i="19" s="1"/>
  <c r="N11" i="19"/>
  <c r="O11" i="19" s="1"/>
  <c r="N7" i="19"/>
  <c r="O7" i="19" s="1"/>
  <c r="N14" i="19"/>
  <c r="O14" i="19" s="1"/>
  <c r="N18" i="19"/>
  <c r="O18" i="19" s="1"/>
  <c r="N16" i="19"/>
  <c r="O16" i="19" s="1"/>
  <c r="N10" i="19"/>
  <c r="O10" i="19" s="1"/>
  <c r="N5" i="19"/>
  <c r="O5" i="19" s="1"/>
  <c r="N6" i="19"/>
  <c r="O6" i="19" s="1"/>
  <c r="N9" i="19"/>
  <c r="O9" i="19" s="1"/>
  <c r="N13" i="19"/>
  <c r="O13" i="19" s="1"/>
  <c r="N12" i="19"/>
  <c r="O12" i="19" s="1"/>
  <c r="N13" i="18"/>
  <c r="O13" i="18" s="1"/>
  <c r="N18" i="18"/>
  <c r="O18" i="18" s="1"/>
  <c r="N5" i="18"/>
  <c r="O5" i="18" s="1"/>
  <c r="N19" i="18"/>
  <c r="O19" i="18" s="1"/>
  <c r="N10" i="18"/>
  <c r="O10" i="18" s="1"/>
  <c r="N16" i="18"/>
  <c r="O16" i="18" s="1"/>
  <c r="N7" i="18"/>
  <c r="O7" i="18" s="1"/>
  <c r="N2" i="18"/>
  <c r="O2" i="18" s="1"/>
  <c r="N9" i="18"/>
  <c r="O9" i="18" s="1"/>
  <c r="N12" i="18"/>
  <c r="O12" i="18" s="1"/>
  <c r="N8" i="18"/>
  <c r="O8" i="18" s="1"/>
  <c r="N14" i="18"/>
  <c r="O14" i="18" s="1"/>
  <c r="N11" i="18"/>
  <c r="O11" i="18" s="1"/>
  <c r="N6" i="18"/>
  <c r="O6" i="18" s="1"/>
  <c r="N17" i="18"/>
  <c r="O17" i="18" s="1"/>
  <c r="N15" i="18"/>
  <c r="O15" i="18" s="1"/>
  <c r="N3" i="18"/>
  <c r="O3" i="18" s="1"/>
  <c r="N4" i="18"/>
  <c r="O4" i="18" s="1"/>
  <c r="N19" i="7"/>
  <c r="O19" i="7" s="1"/>
  <c r="N17" i="17"/>
  <c r="O17" i="17" s="1"/>
  <c r="N19" i="17"/>
  <c r="O19" i="17" s="1"/>
  <c r="N8" i="17"/>
  <c r="O8" i="17" s="1"/>
  <c r="N12" i="17"/>
  <c r="O12" i="17" s="1"/>
  <c r="N14" i="17"/>
  <c r="O14" i="17" s="1"/>
  <c r="N16" i="17"/>
  <c r="O16" i="17" s="1"/>
  <c r="N6" i="17"/>
  <c r="O6" i="17" s="1"/>
  <c r="N10" i="17"/>
  <c r="O10" i="17" s="1"/>
  <c r="N4" i="17"/>
  <c r="O4" i="17" s="1"/>
  <c r="N11" i="17"/>
  <c r="O11" i="17" s="1"/>
  <c r="N3" i="17"/>
  <c r="O3" i="17" s="1"/>
  <c r="N15" i="17"/>
  <c r="O15" i="17" s="1"/>
  <c r="N7" i="17"/>
  <c r="O7" i="17" s="1"/>
  <c r="N9" i="17"/>
  <c r="O9" i="17" s="1"/>
  <c r="N5" i="17"/>
  <c r="O5" i="17" s="1"/>
  <c r="N13" i="17"/>
  <c r="O13" i="17" s="1"/>
  <c r="N2" i="17"/>
  <c r="O2" i="17" s="1"/>
  <c r="N18" i="17"/>
  <c r="O18" i="17" s="1"/>
  <c r="N15" i="16"/>
  <c r="O15" i="16" s="1"/>
  <c r="N18" i="16"/>
  <c r="O18" i="16" s="1"/>
  <c r="N10" i="16"/>
  <c r="O10" i="16" s="1"/>
  <c r="N8" i="16"/>
  <c r="O8" i="16" s="1"/>
  <c r="N9" i="16"/>
  <c r="O9" i="16" s="1"/>
  <c r="N12" i="16"/>
  <c r="O12" i="16" s="1"/>
  <c r="N16" i="16"/>
  <c r="O16" i="16" s="1"/>
  <c r="N4" i="16"/>
  <c r="O4" i="16" s="1"/>
  <c r="N19" i="16"/>
  <c r="O19" i="16" s="1"/>
  <c r="N6" i="16"/>
  <c r="O6" i="16" s="1"/>
  <c r="N13" i="16"/>
  <c r="O13" i="16" s="1"/>
  <c r="N3" i="16"/>
  <c r="O3" i="16" s="1"/>
  <c r="N7" i="16"/>
  <c r="O7" i="16" s="1"/>
  <c r="N14" i="16"/>
  <c r="O14" i="16" s="1"/>
  <c r="N11" i="16"/>
  <c r="O11" i="16" s="1"/>
  <c r="N17" i="16"/>
  <c r="O17" i="16" s="1"/>
  <c r="N5" i="16"/>
  <c r="O5" i="16" s="1"/>
  <c r="N2" i="16"/>
  <c r="O2" i="16" s="1"/>
  <c r="N4" i="15"/>
  <c r="O4" i="15" s="1"/>
  <c r="N14" i="15"/>
  <c r="O14" i="15" s="1"/>
  <c r="N19" i="15"/>
  <c r="O19" i="15" s="1"/>
  <c r="N13" i="15"/>
  <c r="O13" i="15" s="1"/>
  <c r="N3" i="15"/>
  <c r="O3" i="15" s="1"/>
  <c r="N9" i="15"/>
  <c r="O9" i="15" s="1"/>
  <c r="N2" i="15"/>
  <c r="O2" i="15" s="1"/>
  <c r="N11" i="15"/>
  <c r="O11" i="15" s="1"/>
  <c r="N7" i="15"/>
  <c r="O7" i="15" s="1"/>
  <c r="N16" i="15"/>
  <c r="O16" i="15" s="1"/>
  <c r="N18" i="15"/>
  <c r="O18" i="15" s="1"/>
  <c r="N8" i="15"/>
  <c r="O8" i="15" s="1"/>
  <c r="N15" i="15"/>
  <c r="O15" i="15" s="1"/>
  <c r="N10" i="15"/>
  <c r="O10" i="15" s="1"/>
  <c r="N12" i="15"/>
  <c r="O12" i="15" s="1"/>
  <c r="N6" i="15"/>
  <c r="O6" i="15" s="1"/>
  <c r="N5" i="15"/>
  <c r="O5" i="15" s="1"/>
  <c r="N17" i="15"/>
  <c r="O17" i="15" s="1"/>
  <c r="N13" i="14"/>
  <c r="O13" i="14" s="1"/>
  <c r="N16" i="14"/>
  <c r="O16" i="14" s="1"/>
  <c r="N19" i="14"/>
  <c r="O19" i="14" s="1"/>
  <c r="N3" i="14"/>
  <c r="O3" i="14" s="1"/>
  <c r="N11" i="14"/>
  <c r="O11" i="14" s="1"/>
  <c r="N8" i="14"/>
  <c r="O8" i="14" s="1"/>
  <c r="N7" i="14"/>
  <c r="O7" i="14" s="1"/>
  <c r="N5" i="14"/>
  <c r="O5" i="14" s="1"/>
  <c r="N2" i="14"/>
  <c r="O2" i="14" s="1"/>
  <c r="N10" i="14"/>
  <c r="O10" i="14" s="1"/>
  <c r="N4" i="14"/>
  <c r="O4" i="14" s="1"/>
  <c r="N15" i="14"/>
  <c r="O15" i="14" s="1"/>
  <c r="N6" i="14"/>
  <c r="O6" i="14" s="1"/>
  <c r="N18" i="14"/>
  <c r="O18" i="14" s="1"/>
  <c r="N17" i="14"/>
  <c r="O17" i="14" s="1"/>
  <c r="N12" i="14"/>
  <c r="O12" i="14" s="1"/>
  <c r="N14" i="14"/>
  <c r="O14" i="14" s="1"/>
  <c r="N9" i="14"/>
  <c r="O9" i="14" s="1"/>
  <c r="N13" i="13"/>
  <c r="O13" i="13" s="1"/>
  <c r="N18" i="13"/>
  <c r="O18" i="13" s="1"/>
  <c r="N5" i="13"/>
  <c r="O5" i="13" s="1"/>
  <c r="N9" i="13"/>
  <c r="O9" i="13" s="1"/>
  <c r="N7" i="13"/>
  <c r="O7" i="13" s="1"/>
  <c r="N11" i="13"/>
  <c r="O11" i="13" s="1"/>
  <c r="N4" i="13"/>
  <c r="O4" i="13" s="1"/>
  <c r="N6" i="13"/>
  <c r="O6" i="13" s="1"/>
  <c r="N3" i="13"/>
  <c r="O3" i="13" s="1"/>
  <c r="N15" i="13"/>
  <c r="O15" i="13" s="1"/>
  <c r="N17" i="13"/>
  <c r="O17" i="13" s="1"/>
  <c r="N16" i="13"/>
  <c r="O16" i="13" s="1"/>
  <c r="N10" i="13"/>
  <c r="O10" i="13" s="1"/>
  <c r="N8" i="13"/>
  <c r="O8" i="13" s="1"/>
  <c r="N14" i="13"/>
  <c r="O14" i="13" s="1"/>
  <c r="N12" i="13"/>
  <c r="O12" i="13" s="1"/>
  <c r="N2" i="13"/>
  <c r="O2" i="13" s="1"/>
  <c r="N19" i="8"/>
  <c r="O19" i="8" s="1"/>
  <c r="N18" i="7"/>
  <c r="O18" i="7" s="1"/>
  <c r="N19" i="5"/>
  <c r="O19" i="5" s="1"/>
  <c r="N18" i="11"/>
  <c r="O18" i="11" s="1"/>
  <c r="N7" i="11"/>
  <c r="O7" i="11" s="1"/>
  <c r="N11" i="11"/>
  <c r="O11" i="11" s="1"/>
  <c r="N4" i="11"/>
  <c r="O4" i="11" s="1"/>
  <c r="N12" i="11"/>
  <c r="O12" i="11" s="1"/>
  <c r="N13" i="11"/>
  <c r="O13" i="11" s="1"/>
  <c r="N2" i="11"/>
  <c r="O2" i="11" s="1"/>
  <c r="N15" i="11"/>
  <c r="O15" i="11" s="1"/>
  <c r="N9" i="11"/>
  <c r="O9" i="11" s="1"/>
  <c r="N10" i="11"/>
  <c r="O10" i="11" s="1"/>
  <c r="N16" i="11"/>
  <c r="O16" i="11" s="1"/>
  <c r="N14" i="11"/>
  <c r="O14" i="11" s="1"/>
  <c r="N3" i="11"/>
  <c r="O3" i="11" s="1"/>
  <c r="N17" i="11"/>
  <c r="O17" i="11" s="1"/>
  <c r="N8" i="11"/>
  <c r="O8" i="11" s="1"/>
  <c r="N5" i="11"/>
  <c r="O5" i="11" s="1"/>
  <c r="N6" i="11"/>
  <c r="O6" i="11" s="1"/>
  <c r="N13" i="9"/>
  <c r="O13" i="9" s="1"/>
  <c r="N17" i="9"/>
  <c r="O17" i="9" s="1"/>
  <c r="N19" i="9"/>
  <c r="O19" i="9" s="1"/>
  <c r="N10" i="9"/>
  <c r="O10" i="9" s="1"/>
  <c r="N3" i="9"/>
  <c r="O3" i="9" s="1"/>
  <c r="N2" i="9"/>
  <c r="O2" i="9" s="1"/>
  <c r="N14" i="9"/>
  <c r="O14" i="9" s="1"/>
  <c r="N9" i="9"/>
  <c r="O9" i="9" s="1"/>
  <c r="N7" i="9"/>
  <c r="O7" i="9" s="1"/>
  <c r="N5" i="9"/>
  <c r="O5" i="9" s="1"/>
  <c r="N16" i="9"/>
  <c r="O16" i="9" s="1"/>
  <c r="N11" i="9"/>
  <c r="O11" i="9" s="1"/>
  <c r="N4" i="9"/>
  <c r="O4" i="9" s="1"/>
  <c r="N12" i="9"/>
  <c r="O12" i="9" s="1"/>
  <c r="N18" i="9"/>
  <c r="O18" i="9" s="1"/>
  <c r="N8" i="9"/>
  <c r="O8" i="9" s="1"/>
  <c r="N15" i="9"/>
  <c r="O15" i="9" s="1"/>
  <c r="N6" i="9"/>
  <c r="O6" i="9" s="1"/>
  <c r="N17" i="8"/>
  <c r="O17" i="8" s="1"/>
  <c r="N18" i="8"/>
  <c r="O18" i="8" s="1"/>
  <c r="N13" i="7"/>
  <c r="O13" i="7" s="1"/>
  <c r="N17" i="6"/>
  <c r="O17" i="6" s="1"/>
  <c r="N2" i="6"/>
  <c r="O2" i="6" s="1"/>
  <c r="N18" i="6"/>
  <c r="O18" i="6" s="1"/>
  <c r="N12" i="6"/>
  <c r="O12" i="6" s="1"/>
  <c r="N17" i="5"/>
  <c r="O17" i="5" s="1"/>
  <c r="N13" i="4"/>
  <c r="O13" i="4" s="1"/>
  <c r="N19" i="4"/>
  <c r="O19" i="4" s="1"/>
  <c r="N15" i="8"/>
  <c r="O15" i="8" s="1"/>
  <c r="N11" i="8"/>
  <c r="O11" i="8" s="1"/>
  <c r="N14" i="8"/>
  <c r="O14" i="8" s="1"/>
  <c r="N16" i="8"/>
  <c r="O16" i="8" s="1"/>
  <c r="N8" i="8"/>
  <c r="O8" i="8" s="1"/>
  <c r="N6" i="8"/>
  <c r="O6" i="8" s="1"/>
  <c r="N3" i="8"/>
  <c r="O3" i="8" s="1"/>
  <c r="N13" i="8"/>
  <c r="O13" i="8" s="1"/>
  <c r="N5" i="8"/>
  <c r="O5" i="8" s="1"/>
  <c r="N12" i="8"/>
  <c r="O12" i="8" s="1"/>
  <c r="N2" i="8"/>
  <c r="O2" i="8" s="1"/>
  <c r="N10" i="8"/>
  <c r="O10" i="8" s="1"/>
  <c r="N7" i="8"/>
  <c r="O7" i="8" s="1"/>
  <c r="N4" i="8"/>
  <c r="O4" i="8" s="1"/>
  <c r="N9" i="8"/>
  <c r="O9" i="8" s="1"/>
  <c r="N14" i="7"/>
  <c r="O14" i="7" s="1"/>
  <c r="N5" i="7"/>
  <c r="O5" i="7" s="1"/>
  <c r="N3" i="7"/>
  <c r="O3" i="7" s="1"/>
  <c r="N9" i="7"/>
  <c r="O9" i="7" s="1"/>
  <c r="N8" i="7"/>
  <c r="O8" i="7" s="1"/>
  <c r="N2" i="7"/>
  <c r="O2" i="7" s="1"/>
  <c r="N12" i="7"/>
  <c r="O12" i="7" s="1"/>
  <c r="N10" i="7"/>
  <c r="O10" i="7" s="1"/>
  <c r="N15" i="7"/>
  <c r="O15" i="7" s="1"/>
  <c r="N4" i="7"/>
  <c r="O4" i="7" s="1"/>
  <c r="N6" i="7"/>
  <c r="O6" i="7" s="1"/>
  <c r="N17" i="7"/>
  <c r="O17" i="7" s="1"/>
  <c r="N11" i="7"/>
  <c r="O11" i="7" s="1"/>
  <c r="N16" i="7"/>
  <c r="O16" i="7" s="1"/>
  <c r="N7" i="7"/>
  <c r="O7" i="7" s="1"/>
  <c r="N14" i="6"/>
  <c r="O14" i="6" s="1"/>
  <c r="N9" i="6"/>
  <c r="O9" i="6" s="1"/>
  <c r="N8" i="6"/>
  <c r="O8" i="6" s="1"/>
  <c r="N7" i="6"/>
  <c r="O7" i="6" s="1"/>
  <c r="N3" i="6"/>
  <c r="O3" i="6" s="1"/>
  <c r="N16" i="6"/>
  <c r="O16" i="6" s="1"/>
  <c r="N11" i="6"/>
  <c r="O11" i="6" s="1"/>
  <c r="N13" i="6"/>
  <c r="O13" i="6" s="1"/>
  <c r="N5" i="6"/>
  <c r="O5" i="6" s="1"/>
  <c r="N10" i="6"/>
  <c r="O10" i="6" s="1"/>
  <c r="N4" i="6"/>
  <c r="O4" i="6" s="1"/>
  <c r="N15" i="6"/>
  <c r="O15" i="6" s="1"/>
  <c r="N6" i="6"/>
  <c r="O6" i="6" s="1"/>
  <c r="N9" i="5"/>
  <c r="O9" i="5" s="1"/>
  <c r="N3" i="5"/>
  <c r="O3" i="5" s="1"/>
  <c r="N12" i="5"/>
  <c r="O12" i="5" s="1"/>
  <c r="N16" i="5"/>
  <c r="O16" i="5" s="1"/>
  <c r="N11" i="5"/>
  <c r="O11" i="5" s="1"/>
  <c r="N6" i="5"/>
  <c r="O6" i="5" s="1"/>
  <c r="N2" i="5"/>
  <c r="O2" i="5" s="1"/>
  <c r="N7" i="5"/>
  <c r="O7" i="5" s="1"/>
  <c r="N5" i="5"/>
  <c r="O5" i="5" s="1"/>
  <c r="N10" i="5"/>
  <c r="O10" i="5" s="1"/>
  <c r="N14" i="5"/>
  <c r="O14" i="5" s="1"/>
  <c r="N13" i="5"/>
  <c r="O13" i="5" s="1"/>
  <c r="N15" i="5"/>
  <c r="O15" i="5" s="1"/>
  <c r="N18" i="5"/>
  <c r="O18" i="5" s="1"/>
  <c r="N8" i="5"/>
  <c r="O8" i="5" s="1"/>
  <c r="N4" i="5"/>
  <c r="O4" i="5" s="1"/>
  <c r="N12" i="4"/>
  <c r="O12" i="4" s="1"/>
  <c r="N11" i="4"/>
  <c r="O11" i="4" s="1"/>
  <c r="N9" i="4"/>
  <c r="O9" i="4" s="1"/>
  <c r="N2" i="4"/>
  <c r="O2" i="4" s="1"/>
  <c r="N5" i="4"/>
  <c r="O5" i="4" s="1"/>
  <c r="N14" i="4"/>
  <c r="O14" i="4" s="1"/>
  <c r="N18" i="4"/>
  <c r="O18" i="4" s="1"/>
  <c r="N17" i="4"/>
  <c r="O17" i="4" s="1"/>
  <c r="N15" i="4"/>
  <c r="O15" i="4" s="1"/>
  <c r="N8" i="4"/>
  <c r="O8" i="4" s="1"/>
  <c r="N10" i="4"/>
  <c r="O10" i="4" s="1"/>
  <c r="N16" i="4"/>
  <c r="O16" i="4" s="1"/>
  <c r="N4" i="4"/>
  <c r="O4" i="4" s="1"/>
  <c r="N3" i="4"/>
  <c r="O3" i="4" s="1"/>
  <c r="N6" i="4"/>
  <c r="O6" i="4" s="1"/>
  <c r="N7" i="4"/>
  <c r="O7" i="4" s="1"/>
  <c r="N18" i="3"/>
  <c r="O18" i="3" s="1"/>
  <c r="N4" i="3"/>
  <c r="O4" i="3" s="1"/>
  <c r="N16" i="3"/>
  <c r="O16" i="3" s="1"/>
  <c r="N8" i="3"/>
  <c r="O8" i="3" s="1"/>
  <c r="N14" i="3"/>
  <c r="O14" i="3" s="1"/>
  <c r="N7" i="3"/>
  <c r="O7" i="3" s="1"/>
  <c r="N15" i="3"/>
  <c r="O15" i="3" s="1"/>
  <c r="N2" i="3"/>
  <c r="O2" i="3" s="1"/>
  <c r="N3" i="3"/>
  <c r="O3" i="3" s="1"/>
  <c r="N9" i="3"/>
  <c r="O9" i="3" s="1"/>
  <c r="N6" i="3"/>
  <c r="O6" i="3" s="1"/>
  <c r="N12" i="3"/>
  <c r="O12" i="3" s="1"/>
  <c r="N5" i="3"/>
  <c r="O5" i="3" s="1"/>
  <c r="N13" i="3"/>
  <c r="O13" i="3" s="1"/>
  <c r="N20" i="3"/>
  <c r="O20" i="3" s="1"/>
  <c r="N17" i="3"/>
  <c r="O17" i="3" s="1"/>
  <c r="N11" i="3"/>
  <c r="O11" i="3" s="1"/>
  <c r="N19" i="3"/>
  <c r="O19" i="3" s="1"/>
  <c r="N10" i="3"/>
  <c r="O10" i="3" s="1"/>
  <c r="F3" i="10" l="1"/>
  <c r="F3" i="37"/>
  <c r="F3" i="12"/>
  <c r="F17" i="12"/>
  <c r="F17" i="37"/>
  <c r="F28" i="12"/>
  <c r="F28" i="37"/>
  <c r="F5" i="10"/>
  <c r="B11" i="10" s="1"/>
  <c r="F5" i="37"/>
  <c r="B19" i="37" s="1"/>
  <c r="F5" i="12"/>
  <c r="B35" i="12" s="1"/>
  <c r="F12" i="12"/>
  <c r="F12" i="37"/>
  <c r="F7" i="37"/>
  <c r="F7" i="12"/>
  <c r="B67" i="12" s="1"/>
  <c r="F11" i="12"/>
  <c r="F11" i="37"/>
  <c r="F21" i="12"/>
  <c r="F21" i="37"/>
  <c r="F20" i="12"/>
  <c r="F20" i="37"/>
  <c r="F25" i="37"/>
  <c r="F25" i="12"/>
  <c r="F26" i="12"/>
  <c r="F26" i="37"/>
  <c r="F15" i="12"/>
  <c r="F15" i="37"/>
  <c r="F22" i="12"/>
  <c r="F22" i="37"/>
  <c r="F6" i="10"/>
  <c r="B4" i="10" s="1"/>
  <c r="F8" i="37"/>
  <c r="F8" i="12"/>
  <c r="F13" i="12"/>
  <c r="F13" i="37"/>
  <c r="F19" i="12"/>
  <c r="F19" i="37"/>
  <c r="F29" i="12"/>
  <c r="F29" i="37"/>
  <c r="F10" i="12"/>
  <c r="F10" i="37"/>
  <c r="F27" i="12"/>
  <c r="F27" i="37"/>
  <c r="F23" i="12"/>
  <c r="F23" i="37"/>
  <c r="F24" i="37"/>
  <c r="F24" i="12"/>
  <c r="F18" i="12"/>
  <c r="F18" i="37"/>
  <c r="F33" i="12"/>
  <c r="F33" i="37"/>
  <c r="F2" i="10"/>
  <c r="F2" i="37"/>
  <c r="F2" i="12"/>
  <c r="F4" i="10"/>
  <c r="F4" i="37"/>
  <c r="B11" i="37" s="1"/>
  <c r="F4" i="12"/>
  <c r="B19" i="12" s="1"/>
  <c r="F14" i="12"/>
  <c r="F14" i="37"/>
  <c r="F6" i="37"/>
  <c r="B27" i="37" s="1"/>
  <c r="F6" i="12"/>
  <c r="B51" i="12" s="1"/>
  <c r="F16" i="12"/>
  <c r="F16" i="37"/>
  <c r="F9" i="37"/>
  <c r="F9" i="12"/>
  <c r="F32" i="12"/>
  <c r="F32" i="37"/>
  <c r="F31" i="12"/>
  <c r="F31" i="37"/>
  <c r="F30" i="12"/>
  <c r="F30" i="37"/>
  <c r="N77" i="38"/>
  <c r="O77" i="38" s="1"/>
  <c r="N75" i="38"/>
  <c r="O75" i="38" s="1"/>
  <c r="N78" i="38"/>
  <c r="O78" i="38" s="1"/>
  <c r="N79" i="38"/>
  <c r="O79" i="38" s="1"/>
  <c r="N56" i="38"/>
  <c r="O56" i="38" s="1"/>
  <c r="N72" i="38"/>
  <c r="O72" i="38" s="1"/>
  <c r="N59" i="38"/>
  <c r="O59" i="38" s="1"/>
  <c r="N64" i="38"/>
  <c r="O64" i="38" s="1"/>
  <c r="N57" i="38"/>
  <c r="O57" i="38" s="1"/>
  <c r="N62" i="38"/>
  <c r="O62" i="38" s="1"/>
  <c r="N66" i="38"/>
  <c r="O66" i="38" s="1"/>
  <c r="N60" i="38"/>
  <c r="O60" i="38" s="1"/>
  <c r="N58" i="38"/>
  <c r="O58" i="38" s="1"/>
  <c r="N71" i="38"/>
  <c r="O71" i="38" s="1"/>
  <c r="N70" i="38"/>
  <c r="O70" i="38" s="1"/>
  <c r="N67" i="38"/>
  <c r="O67" i="38" s="1"/>
  <c r="N68" i="38"/>
  <c r="O68" i="38" s="1"/>
  <c r="N65" i="38"/>
  <c r="O65" i="38" s="1"/>
  <c r="N63" i="38"/>
  <c r="O63" i="38" s="1"/>
  <c r="N61" i="38"/>
  <c r="O61" i="38" s="1"/>
  <c r="N69" i="38"/>
  <c r="O69" i="38" s="1"/>
  <c r="N76" i="38"/>
  <c r="O76" i="38" s="1"/>
  <c r="N74" i="38"/>
  <c r="O74" i="38" s="1"/>
  <c r="N73" i="38"/>
  <c r="O73" i="38" s="1"/>
  <c r="F9" i="10"/>
  <c r="B6" i="10" s="1"/>
  <c r="B20" i="10" s="1"/>
  <c r="F8" i="10"/>
  <c r="B12" i="10" s="1"/>
  <c r="F7" i="10"/>
  <c r="B13" i="10" s="1"/>
  <c r="B7" i="10"/>
  <c r="B3" i="10"/>
  <c r="B5" i="12" l="1"/>
  <c r="B36" i="12"/>
  <c r="B7" i="37"/>
  <c r="B23" i="37"/>
  <c r="B15" i="37"/>
  <c r="B4" i="12"/>
  <c r="B20" i="12"/>
  <c r="B20" i="37"/>
  <c r="B5" i="37"/>
  <c r="I116" i="12"/>
  <c r="B92" i="12"/>
  <c r="B59" i="12"/>
  <c r="B43" i="12"/>
  <c r="B27" i="12"/>
  <c r="B12" i="12"/>
  <c r="B42" i="12"/>
  <c r="B73" i="12"/>
  <c r="B25" i="37"/>
  <c r="B17" i="37"/>
  <c r="B33" i="37"/>
  <c r="B54" i="12"/>
  <c r="B38" i="12"/>
  <c r="B22" i="12"/>
  <c r="B53" i="12"/>
  <c r="B13" i="37"/>
  <c r="B21" i="37"/>
  <c r="I65" i="37"/>
  <c r="B57" i="37"/>
  <c r="B43" i="37"/>
  <c r="B9" i="10"/>
  <c r="B34" i="37"/>
  <c r="I68" i="37" s="1"/>
  <c r="B26" i="37"/>
  <c r="I64" i="37" s="1"/>
  <c r="B2" i="37"/>
  <c r="B10" i="37"/>
  <c r="B18" i="37"/>
  <c r="I60" i="37" s="1"/>
  <c r="B62" i="12"/>
  <c r="B46" i="12"/>
  <c r="B30" i="12"/>
  <c r="B14" i="12"/>
  <c r="I101" i="12"/>
  <c r="B89" i="12"/>
  <c r="B8" i="10"/>
  <c r="B7" i="12"/>
  <c r="B68" i="12"/>
  <c r="B39" i="12"/>
  <c r="B70" i="12"/>
  <c r="I106" i="12"/>
  <c r="B6" i="12"/>
  <c r="B52" i="12"/>
  <c r="B17" i="12"/>
  <c r="B80" i="12"/>
  <c r="B64" i="12"/>
  <c r="B48" i="12"/>
  <c r="B29" i="12"/>
  <c r="B76" i="12"/>
  <c r="B60" i="12"/>
  <c r="B16" i="37"/>
  <c r="B55" i="37" s="1"/>
  <c r="B31" i="37"/>
  <c r="I67" i="37" s="1"/>
  <c r="B8" i="37"/>
  <c r="B10" i="12"/>
  <c r="B26" i="12"/>
  <c r="B72" i="12"/>
  <c r="B3" i="12"/>
  <c r="B12" i="37"/>
  <c r="B4" i="37"/>
  <c r="B2" i="10"/>
  <c r="I61" i="37"/>
  <c r="B42" i="37"/>
  <c r="B23" i="12"/>
  <c r="B69" i="12"/>
  <c r="I57" i="37"/>
  <c r="B41" i="37"/>
  <c r="B14" i="10"/>
  <c r="B22" i="10" s="1"/>
  <c r="B47" i="12"/>
  <c r="B31" i="12"/>
  <c r="B15" i="12"/>
  <c r="B78" i="12"/>
  <c r="B9" i="12"/>
  <c r="B25" i="12"/>
  <c r="B56" i="12"/>
  <c r="B32" i="37"/>
  <c r="B24" i="37"/>
  <c r="B56" i="37" s="1"/>
  <c r="B9" i="37"/>
  <c r="F45" i="37"/>
  <c r="B3" i="37"/>
  <c r="G26" i="10"/>
  <c r="B81" i="12"/>
  <c r="B65" i="12"/>
  <c r="B115" i="12" s="1"/>
  <c r="B49" i="12"/>
  <c r="B33" i="12"/>
  <c r="B2" i="12"/>
  <c r="B82" i="12"/>
  <c r="I120" i="12" s="1"/>
  <c r="B66" i="12"/>
  <c r="I115" i="12" s="1"/>
  <c r="B50" i="12"/>
  <c r="I110" i="12" s="1"/>
  <c r="B34" i="12"/>
  <c r="I105" i="12" s="1"/>
  <c r="B18" i="12"/>
  <c r="I100" i="12" s="1"/>
  <c r="B8" i="12"/>
  <c r="B40" i="12"/>
  <c r="B24" i="12"/>
  <c r="I111" i="12"/>
  <c r="B91" i="12"/>
  <c r="B37" i="12"/>
  <c r="B114" i="12" s="1"/>
  <c r="B21" i="12"/>
  <c r="B113" i="12" s="1"/>
  <c r="B13" i="12"/>
  <c r="B74" i="12"/>
  <c r="B58" i="12"/>
  <c r="B22" i="37"/>
  <c r="B30" i="37"/>
  <c r="B77" i="12"/>
  <c r="B61" i="12"/>
  <c r="B45" i="12"/>
  <c r="B28" i="37"/>
  <c r="B6" i="37"/>
  <c r="B44" i="12"/>
  <c r="B28" i="12"/>
  <c r="B75" i="12"/>
  <c r="B5" i="10"/>
  <c r="B32" i="10" s="1"/>
  <c r="B32" i="12"/>
  <c r="B16" i="12"/>
  <c r="B79" i="12"/>
  <c r="B63" i="12"/>
  <c r="B71" i="12"/>
  <c r="B55" i="12"/>
  <c r="B10" i="10"/>
  <c r="B14" i="37"/>
  <c r="B29" i="37"/>
  <c r="B11" i="12"/>
  <c r="B57" i="12"/>
  <c r="B41" i="12"/>
  <c r="B28" i="10"/>
  <c r="B21" i="10"/>
  <c r="B33" i="10"/>
  <c r="B18" i="10"/>
  <c r="C41" i="37" l="1"/>
  <c r="I117" i="12"/>
  <c r="B100" i="12"/>
  <c r="C100" i="12" s="1"/>
  <c r="C43" i="37"/>
  <c r="B27" i="10"/>
  <c r="E27" i="10" s="1"/>
  <c r="B54" i="37"/>
  <c r="B38" i="37"/>
  <c r="I53" i="37"/>
  <c r="C89" i="12"/>
  <c r="F89" i="12"/>
  <c r="B116" i="12"/>
  <c r="C92" i="12" s="1"/>
  <c r="B34" i="10"/>
  <c r="B36" i="10" s="1"/>
  <c r="I103" i="12"/>
  <c r="B105" i="12"/>
  <c r="C105" i="12" s="1"/>
  <c r="C42" i="37"/>
  <c r="I99" i="12"/>
  <c r="I62" i="37"/>
  <c r="B49" i="37"/>
  <c r="C49" i="37" s="1"/>
  <c r="C91" i="12"/>
  <c r="I102" i="12"/>
  <c r="B97" i="12"/>
  <c r="C97" i="12" s="1"/>
  <c r="I97" i="12"/>
  <c r="B96" i="12"/>
  <c r="B26" i="10"/>
  <c r="F26" i="10" s="1"/>
  <c r="B104" i="12"/>
  <c r="I98" i="12"/>
  <c r="I104" i="12"/>
  <c r="I109" i="12"/>
  <c r="B99" i="12"/>
  <c r="C99" i="12" s="1"/>
  <c r="I112" i="12"/>
  <c r="I114" i="12"/>
  <c r="I59" i="37"/>
  <c r="I54" i="37"/>
  <c r="B47" i="37"/>
  <c r="B48" i="37"/>
  <c r="C48" i="37" s="1"/>
  <c r="I58" i="37"/>
  <c r="I63" i="37"/>
  <c r="I108" i="12"/>
  <c r="B106" i="12"/>
  <c r="C106" i="12" s="1"/>
  <c r="I66" i="37"/>
  <c r="B50" i="37"/>
  <c r="C50" i="37" s="1"/>
  <c r="I113" i="12"/>
  <c r="I55" i="37"/>
  <c r="B107" i="12"/>
  <c r="C107" i="12" s="1"/>
  <c r="I119" i="12"/>
  <c r="B40" i="37"/>
  <c r="I56" i="37"/>
  <c r="I118" i="12"/>
  <c r="B108" i="12"/>
  <c r="C108" i="12" s="1"/>
  <c r="B90" i="12"/>
  <c r="I107" i="12"/>
  <c r="B98" i="12"/>
  <c r="C98" i="12" s="1"/>
  <c r="B88" i="12"/>
  <c r="B86" i="12"/>
  <c r="B112" i="12"/>
  <c r="E21" i="10"/>
  <c r="C33" i="10"/>
  <c r="F27" i="10"/>
  <c r="C21" i="10"/>
  <c r="D21" i="10" s="1"/>
  <c r="C22" i="10"/>
  <c r="D22" i="10" s="1"/>
  <c r="C20" i="10"/>
  <c r="D20" i="10" s="1"/>
  <c r="B24" i="10"/>
  <c r="F22" i="10" s="1"/>
  <c r="C27" i="10"/>
  <c r="C26" i="10"/>
  <c r="B30" i="10"/>
  <c r="C32" i="10"/>
  <c r="E20" i="10"/>
  <c r="F28" i="10"/>
  <c r="E28" i="10"/>
  <c r="E22" i="10"/>
  <c r="C34" i="10"/>
  <c r="C40" i="37" l="1"/>
  <c r="G41" i="37" s="1"/>
  <c r="H41" i="37" s="1"/>
  <c r="B59" i="37"/>
  <c r="C90" i="12"/>
  <c r="F41" i="37"/>
  <c r="F40" i="37"/>
  <c r="B52" i="37"/>
  <c r="C47" i="37"/>
  <c r="C28" i="10"/>
  <c r="B118" i="12"/>
  <c r="B45" i="37"/>
  <c r="D41" i="37" s="1"/>
  <c r="B110" i="12"/>
  <c r="C104" i="12"/>
  <c r="B102" i="12"/>
  <c r="F90" i="12"/>
  <c r="F88" i="12"/>
  <c r="G88" i="12" s="1"/>
  <c r="B94" i="12"/>
  <c r="H88" i="12"/>
  <c r="F91" i="12"/>
  <c r="E26" i="10"/>
  <c r="F21" i="10"/>
  <c r="F20" i="10"/>
  <c r="D91" i="12" l="1"/>
  <c r="D92" i="12"/>
  <c r="G40" i="37"/>
  <c r="D43" i="37"/>
  <c r="D40" i="37"/>
  <c r="D42" i="37"/>
  <c r="H90" i="12"/>
  <c r="H89" i="12"/>
  <c r="D90" i="12"/>
  <c r="G90" i="12"/>
  <c r="D89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96860-53CE-E44D-A149-0C78CE9FF1B4}" keepAlive="1" name="Query - mortDataClean" description="Connection to the 'mortDataClean' query in the workbook." type="5" refreshedVersion="8" background="1" saveData="1">
    <dbPr connection="Provider=Microsoft.Mashup.OleDb.1;Data Source=$Workbook$;Location=mortDataClean;Extended Properties=&quot;&quot;" command="SELECT * FROM [mortDataClea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<sst xmlns="http://schemas.openxmlformats.org/spreadsheetml/2006/main" count="3242" uniqueCount="212">
  <si>
    <t>urbanization</t>
  </si>
  <si>
    <t>ageGroup</t>
  </si>
  <si>
    <t>startAge</t>
  </si>
  <si>
    <t>sex</t>
  </si>
  <si>
    <t>year</t>
  </si>
  <si>
    <t>deaths</t>
  </si>
  <si>
    <t>pop</t>
  </si>
  <si>
    <t>Large Central Metro</t>
  </si>
  <si>
    <t>1</t>
  </si>
  <si>
    <t>Female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</si>
  <si>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</si>
  <si>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</si>
  <si>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</si>
  <si>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</si>
  <si>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</si>
  <si>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</si>
  <si>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</si>
  <si>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</si>
  <si>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</si>
  <si>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</si>
  <si>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</si>
  <si>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</si>
  <si>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</si>
  <si>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</si>
  <si>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</si>
  <si>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</si>
  <si>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</si>
  <si>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</si>
  <si>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Male</t>
  </si>
  <si>
    <t>Large Fringe Metro</t>
  </si>
  <si>
    <t>Medium Metro</t>
  </si>
  <si>
    <t>Micropolitan (Nonmetro)</t>
  </si>
  <si>
    <t>NonCore (Nonmetro)</t>
  </si>
  <si>
    <t>Small Metro</t>
  </si>
  <si>
    <t>n</t>
  </si>
  <si>
    <t>nmx</t>
  </si>
  <si>
    <t>log(nmx)</t>
  </si>
  <si>
    <t>nax</t>
  </si>
  <si>
    <t>nqx</t>
  </si>
  <si>
    <t>npx</t>
  </si>
  <si>
    <t>lx</t>
  </si>
  <si>
    <t>ndx</t>
  </si>
  <si>
    <t>nLx</t>
  </si>
  <si>
    <t>Tx</t>
  </si>
  <si>
    <t>ex</t>
  </si>
  <si>
    <t>Life Expectancy at Birth</t>
  </si>
  <si>
    <t>e0</t>
  </si>
  <si>
    <t>Total</t>
  </si>
  <si>
    <t>Central (baseline)</t>
  </si>
  <si>
    <t>Central + Fringe</t>
  </si>
  <si>
    <t>Central + Medium</t>
  </si>
  <si>
    <t>Central + Small</t>
  </si>
  <si>
    <t>Central + Medium + Fringe</t>
  </si>
  <si>
    <t>Central + Small + Fringe</t>
  </si>
  <si>
    <t>Central + Medium + Small</t>
  </si>
  <si>
    <t>Total Contribution</t>
  </si>
  <si>
    <t>Fringe 11</t>
  </si>
  <si>
    <t>Fringe 21</t>
  </si>
  <si>
    <t>Fringe 22</t>
  </si>
  <si>
    <t>Fringe 31</t>
  </si>
  <si>
    <t>Medium 11</t>
  </si>
  <si>
    <t>Medium 21</t>
  </si>
  <si>
    <t>Medium 22</t>
  </si>
  <si>
    <t>Medium 31</t>
  </si>
  <si>
    <t>Small 11</t>
  </si>
  <si>
    <t>Small 21</t>
  </si>
  <si>
    <t>Small 22</t>
  </si>
  <si>
    <t>Small 31</t>
  </si>
  <si>
    <t>weights</t>
  </si>
  <si>
    <t>Sum of Decomposition</t>
  </si>
  <si>
    <t>Fringe Average</t>
  </si>
  <si>
    <t>Medium Average</t>
  </si>
  <si>
    <t>Small Average</t>
  </si>
  <si>
    <t>Sum of Averages</t>
  </si>
  <si>
    <t>Fringe Internal Average</t>
  </si>
  <si>
    <t>Medium Internal Average</t>
  </si>
  <si>
    <t>Small Internal Average</t>
  </si>
  <si>
    <t>Fringe External Average</t>
  </si>
  <si>
    <t>Medium External Average</t>
  </si>
  <si>
    <t>Small External Average</t>
  </si>
  <si>
    <t>Sum of External Averages</t>
  </si>
  <si>
    <t>Sum of Internal Averages</t>
  </si>
  <si>
    <t>Absolute</t>
  </si>
  <si>
    <t>Percentage</t>
  </si>
  <si>
    <t>Sum of Average</t>
  </si>
  <si>
    <t>Fringe 23</t>
  </si>
  <si>
    <t>Fringe 24</t>
  </si>
  <si>
    <t>Fringe 32</t>
  </si>
  <si>
    <t>Fringe 33</t>
  </si>
  <si>
    <t>Fringe 34</t>
  </si>
  <si>
    <t>Fringe 35</t>
  </si>
  <si>
    <t>Fringe 36</t>
  </si>
  <si>
    <t>Fringe 41</t>
  </si>
  <si>
    <t>Fringe 42</t>
  </si>
  <si>
    <t>Fringe 43</t>
  </si>
  <si>
    <t>Fringe 44</t>
  </si>
  <si>
    <t>Fringe 51</t>
  </si>
  <si>
    <t>Central + Micropolitan</t>
  </si>
  <si>
    <t>Central + NonCore</t>
  </si>
  <si>
    <t>Central + Fringe + Medium</t>
  </si>
  <si>
    <t>Central + Fringe + Small</t>
  </si>
  <si>
    <t>Central + Fringe + Micropolitan</t>
  </si>
  <si>
    <t>Central + Fringe + NonCore</t>
  </si>
  <si>
    <t>Central + Medium + Micropolitan</t>
  </si>
  <si>
    <t>Central + Medium + NonCore</t>
  </si>
  <si>
    <t>Central + Small + Micropolitan</t>
  </si>
  <si>
    <t>Central + Small + NonCore</t>
  </si>
  <si>
    <t>Central + Micropolitan + NonCore</t>
  </si>
  <si>
    <t>Central + Fringe + Medium + Small</t>
  </si>
  <si>
    <t>Central + Fringe + Medium + NonCore</t>
  </si>
  <si>
    <t>Central + Fringe + Medium + Micropolitan</t>
  </si>
  <si>
    <t>Central + Medium + Small + Micropolitan</t>
  </si>
  <si>
    <t>Central + Medium + Small + NonCore</t>
  </si>
  <si>
    <t>Central + Small + Micropolitan + NonCore</t>
  </si>
  <si>
    <t>Central + Fringe + Small + NonCore</t>
  </si>
  <si>
    <t>Central + Fringe + Small + Micropolitan</t>
  </si>
  <si>
    <t>Central + Fringe + Micropolitan + NonCore</t>
  </si>
  <si>
    <t>Central + Medium + Micropolitan + NonCore</t>
  </si>
  <si>
    <t>Central + Fringe + Medium + Small + Micropolitan</t>
  </si>
  <si>
    <t>Central + Fringe + Small + Micropolitan + NonCore</t>
  </si>
  <si>
    <t>Central + Fringe + Medium + Micropolitan + NonCore</t>
  </si>
  <si>
    <t>Central + Fringe + Medium + Small + NonCore</t>
  </si>
  <si>
    <t>Central + Medium + Small + Micropolitan + NonCore</t>
  </si>
  <si>
    <t>Medium 23</t>
  </si>
  <si>
    <t>Medium 24</t>
  </si>
  <si>
    <t>Medium 32</t>
  </si>
  <si>
    <t>Medium 33</t>
  </si>
  <si>
    <t>Medium 34</t>
  </si>
  <si>
    <t>Medium 35</t>
  </si>
  <si>
    <t>Medium 36</t>
  </si>
  <si>
    <t>Medium 41</t>
  </si>
  <si>
    <t>Medium 42</t>
  </si>
  <si>
    <t>Medium 43</t>
  </si>
  <si>
    <t>Medium 44</t>
  </si>
  <si>
    <t>Medium 51</t>
  </si>
  <si>
    <t>Small 23</t>
  </si>
  <si>
    <t>Small 24</t>
  </si>
  <si>
    <t>Small 32</t>
  </si>
  <si>
    <t>Small 33</t>
  </si>
  <si>
    <t>Small 34</t>
  </si>
  <si>
    <t>Small 35</t>
  </si>
  <si>
    <t>Small 36</t>
  </si>
  <si>
    <t>Small 41</t>
  </si>
  <si>
    <t>Small 42</t>
  </si>
  <si>
    <t>Small 43</t>
  </si>
  <si>
    <t>Small 44</t>
  </si>
  <si>
    <t>Small 51</t>
  </si>
  <si>
    <t>Micropolitan 11</t>
  </si>
  <si>
    <t>Micropolitan 21</t>
  </si>
  <si>
    <t>Micropolitan 22</t>
  </si>
  <si>
    <t>Micropolitan 23</t>
  </si>
  <si>
    <t>Micropolitan 24</t>
  </si>
  <si>
    <t>Micropolitan 31</t>
  </si>
  <si>
    <t>Micropolitan 32</t>
  </si>
  <si>
    <t>Micropolitan 33</t>
  </si>
  <si>
    <t>Micropolitan 34</t>
  </si>
  <si>
    <t>Micropolitan 35</t>
  </si>
  <si>
    <t>Micropolitan 36</t>
  </si>
  <si>
    <t>Micropolitan 41</t>
  </si>
  <si>
    <t>Micropolitan 42</t>
  </si>
  <si>
    <t>Micropolitan 43</t>
  </si>
  <si>
    <t>Micropolitan 44</t>
  </si>
  <si>
    <t>Micropolitan 51</t>
  </si>
  <si>
    <t>NonCore 11</t>
  </si>
  <si>
    <t>NonCore 21</t>
  </si>
  <si>
    <t>NonCore 22</t>
  </si>
  <si>
    <t>NonCore 23</t>
  </si>
  <si>
    <t>NonCore 24</t>
  </si>
  <si>
    <t>NonCore 31</t>
  </si>
  <si>
    <t>NonCore 32</t>
  </si>
  <si>
    <t>NonCore 33</t>
  </si>
  <si>
    <t>NonCore 34</t>
  </si>
  <si>
    <t>NonCore 35</t>
  </si>
  <si>
    <t>NonCore 36</t>
  </si>
  <si>
    <t>NonCore 41</t>
  </si>
  <si>
    <t>NonCore 42</t>
  </si>
  <si>
    <t>NonCore 43</t>
  </si>
  <si>
    <t>NonCore 44</t>
  </si>
  <si>
    <t>NonCore 51</t>
  </si>
  <si>
    <t>Micropolitan External Average</t>
  </si>
  <si>
    <t>NonCore External Average</t>
  </si>
  <si>
    <t>Micropolitan Average</t>
  </si>
  <si>
    <t>NonCore Average</t>
  </si>
  <si>
    <t>Fringe Internal Average 1</t>
  </si>
  <si>
    <t>Medium Internal Average 1</t>
  </si>
  <si>
    <t>Small Internal Average 1</t>
  </si>
  <si>
    <t>Micropolitan Internal Average 1</t>
  </si>
  <si>
    <t>NonCore Internal Average 1</t>
  </si>
  <si>
    <t>Diff with Actual</t>
  </si>
  <si>
    <t>Fringe Internal Average 2</t>
  </si>
  <si>
    <t>Medium Internal Average 2</t>
  </si>
  <si>
    <t>Small Internal Average 2</t>
  </si>
  <si>
    <t>Micropolitan Internal Average 2</t>
  </si>
  <si>
    <t>NonCore Internal Average 2</t>
  </si>
  <si>
    <t>m</t>
  </si>
  <si>
    <t>group</t>
  </si>
  <si>
    <t>large</t>
  </si>
  <si>
    <t>medium</t>
  </si>
  <si>
    <t>small</t>
  </si>
  <si>
    <t>micro</t>
  </si>
  <si>
    <t>non-core</t>
  </si>
  <si>
    <t>value</t>
  </si>
  <si>
    <t>group number</t>
  </si>
  <si>
    <t>85-89</t>
  </si>
  <si>
    <t>90-94</t>
  </si>
  <si>
    <t>95-99</t>
  </si>
  <si>
    <t>100-104</t>
  </si>
  <si>
    <t>105-109</t>
  </si>
  <si>
    <t>110+</t>
  </si>
  <si>
    <t>Ratios Low-High</t>
  </si>
  <si>
    <t>Ratios High-Low</t>
  </si>
  <si>
    <t>assumed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</si>
</sst>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contributionsFMSM!$G$53</c:f>
              <c:strCache>
                <c:ptCount val="1"/>
                <c:pt idx="0">
                  <c:v>large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contributionsFMSM!$I$53:$I$56</c:f>
              <c:numCache>
                <c:formatCode>General</c:formatCode>
                <c:ptCount val="4"/>
                <c:pt idx="0">
                  <c:v>4.3276507521966323E-2</c:v>
                </c:pt>
                <c:pt idx="1">
                  <c:v>0.26745622066310187</c:v>
                </c:pt>
                <c:pt idx="2">
                  <c:v>0.32010123072315366</c:v>
                </c:pt>
                <c:pt idx="3">
                  <c:v>0.32087300627213722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3-4A47-AFEA-B74F99F1AA2C}"/>
            </c:ext>
          </c:extLst>
        </c:ser>
        <c:ser>
          <c:idx val="0"/>
          <c:order val="1"/>
          <c:tx>
            <c:strRef>
              <c:f>contributionsFMSM!$G$57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contributionsFMSM!$I$57:$I$60</c:f>
              <c:numCache>
                <c:formatCode>General</c:formatCode>
                <c:ptCount val="4"/>
                <c:pt idx="0">
                  <c:v>-0.5954178292730461</c:v>
                </c:pt>
                <c:pt idx="1">
                  <c:v>-0.31833790044079535</c:v>
                </c:pt>
                <c:pt idx="2">
                  <c:v>-0.21850387025488752</c:v>
                </c:pt>
                <c:pt idx="3">
                  <c:v>-0.17625427014530715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3-4A47-AFEA-B74F99F1AA2C}"/>
            </c:ext>
          </c:extLst>
        </c:ser>
        <c:ser>
          <c:idx val="2"/>
          <c:order val="2"/>
          <c:tx>
            <c:strRef>
              <c:f>contributionsFMSM!$G$61</c:f>
              <c:strCache>
                <c:ptCount val="1"/>
                <c:pt idx="0">
                  <c:v>small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contributionsFMSM!$I$61:$I$64</c:f>
              <c:numCache>
                <c:formatCode>General</c:formatCode>
                <c:ptCount val="4"/>
                <c:pt idx="0">
                  <c:v>-0.48833170118817293</c:v>
                </c:pt>
                <c:pt idx="1">
                  <c:v>-0.24731799073377184</c:v>
                </c:pt>
                <c:pt idx="2">
                  <c:v>-0.16661145672577504</c:v>
                </c:pt>
                <c:pt idx="3">
                  <c:v>-0.12655063059416705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C3-4A47-AFEA-B74F99F1AA2C}"/>
            </c:ext>
          </c:extLst>
        </c:ser>
        <c:ser>
          <c:idx val="3"/>
          <c:order val="3"/>
          <c:tx>
            <c:strRef>
              <c:f>contributionsFMSM!$G$65</c:f>
              <c:strCache>
                <c:ptCount val="1"/>
                <c:pt idx="0">
                  <c:v>micro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contributionsFMSM!$I$65:$I$68</c:f>
              <c:numCache>
                <c:formatCode>General</c:formatCode>
                <c:ptCount val="4"/>
                <c:pt idx="0">
                  <c:v>-0.75327408367171245</c:v>
                </c:pt>
                <c:pt idx="1">
                  <c:v>-0.44603264546173688</c:v>
                </c:pt>
                <c:pt idx="2">
                  <c:v>-0.31714793256076729</c:v>
                </c:pt>
                <c:pt idx="3">
                  <c:v>-0.24695847639878821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C3-4A47-AFEA-B74F99F1A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464464"/>
        <c:axId val="396965168"/>
      </c:lineChart>
      <c:catAx>
        <c:axId val="41646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96965168"/>
        <c:crosses val="autoZero"/>
        <c:auto val="1"/>
        <c:lblAlgn val="ctr"/>
        <c:lblOffset val="100"/>
        <c:noMultiLvlLbl val="0"/>
      </c:catAx>
      <c:valAx>
        <c:axId val="3969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1646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contributionsAll!$G$96</c:f>
              <c:strCache>
                <c:ptCount val="1"/>
                <c:pt idx="0">
                  <c:v>large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contributionsAll!$I$96:$I$100</c:f>
              <c:numCache>
                <c:formatCode>General</c:formatCode>
                <c:ptCount val="5"/>
                <c:pt idx="0">
                  <c:v>4.3276507521966323E-2</c:v>
                </c:pt>
                <c:pt idx="1">
                  <c:v>0.28078990534109849</c:v>
                </c:pt>
                <c:pt idx="2">
                  <c:v>0.34884727831098417</c:v>
                </c:pt>
                <c:pt idx="3">
                  <c:v>0.35967687209840449</c:v>
                </c:pt>
                <c:pt idx="4">
                  <c:v>0.34940626545416364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B1-A142-AA29-BC2E45F9BB0F}"/>
            </c:ext>
          </c:extLst>
        </c:ser>
        <c:ser>
          <c:idx val="0"/>
          <c:order val="1"/>
          <c:tx>
            <c:strRef>
              <c:f>contributionsAll!$G$101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contributionsAll!$I$101:$I$105</c:f>
              <c:numCache>
                <c:formatCode>General</c:formatCode>
                <c:ptCount val="5"/>
                <c:pt idx="0">
                  <c:v>-0.5954178292730461</c:v>
                </c:pt>
                <c:pt idx="1">
                  <c:v>-0.30437465550207321</c:v>
                </c:pt>
                <c:pt idx="2">
                  <c:v>-0.18964987012577458</c:v>
                </c:pt>
                <c:pt idx="3">
                  <c:v>-0.13817094942542951</c:v>
                </c:pt>
                <c:pt idx="4">
                  <c:v>-0.11296603659829429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B1-A142-AA29-BC2E45F9BB0F}"/>
            </c:ext>
          </c:extLst>
        </c:ser>
        <c:ser>
          <c:idx val="2"/>
          <c:order val="2"/>
          <c:tx>
            <c:strRef>
              <c:f>contributionsAll!$G$106</c:f>
              <c:strCache>
                <c:ptCount val="1"/>
                <c:pt idx="0">
                  <c:v>small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contributionsAll!$I$106:$I$110</c:f>
              <c:numCache>
                <c:formatCode>General</c:formatCode>
                <c:ptCount val="5"/>
                <c:pt idx="0">
                  <c:v>-0.48833170118817293</c:v>
                </c:pt>
                <c:pt idx="1">
                  <c:v>-0.24977864600418442</c:v>
                </c:pt>
                <c:pt idx="2">
                  <c:v>-0.16228862031112357</c:v>
                </c:pt>
                <c:pt idx="3">
                  <c:v>-0.12092809874169319</c:v>
                </c:pt>
                <c:pt idx="4">
                  <c:v>-9.6864222844573078E-2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B1-A142-AA29-BC2E45F9BB0F}"/>
            </c:ext>
          </c:extLst>
        </c:ser>
        <c:ser>
          <c:idx val="3"/>
          <c:order val="3"/>
          <c:tx>
            <c:strRef>
              <c:f>contributionsAll!$G$111</c:f>
              <c:strCache>
                <c:ptCount val="1"/>
                <c:pt idx="0">
                  <c:v>micro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contributionsAll!$I$111:$I$115</c:f>
              <c:numCache>
                <c:formatCode>General</c:formatCode>
                <c:ptCount val="5"/>
                <c:pt idx="0">
                  <c:v>-0.75327408367171245</c:v>
                </c:pt>
                <c:pt idx="1">
                  <c:v>-0.45458084699018642</c:v>
                </c:pt>
                <c:pt idx="2">
                  <c:v>-0.32420700684984638</c:v>
                </c:pt>
                <c:pt idx="3">
                  <c:v>-0.25301893715639778</c:v>
                </c:pt>
                <c:pt idx="4">
                  <c:v>-0.20798367873152301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B1-A142-AA29-BC2E45F9BB0F}"/>
            </c:ext>
          </c:extLst>
        </c:ser>
        <c:ser>
          <c:idx val="4"/>
          <c:order val="4"/>
          <c:tx>
            <c:strRef>
              <c:f>contributionsAll!$G$116</c:f>
              <c:strCache>
                <c:ptCount val="1"/>
                <c:pt idx="0">
                  <c:v>non-core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contributionsAll!$I$116:$I$120</c:f>
              <c:numCache>
                <c:formatCode>General</c:formatCode>
                <c:ptCount val="5"/>
                <c:pt idx="0">
                  <c:v>-0.68178728840462099</c:v>
                </c:pt>
                <c:pt idx="1">
                  <c:v>-0.40312051792732362</c:v>
                </c:pt>
                <c:pt idx="2">
                  <c:v>-0.28517104121733422</c:v>
                </c:pt>
                <c:pt idx="3">
                  <c:v>-0.22137004084896006</c:v>
                </c:pt>
                <c:pt idx="4">
                  <c:v>-0.18124936631248545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B1-A142-AA29-BC2E45F9BB0F}"/>
            </c:ext>
          </c:extLst>
        </c:ser>
        <c:ser>
          <c:idx val="5"/>
          <c:order val="5"/>
          <c:tx>
            <c:strRef>
              <c:f>contributionsAll!$G$96</c:f>
              <c:strCache>
                <c:ptCount val="1"/>
                <c:pt idx="0">
                  <c:v>large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contributionsAll!$J$96:$J$100</c:f>
              <c:numCache>
                <c:formatCode>General</c:formatCode>
                <c:ptCount val="5"/>
                <c:pt idx="0">
                  <c:v>4.3276507521966323E-2</c:v>
                </c:pt>
                <c:pt idx="1">
                  <c:v>0.11980894700501565</c:v>
                </c:pt>
                <c:pt idx="2">
                  <c:v>0.19634138648806498</c:v>
                </c:pt>
                <c:pt idx="3">
                  <c:v>0.27287382597111431</c:v>
                </c:pt>
                <c:pt idx="4">
                  <c:v>0.34940626545416364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5-E247-9A0B-1EE5A9811C28}"/>
            </c:ext>
          </c:extLst>
        </c:ser>
        <c:ser>
          <c:idx val="6"/>
          <c:order val="6"/>
          <c:tx>
            <c:strRef>
              <c:f>contributionsAll!$G$101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contributionsAll!$J$101:$J$105</c:f>
              <c:numCache>
                <c:formatCode>General</c:formatCode>
                <c:ptCount val="5"/>
                <c:pt idx="0">
                  <c:v>-0.5954178292730461</c:v>
                </c:pt>
                <c:pt idx="1">
                  <c:v>-0.47480488110435815</c:v>
                </c:pt>
                <c:pt idx="2">
                  <c:v>-0.3541919329356702</c:v>
                </c:pt>
                <c:pt idx="3">
                  <c:v>-0.23357898476698224</c:v>
                </c:pt>
                <c:pt idx="4">
                  <c:v>-0.11296603659829429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5-E247-9A0B-1EE5A9811C28}"/>
            </c:ext>
          </c:extLst>
        </c:ser>
        <c:ser>
          <c:idx val="7"/>
          <c:order val="7"/>
          <c:tx>
            <c:strRef>
              <c:f>contributionsAll!$G$106</c:f>
              <c:strCache>
                <c:ptCount val="1"/>
                <c:pt idx="0">
                  <c:v>small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contributionsAll!$J$106:$J$110</c:f>
              <c:numCache>
                <c:formatCode>General</c:formatCode>
                <c:ptCount val="5"/>
                <c:pt idx="0">
                  <c:v>-0.48833170118817293</c:v>
                </c:pt>
                <c:pt idx="1">
                  <c:v>-0.39046483160227297</c:v>
                </c:pt>
                <c:pt idx="2">
                  <c:v>-0.292597962016373</c:v>
                </c:pt>
                <c:pt idx="3">
                  <c:v>-0.19473109243047304</c:v>
                </c:pt>
                <c:pt idx="4">
                  <c:v>-9.6864222844573078E-2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45-E247-9A0B-1EE5A9811C28}"/>
            </c:ext>
          </c:extLst>
        </c:ser>
        <c:ser>
          <c:idx val="8"/>
          <c:order val="8"/>
          <c:tx>
            <c:strRef>
              <c:f>contributionsAll!$G$111</c:f>
              <c:strCache>
                <c:ptCount val="1"/>
                <c:pt idx="0">
                  <c:v>micro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contributionsAll!$J$111:$J$115</c:f>
              <c:numCache>
                <c:formatCode>General</c:formatCode>
                <c:ptCount val="5"/>
                <c:pt idx="0">
                  <c:v>-0.75327408367171245</c:v>
                </c:pt>
                <c:pt idx="1">
                  <c:v>-0.61695148243666509</c:v>
                </c:pt>
                <c:pt idx="2">
                  <c:v>-0.48062888120161773</c:v>
                </c:pt>
                <c:pt idx="3">
                  <c:v>-0.34430627996657037</c:v>
                </c:pt>
                <c:pt idx="4">
                  <c:v>-0.20798367873152301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45-E247-9A0B-1EE5A9811C28}"/>
            </c:ext>
          </c:extLst>
        </c:ser>
        <c:ser>
          <c:idx val="9"/>
          <c:order val="9"/>
          <c:tx>
            <c:strRef>
              <c:f>contributionsAll!$G$116</c:f>
              <c:strCache>
                <c:ptCount val="1"/>
                <c:pt idx="0">
                  <c:v>non-core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contributionsAll!$J$116:$J$120</c:f>
              <c:numCache>
                <c:formatCode>General</c:formatCode>
                <c:ptCount val="5"/>
                <c:pt idx="0">
                  <c:v>-0.68178728840462099</c:v>
                </c:pt>
                <c:pt idx="1">
                  <c:v>-0.55665280788158711</c:v>
                </c:pt>
                <c:pt idx="2">
                  <c:v>-0.43151832735855322</c:v>
                </c:pt>
                <c:pt idx="3">
                  <c:v>-0.30638384683551934</c:v>
                </c:pt>
                <c:pt idx="4">
                  <c:v>-0.18124936631248545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45-E247-9A0B-1EE5A9811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464464"/>
        <c:axId val="396965168"/>
      </c:lineChart>
      <c:catAx>
        <c:axId val="41646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96965168"/>
        <c:crosses val="autoZero"/>
        <c:auto val="1"/>
        <c:lblAlgn val="ctr"/>
        <c:lblOffset val="100"/>
        <c:noMultiLvlLbl val="0"/>
      </c:catAx>
      <c:valAx>
        <c:axId val="3969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1646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High Old 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SamScenario!$A$2:$A$20</c:f>
              <c:strCache>
                <c:ptCount val="19"/>
                <c:pt idx="0">
                  <c:v>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</c:strCache>
            </c:strRef>
          </c:cat>
          <c:val>
            <c:numRef>
              <c:f>SamScenario!$G$2:$G$20</c:f>
              <c:numCache>
                <c:formatCode>General</c:formatCode>
                <c:ptCount val="19"/>
                <c:pt idx="0">
                  <c:v>-2.0788339493622612</c:v>
                </c:pt>
                <c:pt idx="1">
                  <c:v>-3.462180904926726</c:v>
                </c:pt>
                <c:pt idx="2">
                  <c:v>-3.744727494896694</c:v>
                </c:pt>
                <c:pt idx="3">
                  <c:v>-3.6478174818886377</c:v>
                </c:pt>
                <c:pt idx="4">
                  <c:v>-3.1426675035687315</c:v>
                </c:pt>
                <c:pt idx="5">
                  <c:v>-2.8696662315049939</c:v>
                </c:pt>
                <c:pt idx="6">
                  <c:v>-2.7632109005907073</c:v>
                </c:pt>
                <c:pt idx="7">
                  <c:v>-2.5436339668709569</c:v>
                </c:pt>
                <c:pt idx="8">
                  <c:v>-2.4509967379742124</c:v>
                </c:pt>
                <c:pt idx="9">
                  <c:v>-2.479516467259208</c:v>
                </c:pt>
                <c:pt idx="10">
                  <c:v>-2.332547047110046</c:v>
                </c:pt>
                <c:pt idx="11">
                  <c:v>-2.3306831194338877</c:v>
                </c:pt>
                <c:pt idx="12">
                  <c:v>-2.141462802430361</c:v>
                </c:pt>
                <c:pt idx="13">
                  <c:v>-1.9783972839717578</c:v>
                </c:pt>
                <c:pt idx="14">
                  <c:v>-1.8353497840657031</c:v>
                </c:pt>
                <c:pt idx="15">
                  <c:v>-1.6625407387093438</c:v>
                </c:pt>
                <c:pt idx="16">
                  <c:v>-1.4576726172260257</c:v>
                </c:pt>
                <c:pt idx="17">
                  <c:v>-1.2375465176364531</c:v>
                </c:pt>
                <c:pt idx="18">
                  <c:v>-0.99349117222470995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0-1644-862A-75C5F8EF1417}"/>
            </c:ext>
          </c:extLst>
        </c:ser>
        <c:ser>
          <c:idx val="1"/>
          <c:order val="1"/>
          <c:tx>
            <c:v>High Infant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SamScenario!$G$29:$G$47</c:f>
              <c:numCache>
                <c:formatCode>General</c:formatCode>
                <c:ptCount val="19"/>
                <c:pt idx="0">
                  <c:v>-2.7778039536982799</c:v>
                </c:pt>
                <c:pt idx="1">
                  <c:v>-3.9393021596463882</c:v>
                </c:pt>
                <c:pt idx="2">
                  <c:v>-4.2218487496163561</c:v>
                </c:pt>
                <c:pt idx="3">
                  <c:v>-4.1249387366082999</c:v>
                </c:pt>
                <c:pt idx="4">
                  <c:v>-3.6197887582883941</c:v>
                </c:pt>
                <c:pt idx="5">
                  <c:v>-3.3467874862246565</c:v>
                </c:pt>
                <c:pt idx="6">
                  <c:v>-3.2403321553103694</c:v>
                </c:pt>
                <c:pt idx="7">
                  <c:v>-3.1456939581989194</c:v>
                </c:pt>
                <c:pt idx="8">
                  <c:v>-3.0530567293021744</c:v>
                </c:pt>
                <c:pt idx="9">
                  <c:v>-2.9566377219788706</c:v>
                </c:pt>
                <c:pt idx="10">
                  <c:v>-2.8096683018297086</c:v>
                </c:pt>
                <c:pt idx="11">
                  <c:v>-2.3306831194338877</c:v>
                </c:pt>
                <c:pt idx="12">
                  <c:v>-1.8404328067663798</c:v>
                </c:pt>
                <c:pt idx="13">
                  <c:v>-1.5804572752997201</c:v>
                </c:pt>
                <c:pt idx="14">
                  <c:v>-1.3582285293460408</c:v>
                </c:pt>
                <c:pt idx="15">
                  <c:v>-1.1854194839896814</c:v>
                </c:pt>
                <c:pt idx="16">
                  <c:v>-0.91360457287574992</c:v>
                </c:pt>
                <c:pt idx="17">
                  <c:v>-0.76042526291679069</c:v>
                </c:pt>
                <c:pt idx="18">
                  <c:v>-0.59555116355267235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0-1644-862A-75C5F8EF1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040800"/>
        <c:axId val="431246224"/>
      </c:lineChart>
      <c:catAx>
        <c:axId val="41704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31246224"/>
        <c:crosses val="autoZero"/>
        <c:auto val="1"/>
        <c:lblAlgn val="ctr"/>
        <c:lblOffset val="100"/>
        <c:noMultiLvlLbl val="0"/>
      </c:catAx>
      <c:valAx>
        <c:axId val="4312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1704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44</xdr:row>
      <xdr:rowOff>88900</xdr:rowOff>
    </xdr:from>
    <xdr:to>
      <xdr:col>14</xdr:col>
      <xdr:colOff>762000</xdr:colOff>
      <xdr:row>64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5578C-CA82-5E4F-8DC3-5FE0ECC2D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90</xdr:row>
      <xdr:rowOff>25400</xdr:rowOff>
    </xdr:from>
    <xdr:to>
      <xdr:col>16</xdr:col>
      <xdr:colOff>76200</xdr:colOff>
      <xdr:row>110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504980-91E1-CB26-AE64-253A70752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596900</xdr:colOff>
      <xdr:row>6</xdr:row>
      <xdr:rowOff>76200</xdr:rowOff>
    </xdr:from>
    <xdr:to>
      <xdr:col>21</xdr:col>
      <xdr:colOff>215900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BD2EC-97A2-CC23-96F9-AD0B620B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B46C-FC01-AA4E-A87D-D544A57C0023}">
  <sheetPr filterMode="1"/>
  <dimension ref="A1:G685"/>
  <sheetViews>
    <sheetView topLeftCell="A299" workbookViewId="0">
      <selection activeCell="I517" sqref="I517"/>
    </sheetView>
  </sheetViews>
  <sheetFormatPr baseColWidth="10" defaultRowHeight="16" x14ac:dyDescent="0.2"/>
  <cols>
    <col min="1" max="1" width="22" bestFit="1" customWidth="1"/>
    <col min="2" max="2" width="11.6640625" bestFit="1" customWidth="1"/>
    <col min="3" max="3" width="10.6640625" bestFit="1" customWidth="1"/>
    <col min="4" max="5" width="7.33203125" bestFit="1" customWidth="1"/>
    <col min="6" max="6" width="9.1640625" bestFit="1" customWidth="1"/>
    <col min="7" max="7" width="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>
        <v>0</v>
      </c>
      <c r="D2" t="s">
        <v>9</v>
      </c>
      <c r="E2">
        <v>2017</v>
      </c>
      <c r="F2">
        <v>3132</v>
      </c>
      <c r="G2">
        <v>638961</v>
      </c>
    </row>
    <row r="3" spans="1:7" hidden="1" x14ac:dyDescent="0.2">
      <c r="A3" t="s">
        <v>7</v>
      </c>
      <c r="B3" t="s">
        <v>10</v>
      </c>
      <c r="C3">
        <v>1</v>
      </c>
      <c r="D3" t="s">
        <v>9</v>
      </c>
      <c r="E3">
        <v>2017</v>
      </c>
      <c r="F3">
        <v>442</v>
      </c>
      <c r="G3">
        <v>2505702</v>
      </c>
    </row>
    <row r="4" spans="1:7" hidden="1" x14ac:dyDescent="0.2">
      <c r="A4" t="s">
        <v>7</v>
      </c>
      <c r="B4" t="s">
        <v>11</v>
      </c>
      <c r="C4">
        <v>5</v>
      </c>
      <c r="D4" t="s">
        <v>9</v>
      </c>
      <c r="E4">
        <v>2017</v>
      </c>
      <c r="F4">
        <v>278</v>
      </c>
      <c r="G4">
        <v>3073065</v>
      </c>
    </row>
    <row r="5" spans="1:7" hidden="1" x14ac:dyDescent="0.2">
      <c r="A5" t="s">
        <v>7</v>
      </c>
      <c r="B5" t="s">
        <v>12</v>
      </c>
      <c r="C5">
        <v>10</v>
      </c>
      <c r="D5" t="s">
        <v>9</v>
      </c>
      <c r="E5">
        <v>2017</v>
      </c>
      <c r="F5">
        <v>326</v>
      </c>
      <c r="G5">
        <v>3051728</v>
      </c>
    </row>
    <row r="6" spans="1:7" hidden="1" x14ac:dyDescent="0.2">
      <c r="A6" t="s">
        <v>7</v>
      </c>
      <c r="B6" t="s">
        <v>13</v>
      </c>
      <c r="C6">
        <v>15</v>
      </c>
      <c r="D6" t="s">
        <v>9</v>
      </c>
      <c r="E6">
        <v>2017</v>
      </c>
      <c r="F6">
        <v>777</v>
      </c>
      <c r="G6">
        <v>3064619</v>
      </c>
    </row>
    <row r="7" spans="1:7" hidden="1" x14ac:dyDescent="0.2">
      <c r="A7" t="s">
        <v>7</v>
      </c>
      <c r="B7" t="s">
        <v>14</v>
      </c>
      <c r="C7">
        <v>20</v>
      </c>
      <c r="D7" t="s">
        <v>9</v>
      </c>
      <c r="E7">
        <v>2017</v>
      </c>
      <c r="F7">
        <v>1545</v>
      </c>
      <c r="G7">
        <v>3370234</v>
      </c>
    </row>
    <row r="8" spans="1:7" hidden="1" x14ac:dyDescent="0.2">
      <c r="A8" t="s">
        <v>7</v>
      </c>
      <c r="B8" t="s">
        <v>15</v>
      </c>
      <c r="C8">
        <v>25</v>
      </c>
      <c r="D8" t="s">
        <v>9</v>
      </c>
      <c r="E8">
        <v>2017</v>
      </c>
      <c r="F8">
        <v>2250</v>
      </c>
      <c r="G8">
        <v>4251482</v>
      </c>
    </row>
    <row r="9" spans="1:7" hidden="1" x14ac:dyDescent="0.2">
      <c r="A9" t="s">
        <v>7</v>
      </c>
      <c r="B9" t="s">
        <v>16</v>
      </c>
      <c r="C9">
        <v>30</v>
      </c>
      <c r="D9" t="s">
        <v>9</v>
      </c>
      <c r="E9">
        <v>2017</v>
      </c>
      <c r="F9">
        <v>2829</v>
      </c>
      <c r="G9">
        <v>3922755</v>
      </c>
    </row>
    <row r="10" spans="1:7" hidden="1" x14ac:dyDescent="0.2">
      <c r="A10" t="s">
        <v>7</v>
      </c>
      <c r="B10" t="s">
        <v>17</v>
      </c>
      <c r="C10">
        <v>35</v>
      </c>
      <c r="D10" t="s">
        <v>9</v>
      </c>
      <c r="E10">
        <v>2017</v>
      </c>
      <c r="F10">
        <v>3709</v>
      </c>
      <c r="G10">
        <v>3586562</v>
      </c>
    </row>
    <row r="11" spans="1:7" hidden="1" x14ac:dyDescent="0.2">
      <c r="A11" t="s">
        <v>7</v>
      </c>
      <c r="B11" t="s">
        <v>18</v>
      </c>
      <c r="C11">
        <v>40</v>
      </c>
      <c r="D11" t="s">
        <v>9</v>
      </c>
      <c r="E11">
        <v>2017</v>
      </c>
      <c r="F11">
        <v>4618</v>
      </c>
      <c r="G11">
        <v>3257801</v>
      </c>
    </row>
    <row r="12" spans="1:7" hidden="1" x14ac:dyDescent="0.2">
      <c r="A12" t="s">
        <v>7</v>
      </c>
      <c r="B12" t="s">
        <v>19</v>
      </c>
      <c r="C12">
        <v>45</v>
      </c>
      <c r="D12" t="s">
        <v>9</v>
      </c>
      <c r="E12">
        <v>2017</v>
      </c>
      <c r="F12">
        <v>7158</v>
      </c>
      <c r="G12">
        <v>3345724</v>
      </c>
    </row>
    <row r="13" spans="1:7" hidden="1" x14ac:dyDescent="0.2">
      <c r="A13" t="s">
        <v>7</v>
      </c>
      <c r="B13" t="s">
        <v>20</v>
      </c>
      <c r="C13">
        <v>50</v>
      </c>
      <c r="D13" t="s">
        <v>9</v>
      </c>
      <c r="E13">
        <v>2017</v>
      </c>
      <c r="F13">
        <v>11147</v>
      </c>
      <c r="G13">
        <v>3281218</v>
      </c>
    </row>
    <row r="14" spans="1:7" hidden="1" x14ac:dyDescent="0.2">
      <c r="A14" t="s">
        <v>7</v>
      </c>
      <c r="B14" t="s">
        <v>21</v>
      </c>
      <c r="C14">
        <v>55</v>
      </c>
      <c r="D14" t="s">
        <v>9</v>
      </c>
      <c r="E14">
        <v>2017</v>
      </c>
      <c r="F14">
        <v>16889</v>
      </c>
      <c r="G14">
        <v>3288456</v>
      </c>
    </row>
    <row r="15" spans="1:7" hidden="1" x14ac:dyDescent="0.2">
      <c r="A15" t="s">
        <v>7</v>
      </c>
      <c r="B15" t="s">
        <v>22</v>
      </c>
      <c r="C15">
        <v>60</v>
      </c>
      <c r="D15" t="s">
        <v>9</v>
      </c>
      <c r="E15">
        <v>2017</v>
      </c>
      <c r="F15">
        <v>22112</v>
      </c>
      <c r="G15">
        <v>2968913</v>
      </c>
    </row>
    <row r="16" spans="1:7" hidden="1" x14ac:dyDescent="0.2">
      <c r="A16" t="s">
        <v>7</v>
      </c>
      <c r="B16" t="s">
        <v>23</v>
      </c>
      <c r="C16">
        <v>65</v>
      </c>
      <c r="D16" t="s">
        <v>9</v>
      </c>
      <c r="E16">
        <v>2017</v>
      </c>
      <c r="F16">
        <v>26527</v>
      </c>
      <c r="G16">
        <v>2461683</v>
      </c>
    </row>
    <row r="17" spans="1:7" hidden="1" x14ac:dyDescent="0.2">
      <c r="A17" t="s">
        <v>7</v>
      </c>
      <c r="B17" t="s">
        <v>24</v>
      </c>
      <c r="C17">
        <v>70</v>
      </c>
      <c r="D17" t="s">
        <v>9</v>
      </c>
      <c r="E17">
        <v>2017</v>
      </c>
      <c r="F17">
        <v>30462</v>
      </c>
      <c r="G17">
        <v>1850504</v>
      </c>
    </row>
    <row r="18" spans="1:7" hidden="1" x14ac:dyDescent="0.2">
      <c r="A18" t="s">
        <v>7</v>
      </c>
      <c r="B18" t="s">
        <v>25</v>
      </c>
      <c r="C18">
        <v>75</v>
      </c>
      <c r="D18" t="s">
        <v>9</v>
      </c>
      <c r="E18">
        <v>2017</v>
      </c>
      <c r="F18">
        <v>35528</v>
      </c>
      <c r="G18">
        <v>1304361</v>
      </c>
    </row>
    <row r="19" spans="1:7" hidden="1" x14ac:dyDescent="0.2">
      <c r="A19" t="s">
        <v>7</v>
      </c>
      <c r="B19" t="s">
        <v>26</v>
      </c>
      <c r="C19">
        <v>80</v>
      </c>
      <c r="D19" t="s">
        <v>9</v>
      </c>
      <c r="E19">
        <v>2017</v>
      </c>
      <c r="F19">
        <v>44730</v>
      </c>
      <c r="G19">
        <v>945369</v>
      </c>
    </row>
    <row r="20" spans="1:7" hidden="1" x14ac:dyDescent="0.2">
      <c r="A20" t="s">
        <v>7</v>
      </c>
      <c r="B20" t="s">
        <v>27</v>
      </c>
      <c r="C20">
        <v>85</v>
      </c>
      <c r="D20" t="s">
        <v>9</v>
      </c>
      <c r="E20">
        <v>2017</v>
      </c>
      <c r="F20">
        <v>141723</v>
      </c>
      <c r="G20">
        <v>1182345</v>
      </c>
    </row>
    <row r="21" spans="1:7" hidden="1" x14ac:dyDescent="0.2">
      <c r="A21" t="s">
        <v>7</v>
      </c>
      <c r="B21" t="s">
        <v>8</v>
      </c>
      <c r="C21">
        <v>0</v>
      </c>
      <c r="D21" t="s">
        <v>9</v>
      </c>
      <c r="E21">
        <v>2018</v>
      </c>
      <c r="F21">
        <v>2956</v>
      </c>
      <c r="G21">
        <v>622673</v>
      </c>
    </row>
    <row r="22" spans="1:7" hidden="1" x14ac:dyDescent="0.2">
      <c r="A22" t="s">
        <v>7</v>
      </c>
      <c r="B22" t="s">
        <v>10</v>
      </c>
      <c r="C22">
        <v>1</v>
      </c>
      <c r="D22" t="s">
        <v>9</v>
      </c>
      <c r="E22">
        <v>2018</v>
      </c>
      <c r="F22">
        <v>446</v>
      </c>
      <c r="G22">
        <v>2490512</v>
      </c>
    </row>
    <row r="23" spans="1:7" hidden="1" x14ac:dyDescent="0.2">
      <c r="A23" t="s">
        <v>7</v>
      </c>
      <c r="B23" t="s">
        <v>11</v>
      </c>
      <c r="C23">
        <v>5</v>
      </c>
      <c r="D23" t="s">
        <v>9</v>
      </c>
      <c r="E23">
        <v>2018</v>
      </c>
      <c r="F23">
        <v>327</v>
      </c>
      <c r="G23">
        <v>3053904</v>
      </c>
    </row>
    <row r="24" spans="1:7" hidden="1" x14ac:dyDescent="0.2">
      <c r="A24" t="s">
        <v>7</v>
      </c>
      <c r="B24" t="s">
        <v>12</v>
      </c>
      <c r="C24">
        <v>10</v>
      </c>
      <c r="D24" t="s">
        <v>9</v>
      </c>
      <c r="E24">
        <v>2018</v>
      </c>
      <c r="F24">
        <v>370</v>
      </c>
      <c r="G24">
        <v>3062441</v>
      </c>
    </row>
    <row r="25" spans="1:7" hidden="1" x14ac:dyDescent="0.2">
      <c r="A25" t="s">
        <v>7</v>
      </c>
      <c r="B25" t="s">
        <v>13</v>
      </c>
      <c r="C25">
        <v>15</v>
      </c>
      <c r="D25" t="s">
        <v>9</v>
      </c>
      <c r="E25">
        <v>2018</v>
      </c>
      <c r="F25">
        <v>769</v>
      </c>
      <c r="G25">
        <v>3055099</v>
      </c>
    </row>
    <row r="26" spans="1:7" hidden="1" x14ac:dyDescent="0.2">
      <c r="A26" t="s">
        <v>7</v>
      </c>
      <c r="B26" t="s">
        <v>14</v>
      </c>
      <c r="C26">
        <v>20</v>
      </c>
      <c r="D26" t="s">
        <v>9</v>
      </c>
      <c r="E26">
        <v>2018</v>
      </c>
      <c r="F26">
        <v>1426</v>
      </c>
      <c r="G26">
        <v>3323371</v>
      </c>
    </row>
    <row r="27" spans="1:7" hidden="1" x14ac:dyDescent="0.2">
      <c r="A27" t="s">
        <v>7</v>
      </c>
      <c r="B27" t="s">
        <v>15</v>
      </c>
      <c r="C27">
        <v>25</v>
      </c>
      <c r="D27" t="s">
        <v>9</v>
      </c>
      <c r="E27">
        <v>2018</v>
      </c>
      <c r="F27">
        <v>2256</v>
      </c>
      <c r="G27">
        <v>4246348</v>
      </c>
    </row>
    <row r="28" spans="1:7" hidden="1" x14ac:dyDescent="0.2">
      <c r="A28" t="s">
        <v>7</v>
      </c>
      <c r="B28" t="s">
        <v>16</v>
      </c>
      <c r="C28">
        <v>30</v>
      </c>
      <c r="D28" t="s">
        <v>9</v>
      </c>
      <c r="E28">
        <v>2018</v>
      </c>
      <c r="F28">
        <v>2832</v>
      </c>
      <c r="G28">
        <v>3958132</v>
      </c>
    </row>
    <row r="29" spans="1:7" hidden="1" x14ac:dyDescent="0.2">
      <c r="A29" t="s">
        <v>7</v>
      </c>
      <c r="B29" t="s">
        <v>17</v>
      </c>
      <c r="C29">
        <v>35</v>
      </c>
      <c r="D29" t="s">
        <v>9</v>
      </c>
      <c r="E29">
        <v>2018</v>
      </c>
      <c r="F29">
        <v>3757</v>
      </c>
      <c r="G29">
        <v>3632535</v>
      </c>
    </row>
    <row r="30" spans="1:7" hidden="1" x14ac:dyDescent="0.2">
      <c r="A30" t="s">
        <v>7</v>
      </c>
      <c r="B30" t="s">
        <v>18</v>
      </c>
      <c r="C30">
        <v>40</v>
      </c>
      <c r="D30" t="s">
        <v>9</v>
      </c>
      <c r="E30">
        <v>2018</v>
      </c>
      <c r="F30">
        <v>4468</v>
      </c>
      <c r="G30">
        <v>3253278</v>
      </c>
    </row>
    <row r="31" spans="1:7" hidden="1" x14ac:dyDescent="0.2">
      <c r="A31" t="s">
        <v>7</v>
      </c>
      <c r="B31" t="s">
        <v>19</v>
      </c>
      <c r="C31">
        <v>45</v>
      </c>
      <c r="D31" t="s">
        <v>9</v>
      </c>
      <c r="E31">
        <v>2018</v>
      </c>
      <c r="F31">
        <v>7005</v>
      </c>
      <c r="G31">
        <v>3317180</v>
      </c>
    </row>
    <row r="32" spans="1:7" hidden="1" x14ac:dyDescent="0.2">
      <c r="A32" t="s">
        <v>7</v>
      </c>
      <c r="B32" t="s">
        <v>20</v>
      </c>
      <c r="C32">
        <v>50</v>
      </c>
      <c r="D32" t="s">
        <v>9</v>
      </c>
      <c r="E32">
        <v>2018</v>
      </c>
      <c r="F32">
        <v>10506</v>
      </c>
      <c r="G32">
        <v>3213591</v>
      </c>
    </row>
    <row r="33" spans="1:7" hidden="1" x14ac:dyDescent="0.2">
      <c r="A33" t="s">
        <v>7</v>
      </c>
      <c r="B33" t="s">
        <v>21</v>
      </c>
      <c r="C33">
        <v>55</v>
      </c>
      <c r="D33" t="s">
        <v>9</v>
      </c>
      <c r="E33">
        <v>2018</v>
      </c>
      <c r="F33">
        <v>16620</v>
      </c>
      <c r="G33">
        <v>3274778</v>
      </c>
    </row>
    <row r="34" spans="1:7" hidden="1" x14ac:dyDescent="0.2">
      <c r="A34" t="s">
        <v>7</v>
      </c>
      <c r="B34" t="s">
        <v>22</v>
      </c>
      <c r="C34">
        <v>60</v>
      </c>
      <c r="D34" t="s">
        <v>9</v>
      </c>
      <c r="E34">
        <v>2018</v>
      </c>
      <c r="F34">
        <v>22180</v>
      </c>
      <c r="G34">
        <v>3007908</v>
      </c>
    </row>
    <row r="35" spans="1:7" hidden="1" x14ac:dyDescent="0.2">
      <c r="A35" t="s">
        <v>7</v>
      </c>
      <c r="B35" t="s">
        <v>23</v>
      </c>
      <c r="C35">
        <v>65</v>
      </c>
      <c r="D35" t="s">
        <v>9</v>
      </c>
      <c r="E35">
        <v>2018</v>
      </c>
      <c r="F35">
        <v>26525</v>
      </c>
      <c r="G35">
        <v>2500080</v>
      </c>
    </row>
    <row r="36" spans="1:7" hidden="1" x14ac:dyDescent="0.2">
      <c r="A36" t="s">
        <v>7</v>
      </c>
      <c r="B36" t="s">
        <v>24</v>
      </c>
      <c r="C36">
        <v>70</v>
      </c>
      <c r="D36" t="s">
        <v>9</v>
      </c>
      <c r="E36">
        <v>2018</v>
      </c>
      <c r="F36">
        <v>31233</v>
      </c>
      <c r="G36">
        <v>1932598</v>
      </c>
    </row>
    <row r="37" spans="1:7" hidden="1" x14ac:dyDescent="0.2">
      <c r="A37" t="s">
        <v>7</v>
      </c>
      <c r="B37" t="s">
        <v>25</v>
      </c>
      <c r="C37">
        <v>75</v>
      </c>
      <c r="D37" t="s">
        <v>9</v>
      </c>
      <c r="E37">
        <v>2018</v>
      </c>
      <c r="F37">
        <v>36929</v>
      </c>
      <c r="G37">
        <v>1367810</v>
      </c>
    </row>
    <row r="38" spans="1:7" hidden="1" x14ac:dyDescent="0.2">
      <c r="A38" t="s">
        <v>7</v>
      </c>
      <c r="B38" t="s">
        <v>26</v>
      </c>
      <c r="C38">
        <v>80</v>
      </c>
      <c r="D38" t="s">
        <v>9</v>
      </c>
      <c r="E38">
        <v>2018</v>
      </c>
      <c r="F38">
        <v>44834</v>
      </c>
      <c r="G38">
        <v>963974</v>
      </c>
    </row>
    <row r="39" spans="1:7" hidden="1" x14ac:dyDescent="0.2">
      <c r="A39" t="s">
        <v>7</v>
      </c>
      <c r="B39" t="s">
        <v>27</v>
      </c>
      <c r="C39">
        <v>85</v>
      </c>
      <c r="D39" t="s">
        <v>9</v>
      </c>
      <c r="E39">
        <v>2018</v>
      </c>
      <c r="F39">
        <v>141398</v>
      </c>
      <c r="G39">
        <v>1188580</v>
      </c>
    </row>
    <row r="40" spans="1:7" hidden="1" x14ac:dyDescent="0.2">
      <c r="A40" t="s">
        <v>7</v>
      </c>
      <c r="B40" t="s">
        <v>8</v>
      </c>
      <c r="C40">
        <v>0</v>
      </c>
      <c r="D40" t="s">
        <v>9</v>
      </c>
      <c r="E40">
        <v>2019</v>
      </c>
      <c r="F40">
        <v>2972</v>
      </c>
      <c r="G40">
        <v>607547</v>
      </c>
    </row>
    <row r="41" spans="1:7" hidden="1" x14ac:dyDescent="0.2">
      <c r="A41" t="s">
        <v>7</v>
      </c>
      <c r="B41" t="s">
        <v>10</v>
      </c>
      <c r="C41">
        <v>1</v>
      </c>
      <c r="D41" t="s">
        <v>9</v>
      </c>
      <c r="E41">
        <v>2019</v>
      </c>
      <c r="F41">
        <v>490</v>
      </c>
      <c r="G41">
        <v>2453208</v>
      </c>
    </row>
    <row r="42" spans="1:7" hidden="1" x14ac:dyDescent="0.2">
      <c r="A42" t="s">
        <v>7</v>
      </c>
      <c r="B42" t="s">
        <v>11</v>
      </c>
      <c r="C42">
        <v>5</v>
      </c>
      <c r="D42" t="s">
        <v>9</v>
      </c>
      <c r="E42">
        <v>2019</v>
      </c>
      <c r="F42">
        <v>291</v>
      </c>
      <c r="G42">
        <v>3045425</v>
      </c>
    </row>
    <row r="43" spans="1:7" hidden="1" x14ac:dyDescent="0.2">
      <c r="A43" t="s">
        <v>7</v>
      </c>
      <c r="B43" t="s">
        <v>12</v>
      </c>
      <c r="C43">
        <v>10</v>
      </c>
      <c r="D43" t="s">
        <v>9</v>
      </c>
      <c r="E43">
        <v>2019</v>
      </c>
      <c r="F43">
        <v>314</v>
      </c>
      <c r="G43">
        <v>3045530</v>
      </c>
    </row>
    <row r="44" spans="1:7" hidden="1" x14ac:dyDescent="0.2">
      <c r="A44" t="s">
        <v>7</v>
      </c>
      <c r="B44" t="s">
        <v>13</v>
      </c>
      <c r="C44">
        <v>15</v>
      </c>
      <c r="D44" t="s">
        <v>9</v>
      </c>
      <c r="E44">
        <v>2019</v>
      </c>
      <c r="F44">
        <v>730</v>
      </c>
      <c r="G44">
        <v>3050846</v>
      </c>
    </row>
    <row r="45" spans="1:7" hidden="1" x14ac:dyDescent="0.2">
      <c r="A45" t="s">
        <v>7</v>
      </c>
      <c r="B45" t="s">
        <v>14</v>
      </c>
      <c r="C45">
        <v>20</v>
      </c>
      <c r="D45" t="s">
        <v>9</v>
      </c>
      <c r="E45">
        <v>2019</v>
      </c>
      <c r="F45">
        <v>1418</v>
      </c>
      <c r="G45">
        <v>3276766</v>
      </c>
    </row>
    <row r="46" spans="1:7" hidden="1" x14ac:dyDescent="0.2">
      <c r="A46" t="s">
        <v>7</v>
      </c>
      <c r="B46" t="s">
        <v>15</v>
      </c>
      <c r="C46">
        <v>25</v>
      </c>
      <c r="D46" t="s">
        <v>9</v>
      </c>
      <c r="E46">
        <v>2019</v>
      </c>
      <c r="F46">
        <v>2177</v>
      </c>
      <c r="G46">
        <v>4208023</v>
      </c>
    </row>
    <row r="47" spans="1:7" hidden="1" x14ac:dyDescent="0.2">
      <c r="A47" t="s">
        <v>7</v>
      </c>
      <c r="B47" t="s">
        <v>16</v>
      </c>
      <c r="C47">
        <v>30</v>
      </c>
      <c r="D47" t="s">
        <v>9</v>
      </c>
      <c r="E47">
        <v>2019</v>
      </c>
      <c r="F47">
        <v>2936</v>
      </c>
      <c r="G47">
        <v>4013306</v>
      </c>
    </row>
    <row r="48" spans="1:7" hidden="1" x14ac:dyDescent="0.2">
      <c r="A48" t="s">
        <v>7</v>
      </c>
      <c r="B48" t="s">
        <v>17</v>
      </c>
      <c r="C48">
        <v>35</v>
      </c>
      <c r="D48" t="s">
        <v>9</v>
      </c>
      <c r="E48">
        <v>2019</v>
      </c>
      <c r="F48">
        <v>3826</v>
      </c>
      <c r="G48">
        <v>3655614</v>
      </c>
    </row>
    <row r="49" spans="1:7" hidden="1" x14ac:dyDescent="0.2">
      <c r="A49" t="s">
        <v>7</v>
      </c>
      <c r="B49" t="s">
        <v>18</v>
      </c>
      <c r="C49">
        <v>40</v>
      </c>
      <c r="D49" t="s">
        <v>9</v>
      </c>
      <c r="E49">
        <v>2019</v>
      </c>
      <c r="F49">
        <v>4661</v>
      </c>
      <c r="G49">
        <v>3268440</v>
      </c>
    </row>
    <row r="50" spans="1:7" hidden="1" x14ac:dyDescent="0.2">
      <c r="A50" t="s">
        <v>7</v>
      </c>
      <c r="B50" t="s">
        <v>19</v>
      </c>
      <c r="C50">
        <v>45</v>
      </c>
      <c r="D50" t="s">
        <v>9</v>
      </c>
      <c r="E50">
        <v>2019</v>
      </c>
      <c r="F50">
        <v>6897</v>
      </c>
      <c r="G50">
        <v>3272648</v>
      </c>
    </row>
    <row r="51" spans="1:7" hidden="1" x14ac:dyDescent="0.2">
      <c r="A51" t="s">
        <v>7</v>
      </c>
      <c r="B51" t="s">
        <v>20</v>
      </c>
      <c r="C51">
        <v>50</v>
      </c>
      <c r="D51" t="s">
        <v>9</v>
      </c>
      <c r="E51">
        <v>2019</v>
      </c>
      <c r="F51">
        <v>10230</v>
      </c>
      <c r="G51">
        <v>3166554</v>
      </c>
    </row>
    <row r="52" spans="1:7" hidden="1" x14ac:dyDescent="0.2">
      <c r="A52" t="s">
        <v>7</v>
      </c>
      <c r="B52" t="s">
        <v>21</v>
      </c>
      <c r="C52">
        <v>55</v>
      </c>
      <c r="D52" t="s">
        <v>9</v>
      </c>
      <c r="E52">
        <v>2019</v>
      </c>
      <c r="F52">
        <v>15989</v>
      </c>
      <c r="G52">
        <v>3262888</v>
      </c>
    </row>
    <row r="53" spans="1:7" hidden="1" x14ac:dyDescent="0.2">
      <c r="A53" t="s">
        <v>7</v>
      </c>
      <c r="B53" t="s">
        <v>22</v>
      </c>
      <c r="C53">
        <v>60</v>
      </c>
      <c r="D53" t="s">
        <v>9</v>
      </c>
      <c r="E53">
        <v>2019</v>
      </c>
      <c r="F53">
        <v>22254</v>
      </c>
      <c r="G53">
        <v>3032407</v>
      </c>
    </row>
    <row r="54" spans="1:7" hidden="1" x14ac:dyDescent="0.2">
      <c r="A54" t="s">
        <v>7</v>
      </c>
      <c r="B54" t="s">
        <v>23</v>
      </c>
      <c r="C54">
        <v>65</v>
      </c>
      <c r="D54" t="s">
        <v>9</v>
      </c>
      <c r="E54">
        <v>2019</v>
      </c>
      <c r="F54">
        <v>26647</v>
      </c>
      <c r="G54">
        <v>2553163</v>
      </c>
    </row>
    <row r="55" spans="1:7" hidden="1" x14ac:dyDescent="0.2">
      <c r="A55" t="s">
        <v>7</v>
      </c>
      <c r="B55" t="s">
        <v>24</v>
      </c>
      <c r="C55">
        <v>70</v>
      </c>
      <c r="D55" t="s">
        <v>9</v>
      </c>
      <c r="E55">
        <v>2019</v>
      </c>
      <c r="F55">
        <v>32477</v>
      </c>
      <c r="G55">
        <v>2026602</v>
      </c>
    </row>
    <row r="56" spans="1:7" hidden="1" x14ac:dyDescent="0.2">
      <c r="A56" t="s">
        <v>7</v>
      </c>
      <c r="B56" t="s">
        <v>25</v>
      </c>
      <c r="C56">
        <v>75</v>
      </c>
      <c r="D56" t="s">
        <v>9</v>
      </c>
      <c r="E56">
        <v>2019</v>
      </c>
      <c r="F56">
        <v>37220</v>
      </c>
      <c r="G56">
        <v>1420720</v>
      </c>
    </row>
    <row r="57" spans="1:7" hidden="1" x14ac:dyDescent="0.2">
      <c r="A57" t="s">
        <v>7</v>
      </c>
      <c r="B57" t="s">
        <v>26</v>
      </c>
      <c r="C57">
        <v>80</v>
      </c>
      <c r="D57" t="s">
        <v>9</v>
      </c>
      <c r="E57">
        <v>2019</v>
      </c>
      <c r="F57">
        <v>44268</v>
      </c>
      <c r="G57">
        <v>991655</v>
      </c>
    </row>
    <row r="58" spans="1:7" hidden="1" x14ac:dyDescent="0.2">
      <c r="A58" t="s">
        <v>7</v>
      </c>
      <c r="B58" t="s">
        <v>27</v>
      </c>
      <c r="C58">
        <v>85</v>
      </c>
      <c r="D58" t="s">
        <v>9</v>
      </c>
      <c r="E58">
        <v>2019</v>
      </c>
      <c r="F58">
        <v>139011</v>
      </c>
      <c r="G58">
        <v>1191319</v>
      </c>
    </row>
    <row r="59" spans="1:7" x14ac:dyDescent="0.2">
      <c r="A59" t="s">
        <v>7</v>
      </c>
      <c r="B59" t="s">
        <v>8</v>
      </c>
      <c r="C59">
        <v>0</v>
      </c>
      <c r="D59" t="s">
        <v>28</v>
      </c>
      <c r="E59">
        <v>2017</v>
      </c>
      <c r="F59">
        <v>4015</v>
      </c>
      <c r="G59">
        <v>668442</v>
      </c>
    </row>
    <row r="60" spans="1:7" x14ac:dyDescent="0.2">
      <c r="A60" t="s">
        <v>7</v>
      </c>
      <c r="B60" t="s">
        <v>10</v>
      </c>
      <c r="C60">
        <v>1</v>
      </c>
      <c r="D60" t="s">
        <v>28</v>
      </c>
      <c r="E60">
        <v>2017</v>
      </c>
      <c r="F60">
        <v>641</v>
      </c>
      <c r="G60">
        <v>2621109</v>
      </c>
    </row>
    <row r="61" spans="1:7" x14ac:dyDescent="0.2">
      <c r="A61" t="s">
        <v>7</v>
      </c>
      <c r="B61" t="s">
        <v>11</v>
      </c>
      <c r="C61">
        <v>5</v>
      </c>
      <c r="D61" t="s">
        <v>28</v>
      </c>
      <c r="E61">
        <v>2017</v>
      </c>
      <c r="F61">
        <v>365</v>
      </c>
      <c r="G61">
        <v>3198978</v>
      </c>
    </row>
    <row r="62" spans="1:7" x14ac:dyDescent="0.2">
      <c r="A62" t="s">
        <v>7</v>
      </c>
      <c r="B62" t="s">
        <v>12</v>
      </c>
      <c r="C62">
        <v>10</v>
      </c>
      <c r="D62" t="s">
        <v>28</v>
      </c>
      <c r="E62">
        <v>2017</v>
      </c>
      <c r="F62">
        <v>533</v>
      </c>
      <c r="G62">
        <v>3166384</v>
      </c>
    </row>
    <row r="63" spans="1:7" x14ac:dyDescent="0.2">
      <c r="A63" t="s">
        <v>7</v>
      </c>
      <c r="B63" t="s">
        <v>13</v>
      </c>
      <c r="C63">
        <v>15</v>
      </c>
      <c r="D63" t="s">
        <v>28</v>
      </c>
      <c r="E63">
        <v>2017</v>
      </c>
      <c r="F63">
        <v>2289</v>
      </c>
      <c r="G63">
        <v>3163053</v>
      </c>
    </row>
    <row r="64" spans="1:7" x14ac:dyDescent="0.2">
      <c r="A64" t="s">
        <v>7</v>
      </c>
      <c r="B64" t="s">
        <v>14</v>
      </c>
      <c r="C64">
        <v>20</v>
      </c>
      <c r="D64" t="s">
        <v>28</v>
      </c>
      <c r="E64">
        <v>2017</v>
      </c>
      <c r="F64">
        <v>4699</v>
      </c>
      <c r="G64">
        <v>3421836</v>
      </c>
    </row>
    <row r="65" spans="1:7" x14ac:dyDescent="0.2">
      <c r="A65" t="s">
        <v>7</v>
      </c>
      <c r="B65" t="s">
        <v>15</v>
      </c>
      <c r="C65">
        <v>25</v>
      </c>
      <c r="D65" t="s">
        <v>28</v>
      </c>
      <c r="E65">
        <v>2017</v>
      </c>
      <c r="F65">
        <v>6213</v>
      </c>
      <c r="G65">
        <v>4275375</v>
      </c>
    </row>
    <row r="66" spans="1:7" x14ac:dyDescent="0.2">
      <c r="A66" t="s">
        <v>7</v>
      </c>
      <c r="B66" t="s">
        <v>16</v>
      </c>
      <c r="C66">
        <v>30</v>
      </c>
      <c r="D66" t="s">
        <v>28</v>
      </c>
      <c r="E66">
        <v>2017</v>
      </c>
      <c r="F66">
        <v>6453</v>
      </c>
      <c r="G66">
        <v>3963926</v>
      </c>
    </row>
    <row r="67" spans="1:7" x14ac:dyDescent="0.2">
      <c r="A67" t="s">
        <v>7</v>
      </c>
      <c r="B67" t="s">
        <v>17</v>
      </c>
      <c r="C67">
        <v>35</v>
      </c>
      <c r="D67" t="s">
        <v>28</v>
      </c>
      <c r="E67">
        <v>2017</v>
      </c>
      <c r="F67">
        <v>7051</v>
      </c>
      <c r="G67">
        <v>3563107</v>
      </c>
    </row>
    <row r="68" spans="1:7" x14ac:dyDescent="0.2">
      <c r="A68" t="s">
        <v>7</v>
      </c>
      <c r="B68" t="s">
        <v>18</v>
      </c>
      <c r="C68">
        <v>40</v>
      </c>
      <c r="D68" t="s">
        <v>28</v>
      </c>
      <c r="E68">
        <v>2017</v>
      </c>
      <c r="F68">
        <v>7877</v>
      </c>
      <c r="G68">
        <v>3175211</v>
      </c>
    </row>
    <row r="69" spans="1:7" x14ac:dyDescent="0.2">
      <c r="A69" t="s">
        <v>7</v>
      </c>
      <c r="B69" t="s">
        <v>19</v>
      </c>
      <c r="C69">
        <v>45</v>
      </c>
      <c r="D69" t="s">
        <v>28</v>
      </c>
      <c r="E69">
        <v>2017</v>
      </c>
      <c r="F69">
        <v>11719</v>
      </c>
      <c r="G69">
        <v>3261016</v>
      </c>
    </row>
    <row r="70" spans="1:7" x14ac:dyDescent="0.2">
      <c r="A70" t="s">
        <v>7</v>
      </c>
      <c r="B70" t="s">
        <v>20</v>
      </c>
      <c r="C70">
        <v>50</v>
      </c>
      <c r="D70" t="s">
        <v>28</v>
      </c>
      <c r="E70">
        <v>2017</v>
      </c>
      <c r="F70">
        <v>18117</v>
      </c>
      <c r="G70">
        <v>3166461</v>
      </c>
    </row>
    <row r="71" spans="1:7" x14ac:dyDescent="0.2">
      <c r="A71" t="s">
        <v>7</v>
      </c>
      <c r="B71" t="s">
        <v>21</v>
      </c>
      <c r="C71">
        <v>55</v>
      </c>
      <c r="D71" t="s">
        <v>28</v>
      </c>
      <c r="E71">
        <v>2017</v>
      </c>
      <c r="F71">
        <v>26977</v>
      </c>
      <c r="G71">
        <v>3084922</v>
      </c>
    </row>
    <row r="72" spans="1:7" x14ac:dyDescent="0.2">
      <c r="A72" t="s">
        <v>7</v>
      </c>
      <c r="B72" t="s">
        <v>22</v>
      </c>
      <c r="C72">
        <v>60</v>
      </c>
      <c r="D72" t="s">
        <v>28</v>
      </c>
      <c r="E72">
        <v>2017</v>
      </c>
      <c r="F72">
        <v>33737</v>
      </c>
      <c r="G72">
        <v>2653839</v>
      </c>
    </row>
    <row r="73" spans="1:7" x14ac:dyDescent="0.2">
      <c r="A73" t="s">
        <v>7</v>
      </c>
      <c r="B73" t="s">
        <v>23</v>
      </c>
      <c r="C73">
        <v>65</v>
      </c>
      <c r="D73" t="s">
        <v>28</v>
      </c>
      <c r="E73">
        <v>2017</v>
      </c>
      <c r="F73">
        <v>36652</v>
      </c>
      <c r="G73">
        <v>2097967</v>
      </c>
    </row>
    <row r="74" spans="1:7" x14ac:dyDescent="0.2">
      <c r="A74" t="s">
        <v>7</v>
      </c>
      <c r="B74" t="s">
        <v>24</v>
      </c>
      <c r="C74">
        <v>70</v>
      </c>
      <c r="D74" t="s">
        <v>28</v>
      </c>
      <c r="E74">
        <v>2017</v>
      </c>
      <c r="F74">
        <v>38017</v>
      </c>
      <c r="G74">
        <v>1509195</v>
      </c>
    </row>
    <row r="75" spans="1:7" x14ac:dyDescent="0.2">
      <c r="A75" t="s">
        <v>7</v>
      </c>
      <c r="B75" t="s">
        <v>25</v>
      </c>
      <c r="C75">
        <v>75</v>
      </c>
      <c r="D75" t="s">
        <v>28</v>
      </c>
      <c r="E75">
        <v>2017</v>
      </c>
      <c r="F75">
        <v>38349</v>
      </c>
      <c r="G75">
        <v>983467</v>
      </c>
    </row>
    <row r="76" spans="1:7" x14ac:dyDescent="0.2">
      <c r="A76" t="s">
        <v>7</v>
      </c>
      <c r="B76" t="s">
        <v>26</v>
      </c>
      <c r="C76">
        <v>80</v>
      </c>
      <c r="D76" t="s">
        <v>28</v>
      </c>
      <c r="E76">
        <v>2017</v>
      </c>
      <c r="F76">
        <v>41378</v>
      </c>
      <c r="G76">
        <v>647103</v>
      </c>
    </row>
    <row r="77" spans="1:7" x14ac:dyDescent="0.2">
      <c r="A77" t="s">
        <v>7</v>
      </c>
      <c r="B77" t="s">
        <v>27</v>
      </c>
      <c r="C77">
        <v>85</v>
      </c>
      <c r="D77" t="s">
        <v>28</v>
      </c>
      <c r="E77">
        <v>2017</v>
      </c>
      <c r="F77">
        <v>85872</v>
      </c>
      <c r="G77">
        <v>629103</v>
      </c>
    </row>
    <row r="78" spans="1:7" hidden="1" x14ac:dyDescent="0.2">
      <c r="A78" t="s">
        <v>7</v>
      </c>
      <c r="B78" t="s">
        <v>8</v>
      </c>
      <c r="C78">
        <v>0</v>
      </c>
      <c r="D78" t="s">
        <v>28</v>
      </c>
      <c r="E78">
        <v>2018</v>
      </c>
      <c r="F78">
        <v>3835</v>
      </c>
      <c r="G78">
        <v>651393</v>
      </c>
    </row>
    <row r="79" spans="1:7" hidden="1" x14ac:dyDescent="0.2">
      <c r="A79" t="s">
        <v>7</v>
      </c>
      <c r="B79" t="s">
        <v>10</v>
      </c>
      <c r="C79">
        <v>1</v>
      </c>
      <c r="D79" t="s">
        <v>28</v>
      </c>
      <c r="E79">
        <v>2018</v>
      </c>
      <c r="F79">
        <v>627</v>
      </c>
      <c r="G79">
        <v>2605857</v>
      </c>
    </row>
    <row r="80" spans="1:7" hidden="1" x14ac:dyDescent="0.2">
      <c r="A80" t="s">
        <v>7</v>
      </c>
      <c r="B80" t="s">
        <v>11</v>
      </c>
      <c r="C80">
        <v>5</v>
      </c>
      <c r="D80" t="s">
        <v>28</v>
      </c>
      <c r="E80">
        <v>2018</v>
      </c>
      <c r="F80">
        <v>374</v>
      </c>
      <c r="G80">
        <v>3180178</v>
      </c>
    </row>
    <row r="81" spans="1:7" hidden="1" x14ac:dyDescent="0.2">
      <c r="A81" t="s">
        <v>7</v>
      </c>
      <c r="B81" t="s">
        <v>12</v>
      </c>
      <c r="C81">
        <v>10</v>
      </c>
      <c r="D81" t="s">
        <v>28</v>
      </c>
      <c r="E81">
        <v>2018</v>
      </c>
      <c r="F81">
        <v>497</v>
      </c>
      <c r="G81">
        <v>3180987</v>
      </c>
    </row>
    <row r="82" spans="1:7" hidden="1" x14ac:dyDescent="0.2">
      <c r="A82" t="s">
        <v>7</v>
      </c>
      <c r="B82" t="s">
        <v>13</v>
      </c>
      <c r="C82">
        <v>15</v>
      </c>
      <c r="D82" t="s">
        <v>28</v>
      </c>
      <c r="E82">
        <v>2018</v>
      </c>
      <c r="F82">
        <v>2124</v>
      </c>
      <c r="G82">
        <v>3150084</v>
      </c>
    </row>
    <row r="83" spans="1:7" hidden="1" x14ac:dyDescent="0.2">
      <c r="A83" t="s">
        <v>7</v>
      </c>
      <c r="B83" t="s">
        <v>14</v>
      </c>
      <c r="C83">
        <v>20</v>
      </c>
      <c r="D83" t="s">
        <v>28</v>
      </c>
      <c r="E83">
        <v>2018</v>
      </c>
      <c r="F83">
        <v>4407</v>
      </c>
      <c r="G83">
        <v>3358908</v>
      </c>
    </row>
    <row r="84" spans="1:7" hidden="1" x14ac:dyDescent="0.2">
      <c r="A84" t="s">
        <v>7</v>
      </c>
      <c r="B84" t="s">
        <v>15</v>
      </c>
      <c r="C84">
        <v>25</v>
      </c>
      <c r="D84" t="s">
        <v>28</v>
      </c>
      <c r="E84">
        <v>2018</v>
      </c>
      <c r="F84">
        <v>5992</v>
      </c>
      <c r="G84">
        <v>4282553</v>
      </c>
    </row>
    <row r="85" spans="1:7" hidden="1" x14ac:dyDescent="0.2">
      <c r="A85" t="s">
        <v>7</v>
      </c>
      <c r="B85" t="s">
        <v>16</v>
      </c>
      <c r="C85">
        <v>30</v>
      </c>
      <c r="D85" t="s">
        <v>28</v>
      </c>
      <c r="E85">
        <v>2018</v>
      </c>
      <c r="F85">
        <v>6303</v>
      </c>
      <c r="G85">
        <v>4015827</v>
      </c>
    </row>
    <row r="86" spans="1:7" hidden="1" x14ac:dyDescent="0.2">
      <c r="A86" t="s">
        <v>7</v>
      </c>
      <c r="B86" t="s">
        <v>17</v>
      </c>
      <c r="C86">
        <v>35</v>
      </c>
      <c r="D86" t="s">
        <v>28</v>
      </c>
      <c r="E86">
        <v>2018</v>
      </c>
      <c r="F86">
        <v>7190</v>
      </c>
      <c r="G86">
        <v>3620791</v>
      </c>
    </row>
    <row r="87" spans="1:7" hidden="1" x14ac:dyDescent="0.2">
      <c r="A87" t="s">
        <v>7</v>
      </c>
      <c r="B87" t="s">
        <v>18</v>
      </c>
      <c r="C87">
        <v>40</v>
      </c>
      <c r="D87" t="s">
        <v>28</v>
      </c>
      <c r="E87">
        <v>2018</v>
      </c>
      <c r="F87">
        <v>7952</v>
      </c>
      <c r="G87">
        <v>3175015</v>
      </c>
    </row>
    <row r="88" spans="1:7" hidden="1" x14ac:dyDescent="0.2">
      <c r="A88" t="s">
        <v>7</v>
      </c>
      <c r="B88" t="s">
        <v>19</v>
      </c>
      <c r="C88">
        <v>45</v>
      </c>
      <c r="D88" t="s">
        <v>28</v>
      </c>
      <c r="E88">
        <v>2018</v>
      </c>
      <c r="F88">
        <v>11778</v>
      </c>
      <c r="G88">
        <v>3221373</v>
      </c>
    </row>
    <row r="89" spans="1:7" hidden="1" x14ac:dyDescent="0.2">
      <c r="A89" t="s">
        <v>7</v>
      </c>
      <c r="B89" t="s">
        <v>20</v>
      </c>
      <c r="C89">
        <v>50</v>
      </c>
      <c r="D89" t="s">
        <v>28</v>
      </c>
      <c r="E89">
        <v>2018</v>
      </c>
      <c r="F89">
        <v>17454</v>
      </c>
      <c r="G89">
        <v>3108835</v>
      </c>
    </row>
    <row r="90" spans="1:7" hidden="1" x14ac:dyDescent="0.2">
      <c r="A90" t="s">
        <v>7</v>
      </c>
      <c r="B90" t="s">
        <v>21</v>
      </c>
      <c r="C90">
        <v>55</v>
      </c>
      <c r="D90" t="s">
        <v>28</v>
      </c>
      <c r="E90">
        <v>2018</v>
      </c>
      <c r="F90">
        <v>26952</v>
      </c>
      <c r="G90">
        <v>3080760</v>
      </c>
    </row>
    <row r="91" spans="1:7" hidden="1" x14ac:dyDescent="0.2">
      <c r="A91" t="s">
        <v>7</v>
      </c>
      <c r="B91" t="s">
        <v>22</v>
      </c>
      <c r="C91">
        <v>60</v>
      </c>
      <c r="D91" t="s">
        <v>28</v>
      </c>
      <c r="E91">
        <v>2018</v>
      </c>
      <c r="F91">
        <v>34599</v>
      </c>
      <c r="G91">
        <v>2702409</v>
      </c>
    </row>
    <row r="92" spans="1:7" hidden="1" x14ac:dyDescent="0.2">
      <c r="A92" t="s">
        <v>7</v>
      </c>
      <c r="B92" t="s">
        <v>23</v>
      </c>
      <c r="C92">
        <v>65</v>
      </c>
      <c r="D92" t="s">
        <v>28</v>
      </c>
      <c r="E92">
        <v>2018</v>
      </c>
      <c r="F92">
        <v>37514</v>
      </c>
      <c r="G92">
        <v>2129195</v>
      </c>
    </row>
    <row r="93" spans="1:7" hidden="1" x14ac:dyDescent="0.2">
      <c r="A93" t="s">
        <v>7</v>
      </c>
      <c r="B93" t="s">
        <v>24</v>
      </c>
      <c r="C93">
        <v>70</v>
      </c>
      <c r="D93" t="s">
        <v>28</v>
      </c>
      <c r="E93">
        <v>2018</v>
      </c>
      <c r="F93">
        <v>39604</v>
      </c>
      <c r="G93">
        <v>1580578</v>
      </c>
    </row>
    <row r="94" spans="1:7" hidden="1" x14ac:dyDescent="0.2">
      <c r="A94" t="s">
        <v>7</v>
      </c>
      <c r="B94" t="s">
        <v>25</v>
      </c>
      <c r="C94">
        <v>75</v>
      </c>
      <c r="D94" t="s">
        <v>28</v>
      </c>
      <c r="E94">
        <v>2018</v>
      </c>
      <c r="F94">
        <v>40284</v>
      </c>
      <c r="G94">
        <v>1036201</v>
      </c>
    </row>
    <row r="95" spans="1:7" hidden="1" x14ac:dyDescent="0.2">
      <c r="A95" t="s">
        <v>7</v>
      </c>
      <c r="B95" t="s">
        <v>26</v>
      </c>
      <c r="C95">
        <v>80</v>
      </c>
      <c r="D95" t="s">
        <v>28</v>
      </c>
      <c r="E95">
        <v>2018</v>
      </c>
      <c r="F95">
        <v>41927</v>
      </c>
      <c r="G95">
        <v>664122</v>
      </c>
    </row>
    <row r="96" spans="1:7" hidden="1" x14ac:dyDescent="0.2">
      <c r="A96" t="s">
        <v>7</v>
      </c>
      <c r="B96" t="s">
        <v>27</v>
      </c>
      <c r="C96">
        <v>85</v>
      </c>
      <c r="D96" t="s">
        <v>28</v>
      </c>
      <c r="E96">
        <v>2018</v>
      </c>
      <c r="F96">
        <v>86149</v>
      </c>
      <c r="G96">
        <v>639078</v>
      </c>
    </row>
    <row r="97" spans="1:7" hidden="1" x14ac:dyDescent="0.2">
      <c r="A97" t="s">
        <v>7</v>
      </c>
      <c r="B97" t="s">
        <v>8</v>
      </c>
      <c r="C97">
        <v>0</v>
      </c>
      <c r="D97" t="s">
        <v>28</v>
      </c>
      <c r="E97">
        <v>2019</v>
      </c>
      <c r="F97">
        <v>3558</v>
      </c>
      <c r="G97">
        <v>635403</v>
      </c>
    </row>
    <row r="98" spans="1:7" hidden="1" x14ac:dyDescent="0.2">
      <c r="A98" t="s">
        <v>7</v>
      </c>
      <c r="B98" t="s">
        <v>10</v>
      </c>
      <c r="C98">
        <v>1</v>
      </c>
      <c r="D98" t="s">
        <v>28</v>
      </c>
      <c r="E98">
        <v>2019</v>
      </c>
      <c r="F98">
        <v>587</v>
      </c>
      <c r="G98">
        <v>2565645</v>
      </c>
    </row>
    <row r="99" spans="1:7" hidden="1" x14ac:dyDescent="0.2">
      <c r="A99" t="s">
        <v>7</v>
      </c>
      <c r="B99" t="s">
        <v>11</v>
      </c>
      <c r="C99">
        <v>5</v>
      </c>
      <c r="D99" t="s">
        <v>28</v>
      </c>
      <c r="E99">
        <v>2019</v>
      </c>
      <c r="F99">
        <v>377</v>
      </c>
      <c r="G99">
        <v>3174341</v>
      </c>
    </row>
    <row r="100" spans="1:7" hidden="1" x14ac:dyDescent="0.2">
      <c r="A100" t="s">
        <v>7</v>
      </c>
      <c r="B100" t="s">
        <v>12</v>
      </c>
      <c r="C100">
        <v>10</v>
      </c>
      <c r="D100" t="s">
        <v>28</v>
      </c>
      <c r="E100">
        <v>2019</v>
      </c>
      <c r="F100">
        <v>494</v>
      </c>
      <c r="G100">
        <v>3166204</v>
      </c>
    </row>
    <row r="101" spans="1:7" hidden="1" x14ac:dyDescent="0.2">
      <c r="A101" t="s">
        <v>7</v>
      </c>
      <c r="B101" t="s">
        <v>13</v>
      </c>
      <c r="C101">
        <v>15</v>
      </c>
      <c r="D101" t="s">
        <v>28</v>
      </c>
      <c r="E101">
        <v>2019</v>
      </c>
      <c r="F101">
        <v>2168</v>
      </c>
      <c r="G101">
        <v>3140707</v>
      </c>
    </row>
    <row r="102" spans="1:7" hidden="1" x14ac:dyDescent="0.2">
      <c r="A102" t="s">
        <v>7</v>
      </c>
      <c r="B102" t="s">
        <v>14</v>
      </c>
      <c r="C102">
        <v>20</v>
      </c>
      <c r="D102" t="s">
        <v>28</v>
      </c>
      <c r="E102">
        <v>2019</v>
      </c>
      <c r="F102">
        <v>4422</v>
      </c>
      <c r="G102">
        <v>3296213</v>
      </c>
    </row>
    <row r="103" spans="1:7" hidden="1" x14ac:dyDescent="0.2">
      <c r="A103" t="s">
        <v>7</v>
      </c>
      <c r="B103" t="s">
        <v>15</v>
      </c>
      <c r="C103">
        <v>25</v>
      </c>
      <c r="D103" t="s">
        <v>28</v>
      </c>
      <c r="E103">
        <v>2019</v>
      </c>
      <c r="F103">
        <v>6095</v>
      </c>
      <c r="G103">
        <v>4249401</v>
      </c>
    </row>
    <row r="104" spans="1:7" hidden="1" x14ac:dyDescent="0.2">
      <c r="A104" t="s">
        <v>7</v>
      </c>
      <c r="B104" t="s">
        <v>16</v>
      </c>
      <c r="C104">
        <v>30</v>
      </c>
      <c r="D104" t="s">
        <v>28</v>
      </c>
      <c r="E104">
        <v>2019</v>
      </c>
      <c r="F104">
        <v>6749</v>
      </c>
      <c r="G104">
        <v>4084674</v>
      </c>
    </row>
    <row r="105" spans="1:7" hidden="1" x14ac:dyDescent="0.2">
      <c r="A105" t="s">
        <v>7</v>
      </c>
      <c r="B105" t="s">
        <v>17</v>
      </c>
      <c r="C105">
        <v>35</v>
      </c>
      <c r="D105" t="s">
        <v>28</v>
      </c>
      <c r="E105">
        <v>2019</v>
      </c>
      <c r="F105">
        <v>7413</v>
      </c>
      <c r="G105">
        <v>3654737</v>
      </c>
    </row>
    <row r="106" spans="1:7" hidden="1" x14ac:dyDescent="0.2">
      <c r="A106" t="s">
        <v>7</v>
      </c>
      <c r="B106" t="s">
        <v>18</v>
      </c>
      <c r="C106">
        <v>40</v>
      </c>
      <c r="D106" t="s">
        <v>28</v>
      </c>
      <c r="E106">
        <v>2019</v>
      </c>
      <c r="F106">
        <v>8270</v>
      </c>
      <c r="G106">
        <v>3194769</v>
      </c>
    </row>
    <row r="107" spans="1:7" hidden="1" x14ac:dyDescent="0.2">
      <c r="A107" t="s">
        <v>7</v>
      </c>
      <c r="B107" t="s">
        <v>19</v>
      </c>
      <c r="C107">
        <v>45</v>
      </c>
      <c r="D107" t="s">
        <v>28</v>
      </c>
      <c r="E107">
        <v>2019</v>
      </c>
      <c r="F107">
        <v>11416</v>
      </c>
      <c r="G107">
        <v>3164763</v>
      </c>
    </row>
    <row r="108" spans="1:7" hidden="1" x14ac:dyDescent="0.2">
      <c r="A108" t="s">
        <v>7</v>
      </c>
      <c r="B108" t="s">
        <v>20</v>
      </c>
      <c r="C108">
        <v>50</v>
      </c>
      <c r="D108" t="s">
        <v>28</v>
      </c>
      <c r="E108">
        <v>2019</v>
      </c>
      <c r="F108">
        <v>17007</v>
      </c>
      <c r="G108">
        <v>3065002</v>
      </c>
    </row>
    <row r="109" spans="1:7" hidden="1" x14ac:dyDescent="0.2">
      <c r="A109" t="s">
        <v>7</v>
      </c>
      <c r="B109" t="s">
        <v>21</v>
      </c>
      <c r="C109">
        <v>55</v>
      </c>
      <c r="D109" t="s">
        <v>28</v>
      </c>
      <c r="E109">
        <v>2019</v>
      </c>
      <c r="F109">
        <v>26484</v>
      </c>
      <c r="G109">
        <v>3079712</v>
      </c>
    </row>
    <row r="110" spans="1:7" hidden="1" x14ac:dyDescent="0.2">
      <c r="A110" t="s">
        <v>7</v>
      </c>
      <c r="B110" t="s">
        <v>22</v>
      </c>
      <c r="C110">
        <v>60</v>
      </c>
      <c r="D110" t="s">
        <v>28</v>
      </c>
      <c r="E110">
        <v>2019</v>
      </c>
      <c r="F110">
        <v>34725</v>
      </c>
      <c r="G110">
        <v>2738894</v>
      </c>
    </row>
    <row r="111" spans="1:7" hidden="1" x14ac:dyDescent="0.2">
      <c r="A111" t="s">
        <v>7</v>
      </c>
      <c r="B111" t="s">
        <v>23</v>
      </c>
      <c r="C111">
        <v>65</v>
      </c>
      <c r="D111" t="s">
        <v>28</v>
      </c>
      <c r="E111">
        <v>2019</v>
      </c>
      <c r="F111">
        <v>38275</v>
      </c>
      <c r="G111">
        <v>2176428</v>
      </c>
    </row>
    <row r="112" spans="1:7" hidden="1" x14ac:dyDescent="0.2">
      <c r="A112" t="s">
        <v>7</v>
      </c>
      <c r="B112" t="s">
        <v>24</v>
      </c>
      <c r="C112">
        <v>70</v>
      </c>
      <c r="D112" t="s">
        <v>28</v>
      </c>
      <c r="E112">
        <v>2019</v>
      </c>
      <c r="F112">
        <v>40951</v>
      </c>
      <c r="G112">
        <v>1657976</v>
      </c>
    </row>
    <row r="113" spans="1:7" hidden="1" x14ac:dyDescent="0.2">
      <c r="A113" t="s">
        <v>7</v>
      </c>
      <c r="B113" t="s">
        <v>25</v>
      </c>
      <c r="C113">
        <v>75</v>
      </c>
      <c r="D113" t="s">
        <v>28</v>
      </c>
      <c r="E113">
        <v>2019</v>
      </c>
      <c r="F113">
        <v>41195</v>
      </c>
      <c r="G113">
        <v>1079094</v>
      </c>
    </row>
    <row r="114" spans="1:7" hidden="1" x14ac:dyDescent="0.2">
      <c r="A114" t="s">
        <v>7</v>
      </c>
      <c r="B114" t="s">
        <v>26</v>
      </c>
      <c r="C114">
        <v>80</v>
      </c>
      <c r="D114" t="s">
        <v>28</v>
      </c>
      <c r="E114">
        <v>2019</v>
      </c>
      <c r="F114">
        <v>42520</v>
      </c>
      <c r="G114">
        <v>687382</v>
      </c>
    </row>
    <row r="115" spans="1:7" hidden="1" x14ac:dyDescent="0.2">
      <c r="A115" t="s">
        <v>7</v>
      </c>
      <c r="B115" t="s">
        <v>27</v>
      </c>
      <c r="C115">
        <v>85</v>
      </c>
      <c r="D115" t="s">
        <v>28</v>
      </c>
      <c r="E115">
        <v>2019</v>
      </c>
      <c r="F115">
        <v>85761</v>
      </c>
      <c r="G115">
        <v>651063</v>
      </c>
    </row>
    <row r="116" spans="1:7" hidden="1" x14ac:dyDescent="0.2">
      <c r="A116" t="s">
        <v>29</v>
      </c>
      <c r="B116" t="s">
        <v>8</v>
      </c>
      <c r="C116">
        <v>0</v>
      </c>
      <c r="D116" t="s">
        <v>9</v>
      </c>
      <c r="E116">
        <v>2017</v>
      </c>
      <c r="F116">
        <v>2085</v>
      </c>
      <c r="G116">
        <v>454019</v>
      </c>
    </row>
    <row r="117" spans="1:7" hidden="1" x14ac:dyDescent="0.2">
      <c r="A117" t="s">
        <v>29</v>
      </c>
      <c r="B117" t="s">
        <v>10</v>
      </c>
      <c r="C117">
        <v>1</v>
      </c>
      <c r="D117" t="s">
        <v>9</v>
      </c>
      <c r="E117">
        <v>2017</v>
      </c>
      <c r="F117">
        <v>367</v>
      </c>
      <c r="G117">
        <v>1907332</v>
      </c>
    </row>
    <row r="118" spans="1:7" hidden="1" x14ac:dyDescent="0.2">
      <c r="A118" t="s">
        <v>29</v>
      </c>
      <c r="B118" t="s">
        <v>11</v>
      </c>
      <c r="C118">
        <v>5</v>
      </c>
      <c r="D118" t="s">
        <v>9</v>
      </c>
      <c r="E118">
        <v>2017</v>
      </c>
      <c r="F118">
        <v>258</v>
      </c>
      <c r="G118">
        <v>2507429</v>
      </c>
    </row>
    <row r="119" spans="1:7" hidden="1" x14ac:dyDescent="0.2">
      <c r="A119" t="s">
        <v>29</v>
      </c>
      <c r="B119" t="s">
        <v>12</v>
      </c>
      <c r="C119">
        <v>10</v>
      </c>
      <c r="D119" t="s">
        <v>9</v>
      </c>
      <c r="E119">
        <v>2017</v>
      </c>
      <c r="F119">
        <v>274</v>
      </c>
      <c r="G119">
        <v>2659289</v>
      </c>
    </row>
    <row r="120" spans="1:7" hidden="1" x14ac:dyDescent="0.2">
      <c r="A120" t="s">
        <v>29</v>
      </c>
      <c r="B120" t="s">
        <v>13</v>
      </c>
      <c r="C120">
        <v>15</v>
      </c>
      <c r="D120" t="s">
        <v>9</v>
      </c>
      <c r="E120">
        <v>2017</v>
      </c>
      <c r="F120">
        <v>687</v>
      </c>
      <c r="G120">
        <v>2609557</v>
      </c>
    </row>
    <row r="121" spans="1:7" hidden="1" x14ac:dyDescent="0.2">
      <c r="A121" t="s">
        <v>29</v>
      </c>
      <c r="B121" t="s">
        <v>14</v>
      </c>
      <c r="C121">
        <v>20</v>
      </c>
      <c r="D121" t="s">
        <v>9</v>
      </c>
      <c r="E121">
        <v>2017</v>
      </c>
      <c r="F121">
        <v>1229</v>
      </c>
      <c r="G121">
        <v>2484795</v>
      </c>
    </row>
    <row r="122" spans="1:7" hidden="1" x14ac:dyDescent="0.2">
      <c r="A122" t="s">
        <v>29</v>
      </c>
      <c r="B122" t="s">
        <v>15</v>
      </c>
      <c r="C122">
        <v>25</v>
      </c>
      <c r="D122" t="s">
        <v>9</v>
      </c>
      <c r="E122">
        <v>2017</v>
      </c>
      <c r="F122">
        <v>1824</v>
      </c>
      <c r="G122">
        <v>2562019</v>
      </c>
    </row>
    <row r="123" spans="1:7" hidden="1" x14ac:dyDescent="0.2">
      <c r="A123" t="s">
        <v>29</v>
      </c>
      <c r="B123" t="s">
        <v>16</v>
      </c>
      <c r="C123">
        <v>30</v>
      </c>
      <c r="D123" t="s">
        <v>9</v>
      </c>
      <c r="E123">
        <v>2017</v>
      </c>
      <c r="F123">
        <v>2366</v>
      </c>
      <c r="G123">
        <v>2617109</v>
      </c>
    </row>
    <row r="124" spans="1:7" hidden="1" x14ac:dyDescent="0.2">
      <c r="A124" t="s">
        <v>29</v>
      </c>
      <c r="B124" t="s">
        <v>17</v>
      </c>
      <c r="C124">
        <v>35</v>
      </c>
      <c r="D124" t="s">
        <v>9</v>
      </c>
      <c r="E124">
        <v>2017</v>
      </c>
      <c r="F124">
        <v>2852</v>
      </c>
      <c r="G124">
        <v>2707985</v>
      </c>
    </row>
    <row r="125" spans="1:7" hidden="1" x14ac:dyDescent="0.2">
      <c r="A125" t="s">
        <v>29</v>
      </c>
      <c r="B125" t="s">
        <v>18</v>
      </c>
      <c r="C125">
        <v>40</v>
      </c>
      <c r="D125" t="s">
        <v>9</v>
      </c>
      <c r="E125">
        <v>2017</v>
      </c>
      <c r="F125">
        <v>3480</v>
      </c>
      <c r="G125">
        <v>2602280</v>
      </c>
    </row>
    <row r="126" spans="1:7" hidden="1" x14ac:dyDescent="0.2">
      <c r="A126" t="s">
        <v>29</v>
      </c>
      <c r="B126" t="s">
        <v>19</v>
      </c>
      <c r="C126">
        <v>45</v>
      </c>
      <c r="D126" t="s">
        <v>9</v>
      </c>
      <c r="E126">
        <v>2017</v>
      </c>
      <c r="F126">
        <v>5725</v>
      </c>
      <c r="G126">
        <v>2866469</v>
      </c>
    </row>
    <row r="127" spans="1:7" hidden="1" x14ac:dyDescent="0.2">
      <c r="A127" t="s">
        <v>29</v>
      </c>
      <c r="B127" t="s">
        <v>20</v>
      </c>
      <c r="C127">
        <v>50</v>
      </c>
      <c r="D127" t="s">
        <v>9</v>
      </c>
      <c r="E127">
        <v>2017</v>
      </c>
      <c r="F127">
        <v>9035</v>
      </c>
      <c r="G127">
        <v>2947983</v>
      </c>
    </row>
    <row r="128" spans="1:7" hidden="1" x14ac:dyDescent="0.2">
      <c r="A128" t="s">
        <v>29</v>
      </c>
      <c r="B128" t="s">
        <v>21</v>
      </c>
      <c r="C128">
        <v>55</v>
      </c>
      <c r="D128" t="s">
        <v>9</v>
      </c>
      <c r="E128">
        <v>2017</v>
      </c>
      <c r="F128">
        <v>14386</v>
      </c>
      <c r="G128">
        <v>2966437</v>
      </c>
    </row>
    <row r="129" spans="1:7" hidden="1" x14ac:dyDescent="0.2">
      <c r="A129" t="s">
        <v>29</v>
      </c>
      <c r="B129" t="s">
        <v>22</v>
      </c>
      <c r="C129">
        <v>60</v>
      </c>
      <c r="D129" t="s">
        <v>9</v>
      </c>
      <c r="E129">
        <v>2017</v>
      </c>
      <c r="F129">
        <v>18277</v>
      </c>
      <c r="G129">
        <v>2620556</v>
      </c>
    </row>
    <row r="130" spans="1:7" hidden="1" x14ac:dyDescent="0.2">
      <c r="A130" t="s">
        <v>29</v>
      </c>
      <c r="B130" t="s">
        <v>23</v>
      </c>
      <c r="C130">
        <v>65</v>
      </c>
      <c r="D130" t="s">
        <v>9</v>
      </c>
      <c r="E130">
        <v>2017</v>
      </c>
      <c r="F130">
        <v>23022</v>
      </c>
      <c r="G130">
        <v>2200330</v>
      </c>
    </row>
    <row r="131" spans="1:7" hidden="1" x14ac:dyDescent="0.2">
      <c r="A131" t="s">
        <v>29</v>
      </c>
      <c r="B131" t="s">
        <v>24</v>
      </c>
      <c r="C131">
        <v>70</v>
      </c>
      <c r="D131" t="s">
        <v>9</v>
      </c>
      <c r="E131">
        <v>2017</v>
      </c>
      <c r="F131">
        <v>29063</v>
      </c>
      <c r="G131">
        <v>1705712</v>
      </c>
    </row>
    <row r="132" spans="1:7" hidden="1" x14ac:dyDescent="0.2">
      <c r="A132" t="s">
        <v>29</v>
      </c>
      <c r="B132" t="s">
        <v>25</v>
      </c>
      <c r="C132">
        <v>75</v>
      </c>
      <c r="D132" t="s">
        <v>9</v>
      </c>
      <c r="E132">
        <v>2017</v>
      </c>
      <c r="F132">
        <v>33097</v>
      </c>
      <c r="G132">
        <v>1167398</v>
      </c>
    </row>
    <row r="133" spans="1:7" hidden="1" x14ac:dyDescent="0.2">
      <c r="A133" t="s">
        <v>29</v>
      </c>
      <c r="B133" t="s">
        <v>26</v>
      </c>
      <c r="C133">
        <v>80</v>
      </c>
      <c r="D133" t="s">
        <v>9</v>
      </c>
      <c r="E133">
        <v>2017</v>
      </c>
      <c r="F133">
        <v>41544</v>
      </c>
      <c r="G133">
        <v>825179</v>
      </c>
    </row>
    <row r="134" spans="1:7" hidden="1" x14ac:dyDescent="0.2">
      <c r="A134" t="s">
        <v>29</v>
      </c>
      <c r="B134" t="s">
        <v>27</v>
      </c>
      <c r="C134">
        <v>85</v>
      </c>
      <c r="D134" t="s">
        <v>9</v>
      </c>
      <c r="E134">
        <v>2017</v>
      </c>
      <c r="F134">
        <v>133602</v>
      </c>
      <c r="G134">
        <v>1019427</v>
      </c>
    </row>
    <row r="135" spans="1:7" hidden="1" x14ac:dyDescent="0.2">
      <c r="A135" t="s">
        <v>29</v>
      </c>
      <c r="B135" t="s">
        <v>8</v>
      </c>
      <c r="C135">
        <v>0</v>
      </c>
      <c r="D135" t="s">
        <v>9</v>
      </c>
      <c r="E135">
        <v>2018</v>
      </c>
      <c r="F135">
        <v>2014</v>
      </c>
      <c r="G135">
        <v>447240</v>
      </c>
    </row>
    <row r="136" spans="1:7" hidden="1" x14ac:dyDescent="0.2">
      <c r="A136" t="s">
        <v>29</v>
      </c>
      <c r="B136" t="s">
        <v>10</v>
      </c>
      <c r="C136">
        <v>1</v>
      </c>
      <c r="D136" t="s">
        <v>9</v>
      </c>
      <c r="E136">
        <v>2018</v>
      </c>
      <c r="F136">
        <v>373</v>
      </c>
      <c r="G136">
        <v>1914393</v>
      </c>
    </row>
    <row r="137" spans="1:7" hidden="1" x14ac:dyDescent="0.2">
      <c r="A137" t="s">
        <v>29</v>
      </c>
      <c r="B137" t="s">
        <v>11</v>
      </c>
      <c r="C137">
        <v>5</v>
      </c>
      <c r="D137" t="s">
        <v>9</v>
      </c>
      <c r="E137">
        <v>2018</v>
      </c>
      <c r="F137">
        <v>222</v>
      </c>
      <c r="G137">
        <v>2498544</v>
      </c>
    </row>
    <row r="138" spans="1:7" hidden="1" x14ac:dyDescent="0.2">
      <c r="A138" t="s">
        <v>29</v>
      </c>
      <c r="B138" t="s">
        <v>12</v>
      </c>
      <c r="C138">
        <v>10</v>
      </c>
      <c r="D138" t="s">
        <v>9</v>
      </c>
      <c r="E138">
        <v>2018</v>
      </c>
      <c r="F138">
        <v>296</v>
      </c>
      <c r="G138">
        <v>2666772</v>
      </c>
    </row>
    <row r="139" spans="1:7" hidden="1" x14ac:dyDescent="0.2">
      <c r="A139" t="s">
        <v>29</v>
      </c>
      <c r="B139" t="s">
        <v>13</v>
      </c>
      <c r="C139">
        <v>15</v>
      </c>
      <c r="D139" t="s">
        <v>9</v>
      </c>
      <c r="E139">
        <v>2018</v>
      </c>
      <c r="F139">
        <v>681</v>
      </c>
      <c r="G139">
        <v>2614351</v>
      </c>
    </row>
    <row r="140" spans="1:7" hidden="1" x14ac:dyDescent="0.2">
      <c r="A140" t="s">
        <v>29</v>
      </c>
      <c r="B140" t="s">
        <v>14</v>
      </c>
      <c r="C140">
        <v>20</v>
      </c>
      <c r="D140" t="s">
        <v>9</v>
      </c>
      <c r="E140">
        <v>2018</v>
      </c>
      <c r="F140">
        <v>1237</v>
      </c>
      <c r="G140">
        <v>2474098</v>
      </c>
    </row>
    <row r="141" spans="1:7" hidden="1" x14ac:dyDescent="0.2">
      <c r="A141" t="s">
        <v>29</v>
      </c>
      <c r="B141" t="s">
        <v>15</v>
      </c>
      <c r="C141">
        <v>25</v>
      </c>
      <c r="D141" t="s">
        <v>9</v>
      </c>
      <c r="E141">
        <v>2018</v>
      </c>
      <c r="F141">
        <v>1790</v>
      </c>
      <c r="G141">
        <v>2599082</v>
      </c>
    </row>
    <row r="142" spans="1:7" hidden="1" x14ac:dyDescent="0.2">
      <c r="A142" t="s">
        <v>29</v>
      </c>
      <c r="B142" t="s">
        <v>16</v>
      </c>
      <c r="C142">
        <v>30</v>
      </c>
      <c r="D142" t="s">
        <v>9</v>
      </c>
      <c r="E142">
        <v>2018</v>
      </c>
      <c r="F142">
        <v>2316</v>
      </c>
      <c r="G142">
        <v>2630457</v>
      </c>
    </row>
    <row r="143" spans="1:7" hidden="1" x14ac:dyDescent="0.2">
      <c r="A143" t="s">
        <v>29</v>
      </c>
      <c r="B143" t="s">
        <v>17</v>
      </c>
      <c r="C143">
        <v>35</v>
      </c>
      <c r="D143" t="s">
        <v>9</v>
      </c>
      <c r="E143">
        <v>2018</v>
      </c>
      <c r="F143">
        <v>2904</v>
      </c>
      <c r="G143">
        <v>2753979</v>
      </c>
    </row>
    <row r="144" spans="1:7" hidden="1" x14ac:dyDescent="0.2">
      <c r="A144" t="s">
        <v>29</v>
      </c>
      <c r="B144" t="s">
        <v>18</v>
      </c>
      <c r="C144">
        <v>40</v>
      </c>
      <c r="D144" t="s">
        <v>9</v>
      </c>
      <c r="E144">
        <v>2018</v>
      </c>
      <c r="F144">
        <v>3509</v>
      </c>
      <c r="G144">
        <v>2612921</v>
      </c>
    </row>
    <row r="145" spans="1:7" hidden="1" x14ac:dyDescent="0.2">
      <c r="A145" t="s">
        <v>29</v>
      </c>
      <c r="B145" t="s">
        <v>19</v>
      </c>
      <c r="C145">
        <v>45</v>
      </c>
      <c r="D145" t="s">
        <v>9</v>
      </c>
      <c r="E145">
        <v>2018</v>
      </c>
      <c r="F145">
        <v>5448</v>
      </c>
      <c r="G145">
        <v>2828741</v>
      </c>
    </row>
    <row r="146" spans="1:7" hidden="1" x14ac:dyDescent="0.2">
      <c r="A146" t="s">
        <v>29</v>
      </c>
      <c r="B146" t="s">
        <v>20</v>
      </c>
      <c r="C146">
        <v>50</v>
      </c>
      <c r="D146" t="s">
        <v>9</v>
      </c>
      <c r="E146">
        <v>2018</v>
      </c>
      <c r="F146">
        <v>8679</v>
      </c>
      <c r="G146">
        <v>2882309</v>
      </c>
    </row>
    <row r="147" spans="1:7" hidden="1" x14ac:dyDescent="0.2">
      <c r="A147" t="s">
        <v>29</v>
      </c>
      <c r="B147" t="s">
        <v>21</v>
      </c>
      <c r="C147">
        <v>55</v>
      </c>
      <c r="D147" t="s">
        <v>9</v>
      </c>
      <c r="E147">
        <v>2018</v>
      </c>
      <c r="F147">
        <v>13991</v>
      </c>
      <c r="G147">
        <v>2971299</v>
      </c>
    </row>
    <row r="148" spans="1:7" hidden="1" x14ac:dyDescent="0.2">
      <c r="A148" t="s">
        <v>29</v>
      </c>
      <c r="B148" t="s">
        <v>22</v>
      </c>
      <c r="C148">
        <v>60</v>
      </c>
      <c r="D148" t="s">
        <v>9</v>
      </c>
      <c r="E148">
        <v>2018</v>
      </c>
      <c r="F148">
        <v>18474</v>
      </c>
      <c r="G148">
        <v>2682879</v>
      </c>
    </row>
    <row r="149" spans="1:7" hidden="1" x14ac:dyDescent="0.2">
      <c r="A149" t="s">
        <v>29</v>
      </c>
      <c r="B149" t="s">
        <v>23</v>
      </c>
      <c r="C149">
        <v>65</v>
      </c>
      <c r="D149" t="s">
        <v>9</v>
      </c>
      <c r="E149">
        <v>2018</v>
      </c>
      <c r="F149">
        <v>22876</v>
      </c>
      <c r="G149">
        <v>2236146</v>
      </c>
    </row>
    <row r="150" spans="1:7" hidden="1" x14ac:dyDescent="0.2">
      <c r="A150" t="s">
        <v>29</v>
      </c>
      <c r="B150" t="s">
        <v>24</v>
      </c>
      <c r="C150">
        <v>70</v>
      </c>
      <c r="D150" t="s">
        <v>9</v>
      </c>
      <c r="E150">
        <v>2018</v>
      </c>
      <c r="F150">
        <v>29576</v>
      </c>
      <c r="G150">
        <v>1781893</v>
      </c>
    </row>
    <row r="151" spans="1:7" hidden="1" x14ac:dyDescent="0.2">
      <c r="A151" t="s">
        <v>29</v>
      </c>
      <c r="B151" t="s">
        <v>25</v>
      </c>
      <c r="C151">
        <v>75</v>
      </c>
      <c r="D151" t="s">
        <v>9</v>
      </c>
      <c r="E151">
        <v>2018</v>
      </c>
      <c r="F151">
        <v>35013</v>
      </c>
      <c r="G151">
        <v>1249328</v>
      </c>
    </row>
    <row r="152" spans="1:7" hidden="1" x14ac:dyDescent="0.2">
      <c r="A152" t="s">
        <v>29</v>
      </c>
      <c r="B152" t="s">
        <v>26</v>
      </c>
      <c r="C152">
        <v>80</v>
      </c>
      <c r="D152" t="s">
        <v>9</v>
      </c>
      <c r="E152">
        <v>2018</v>
      </c>
      <c r="F152">
        <v>41937</v>
      </c>
      <c r="G152">
        <v>847630</v>
      </c>
    </row>
    <row r="153" spans="1:7" hidden="1" x14ac:dyDescent="0.2">
      <c r="A153" t="s">
        <v>29</v>
      </c>
      <c r="B153" t="s">
        <v>27</v>
      </c>
      <c r="C153">
        <v>85</v>
      </c>
      <c r="D153" t="s">
        <v>9</v>
      </c>
      <c r="E153">
        <v>2018</v>
      </c>
      <c r="F153">
        <v>134865</v>
      </c>
      <c r="G153">
        <v>1029930</v>
      </c>
    </row>
    <row r="154" spans="1:7" hidden="1" x14ac:dyDescent="0.2">
      <c r="A154" t="s">
        <v>29</v>
      </c>
      <c r="B154" t="s">
        <v>8</v>
      </c>
      <c r="C154">
        <v>0</v>
      </c>
      <c r="D154" t="s">
        <v>9</v>
      </c>
      <c r="E154">
        <v>2019</v>
      </c>
      <c r="F154">
        <v>1959</v>
      </c>
      <c r="G154">
        <v>442876</v>
      </c>
    </row>
    <row r="155" spans="1:7" hidden="1" x14ac:dyDescent="0.2">
      <c r="A155" t="s">
        <v>29</v>
      </c>
      <c r="B155" t="s">
        <v>10</v>
      </c>
      <c r="C155">
        <v>1</v>
      </c>
      <c r="D155" t="s">
        <v>9</v>
      </c>
      <c r="E155">
        <v>2019</v>
      </c>
      <c r="F155">
        <v>315</v>
      </c>
      <c r="G155">
        <v>1906849</v>
      </c>
    </row>
    <row r="156" spans="1:7" hidden="1" x14ac:dyDescent="0.2">
      <c r="A156" t="s">
        <v>29</v>
      </c>
      <c r="B156" t="s">
        <v>11</v>
      </c>
      <c r="C156">
        <v>5</v>
      </c>
      <c r="D156" t="s">
        <v>9</v>
      </c>
      <c r="E156">
        <v>2019</v>
      </c>
      <c r="F156">
        <v>226</v>
      </c>
      <c r="G156">
        <v>2507047</v>
      </c>
    </row>
    <row r="157" spans="1:7" hidden="1" x14ac:dyDescent="0.2">
      <c r="A157" t="s">
        <v>29</v>
      </c>
      <c r="B157" t="s">
        <v>12</v>
      </c>
      <c r="C157">
        <v>10</v>
      </c>
      <c r="D157" t="s">
        <v>9</v>
      </c>
      <c r="E157">
        <v>2019</v>
      </c>
      <c r="F157">
        <v>306</v>
      </c>
      <c r="G157">
        <v>2655135</v>
      </c>
    </row>
    <row r="158" spans="1:7" hidden="1" x14ac:dyDescent="0.2">
      <c r="A158" t="s">
        <v>29</v>
      </c>
      <c r="B158" t="s">
        <v>13</v>
      </c>
      <c r="C158">
        <v>15</v>
      </c>
      <c r="D158" t="s">
        <v>9</v>
      </c>
      <c r="E158">
        <v>2019</v>
      </c>
      <c r="F158">
        <v>668</v>
      </c>
      <c r="G158">
        <v>2619308</v>
      </c>
    </row>
    <row r="159" spans="1:7" hidden="1" x14ac:dyDescent="0.2">
      <c r="A159" t="s">
        <v>29</v>
      </c>
      <c r="B159" t="s">
        <v>14</v>
      </c>
      <c r="C159">
        <v>20</v>
      </c>
      <c r="D159" t="s">
        <v>9</v>
      </c>
      <c r="E159">
        <v>2019</v>
      </c>
      <c r="F159">
        <v>1197</v>
      </c>
      <c r="G159">
        <v>2461023</v>
      </c>
    </row>
    <row r="160" spans="1:7" hidden="1" x14ac:dyDescent="0.2">
      <c r="A160" t="s">
        <v>29</v>
      </c>
      <c r="B160" t="s">
        <v>15</v>
      </c>
      <c r="C160">
        <v>25</v>
      </c>
      <c r="D160" t="s">
        <v>9</v>
      </c>
      <c r="E160">
        <v>2019</v>
      </c>
      <c r="F160">
        <v>1711</v>
      </c>
      <c r="G160">
        <v>2610599</v>
      </c>
    </row>
    <row r="161" spans="1:7" hidden="1" x14ac:dyDescent="0.2">
      <c r="A161" t="s">
        <v>29</v>
      </c>
      <c r="B161" t="s">
        <v>16</v>
      </c>
      <c r="C161">
        <v>30</v>
      </c>
      <c r="D161" t="s">
        <v>9</v>
      </c>
      <c r="E161">
        <v>2019</v>
      </c>
      <c r="F161">
        <v>2320</v>
      </c>
      <c r="G161">
        <v>2658798</v>
      </c>
    </row>
    <row r="162" spans="1:7" hidden="1" x14ac:dyDescent="0.2">
      <c r="A162" t="s">
        <v>29</v>
      </c>
      <c r="B162" t="s">
        <v>17</v>
      </c>
      <c r="C162">
        <v>35</v>
      </c>
      <c r="D162" t="s">
        <v>9</v>
      </c>
      <c r="E162">
        <v>2019</v>
      </c>
      <c r="F162">
        <v>3010</v>
      </c>
      <c r="G162">
        <v>2781509</v>
      </c>
    </row>
    <row r="163" spans="1:7" hidden="1" x14ac:dyDescent="0.2">
      <c r="A163" t="s">
        <v>29</v>
      </c>
      <c r="B163" t="s">
        <v>18</v>
      </c>
      <c r="C163">
        <v>40</v>
      </c>
      <c r="D163" t="s">
        <v>9</v>
      </c>
      <c r="E163">
        <v>2019</v>
      </c>
      <c r="F163">
        <v>3540</v>
      </c>
      <c r="G163">
        <v>2646312</v>
      </c>
    </row>
    <row r="164" spans="1:7" hidden="1" x14ac:dyDescent="0.2">
      <c r="A164" t="s">
        <v>29</v>
      </c>
      <c r="B164" t="s">
        <v>19</v>
      </c>
      <c r="C164">
        <v>45</v>
      </c>
      <c r="D164" t="s">
        <v>9</v>
      </c>
      <c r="E164">
        <v>2019</v>
      </c>
      <c r="F164">
        <v>5227</v>
      </c>
      <c r="G164">
        <v>2776002</v>
      </c>
    </row>
    <row r="165" spans="1:7" hidden="1" x14ac:dyDescent="0.2">
      <c r="A165" t="s">
        <v>29</v>
      </c>
      <c r="B165" t="s">
        <v>20</v>
      </c>
      <c r="C165">
        <v>50</v>
      </c>
      <c r="D165" t="s">
        <v>9</v>
      </c>
      <c r="E165">
        <v>2019</v>
      </c>
      <c r="F165">
        <v>8305</v>
      </c>
      <c r="G165">
        <v>2828606</v>
      </c>
    </row>
    <row r="166" spans="1:7" hidden="1" x14ac:dyDescent="0.2">
      <c r="A166" t="s">
        <v>29</v>
      </c>
      <c r="B166" t="s">
        <v>21</v>
      </c>
      <c r="C166">
        <v>55</v>
      </c>
      <c r="D166" t="s">
        <v>9</v>
      </c>
      <c r="E166">
        <v>2019</v>
      </c>
      <c r="F166">
        <v>13762</v>
      </c>
      <c r="G166">
        <v>2979335</v>
      </c>
    </row>
    <row r="167" spans="1:7" hidden="1" x14ac:dyDescent="0.2">
      <c r="A167" t="s">
        <v>29</v>
      </c>
      <c r="B167" t="s">
        <v>22</v>
      </c>
      <c r="C167">
        <v>60</v>
      </c>
      <c r="D167" t="s">
        <v>9</v>
      </c>
      <c r="E167">
        <v>2019</v>
      </c>
      <c r="F167">
        <v>18899</v>
      </c>
      <c r="G167">
        <v>2732167</v>
      </c>
    </row>
    <row r="168" spans="1:7" hidden="1" x14ac:dyDescent="0.2">
      <c r="A168" t="s">
        <v>29</v>
      </c>
      <c r="B168" t="s">
        <v>23</v>
      </c>
      <c r="C168">
        <v>65</v>
      </c>
      <c r="D168" t="s">
        <v>9</v>
      </c>
      <c r="E168">
        <v>2019</v>
      </c>
      <c r="F168">
        <v>23183</v>
      </c>
      <c r="G168">
        <v>2290417</v>
      </c>
    </row>
    <row r="169" spans="1:7" hidden="1" x14ac:dyDescent="0.2">
      <c r="A169" t="s">
        <v>29</v>
      </c>
      <c r="B169" t="s">
        <v>24</v>
      </c>
      <c r="C169">
        <v>70</v>
      </c>
      <c r="D169" t="s">
        <v>9</v>
      </c>
      <c r="E169">
        <v>2019</v>
      </c>
      <c r="F169">
        <v>30737</v>
      </c>
      <c r="G169">
        <v>1868555</v>
      </c>
    </row>
    <row r="170" spans="1:7" hidden="1" x14ac:dyDescent="0.2">
      <c r="A170" t="s">
        <v>29</v>
      </c>
      <c r="B170" t="s">
        <v>25</v>
      </c>
      <c r="C170">
        <v>75</v>
      </c>
      <c r="D170" t="s">
        <v>9</v>
      </c>
      <c r="E170">
        <v>2019</v>
      </c>
      <c r="F170">
        <v>36131</v>
      </c>
      <c r="G170">
        <v>1311498</v>
      </c>
    </row>
    <row r="171" spans="1:7" hidden="1" x14ac:dyDescent="0.2">
      <c r="A171" t="s">
        <v>29</v>
      </c>
      <c r="B171" t="s">
        <v>26</v>
      </c>
      <c r="C171">
        <v>80</v>
      </c>
      <c r="D171" t="s">
        <v>9</v>
      </c>
      <c r="E171">
        <v>2019</v>
      </c>
      <c r="F171">
        <v>42803</v>
      </c>
      <c r="G171">
        <v>877188</v>
      </c>
    </row>
    <row r="172" spans="1:7" hidden="1" x14ac:dyDescent="0.2">
      <c r="A172" t="s">
        <v>29</v>
      </c>
      <c r="B172" t="s">
        <v>27</v>
      </c>
      <c r="C172">
        <v>85</v>
      </c>
      <c r="D172" t="s">
        <v>9</v>
      </c>
      <c r="E172">
        <v>2019</v>
      </c>
      <c r="F172">
        <v>133111</v>
      </c>
      <c r="G172">
        <v>1034999</v>
      </c>
    </row>
    <row r="173" spans="1:7" x14ac:dyDescent="0.2">
      <c r="A173" t="s">
        <v>29</v>
      </c>
      <c r="B173" t="s">
        <v>8</v>
      </c>
      <c r="C173">
        <v>0</v>
      </c>
      <c r="D173" t="s">
        <v>28</v>
      </c>
      <c r="E173">
        <v>2017</v>
      </c>
      <c r="F173">
        <v>2572</v>
      </c>
      <c r="G173">
        <v>475698</v>
      </c>
    </row>
    <row r="174" spans="1:7" x14ac:dyDescent="0.2">
      <c r="A174" t="s">
        <v>29</v>
      </c>
      <c r="B174" t="s">
        <v>10</v>
      </c>
      <c r="C174">
        <v>1</v>
      </c>
      <c r="D174" t="s">
        <v>28</v>
      </c>
      <c r="E174">
        <v>2017</v>
      </c>
      <c r="F174">
        <v>464</v>
      </c>
      <c r="G174">
        <v>1991036</v>
      </c>
    </row>
    <row r="175" spans="1:7" x14ac:dyDescent="0.2">
      <c r="A175" t="s">
        <v>29</v>
      </c>
      <c r="B175" t="s">
        <v>11</v>
      </c>
      <c r="C175">
        <v>5</v>
      </c>
      <c r="D175" t="s">
        <v>28</v>
      </c>
      <c r="E175">
        <v>2017</v>
      </c>
      <c r="F175">
        <v>280</v>
      </c>
      <c r="G175">
        <v>2617720</v>
      </c>
    </row>
    <row r="176" spans="1:7" x14ac:dyDescent="0.2">
      <c r="A176" t="s">
        <v>29</v>
      </c>
      <c r="B176" t="s">
        <v>12</v>
      </c>
      <c r="C176">
        <v>10</v>
      </c>
      <c r="D176" t="s">
        <v>28</v>
      </c>
      <c r="E176">
        <v>2017</v>
      </c>
      <c r="F176">
        <v>418</v>
      </c>
      <c r="G176">
        <v>2772382</v>
      </c>
    </row>
    <row r="177" spans="1:7" x14ac:dyDescent="0.2">
      <c r="A177" t="s">
        <v>29</v>
      </c>
      <c r="B177" t="s">
        <v>13</v>
      </c>
      <c r="C177">
        <v>15</v>
      </c>
      <c r="D177" t="s">
        <v>28</v>
      </c>
      <c r="E177">
        <v>2017</v>
      </c>
      <c r="F177">
        <v>1794</v>
      </c>
      <c r="G177">
        <v>2748061</v>
      </c>
    </row>
    <row r="178" spans="1:7" x14ac:dyDescent="0.2">
      <c r="A178" t="s">
        <v>29</v>
      </c>
      <c r="B178" t="s">
        <v>14</v>
      </c>
      <c r="C178">
        <v>20</v>
      </c>
      <c r="D178" t="s">
        <v>28</v>
      </c>
      <c r="E178">
        <v>2017</v>
      </c>
      <c r="F178">
        <v>3695</v>
      </c>
      <c r="G178">
        <v>2596617</v>
      </c>
    </row>
    <row r="179" spans="1:7" x14ac:dyDescent="0.2">
      <c r="A179" t="s">
        <v>29</v>
      </c>
      <c r="B179" t="s">
        <v>15</v>
      </c>
      <c r="C179">
        <v>25</v>
      </c>
      <c r="D179" t="s">
        <v>28</v>
      </c>
      <c r="E179">
        <v>2017</v>
      </c>
      <c r="F179">
        <v>4987</v>
      </c>
      <c r="G179">
        <v>2645508</v>
      </c>
    </row>
    <row r="180" spans="1:7" x14ac:dyDescent="0.2">
      <c r="A180" t="s">
        <v>29</v>
      </c>
      <c r="B180" t="s">
        <v>16</v>
      </c>
      <c r="C180">
        <v>30</v>
      </c>
      <c r="D180" t="s">
        <v>28</v>
      </c>
      <c r="E180">
        <v>2017</v>
      </c>
      <c r="F180">
        <v>5118</v>
      </c>
      <c r="G180">
        <v>2604430</v>
      </c>
    </row>
    <row r="181" spans="1:7" x14ac:dyDescent="0.2">
      <c r="A181" t="s">
        <v>29</v>
      </c>
      <c r="B181" t="s">
        <v>17</v>
      </c>
      <c r="C181">
        <v>35</v>
      </c>
      <c r="D181" t="s">
        <v>28</v>
      </c>
      <c r="E181">
        <v>2017</v>
      </c>
      <c r="F181">
        <v>5529</v>
      </c>
      <c r="G181">
        <v>2647012</v>
      </c>
    </row>
    <row r="182" spans="1:7" x14ac:dyDescent="0.2">
      <c r="A182" t="s">
        <v>29</v>
      </c>
      <c r="B182" t="s">
        <v>18</v>
      </c>
      <c r="C182">
        <v>40</v>
      </c>
      <c r="D182" t="s">
        <v>28</v>
      </c>
      <c r="E182">
        <v>2017</v>
      </c>
      <c r="F182">
        <v>5769</v>
      </c>
      <c r="G182">
        <v>2523546</v>
      </c>
    </row>
    <row r="183" spans="1:7" x14ac:dyDescent="0.2">
      <c r="A183" t="s">
        <v>29</v>
      </c>
      <c r="B183" t="s">
        <v>19</v>
      </c>
      <c r="C183">
        <v>45</v>
      </c>
      <c r="D183" t="s">
        <v>28</v>
      </c>
      <c r="E183">
        <v>2017</v>
      </c>
      <c r="F183">
        <v>8973</v>
      </c>
      <c r="G183">
        <v>2765798</v>
      </c>
    </row>
    <row r="184" spans="1:7" x14ac:dyDescent="0.2">
      <c r="A184" t="s">
        <v>29</v>
      </c>
      <c r="B184" t="s">
        <v>20</v>
      </c>
      <c r="C184">
        <v>50</v>
      </c>
      <c r="D184" t="s">
        <v>28</v>
      </c>
      <c r="E184">
        <v>2017</v>
      </c>
      <c r="F184">
        <v>13926</v>
      </c>
      <c r="G184">
        <v>2822620</v>
      </c>
    </row>
    <row r="185" spans="1:7" x14ac:dyDescent="0.2">
      <c r="A185" t="s">
        <v>29</v>
      </c>
      <c r="B185" t="s">
        <v>21</v>
      </c>
      <c r="C185">
        <v>55</v>
      </c>
      <c r="D185" t="s">
        <v>28</v>
      </c>
      <c r="E185">
        <v>2017</v>
      </c>
      <c r="F185">
        <v>21195</v>
      </c>
      <c r="G185">
        <v>2816745</v>
      </c>
    </row>
    <row r="186" spans="1:7" x14ac:dyDescent="0.2">
      <c r="A186" t="s">
        <v>29</v>
      </c>
      <c r="B186" t="s">
        <v>22</v>
      </c>
      <c r="C186">
        <v>60</v>
      </c>
      <c r="D186" t="s">
        <v>28</v>
      </c>
      <c r="E186">
        <v>2017</v>
      </c>
      <c r="F186">
        <v>27466</v>
      </c>
      <c r="G186">
        <v>2418818</v>
      </c>
    </row>
    <row r="187" spans="1:7" x14ac:dyDescent="0.2">
      <c r="A187" t="s">
        <v>29</v>
      </c>
      <c r="B187" t="s">
        <v>23</v>
      </c>
      <c r="C187">
        <v>65</v>
      </c>
      <c r="D187" t="s">
        <v>28</v>
      </c>
      <c r="E187">
        <v>2017</v>
      </c>
      <c r="F187">
        <v>31692</v>
      </c>
      <c r="G187">
        <v>1947562</v>
      </c>
    </row>
    <row r="188" spans="1:7" x14ac:dyDescent="0.2">
      <c r="A188" t="s">
        <v>29</v>
      </c>
      <c r="B188" t="s">
        <v>24</v>
      </c>
      <c r="C188">
        <v>70</v>
      </c>
      <c r="D188" t="s">
        <v>28</v>
      </c>
      <c r="E188">
        <v>2017</v>
      </c>
      <c r="F188">
        <v>36048</v>
      </c>
      <c r="G188">
        <v>1458757</v>
      </c>
    </row>
    <row r="189" spans="1:7" x14ac:dyDescent="0.2">
      <c r="A189" t="s">
        <v>29</v>
      </c>
      <c r="B189" t="s">
        <v>25</v>
      </c>
      <c r="C189">
        <v>75</v>
      </c>
      <c r="D189" t="s">
        <v>28</v>
      </c>
      <c r="E189">
        <v>2017</v>
      </c>
      <c r="F189">
        <v>37503</v>
      </c>
      <c r="G189">
        <v>935568</v>
      </c>
    </row>
    <row r="190" spans="1:7" x14ac:dyDescent="0.2">
      <c r="A190" t="s">
        <v>29</v>
      </c>
      <c r="B190" t="s">
        <v>26</v>
      </c>
      <c r="C190">
        <v>80</v>
      </c>
      <c r="D190" t="s">
        <v>28</v>
      </c>
      <c r="E190">
        <v>2017</v>
      </c>
      <c r="F190">
        <v>40160</v>
      </c>
      <c r="G190">
        <v>593564</v>
      </c>
    </row>
    <row r="191" spans="1:7" x14ac:dyDescent="0.2">
      <c r="A191" t="s">
        <v>29</v>
      </c>
      <c r="B191" t="s">
        <v>27</v>
      </c>
      <c r="C191">
        <v>85</v>
      </c>
      <c r="D191" t="s">
        <v>28</v>
      </c>
      <c r="E191">
        <v>2017</v>
      </c>
      <c r="F191">
        <v>81475</v>
      </c>
      <c r="G191">
        <v>548563</v>
      </c>
    </row>
    <row r="192" spans="1:7" hidden="1" x14ac:dyDescent="0.2">
      <c r="A192" t="s">
        <v>29</v>
      </c>
      <c r="B192" t="s">
        <v>8</v>
      </c>
      <c r="C192">
        <v>0</v>
      </c>
      <c r="D192" t="s">
        <v>28</v>
      </c>
      <c r="E192">
        <v>2018</v>
      </c>
      <c r="F192">
        <v>2490</v>
      </c>
      <c r="G192">
        <v>468633</v>
      </c>
    </row>
    <row r="193" spans="1:7" hidden="1" x14ac:dyDescent="0.2">
      <c r="A193" t="s">
        <v>29</v>
      </c>
      <c r="B193" t="s">
        <v>10</v>
      </c>
      <c r="C193">
        <v>1</v>
      </c>
      <c r="D193" t="s">
        <v>28</v>
      </c>
      <c r="E193">
        <v>2018</v>
      </c>
      <c r="F193">
        <v>471</v>
      </c>
      <c r="G193">
        <v>2001946</v>
      </c>
    </row>
    <row r="194" spans="1:7" hidden="1" x14ac:dyDescent="0.2">
      <c r="A194" t="s">
        <v>29</v>
      </c>
      <c r="B194" t="s">
        <v>11</v>
      </c>
      <c r="C194">
        <v>5</v>
      </c>
      <c r="D194" t="s">
        <v>28</v>
      </c>
      <c r="E194">
        <v>2018</v>
      </c>
      <c r="F194">
        <v>269</v>
      </c>
      <c r="G194">
        <v>2610913</v>
      </c>
    </row>
    <row r="195" spans="1:7" hidden="1" x14ac:dyDescent="0.2">
      <c r="A195" t="s">
        <v>29</v>
      </c>
      <c r="B195" t="s">
        <v>12</v>
      </c>
      <c r="C195">
        <v>10</v>
      </c>
      <c r="D195" t="s">
        <v>28</v>
      </c>
      <c r="E195">
        <v>2018</v>
      </c>
      <c r="F195">
        <v>399</v>
      </c>
      <c r="G195">
        <v>2781320</v>
      </c>
    </row>
    <row r="196" spans="1:7" hidden="1" x14ac:dyDescent="0.2">
      <c r="A196" t="s">
        <v>29</v>
      </c>
      <c r="B196" t="s">
        <v>13</v>
      </c>
      <c r="C196">
        <v>15</v>
      </c>
      <c r="D196" t="s">
        <v>28</v>
      </c>
      <c r="E196">
        <v>2018</v>
      </c>
      <c r="F196">
        <v>1555</v>
      </c>
      <c r="G196">
        <v>2745652</v>
      </c>
    </row>
    <row r="197" spans="1:7" hidden="1" x14ac:dyDescent="0.2">
      <c r="A197" t="s">
        <v>29</v>
      </c>
      <c r="B197" t="s">
        <v>14</v>
      </c>
      <c r="C197">
        <v>20</v>
      </c>
      <c r="D197" t="s">
        <v>28</v>
      </c>
      <c r="E197">
        <v>2018</v>
      </c>
      <c r="F197">
        <v>3345</v>
      </c>
      <c r="G197">
        <v>2574208</v>
      </c>
    </row>
    <row r="198" spans="1:7" hidden="1" x14ac:dyDescent="0.2">
      <c r="A198" t="s">
        <v>29</v>
      </c>
      <c r="B198" t="s">
        <v>15</v>
      </c>
      <c r="C198">
        <v>25</v>
      </c>
      <c r="D198" t="s">
        <v>28</v>
      </c>
      <c r="E198">
        <v>2018</v>
      </c>
      <c r="F198">
        <v>4604</v>
      </c>
      <c r="G198">
        <v>2692411</v>
      </c>
    </row>
    <row r="199" spans="1:7" hidden="1" x14ac:dyDescent="0.2">
      <c r="A199" t="s">
        <v>29</v>
      </c>
      <c r="B199" t="s">
        <v>16</v>
      </c>
      <c r="C199">
        <v>30</v>
      </c>
      <c r="D199" t="s">
        <v>28</v>
      </c>
      <c r="E199">
        <v>2018</v>
      </c>
      <c r="F199">
        <v>5003</v>
      </c>
      <c r="G199">
        <v>2629836</v>
      </c>
    </row>
    <row r="200" spans="1:7" hidden="1" x14ac:dyDescent="0.2">
      <c r="A200" t="s">
        <v>29</v>
      </c>
      <c r="B200" t="s">
        <v>17</v>
      </c>
      <c r="C200">
        <v>35</v>
      </c>
      <c r="D200" t="s">
        <v>28</v>
      </c>
      <c r="E200">
        <v>2018</v>
      </c>
      <c r="F200">
        <v>5569</v>
      </c>
      <c r="G200">
        <v>2696650</v>
      </c>
    </row>
    <row r="201" spans="1:7" hidden="1" x14ac:dyDescent="0.2">
      <c r="A201" t="s">
        <v>29</v>
      </c>
      <c r="B201" t="s">
        <v>18</v>
      </c>
      <c r="C201">
        <v>40</v>
      </c>
      <c r="D201" t="s">
        <v>28</v>
      </c>
      <c r="E201">
        <v>2018</v>
      </c>
      <c r="F201">
        <v>5952</v>
      </c>
      <c r="G201">
        <v>2540485</v>
      </c>
    </row>
    <row r="202" spans="1:7" hidden="1" x14ac:dyDescent="0.2">
      <c r="A202" t="s">
        <v>29</v>
      </c>
      <c r="B202" t="s">
        <v>19</v>
      </c>
      <c r="C202">
        <v>45</v>
      </c>
      <c r="D202" t="s">
        <v>28</v>
      </c>
      <c r="E202">
        <v>2018</v>
      </c>
      <c r="F202">
        <v>8633</v>
      </c>
      <c r="G202">
        <v>2730893</v>
      </c>
    </row>
    <row r="203" spans="1:7" hidden="1" x14ac:dyDescent="0.2">
      <c r="A203" t="s">
        <v>29</v>
      </c>
      <c r="B203" t="s">
        <v>20</v>
      </c>
      <c r="C203">
        <v>50</v>
      </c>
      <c r="D203" t="s">
        <v>28</v>
      </c>
      <c r="E203">
        <v>2018</v>
      </c>
      <c r="F203">
        <v>13460</v>
      </c>
      <c r="G203">
        <v>2762017</v>
      </c>
    </row>
    <row r="204" spans="1:7" hidden="1" x14ac:dyDescent="0.2">
      <c r="A204" t="s">
        <v>29</v>
      </c>
      <c r="B204" t="s">
        <v>21</v>
      </c>
      <c r="C204">
        <v>55</v>
      </c>
      <c r="D204" t="s">
        <v>28</v>
      </c>
      <c r="E204">
        <v>2018</v>
      </c>
      <c r="F204">
        <v>21436</v>
      </c>
      <c r="G204">
        <v>2821428</v>
      </c>
    </row>
    <row r="205" spans="1:7" hidden="1" x14ac:dyDescent="0.2">
      <c r="A205" t="s">
        <v>29</v>
      </c>
      <c r="B205" t="s">
        <v>22</v>
      </c>
      <c r="C205">
        <v>60</v>
      </c>
      <c r="D205" t="s">
        <v>28</v>
      </c>
      <c r="E205">
        <v>2018</v>
      </c>
      <c r="F205">
        <v>27859</v>
      </c>
      <c r="G205">
        <v>2480707</v>
      </c>
    </row>
    <row r="206" spans="1:7" hidden="1" x14ac:dyDescent="0.2">
      <c r="A206" t="s">
        <v>29</v>
      </c>
      <c r="B206" t="s">
        <v>23</v>
      </c>
      <c r="C206">
        <v>65</v>
      </c>
      <c r="D206" t="s">
        <v>28</v>
      </c>
      <c r="E206">
        <v>2018</v>
      </c>
      <c r="F206">
        <v>32408</v>
      </c>
      <c r="G206">
        <v>1975359</v>
      </c>
    </row>
    <row r="207" spans="1:7" hidden="1" x14ac:dyDescent="0.2">
      <c r="A207" t="s">
        <v>29</v>
      </c>
      <c r="B207" t="s">
        <v>24</v>
      </c>
      <c r="C207">
        <v>70</v>
      </c>
      <c r="D207" t="s">
        <v>28</v>
      </c>
      <c r="E207">
        <v>2018</v>
      </c>
      <c r="F207">
        <v>36902</v>
      </c>
      <c r="G207">
        <v>1524343</v>
      </c>
    </row>
    <row r="208" spans="1:7" hidden="1" x14ac:dyDescent="0.2">
      <c r="A208" t="s">
        <v>29</v>
      </c>
      <c r="B208" t="s">
        <v>25</v>
      </c>
      <c r="C208">
        <v>75</v>
      </c>
      <c r="D208" t="s">
        <v>28</v>
      </c>
      <c r="E208">
        <v>2018</v>
      </c>
      <c r="F208">
        <v>39586</v>
      </c>
      <c r="G208">
        <v>1005265</v>
      </c>
    </row>
    <row r="209" spans="1:7" hidden="1" x14ac:dyDescent="0.2">
      <c r="A209" t="s">
        <v>29</v>
      </c>
      <c r="B209" t="s">
        <v>26</v>
      </c>
      <c r="C209">
        <v>80</v>
      </c>
      <c r="D209" t="s">
        <v>28</v>
      </c>
      <c r="E209">
        <v>2018</v>
      </c>
      <c r="F209">
        <v>40722</v>
      </c>
      <c r="G209">
        <v>614916</v>
      </c>
    </row>
    <row r="210" spans="1:7" hidden="1" x14ac:dyDescent="0.2">
      <c r="A210" t="s">
        <v>29</v>
      </c>
      <c r="B210" t="s">
        <v>27</v>
      </c>
      <c r="C210">
        <v>85</v>
      </c>
      <c r="D210" t="s">
        <v>28</v>
      </c>
      <c r="E210">
        <v>2018</v>
      </c>
      <c r="F210">
        <v>82606</v>
      </c>
      <c r="G210">
        <v>561566</v>
      </c>
    </row>
    <row r="211" spans="1:7" hidden="1" x14ac:dyDescent="0.2">
      <c r="A211" t="s">
        <v>29</v>
      </c>
      <c r="B211" t="s">
        <v>8</v>
      </c>
      <c r="C211">
        <v>0</v>
      </c>
      <c r="D211" t="s">
        <v>28</v>
      </c>
      <c r="E211">
        <v>2019</v>
      </c>
      <c r="F211">
        <v>2516</v>
      </c>
      <c r="G211">
        <v>464016</v>
      </c>
    </row>
    <row r="212" spans="1:7" hidden="1" x14ac:dyDescent="0.2">
      <c r="A212" t="s">
        <v>29</v>
      </c>
      <c r="B212" t="s">
        <v>10</v>
      </c>
      <c r="C212">
        <v>1</v>
      </c>
      <c r="D212" t="s">
        <v>28</v>
      </c>
      <c r="E212">
        <v>2019</v>
      </c>
      <c r="F212">
        <v>397</v>
      </c>
      <c r="G212">
        <v>1990950</v>
      </c>
    </row>
    <row r="213" spans="1:7" hidden="1" x14ac:dyDescent="0.2">
      <c r="A213" t="s">
        <v>29</v>
      </c>
      <c r="B213" t="s">
        <v>11</v>
      </c>
      <c r="C213">
        <v>5</v>
      </c>
      <c r="D213" t="s">
        <v>28</v>
      </c>
      <c r="E213">
        <v>2019</v>
      </c>
      <c r="F213">
        <v>258</v>
      </c>
      <c r="G213">
        <v>2621167</v>
      </c>
    </row>
    <row r="214" spans="1:7" hidden="1" x14ac:dyDescent="0.2">
      <c r="A214" t="s">
        <v>29</v>
      </c>
      <c r="B214" t="s">
        <v>12</v>
      </c>
      <c r="C214">
        <v>10</v>
      </c>
      <c r="D214" t="s">
        <v>28</v>
      </c>
      <c r="E214">
        <v>2019</v>
      </c>
      <c r="F214">
        <v>408</v>
      </c>
      <c r="G214">
        <v>2769726</v>
      </c>
    </row>
    <row r="215" spans="1:7" hidden="1" x14ac:dyDescent="0.2">
      <c r="A215" t="s">
        <v>29</v>
      </c>
      <c r="B215" t="s">
        <v>13</v>
      </c>
      <c r="C215">
        <v>15</v>
      </c>
      <c r="D215" t="s">
        <v>28</v>
      </c>
      <c r="E215">
        <v>2019</v>
      </c>
      <c r="F215">
        <v>1608</v>
      </c>
      <c r="G215">
        <v>2744915</v>
      </c>
    </row>
    <row r="216" spans="1:7" hidden="1" x14ac:dyDescent="0.2">
      <c r="A216" t="s">
        <v>29</v>
      </c>
      <c r="B216" t="s">
        <v>14</v>
      </c>
      <c r="C216">
        <v>20</v>
      </c>
      <c r="D216" t="s">
        <v>28</v>
      </c>
      <c r="E216">
        <v>2019</v>
      </c>
      <c r="F216">
        <v>3250</v>
      </c>
      <c r="G216">
        <v>2560506</v>
      </c>
    </row>
    <row r="217" spans="1:7" hidden="1" x14ac:dyDescent="0.2">
      <c r="A217" t="s">
        <v>29</v>
      </c>
      <c r="B217" t="s">
        <v>15</v>
      </c>
      <c r="C217">
        <v>25</v>
      </c>
      <c r="D217" t="s">
        <v>28</v>
      </c>
      <c r="E217">
        <v>2019</v>
      </c>
      <c r="F217">
        <v>4533</v>
      </c>
      <c r="G217">
        <v>2710647</v>
      </c>
    </row>
    <row r="218" spans="1:7" hidden="1" x14ac:dyDescent="0.2">
      <c r="A218" t="s">
        <v>29</v>
      </c>
      <c r="B218" t="s">
        <v>16</v>
      </c>
      <c r="C218">
        <v>30</v>
      </c>
      <c r="D218" t="s">
        <v>28</v>
      </c>
      <c r="E218">
        <v>2019</v>
      </c>
      <c r="F218">
        <v>4948</v>
      </c>
      <c r="G218">
        <v>2668916</v>
      </c>
    </row>
    <row r="219" spans="1:7" hidden="1" x14ac:dyDescent="0.2">
      <c r="A219" t="s">
        <v>29</v>
      </c>
      <c r="B219" t="s">
        <v>17</v>
      </c>
      <c r="C219">
        <v>35</v>
      </c>
      <c r="D219" t="s">
        <v>28</v>
      </c>
      <c r="E219">
        <v>2019</v>
      </c>
      <c r="F219">
        <v>5738</v>
      </c>
      <c r="G219">
        <v>2728114</v>
      </c>
    </row>
    <row r="220" spans="1:7" hidden="1" x14ac:dyDescent="0.2">
      <c r="A220" t="s">
        <v>29</v>
      </c>
      <c r="B220" t="s">
        <v>18</v>
      </c>
      <c r="C220">
        <v>40</v>
      </c>
      <c r="D220" t="s">
        <v>28</v>
      </c>
      <c r="E220">
        <v>2019</v>
      </c>
      <c r="F220">
        <v>6229</v>
      </c>
      <c r="G220">
        <v>2576448</v>
      </c>
    </row>
    <row r="221" spans="1:7" hidden="1" x14ac:dyDescent="0.2">
      <c r="A221" t="s">
        <v>29</v>
      </c>
      <c r="B221" t="s">
        <v>19</v>
      </c>
      <c r="C221">
        <v>45</v>
      </c>
      <c r="D221" t="s">
        <v>28</v>
      </c>
      <c r="E221">
        <v>2019</v>
      </c>
      <c r="F221">
        <v>8600</v>
      </c>
      <c r="G221">
        <v>2684500</v>
      </c>
    </row>
    <row r="222" spans="1:7" hidden="1" x14ac:dyDescent="0.2">
      <c r="A222" t="s">
        <v>29</v>
      </c>
      <c r="B222" t="s">
        <v>20</v>
      </c>
      <c r="C222">
        <v>50</v>
      </c>
      <c r="D222" t="s">
        <v>28</v>
      </c>
      <c r="E222">
        <v>2019</v>
      </c>
      <c r="F222">
        <v>13178</v>
      </c>
      <c r="G222">
        <v>2715306</v>
      </c>
    </row>
    <row r="223" spans="1:7" hidden="1" x14ac:dyDescent="0.2">
      <c r="A223" t="s">
        <v>29</v>
      </c>
      <c r="B223" t="s">
        <v>21</v>
      </c>
      <c r="C223">
        <v>55</v>
      </c>
      <c r="D223" t="s">
        <v>28</v>
      </c>
      <c r="E223">
        <v>2019</v>
      </c>
      <c r="F223">
        <v>20930</v>
      </c>
      <c r="G223">
        <v>2829038</v>
      </c>
    </row>
    <row r="224" spans="1:7" hidden="1" x14ac:dyDescent="0.2">
      <c r="A224" t="s">
        <v>29</v>
      </c>
      <c r="B224" t="s">
        <v>22</v>
      </c>
      <c r="C224">
        <v>60</v>
      </c>
      <c r="D224" t="s">
        <v>28</v>
      </c>
      <c r="E224">
        <v>2019</v>
      </c>
      <c r="F224">
        <v>28129</v>
      </c>
      <c r="G224">
        <v>2533068</v>
      </c>
    </row>
    <row r="225" spans="1:7" hidden="1" x14ac:dyDescent="0.2">
      <c r="A225" t="s">
        <v>29</v>
      </c>
      <c r="B225" t="s">
        <v>23</v>
      </c>
      <c r="C225">
        <v>65</v>
      </c>
      <c r="D225" t="s">
        <v>28</v>
      </c>
      <c r="E225">
        <v>2019</v>
      </c>
      <c r="F225">
        <v>32843</v>
      </c>
      <c r="G225">
        <v>2024909</v>
      </c>
    </row>
    <row r="226" spans="1:7" hidden="1" x14ac:dyDescent="0.2">
      <c r="A226" t="s">
        <v>29</v>
      </c>
      <c r="B226" t="s">
        <v>24</v>
      </c>
      <c r="C226">
        <v>70</v>
      </c>
      <c r="D226" t="s">
        <v>28</v>
      </c>
      <c r="E226">
        <v>2019</v>
      </c>
      <c r="F226">
        <v>38263</v>
      </c>
      <c r="G226">
        <v>1596539</v>
      </c>
    </row>
    <row r="227" spans="1:7" hidden="1" x14ac:dyDescent="0.2">
      <c r="A227" t="s">
        <v>29</v>
      </c>
      <c r="B227" t="s">
        <v>25</v>
      </c>
      <c r="C227">
        <v>75</v>
      </c>
      <c r="D227" t="s">
        <v>28</v>
      </c>
      <c r="E227">
        <v>2019</v>
      </c>
      <c r="F227">
        <v>40582</v>
      </c>
      <c r="G227">
        <v>1053436</v>
      </c>
    </row>
    <row r="228" spans="1:7" hidden="1" x14ac:dyDescent="0.2">
      <c r="A228" t="s">
        <v>29</v>
      </c>
      <c r="B228" t="s">
        <v>26</v>
      </c>
      <c r="C228">
        <v>80</v>
      </c>
      <c r="D228" t="s">
        <v>28</v>
      </c>
      <c r="E228">
        <v>2019</v>
      </c>
      <c r="F228">
        <v>41627</v>
      </c>
      <c r="G228">
        <v>639403</v>
      </c>
    </row>
    <row r="229" spans="1:7" hidden="1" x14ac:dyDescent="0.2">
      <c r="A229" t="s">
        <v>29</v>
      </c>
      <c r="B229" t="s">
        <v>27</v>
      </c>
      <c r="C229">
        <v>85</v>
      </c>
      <c r="D229" t="s">
        <v>28</v>
      </c>
      <c r="E229">
        <v>2019</v>
      </c>
      <c r="F229">
        <v>83346</v>
      </c>
      <c r="G229">
        <v>575704</v>
      </c>
    </row>
    <row r="230" spans="1:7" hidden="1" x14ac:dyDescent="0.2">
      <c r="A230" t="s">
        <v>30</v>
      </c>
      <c r="B230" t="s">
        <v>8</v>
      </c>
      <c r="C230">
        <v>0</v>
      </c>
      <c r="D230" t="s">
        <v>9</v>
      </c>
      <c r="E230">
        <v>2017</v>
      </c>
      <c r="F230">
        <v>2202</v>
      </c>
      <c r="G230">
        <v>402858</v>
      </c>
    </row>
    <row r="231" spans="1:7" hidden="1" x14ac:dyDescent="0.2">
      <c r="A231" t="s">
        <v>30</v>
      </c>
      <c r="B231" t="s">
        <v>10</v>
      </c>
      <c r="C231">
        <v>1</v>
      </c>
      <c r="D231" t="s">
        <v>9</v>
      </c>
      <c r="E231">
        <v>2017</v>
      </c>
      <c r="F231">
        <v>364</v>
      </c>
      <c r="G231">
        <v>1648940</v>
      </c>
    </row>
    <row r="232" spans="1:7" hidden="1" x14ac:dyDescent="0.2">
      <c r="A232" t="s">
        <v>30</v>
      </c>
      <c r="B232" t="s">
        <v>11</v>
      </c>
      <c r="C232">
        <v>5</v>
      </c>
      <c r="D232" t="s">
        <v>9</v>
      </c>
      <c r="E232">
        <v>2017</v>
      </c>
      <c r="F232">
        <v>223</v>
      </c>
      <c r="G232">
        <v>2108343</v>
      </c>
    </row>
    <row r="233" spans="1:7" hidden="1" x14ac:dyDescent="0.2">
      <c r="A233" t="s">
        <v>30</v>
      </c>
      <c r="B233" t="s">
        <v>12</v>
      </c>
      <c r="C233">
        <v>10</v>
      </c>
      <c r="D233" t="s">
        <v>9</v>
      </c>
      <c r="E233">
        <v>2017</v>
      </c>
      <c r="F233">
        <v>261</v>
      </c>
      <c r="G233">
        <v>2151671</v>
      </c>
    </row>
    <row r="234" spans="1:7" hidden="1" x14ac:dyDescent="0.2">
      <c r="A234" t="s">
        <v>30</v>
      </c>
      <c r="B234" t="s">
        <v>13</v>
      </c>
      <c r="C234">
        <v>15</v>
      </c>
      <c r="D234" t="s">
        <v>9</v>
      </c>
      <c r="E234">
        <v>2017</v>
      </c>
      <c r="F234">
        <v>668</v>
      </c>
      <c r="G234">
        <v>2243036</v>
      </c>
    </row>
    <row r="235" spans="1:7" hidden="1" x14ac:dyDescent="0.2">
      <c r="A235" t="s">
        <v>30</v>
      </c>
      <c r="B235" t="s">
        <v>14</v>
      </c>
      <c r="C235">
        <v>20</v>
      </c>
      <c r="D235" t="s">
        <v>9</v>
      </c>
      <c r="E235">
        <v>2017</v>
      </c>
      <c r="F235">
        <v>1239</v>
      </c>
      <c r="G235">
        <v>2394327</v>
      </c>
    </row>
    <row r="236" spans="1:7" hidden="1" x14ac:dyDescent="0.2">
      <c r="A236" t="s">
        <v>30</v>
      </c>
      <c r="B236" t="s">
        <v>15</v>
      </c>
      <c r="C236">
        <v>25</v>
      </c>
      <c r="D236" t="s">
        <v>9</v>
      </c>
      <c r="E236">
        <v>2017</v>
      </c>
      <c r="F236">
        <v>1795</v>
      </c>
      <c r="G236">
        <v>2337862</v>
      </c>
    </row>
    <row r="237" spans="1:7" hidden="1" x14ac:dyDescent="0.2">
      <c r="A237" t="s">
        <v>30</v>
      </c>
      <c r="B237" t="s">
        <v>16</v>
      </c>
      <c r="C237">
        <v>30</v>
      </c>
      <c r="D237" t="s">
        <v>9</v>
      </c>
      <c r="E237">
        <v>2017</v>
      </c>
      <c r="F237">
        <v>2326</v>
      </c>
      <c r="G237">
        <v>2179211</v>
      </c>
    </row>
    <row r="238" spans="1:7" hidden="1" x14ac:dyDescent="0.2">
      <c r="A238" t="s">
        <v>30</v>
      </c>
      <c r="B238" t="s">
        <v>17</v>
      </c>
      <c r="C238">
        <v>35</v>
      </c>
      <c r="D238" t="s">
        <v>9</v>
      </c>
      <c r="E238">
        <v>2017</v>
      </c>
      <c r="F238">
        <v>2819</v>
      </c>
      <c r="G238">
        <v>2137485</v>
      </c>
    </row>
    <row r="239" spans="1:7" hidden="1" x14ac:dyDescent="0.2">
      <c r="A239" t="s">
        <v>30</v>
      </c>
      <c r="B239" t="s">
        <v>18</v>
      </c>
      <c r="C239">
        <v>40</v>
      </c>
      <c r="D239" t="s">
        <v>9</v>
      </c>
      <c r="E239">
        <v>2017</v>
      </c>
      <c r="F239">
        <v>3614</v>
      </c>
      <c r="G239">
        <v>1981705</v>
      </c>
    </row>
    <row r="240" spans="1:7" hidden="1" x14ac:dyDescent="0.2">
      <c r="A240" t="s">
        <v>30</v>
      </c>
      <c r="B240" t="s">
        <v>19</v>
      </c>
      <c r="C240">
        <v>45</v>
      </c>
      <c r="D240" t="s">
        <v>9</v>
      </c>
      <c r="E240">
        <v>2017</v>
      </c>
      <c r="F240">
        <v>5560</v>
      </c>
      <c r="G240">
        <v>2131104</v>
      </c>
    </row>
    <row r="241" spans="1:7" hidden="1" x14ac:dyDescent="0.2">
      <c r="A241" t="s">
        <v>30</v>
      </c>
      <c r="B241" t="s">
        <v>20</v>
      </c>
      <c r="C241">
        <v>50</v>
      </c>
      <c r="D241" t="s">
        <v>9</v>
      </c>
      <c r="E241">
        <v>2017</v>
      </c>
      <c r="F241">
        <v>9041</v>
      </c>
      <c r="G241">
        <v>2212682</v>
      </c>
    </row>
    <row r="242" spans="1:7" hidden="1" x14ac:dyDescent="0.2">
      <c r="A242" t="s">
        <v>30</v>
      </c>
      <c r="B242" t="s">
        <v>21</v>
      </c>
      <c r="C242">
        <v>55</v>
      </c>
      <c r="D242" t="s">
        <v>9</v>
      </c>
      <c r="E242">
        <v>2017</v>
      </c>
      <c r="F242">
        <v>14008</v>
      </c>
      <c r="G242">
        <v>2345319</v>
      </c>
    </row>
    <row r="243" spans="1:7" hidden="1" x14ac:dyDescent="0.2">
      <c r="A243" t="s">
        <v>30</v>
      </c>
      <c r="B243" t="s">
        <v>22</v>
      </c>
      <c r="C243">
        <v>60</v>
      </c>
      <c r="D243" t="s">
        <v>9</v>
      </c>
      <c r="E243">
        <v>2017</v>
      </c>
      <c r="F243">
        <v>18160</v>
      </c>
      <c r="G243">
        <v>2205718</v>
      </c>
    </row>
    <row r="244" spans="1:7" hidden="1" x14ac:dyDescent="0.2">
      <c r="A244" t="s">
        <v>30</v>
      </c>
      <c r="B244" t="s">
        <v>23</v>
      </c>
      <c r="C244">
        <v>65</v>
      </c>
      <c r="D244" t="s">
        <v>9</v>
      </c>
      <c r="E244">
        <v>2017</v>
      </c>
      <c r="F244">
        <v>22631</v>
      </c>
      <c r="G244">
        <v>1920004</v>
      </c>
    </row>
    <row r="245" spans="1:7" hidden="1" x14ac:dyDescent="0.2">
      <c r="A245" t="s">
        <v>30</v>
      </c>
      <c r="B245" t="s">
        <v>24</v>
      </c>
      <c r="C245">
        <v>70</v>
      </c>
      <c r="D245" t="s">
        <v>9</v>
      </c>
      <c r="E245">
        <v>2017</v>
      </c>
      <c r="F245">
        <v>27404</v>
      </c>
      <c r="G245">
        <v>1500091</v>
      </c>
    </row>
    <row r="246" spans="1:7" hidden="1" x14ac:dyDescent="0.2">
      <c r="A246" t="s">
        <v>30</v>
      </c>
      <c r="B246" t="s">
        <v>25</v>
      </c>
      <c r="C246">
        <v>75</v>
      </c>
      <c r="D246" t="s">
        <v>9</v>
      </c>
      <c r="E246">
        <v>2017</v>
      </c>
      <c r="F246">
        <v>31512</v>
      </c>
      <c r="G246">
        <v>1044138</v>
      </c>
    </row>
    <row r="247" spans="1:7" hidden="1" x14ac:dyDescent="0.2">
      <c r="A247" t="s">
        <v>30</v>
      </c>
      <c r="B247" t="s">
        <v>26</v>
      </c>
      <c r="C247">
        <v>80</v>
      </c>
      <c r="D247" t="s">
        <v>9</v>
      </c>
      <c r="E247">
        <v>2017</v>
      </c>
      <c r="F247">
        <v>38540</v>
      </c>
      <c r="G247">
        <v>744401</v>
      </c>
    </row>
    <row r="248" spans="1:7" hidden="1" x14ac:dyDescent="0.2">
      <c r="A248" t="s">
        <v>30</v>
      </c>
      <c r="B248" t="s">
        <v>27</v>
      </c>
      <c r="C248">
        <v>85</v>
      </c>
      <c r="D248" t="s">
        <v>9</v>
      </c>
      <c r="E248">
        <v>2017</v>
      </c>
      <c r="F248">
        <v>117845</v>
      </c>
      <c r="G248">
        <v>891382</v>
      </c>
    </row>
    <row r="249" spans="1:7" hidden="1" x14ac:dyDescent="0.2">
      <c r="A249" t="s">
        <v>30</v>
      </c>
      <c r="B249" t="s">
        <v>8</v>
      </c>
      <c r="C249">
        <v>0</v>
      </c>
      <c r="D249" t="s">
        <v>9</v>
      </c>
      <c r="E249">
        <v>2018</v>
      </c>
      <c r="F249">
        <v>2115</v>
      </c>
      <c r="G249">
        <v>392809</v>
      </c>
    </row>
    <row r="250" spans="1:7" hidden="1" x14ac:dyDescent="0.2">
      <c r="A250" t="s">
        <v>30</v>
      </c>
      <c r="B250" t="s">
        <v>10</v>
      </c>
      <c r="C250">
        <v>1</v>
      </c>
      <c r="D250" t="s">
        <v>9</v>
      </c>
      <c r="E250">
        <v>2018</v>
      </c>
      <c r="F250">
        <v>344</v>
      </c>
      <c r="G250">
        <v>1642189</v>
      </c>
    </row>
    <row r="251" spans="1:7" hidden="1" x14ac:dyDescent="0.2">
      <c r="A251" t="s">
        <v>30</v>
      </c>
      <c r="B251" t="s">
        <v>11</v>
      </c>
      <c r="C251">
        <v>5</v>
      </c>
      <c r="D251" t="s">
        <v>9</v>
      </c>
      <c r="E251">
        <v>2018</v>
      </c>
      <c r="F251">
        <v>213</v>
      </c>
      <c r="G251">
        <v>2098799</v>
      </c>
    </row>
    <row r="252" spans="1:7" hidden="1" x14ac:dyDescent="0.2">
      <c r="A252" t="s">
        <v>30</v>
      </c>
      <c r="B252" t="s">
        <v>12</v>
      </c>
      <c r="C252">
        <v>10</v>
      </c>
      <c r="D252" t="s">
        <v>9</v>
      </c>
      <c r="E252">
        <v>2018</v>
      </c>
      <c r="F252">
        <v>291</v>
      </c>
      <c r="G252">
        <v>2167476</v>
      </c>
    </row>
    <row r="253" spans="1:7" hidden="1" x14ac:dyDescent="0.2">
      <c r="A253" t="s">
        <v>30</v>
      </c>
      <c r="B253" t="s">
        <v>13</v>
      </c>
      <c r="C253">
        <v>15</v>
      </c>
      <c r="D253" t="s">
        <v>9</v>
      </c>
      <c r="E253">
        <v>2018</v>
      </c>
      <c r="F253">
        <v>679</v>
      </c>
      <c r="G253">
        <v>2247367</v>
      </c>
    </row>
    <row r="254" spans="1:7" hidden="1" x14ac:dyDescent="0.2">
      <c r="A254" t="s">
        <v>30</v>
      </c>
      <c r="B254" t="s">
        <v>14</v>
      </c>
      <c r="C254">
        <v>20</v>
      </c>
      <c r="D254" t="s">
        <v>9</v>
      </c>
      <c r="E254">
        <v>2018</v>
      </c>
      <c r="F254">
        <v>1114</v>
      </c>
      <c r="G254">
        <v>2381356</v>
      </c>
    </row>
    <row r="255" spans="1:7" hidden="1" x14ac:dyDescent="0.2">
      <c r="A255" t="s">
        <v>30</v>
      </c>
      <c r="B255" t="s">
        <v>15</v>
      </c>
      <c r="C255">
        <v>25</v>
      </c>
      <c r="D255" t="s">
        <v>9</v>
      </c>
      <c r="E255">
        <v>2018</v>
      </c>
      <c r="F255">
        <v>1777</v>
      </c>
      <c r="G255">
        <v>2360396</v>
      </c>
    </row>
    <row r="256" spans="1:7" hidden="1" x14ac:dyDescent="0.2">
      <c r="A256" t="s">
        <v>30</v>
      </c>
      <c r="B256" t="s">
        <v>16</v>
      </c>
      <c r="C256">
        <v>30</v>
      </c>
      <c r="D256" t="s">
        <v>9</v>
      </c>
      <c r="E256">
        <v>2018</v>
      </c>
      <c r="F256">
        <v>2360</v>
      </c>
      <c r="G256">
        <v>2193018</v>
      </c>
    </row>
    <row r="257" spans="1:7" hidden="1" x14ac:dyDescent="0.2">
      <c r="A257" t="s">
        <v>30</v>
      </c>
      <c r="B257" t="s">
        <v>17</v>
      </c>
      <c r="C257">
        <v>35</v>
      </c>
      <c r="D257" t="s">
        <v>9</v>
      </c>
      <c r="E257">
        <v>2018</v>
      </c>
      <c r="F257">
        <v>2933</v>
      </c>
      <c r="G257">
        <v>2174197</v>
      </c>
    </row>
    <row r="258" spans="1:7" hidden="1" x14ac:dyDescent="0.2">
      <c r="A258" t="s">
        <v>30</v>
      </c>
      <c r="B258" t="s">
        <v>18</v>
      </c>
      <c r="C258">
        <v>40</v>
      </c>
      <c r="D258" t="s">
        <v>9</v>
      </c>
      <c r="E258">
        <v>2018</v>
      </c>
      <c r="F258">
        <v>3506</v>
      </c>
      <c r="G258">
        <v>1994084</v>
      </c>
    </row>
    <row r="259" spans="1:7" hidden="1" x14ac:dyDescent="0.2">
      <c r="A259" t="s">
        <v>30</v>
      </c>
      <c r="B259" t="s">
        <v>19</v>
      </c>
      <c r="C259">
        <v>45</v>
      </c>
      <c r="D259" t="s">
        <v>9</v>
      </c>
      <c r="E259">
        <v>2018</v>
      </c>
      <c r="F259">
        <v>5482</v>
      </c>
      <c r="G259">
        <v>2116971</v>
      </c>
    </row>
    <row r="260" spans="1:7" hidden="1" x14ac:dyDescent="0.2">
      <c r="A260" t="s">
        <v>30</v>
      </c>
      <c r="B260" t="s">
        <v>20</v>
      </c>
      <c r="C260">
        <v>50</v>
      </c>
      <c r="D260" t="s">
        <v>9</v>
      </c>
      <c r="E260">
        <v>2018</v>
      </c>
      <c r="F260">
        <v>8598</v>
      </c>
      <c r="G260">
        <v>2157458</v>
      </c>
    </row>
    <row r="261" spans="1:7" hidden="1" x14ac:dyDescent="0.2">
      <c r="A261" t="s">
        <v>30</v>
      </c>
      <c r="B261" t="s">
        <v>21</v>
      </c>
      <c r="C261">
        <v>55</v>
      </c>
      <c r="D261" t="s">
        <v>9</v>
      </c>
      <c r="E261">
        <v>2018</v>
      </c>
      <c r="F261">
        <v>13686</v>
      </c>
      <c r="G261">
        <v>2339616</v>
      </c>
    </row>
    <row r="262" spans="1:7" hidden="1" x14ac:dyDescent="0.2">
      <c r="A262" t="s">
        <v>30</v>
      </c>
      <c r="B262" t="s">
        <v>22</v>
      </c>
      <c r="C262">
        <v>60</v>
      </c>
      <c r="D262" t="s">
        <v>9</v>
      </c>
      <c r="E262">
        <v>2018</v>
      </c>
      <c r="F262">
        <v>18531</v>
      </c>
      <c r="G262">
        <v>2242526</v>
      </c>
    </row>
    <row r="263" spans="1:7" hidden="1" x14ac:dyDescent="0.2">
      <c r="A263" t="s">
        <v>30</v>
      </c>
      <c r="B263" t="s">
        <v>23</v>
      </c>
      <c r="C263">
        <v>65</v>
      </c>
      <c r="D263" t="s">
        <v>9</v>
      </c>
      <c r="E263">
        <v>2018</v>
      </c>
      <c r="F263">
        <v>22694</v>
      </c>
      <c r="G263">
        <v>1954410</v>
      </c>
    </row>
    <row r="264" spans="1:7" hidden="1" x14ac:dyDescent="0.2">
      <c r="A264" t="s">
        <v>30</v>
      </c>
      <c r="B264" t="s">
        <v>24</v>
      </c>
      <c r="C264">
        <v>70</v>
      </c>
      <c r="D264" t="s">
        <v>9</v>
      </c>
      <c r="E264">
        <v>2018</v>
      </c>
      <c r="F264">
        <v>28317</v>
      </c>
      <c r="G264">
        <v>1569689</v>
      </c>
    </row>
    <row r="265" spans="1:7" hidden="1" x14ac:dyDescent="0.2">
      <c r="A265" t="s">
        <v>30</v>
      </c>
      <c r="B265" t="s">
        <v>25</v>
      </c>
      <c r="C265">
        <v>75</v>
      </c>
      <c r="D265" t="s">
        <v>9</v>
      </c>
      <c r="E265">
        <v>2018</v>
      </c>
      <c r="F265">
        <v>32405</v>
      </c>
      <c r="G265">
        <v>1111536</v>
      </c>
    </row>
    <row r="266" spans="1:7" hidden="1" x14ac:dyDescent="0.2">
      <c r="A266" t="s">
        <v>30</v>
      </c>
      <c r="B266" t="s">
        <v>26</v>
      </c>
      <c r="C266">
        <v>80</v>
      </c>
      <c r="D266" t="s">
        <v>9</v>
      </c>
      <c r="E266">
        <v>2018</v>
      </c>
      <c r="F266">
        <v>38906</v>
      </c>
      <c r="G266">
        <v>763255</v>
      </c>
    </row>
    <row r="267" spans="1:7" hidden="1" x14ac:dyDescent="0.2">
      <c r="A267" t="s">
        <v>30</v>
      </c>
      <c r="B267" t="s">
        <v>27</v>
      </c>
      <c r="C267">
        <v>85</v>
      </c>
      <c r="D267" t="s">
        <v>9</v>
      </c>
      <c r="E267">
        <v>2018</v>
      </c>
      <c r="F267">
        <v>117541</v>
      </c>
      <c r="G267">
        <v>900726</v>
      </c>
    </row>
    <row r="268" spans="1:7" hidden="1" x14ac:dyDescent="0.2">
      <c r="A268" t="s">
        <v>30</v>
      </c>
      <c r="B268" t="s">
        <v>8</v>
      </c>
      <c r="C268">
        <v>0</v>
      </c>
      <c r="D268" t="s">
        <v>9</v>
      </c>
      <c r="E268">
        <v>2019</v>
      </c>
      <c r="F268">
        <v>2016</v>
      </c>
      <c r="G268">
        <v>386418</v>
      </c>
    </row>
    <row r="269" spans="1:7" hidden="1" x14ac:dyDescent="0.2">
      <c r="A269" t="s">
        <v>30</v>
      </c>
      <c r="B269" t="s">
        <v>10</v>
      </c>
      <c r="C269">
        <v>1</v>
      </c>
      <c r="D269" t="s">
        <v>9</v>
      </c>
      <c r="E269">
        <v>2019</v>
      </c>
      <c r="F269">
        <v>352</v>
      </c>
      <c r="G269">
        <v>1626825</v>
      </c>
    </row>
    <row r="270" spans="1:7" hidden="1" x14ac:dyDescent="0.2">
      <c r="A270" t="s">
        <v>30</v>
      </c>
      <c r="B270" t="s">
        <v>11</v>
      </c>
      <c r="C270">
        <v>5</v>
      </c>
      <c r="D270" t="s">
        <v>9</v>
      </c>
      <c r="E270">
        <v>2019</v>
      </c>
      <c r="F270">
        <v>237</v>
      </c>
      <c r="G270">
        <v>2099792</v>
      </c>
    </row>
    <row r="271" spans="1:7" hidden="1" x14ac:dyDescent="0.2">
      <c r="A271" t="s">
        <v>30</v>
      </c>
      <c r="B271" t="s">
        <v>12</v>
      </c>
      <c r="C271">
        <v>10</v>
      </c>
      <c r="D271" t="s">
        <v>9</v>
      </c>
      <c r="E271">
        <v>2019</v>
      </c>
      <c r="F271">
        <v>283</v>
      </c>
      <c r="G271">
        <v>2164549</v>
      </c>
    </row>
    <row r="272" spans="1:7" hidden="1" x14ac:dyDescent="0.2">
      <c r="A272" t="s">
        <v>30</v>
      </c>
      <c r="B272" t="s">
        <v>13</v>
      </c>
      <c r="C272">
        <v>15</v>
      </c>
      <c r="D272" t="s">
        <v>9</v>
      </c>
      <c r="E272">
        <v>2019</v>
      </c>
      <c r="F272">
        <v>597</v>
      </c>
      <c r="G272">
        <v>2246641</v>
      </c>
    </row>
    <row r="273" spans="1:7" hidden="1" x14ac:dyDescent="0.2">
      <c r="A273" t="s">
        <v>30</v>
      </c>
      <c r="B273" t="s">
        <v>14</v>
      </c>
      <c r="C273">
        <v>20</v>
      </c>
      <c r="D273" t="s">
        <v>9</v>
      </c>
      <c r="E273">
        <v>2019</v>
      </c>
      <c r="F273">
        <v>1114</v>
      </c>
      <c r="G273">
        <v>2366113</v>
      </c>
    </row>
    <row r="274" spans="1:7" hidden="1" x14ac:dyDescent="0.2">
      <c r="A274" t="s">
        <v>30</v>
      </c>
      <c r="B274" t="s">
        <v>15</v>
      </c>
      <c r="C274">
        <v>25</v>
      </c>
      <c r="D274" t="s">
        <v>9</v>
      </c>
      <c r="E274">
        <v>2019</v>
      </c>
      <c r="F274">
        <v>1720</v>
      </c>
      <c r="G274">
        <v>2360679</v>
      </c>
    </row>
    <row r="275" spans="1:7" hidden="1" x14ac:dyDescent="0.2">
      <c r="A275" t="s">
        <v>30</v>
      </c>
      <c r="B275" t="s">
        <v>16</v>
      </c>
      <c r="C275">
        <v>30</v>
      </c>
      <c r="D275" t="s">
        <v>9</v>
      </c>
      <c r="E275">
        <v>2019</v>
      </c>
      <c r="F275">
        <v>2360</v>
      </c>
      <c r="G275">
        <v>2224750</v>
      </c>
    </row>
    <row r="276" spans="1:7" hidden="1" x14ac:dyDescent="0.2">
      <c r="A276" t="s">
        <v>30</v>
      </c>
      <c r="B276" t="s">
        <v>17</v>
      </c>
      <c r="C276">
        <v>35</v>
      </c>
      <c r="D276" t="s">
        <v>9</v>
      </c>
      <c r="E276">
        <v>2019</v>
      </c>
      <c r="F276">
        <v>2966</v>
      </c>
      <c r="G276">
        <v>2195374</v>
      </c>
    </row>
    <row r="277" spans="1:7" hidden="1" x14ac:dyDescent="0.2">
      <c r="A277" t="s">
        <v>30</v>
      </c>
      <c r="B277" t="s">
        <v>18</v>
      </c>
      <c r="C277">
        <v>40</v>
      </c>
      <c r="D277" t="s">
        <v>9</v>
      </c>
      <c r="E277">
        <v>2019</v>
      </c>
      <c r="F277">
        <v>3411</v>
      </c>
      <c r="G277">
        <v>2021581</v>
      </c>
    </row>
    <row r="278" spans="1:7" hidden="1" x14ac:dyDescent="0.2">
      <c r="A278" t="s">
        <v>30</v>
      </c>
      <c r="B278" t="s">
        <v>19</v>
      </c>
      <c r="C278">
        <v>45</v>
      </c>
      <c r="D278" t="s">
        <v>9</v>
      </c>
      <c r="E278">
        <v>2019</v>
      </c>
      <c r="F278">
        <v>5430</v>
      </c>
      <c r="G278">
        <v>2084368</v>
      </c>
    </row>
    <row r="279" spans="1:7" hidden="1" x14ac:dyDescent="0.2">
      <c r="A279" t="s">
        <v>30</v>
      </c>
      <c r="B279" t="s">
        <v>20</v>
      </c>
      <c r="C279">
        <v>50</v>
      </c>
      <c r="D279" t="s">
        <v>9</v>
      </c>
      <c r="E279">
        <v>2019</v>
      </c>
      <c r="F279">
        <v>8152</v>
      </c>
      <c r="G279">
        <v>2113838</v>
      </c>
    </row>
    <row r="280" spans="1:7" hidden="1" x14ac:dyDescent="0.2">
      <c r="A280" t="s">
        <v>30</v>
      </c>
      <c r="B280" t="s">
        <v>21</v>
      </c>
      <c r="C280">
        <v>55</v>
      </c>
      <c r="D280" t="s">
        <v>9</v>
      </c>
      <c r="E280">
        <v>2019</v>
      </c>
      <c r="F280">
        <v>13574</v>
      </c>
      <c r="G280">
        <v>2333761</v>
      </c>
    </row>
    <row r="281" spans="1:7" hidden="1" x14ac:dyDescent="0.2">
      <c r="A281" t="s">
        <v>30</v>
      </c>
      <c r="B281" t="s">
        <v>22</v>
      </c>
      <c r="C281">
        <v>60</v>
      </c>
      <c r="D281" t="s">
        <v>9</v>
      </c>
      <c r="E281">
        <v>2019</v>
      </c>
      <c r="F281">
        <v>18914</v>
      </c>
      <c r="G281">
        <v>2266985</v>
      </c>
    </row>
    <row r="282" spans="1:7" hidden="1" x14ac:dyDescent="0.2">
      <c r="A282" t="s">
        <v>30</v>
      </c>
      <c r="B282" t="s">
        <v>23</v>
      </c>
      <c r="C282">
        <v>65</v>
      </c>
      <c r="D282" t="s">
        <v>9</v>
      </c>
      <c r="E282">
        <v>2019</v>
      </c>
      <c r="F282">
        <v>22525</v>
      </c>
      <c r="G282">
        <v>2001233</v>
      </c>
    </row>
    <row r="283" spans="1:7" hidden="1" x14ac:dyDescent="0.2">
      <c r="A283" t="s">
        <v>30</v>
      </c>
      <c r="B283" t="s">
        <v>24</v>
      </c>
      <c r="C283">
        <v>70</v>
      </c>
      <c r="D283" t="s">
        <v>9</v>
      </c>
      <c r="E283">
        <v>2019</v>
      </c>
      <c r="F283">
        <v>28892</v>
      </c>
      <c r="G283">
        <v>1647614</v>
      </c>
    </row>
    <row r="284" spans="1:7" hidden="1" x14ac:dyDescent="0.2">
      <c r="A284" t="s">
        <v>30</v>
      </c>
      <c r="B284" t="s">
        <v>25</v>
      </c>
      <c r="C284">
        <v>75</v>
      </c>
      <c r="D284" t="s">
        <v>9</v>
      </c>
      <c r="E284">
        <v>2019</v>
      </c>
      <c r="F284">
        <v>33619</v>
      </c>
      <c r="G284">
        <v>1162513</v>
      </c>
    </row>
    <row r="285" spans="1:7" hidden="1" x14ac:dyDescent="0.2">
      <c r="A285" t="s">
        <v>30</v>
      </c>
      <c r="B285" t="s">
        <v>26</v>
      </c>
      <c r="C285">
        <v>80</v>
      </c>
      <c r="D285" t="s">
        <v>9</v>
      </c>
      <c r="E285">
        <v>2019</v>
      </c>
      <c r="F285">
        <v>39347</v>
      </c>
      <c r="G285">
        <v>784780</v>
      </c>
    </row>
    <row r="286" spans="1:7" hidden="1" x14ac:dyDescent="0.2">
      <c r="A286" t="s">
        <v>30</v>
      </c>
      <c r="B286" t="s">
        <v>27</v>
      </c>
      <c r="C286">
        <v>85</v>
      </c>
      <c r="D286" t="s">
        <v>9</v>
      </c>
      <c r="E286">
        <v>2019</v>
      </c>
      <c r="F286">
        <v>116405</v>
      </c>
      <c r="G286">
        <v>903016</v>
      </c>
    </row>
    <row r="287" spans="1:7" x14ac:dyDescent="0.2">
      <c r="A287" t="s">
        <v>30</v>
      </c>
      <c r="B287" t="s">
        <v>8</v>
      </c>
      <c r="C287">
        <v>0</v>
      </c>
      <c r="D287" t="s">
        <v>28</v>
      </c>
      <c r="E287">
        <v>2017</v>
      </c>
      <c r="F287">
        <v>2752</v>
      </c>
      <c r="G287">
        <v>422108</v>
      </c>
    </row>
    <row r="288" spans="1:7" x14ac:dyDescent="0.2">
      <c r="A288" t="s">
        <v>30</v>
      </c>
      <c r="B288" t="s">
        <v>10</v>
      </c>
      <c r="C288">
        <v>1</v>
      </c>
      <c r="D288" t="s">
        <v>28</v>
      </c>
      <c r="E288">
        <v>2017</v>
      </c>
      <c r="F288">
        <v>486</v>
      </c>
      <c r="G288">
        <v>1728766</v>
      </c>
    </row>
    <row r="289" spans="1:7" x14ac:dyDescent="0.2">
      <c r="A289" t="s">
        <v>30</v>
      </c>
      <c r="B289" t="s">
        <v>11</v>
      </c>
      <c r="C289">
        <v>5</v>
      </c>
      <c r="D289" t="s">
        <v>28</v>
      </c>
      <c r="E289">
        <v>2017</v>
      </c>
      <c r="F289">
        <v>291</v>
      </c>
      <c r="G289">
        <v>2199853</v>
      </c>
    </row>
    <row r="290" spans="1:7" x14ac:dyDescent="0.2">
      <c r="A290" t="s">
        <v>30</v>
      </c>
      <c r="B290" t="s">
        <v>12</v>
      </c>
      <c r="C290">
        <v>10</v>
      </c>
      <c r="D290" t="s">
        <v>28</v>
      </c>
      <c r="E290">
        <v>2017</v>
      </c>
      <c r="F290">
        <v>466</v>
      </c>
      <c r="G290">
        <v>2247948</v>
      </c>
    </row>
    <row r="291" spans="1:7" x14ac:dyDescent="0.2">
      <c r="A291" t="s">
        <v>30</v>
      </c>
      <c r="B291" t="s">
        <v>13</v>
      </c>
      <c r="C291">
        <v>15</v>
      </c>
      <c r="D291" t="s">
        <v>28</v>
      </c>
      <c r="E291">
        <v>2017</v>
      </c>
      <c r="F291">
        <v>1678</v>
      </c>
      <c r="G291">
        <v>2329008</v>
      </c>
    </row>
    <row r="292" spans="1:7" x14ac:dyDescent="0.2">
      <c r="A292" t="s">
        <v>30</v>
      </c>
      <c r="B292" t="s">
        <v>14</v>
      </c>
      <c r="C292">
        <v>20</v>
      </c>
      <c r="D292" t="s">
        <v>28</v>
      </c>
      <c r="E292">
        <v>2017</v>
      </c>
      <c r="F292">
        <v>3483</v>
      </c>
      <c r="G292">
        <v>2529627</v>
      </c>
    </row>
    <row r="293" spans="1:7" x14ac:dyDescent="0.2">
      <c r="A293" t="s">
        <v>30</v>
      </c>
      <c r="B293" t="s">
        <v>15</v>
      </c>
      <c r="C293">
        <v>25</v>
      </c>
      <c r="D293" t="s">
        <v>28</v>
      </c>
      <c r="E293">
        <v>2017</v>
      </c>
      <c r="F293">
        <v>4306</v>
      </c>
      <c r="G293">
        <v>2437936</v>
      </c>
    </row>
    <row r="294" spans="1:7" x14ac:dyDescent="0.2">
      <c r="A294" t="s">
        <v>30</v>
      </c>
      <c r="B294" t="s">
        <v>16</v>
      </c>
      <c r="C294">
        <v>30</v>
      </c>
      <c r="D294" t="s">
        <v>28</v>
      </c>
      <c r="E294">
        <v>2017</v>
      </c>
      <c r="F294">
        <v>4813</v>
      </c>
      <c r="G294">
        <v>2214025</v>
      </c>
    </row>
    <row r="295" spans="1:7" x14ac:dyDescent="0.2">
      <c r="A295" t="s">
        <v>30</v>
      </c>
      <c r="B295" t="s">
        <v>17</v>
      </c>
      <c r="C295">
        <v>35</v>
      </c>
      <c r="D295" t="s">
        <v>28</v>
      </c>
      <c r="E295">
        <v>2017</v>
      </c>
      <c r="F295">
        <v>5320</v>
      </c>
      <c r="G295">
        <v>2128214</v>
      </c>
    </row>
    <row r="296" spans="1:7" x14ac:dyDescent="0.2">
      <c r="A296" t="s">
        <v>30</v>
      </c>
      <c r="B296" t="s">
        <v>18</v>
      </c>
      <c r="C296">
        <v>40</v>
      </c>
      <c r="D296" t="s">
        <v>28</v>
      </c>
      <c r="E296">
        <v>2017</v>
      </c>
      <c r="F296">
        <v>5848</v>
      </c>
      <c r="G296">
        <v>1942680</v>
      </c>
    </row>
    <row r="297" spans="1:7" x14ac:dyDescent="0.2">
      <c r="A297" t="s">
        <v>30</v>
      </c>
      <c r="B297" t="s">
        <v>19</v>
      </c>
      <c r="C297">
        <v>45</v>
      </c>
      <c r="D297" t="s">
        <v>28</v>
      </c>
      <c r="E297">
        <v>2017</v>
      </c>
      <c r="F297">
        <v>8684</v>
      </c>
      <c r="G297">
        <v>2077609</v>
      </c>
    </row>
    <row r="298" spans="1:7" x14ac:dyDescent="0.2">
      <c r="A298" t="s">
        <v>30</v>
      </c>
      <c r="B298" t="s">
        <v>20</v>
      </c>
      <c r="C298">
        <v>50</v>
      </c>
      <c r="D298" t="s">
        <v>28</v>
      </c>
      <c r="E298">
        <v>2017</v>
      </c>
      <c r="F298">
        <v>13790</v>
      </c>
      <c r="G298">
        <v>2116614</v>
      </c>
    </row>
    <row r="299" spans="1:7" x14ac:dyDescent="0.2">
      <c r="A299" t="s">
        <v>30</v>
      </c>
      <c r="B299" t="s">
        <v>21</v>
      </c>
      <c r="C299">
        <v>55</v>
      </c>
      <c r="D299" t="s">
        <v>28</v>
      </c>
      <c r="E299">
        <v>2017</v>
      </c>
      <c r="F299">
        <v>21504</v>
      </c>
      <c r="G299">
        <v>2192646</v>
      </c>
    </row>
    <row r="300" spans="1:7" x14ac:dyDescent="0.2">
      <c r="A300" t="s">
        <v>30</v>
      </c>
      <c r="B300" t="s">
        <v>22</v>
      </c>
      <c r="C300">
        <v>60</v>
      </c>
      <c r="D300" t="s">
        <v>28</v>
      </c>
      <c r="E300">
        <v>2017</v>
      </c>
      <c r="F300">
        <v>27807</v>
      </c>
      <c r="G300">
        <v>1998799</v>
      </c>
    </row>
    <row r="301" spans="1:7" x14ac:dyDescent="0.2">
      <c r="A301" t="s">
        <v>30</v>
      </c>
      <c r="B301" t="s">
        <v>23</v>
      </c>
      <c r="C301">
        <v>65</v>
      </c>
      <c r="D301" t="s">
        <v>28</v>
      </c>
      <c r="E301">
        <v>2017</v>
      </c>
      <c r="F301">
        <v>32076</v>
      </c>
      <c r="G301">
        <v>1706576</v>
      </c>
    </row>
    <row r="302" spans="1:7" x14ac:dyDescent="0.2">
      <c r="A302" t="s">
        <v>30</v>
      </c>
      <c r="B302" t="s">
        <v>24</v>
      </c>
      <c r="C302">
        <v>70</v>
      </c>
      <c r="D302" t="s">
        <v>28</v>
      </c>
      <c r="E302">
        <v>2017</v>
      </c>
      <c r="F302">
        <v>34930</v>
      </c>
      <c r="G302">
        <v>1308033</v>
      </c>
    </row>
    <row r="303" spans="1:7" x14ac:dyDescent="0.2">
      <c r="A303" t="s">
        <v>30</v>
      </c>
      <c r="B303" t="s">
        <v>25</v>
      </c>
      <c r="C303">
        <v>75</v>
      </c>
      <c r="D303" t="s">
        <v>28</v>
      </c>
      <c r="E303">
        <v>2017</v>
      </c>
      <c r="F303">
        <v>35469</v>
      </c>
      <c r="G303">
        <v>851250</v>
      </c>
    </row>
    <row r="304" spans="1:7" x14ac:dyDescent="0.2">
      <c r="A304" t="s">
        <v>30</v>
      </c>
      <c r="B304" t="s">
        <v>26</v>
      </c>
      <c r="C304">
        <v>80</v>
      </c>
      <c r="D304" t="s">
        <v>28</v>
      </c>
      <c r="E304">
        <v>2017</v>
      </c>
      <c r="F304">
        <v>37683</v>
      </c>
      <c r="G304">
        <v>548525</v>
      </c>
    </row>
    <row r="305" spans="1:7" x14ac:dyDescent="0.2">
      <c r="A305" t="s">
        <v>30</v>
      </c>
      <c r="B305" t="s">
        <v>27</v>
      </c>
      <c r="C305">
        <v>85</v>
      </c>
      <c r="D305" t="s">
        <v>28</v>
      </c>
      <c r="E305">
        <v>2017</v>
      </c>
      <c r="F305">
        <v>73113</v>
      </c>
      <c r="G305">
        <v>495569</v>
      </c>
    </row>
    <row r="306" spans="1:7" hidden="1" x14ac:dyDescent="0.2">
      <c r="A306" t="s">
        <v>30</v>
      </c>
      <c r="B306" t="s">
        <v>8</v>
      </c>
      <c r="C306">
        <v>0</v>
      </c>
      <c r="D306" t="s">
        <v>28</v>
      </c>
      <c r="E306">
        <v>2018</v>
      </c>
      <c r="F306">
        <v>2633</v>
      </c>
      <c r="G306">
        <v>411663</v>
      </c>
    </row>
    <row r="307" spans="1:7" hidden="1" x14ac:dyDescent="0.2">
      <c r="A307" t="s">
        <v>30</v>
      </c>
      <c r="B307" t="s">
        <v>10</v>
      </c>
      <c r="C307">
        <v>1</v>
      </c>
      <c r="D307" t="s">
        <v>28</v>
      </c>
      <c r="E307">
        <v>2018</v>
      </c>
      <c r="F307">
        <v>492</v>
      </c>
      <c r="G307">
        <v>1722245</v>
      </c>
    </row>
    <row r="308" spans="1:7" hidden="1" x14ac:dyDescent="0.2">
      <c r="A308" t="s">
        <v>30</v>
      </c>
      <c r="B308" t="s">
        <v>11</v>
      </c>
      <c r="C308">
        <v>5</v>
      </c>
      <c r="D308" t="s">
        <v>28</v>
      </c>
      <c r="E308">
        <v>2018</v>
      </c>
      <c r="F308">
        <v>260</v>
      </c>
      <c r="G308">
        <v>2191922</v>
      </c>
    </row>
    <row r="309" spans="1:7" hidden="1" x14ac:dyDescent="0.2">
      <c r="A309" t="s">
        <v>30</v>
      </c>
      <c r="B309" t="s">
        <v>12</v>
      </c>
      <c r="C309">
        <v>10</v>
      </c>
      <c r="D309" t="s">
        <v>28</v>
      </c>
      <c r="E309">
        <v>2018</v>
      </c>
      <c r="F309">
        <v>409</v>
      </c>
      <c r="G309">
        <v>2263789</v>
      </c>
    </row>
    <row r="310" spans="1:7" hidden="1" x14ac:dyDescent="0.2">
      <c r="A310" t="s">
        <v>30</v>
      </c>
      <c r="B310" t="s">
        <v>13</v>
      </c>
      <c r="C310">
        <v>15</v>
      </c>
      <c r="D310" t="s">
        <v>28</v>
      </c>
      <c r="E310">
        <v>2018</v>
      </c>
      <c r="F310">
        <v>1668</v>
      </c>
      <c r="G310">
        <v>2330998</v>
      </c>
    </row>
    <row r="311" spans="1:7" hidden="1" x14ac:dyDescent="0.2">
      <c r="A311" t="s">
        <v>30</v>
      </c>
      <c r="B311" t="s">
        <v>14</v>
      </c>
      <c r="C311">
        <v>20</v>
      </c>
      <c r="D311" t="s">
        <v>28</v>
      </c>
      <c r="E311">
        <v>2018</v>
      </c>
      <c r="F311">
        <v>3193</v>
      </c>
      <c r="G311">
        <v>2503447</v>
      </c>
    </row>
    <row r="312" spans="1:7" hidden="1" x14ac:dyDescent="0.2">
      <c r="A312" t="s">
        <v>30</v>
      </c>
      <c r="B312" t="s">
        <v>15</v>
      </c>
      <c r="C312">
        <v>25</v>
      </c>
      <c r="D312" t="s">
        <v>28</v>
      </c>
      <c r="E312">
        <v>2018</v>
      </c>
      <c r="F312">
        <v>4304</v>
      </c>
      <c r="G312">
        <v>2470909</v>
      </c>
    </row>
    <row r="313" spans="1:7" hidden="1" x14ac:dyDescent="0.2">
      <c r="A313" t="s">
        <v>30</v>
      </c>
      <c r="B313" t="s">
        <v>16</v>
      </c>
      <c r="C313">
        <v>30</v>
      </c>
      <c r="D313" t="s">
        <v>28</v>
      </c>
      <c r="E313">
        <v>2018</v>
      </c>
      <c r="F313">
        <v>4720</v>
      </c>
      <c r="G313">
        <v>2233678</v>
      </c>
    </row>
    <row r="314" spans="1:7" hidden="1" x14ac:dyDescent="0.2">
      <c r="A314" t="s">
        <v>30</v>
      </c>
      <c r="B314" t="s">
        <v>17</v>
      </c>
      <c r="C314">
        <v>35</v>
      </c>
      <c r="D314" t="s">
        <v>28</v>
      </c>
      <c r="E314">
        <v>2018</v>
      </c>
      <c r="F314">
        <v>5383</v>
      </c>
      <c r="G314">
        <v>2167923</v>
      </c>
    </row>
    <row r="315" spans="1:7" hidden="1" x14ac:dyDescent="0.2">
      <c r="A315" t="s">
        <v>30</v>
      </c>
      <c r="B315" t="s">
        <v>18</v>
      </c>
      <c r="C315">
        <v>40</v>
      </c>
      <c r="D315" t="s">
        <v>28</v>
      </c>
      <c r="E315">
        <v>2018</v>
      </c>
      <c r="F315">
        <v>5853</v>
      </c>
      <c r="G315">
        <v>1959104</v>
      </c>
    </row>
    <row r="316" spans="1:7" hidden="1" x14ac:dyDescent="0.2">
      <c r="A316" t="s">
        <v>30</v>
      </c>
      <c r="B316" t="s">
        <v>19</v>
      </c>
      <c r="C316">
        <v>45</v>
      </c>
      <c r="D316" t="s">
        <v>28</v>
      </c>
      <c r="E316">
        <v>2018</v>
      </c>
      <c r="F316">
        <v>8827</v>
      </c>
      <c r="G316">
        <v>2057801</v>
      </c>
    </row>
    <row r="317" spans="1:7" hidden="1" x14ac:dyDescent="0.2">
      <c r="A317" t="s">
        <v>30</v>
      </c>
      <c r="B317" t="s">
        <v>20</v>
      </c>
      <c r="C317">
        <v>50</v>
      </c>
      <c r="D317" t="s">
        <v>28</v>
      </c>
      <c r="E317">
        <v>2018</v>
      </c>
      <c r="F317">
        <v>12962</v>
      </c>
      <c r="G317">
        <v>2068063</v>
      </c>
    </row>
    <row r="318" spans="1:7" hidden="1" x14ac:dyDescent="0.2">
      <c r="A318" t="s">
        <v>30</v>
      </c>
      <c r="B318" t="s">
        <v>21</v>
      </c>
      <c r="C318">
        <v>55</v>
      </c>
      <c r="D318" t="s">
        <v>28</v>
      </c>
      <c r="E318">
        <v>2018</v>
      </c>
      <c r="F318">
        <v>21330</v>
      </c>
      <c r="G318">
        <v>2185442</v>
      </c>
    </row>
    <row r="319" spans="1:7" hidden="1" x14ac:dyDescent="0.2">
      <c r="A319" t="s">
        <v>30</v>
      </c>
      <c r="B319" t="s">
        <v>22</v>
      </c>
      <c r="C319">
        <v>60</v>
      </c>
      <c r="D319" t="s">
        <v>28</v>
      </c>
      <c r="E319">
        <v>2018</v>
      </c>
      <c r="F319">
        <v>28622</v>
      </c>
      <c r="G319">
        <v>2032984</v>
      </c>
    </row>
    <row r="320" spans="1:7" hidden="1" x14ac:dyDescent="0.2">
      <c r="A320" t="s">
        <v>30</v>
      </c>
      <c r="B320" t="s">
        <v>23</v>
      </c>
      <c r="C320">
        <v>65</v>
      </c>
      <c r="D320" t="s">
        <v>28</v>
      </c>
      <c r="E320">
        <v>2018</v>
      </c>
      <c r="F320">
        <v>32560</v>
      </c>
      <c r="G320">
        <v>1730136</v>
      </c>
    </row>
    <row r="321" spans="1:7" hidden="1" x14ac:dyDescent="0.2">
      <c r="A321" t="s">
        <v>30</v>
      </c>
      <c r="B321" t="s">
        <v>24</v>
      </c>
      <c r="C321">
        <v>70</v>
      </c>
      <c r="D321" t="s">
        <v>28</v>
      </c>
      <c r="E321">
        <v>2018</v>
      </c>
      <c r="F321">
        <v>36329</v>
      </c>
      <c r="G321">
        <v>1368943</v>
      </c>
    </row>
    <row r="322" spans="1:7" hidden="1" x14ac:dyDescent="0.2">
      <c r="A322" t="s">
        <v>30</v>
      </c>
      <c r="B322" t="s">
        <v>25</v>
      </c>
      <c r="C322">
        <v>75</v>
      </c>
      <c r="D322" t="s">
        <v>28</v>
      </c>
      <c r="E322">
        <v>2018</v>
      </c>
      <c r="F322">
        <v>37706</v>
      </c>
      <c r="G322">
        <v>911560</v>
      </c>
    </row>
    <row r="323" spans="1:7" hidden="1" x14ac:dyDescent="0.2">
      <c r="A323" t="s">
        <v>30</v>
      </c>
      <c r="B323" t="s">
        <v>26</v>
      </c>
      <c r="C323">
        <v>80</v>
      </c>
      <c r="D323" t="s">
        <v>28</v>
      </c>
      <c r="E323">
        <v>2018</v>
      </c>
      <c r="F323">
        <v>38078</v>
      </c>
      <c r="G323">
        <v>566879</v>
      </c>
    </row>
    <row r="324" spans="1:7" hidden="1" x14ac:dyDescent="0.2">
      <c r="A324" t="s">
        <v>30</v>
      </c>
      <c r="B324" t="s">
        <v>27</v>
      </c>
      <c r="C324">
        <v>85</v>
      </c>
      <c r="D324" t="s">
        <v>28</v>
      </c>
      <c r="E324">
        <v>2018</v>
      </c>
      <c r="F324">
        <v>73855</v>
      </c>
      <c r="G324">
        <v>507489</v>
      </c>
    </row>
    <row r="325" spans="1:7" hidden="1" x14ac:dyDescent="0.2">
      <c r="A325" t="s">
        <v>30</v>
      </c>
      <c r="B325" t="s">
        <v>8</v>
      </c>
      <c r="C325">
        <v>0</v>
      </c>
      <c r="D325" t="s">
        <v>28</v>
      </c>
      <c r="E325">
        <v>2019</v>
      </c>
      <c r="F325">
        <v>2649</v>
      </c>
      <c r="G325">
        <v>404810</v>
      </c>
    </row>
    <row r="326" spans="1:7" hidden="1" x14ac:dyDescent="0.2">
      <c r="A326" t="s">
        <v>30</v>
      </c>
      <c r="B326" t="s">
        <v>10</v>
      </c>
      <c r="C326">
        <v>1</v>
      </c>
      <c r="D326" t="s">
        <v>28</v>
      </c>
      <c r="E326">
        <v>2019</v>
      </c>
      <c r="F326">
        <v>447</v>
      </c>
      <c r="G326">
        <v>1702382</v>
      </c>
    </row>
    <row r="327" spans="1:7" hidden="1" x14ac:dyDescent="0.2">
      <c r="A327" t="s">
        <v>30</v>
      </c>
      <c r="B327" t="s">
        <v>11</v>
      </c>
      <c r="C327">
        <v>5</v>
      </c>
      <c r="D327" t="s">
        <v>28</v>
      </c>
      <c r="E327">
        <v>2019</v>
      </c>
      <c r="F327">
        <v>278</v>
      </c>
      <c r="G327">
        <v>2197842</v>
      </c>
    </row>
    <row r="328" spans="1:7" hidden="1" x14ac:dyDescent="0.2">
      <c r="A328" t="s">
        <v>30</v>
      </c>
      <c r="B328" t="s">
        <v>12</v>
      </c>
      <c r="C328">
        <v>10</v>
      </c>
      <c r="D328" t="s">
        <v>28</v>
      </c>
      <c r="E328">
        <v>2019</v>
      </c>
      <c r="F328">
        <v>415</v>
      </c>
      <c r="G328">
        <v>2259587</v>
      </c>
    </row>
    <row r="329" spans="1:7" hidden="1" x14ac:dyDescent="0.2">
      <c r="A329" t="s">
        <v>30</v>
      </c>
      <c r="B329" t="s">
        <v>13</v>
      </c>
      <c r="C329">
        <v>15</v>
      </c>
      <c r="D329" t="s">
        <v>28</v>
      </c>
      <c r="E329">
        <v>2019</v>
      </c>
      <c r="F329">
        <v>1643</v>
      </c>
      <c r="G329">
        <v>2328072</v>
      </c>
    </row>
    <row r="330" spans="1:7" hidden="1" x14ac:dyDescent="0.2">
      <c r="A330" t="s">
        <v>30</v>
      </c>
      <c r="B330" t="s">
        <v>14</v>
      </c>
      <c r="C330">
        <v>20</v>
      </c>
      <c r="D330" t="s">
        <v>28</v>
      </c>
      <c r="E330">
        <v>2019</v>
      </c>
      <c r="F330">
        <v>3110</v>
      </c>
      <c r="G330">
        <v>2480390</v>
      </c>
    </row>
    <row r="331" spans="1:7" hidden="1" x14ac:dyDescent="0.2">
      <c r="A331" t="s">
        <v>30</v>
      </c>
      <c r="B331" t="s">
        <v>15</v>
      </c>
      <c r="C331">
        <v>25</v>
      </c>
      <c r="D331" t="s">
        <v>28</v>
      </c>
      <c r="E331">
        <v>2019</v>
      </c>
      <c r="F331">
        <v>4240</v>
      </c>
      <c r="G331">
        <v>2478112</v>
      </c>
    </row>
    <row r="332" spans="1:7" hidden="1" x14ac:dyDescent="0.2">
      <c r="A332" t="s">
        <v>30</v>
      </c>
      <c r="B332" t="s">
        <v>16</v>
      </c>
      <c r="C332">
        <v>30</v>
      </c>
      <c r="D332" t="s">
        <v>28</v>
      </c>
      <c r="E332">
        <v>2019</v>
      </c>
      <c r="F332">
        <v>4837</v>
      </c>
      <c r="G332">
        <v>2266652</v>
      </c>
    </row>
    <row r="333" spans="1:7" hidden="1" x14ac:dyDescent="0.2">
      <c r="A333" t="s">
        <v>30</v>
      </c>
      <c r="B333" t="s">
        <v>17</v>
      </c>
      <c r="C333">
        <v>35</v>
      </c>
      <c r="D333" t="s">
        <v>28</v>
      </c>
      <c r="E333">
        <v>2019</v>
      </c>
      <c r="F333">
        <v>5526</v>
      </c>
      <c r="G333">
        <v>2191714</v>
      </c>
    </row>
    <row r="334" spans="1:7" hidden="1" x14ac:dyDescent="0.2">
      <c r="A334" t="s">
        <v>30</v>
      </c>
      <c r="B334" t="s">
        <v>18</v>
      </c>
      <c r="C334">
        <v>40</v>
      </c>
      <c r="D334" t="s">
        <v>28</v>
      </c>
      <c r="E334">
        <v>2019</v>
      </c>
      <c r="F334">
        <v>6056</v>
      </c>
      <c r="G334">
        <v>1989001</v>
      </c>
    </row>
    <row r="335" spans="1:7" hidden="1" x14ac:dyDescent="0.2">
      <c r="A335" t="s">
        <v>30</v>
      </c>
      <c r="B335" t="s">
        <v>19</v>
      </c>
      <c r="C335">
        <v>45</v>
      </c>
      <c r="D335" t="s">
        <v>28</v>
      </c>
      <c r="E335">
        <v>2019</v>
      </c>
      <c r="F335">
        <v>8620</v>
      </c>
      <c r="G335">
        <v>2025123</v>
      </c>
    </row>
    <row r="336" spans="1:7" hidden="1" x14ac:dyDescent="0.2">
      <c r="A336" t="s">
        <v>30</v>
      </c>
      <c r="B336" t="s">
        <v>20</v>
      </c>
      <c r="C336">
        <v>50</v>
      </c>
      <c r="D336" t="s">
        <v>28</v>
      </c>
      <c r="E336">
        <v>2019</v>
      </c>
      <c r="F336">
        <v>12987</v>
      </c>
      <c r="G336">
        <v>2031522</v>
      </c>
    </row>
    <row r="337" spans="1:7" hidden="1" x14ac:dyDescent="0.2">
      <c r="A337" t="s">
        <v>30</v>
      </c>
      <c r="B337" t="s">
        <v>21</v>
      </c>
      <c r="C337">
        <v>55</v>
      </c>
      <c r="D337" t="s">
        <v>28</v>
      </c>
      <c r="E337">
        <v>2019</v>
      </c>
      <c r="F337">
        <v>21389</v>
      </c>
      <c r="G337">
        <v>2177603</v>
      </c>
    </row>
    <row r="338" spans="1:7" hidden="1" x14ac:dyDescent="0.2">
      <c r="A338" t="s">
        <v>30</v>
      </c>
      <c r="B338" t="s">
        <v>22</v>
      </c>
      <c r="C338">
        <v>60</v>
      </c>
      <c r="D338" t="s">
        <v>28</v>
      </c>
      <c r="E338">
        <v>2019</v>
      </c>
      <c r="F338">
        <v>28748</v>
      </c>
      <c r="G338">
        <v>2059344</v>
      </c>
    </row>
    <row r="339" spans="1:7" hidden="1" x14ac:dyDescent="0.2">
      <c r="A339" t="s">
        <v>30</v>
      </c>
      <c r="B339" t="s">
        <v>23</v>
      </c>
      <c r="C339">
        <v>65</v>
      </c>
      <c r="D339" t="s">
        <v>28</v>
      </c>
      <c r="E339">
        <v>2019</v>
      </c>
      <c r="F339">
        <v>33354</v>
      </c>
      <c r="G339">
        <v>1763649</v>
      </c>
    </row>
    <row r="340" spans="1:7" hidden="1" x14ac:dyDescent="0.2">
      <c r="A340" t="s">
        <v>30</v>
      </c>
      <c r="B340" t="s">
        <v>24</v>
      </c>
      <c r="C340">
        <v>70</v>
      </c>
      <c r="D340" t="s">
        <v>28</v>
      </c>
      <c r="E340">
        <v>2019</v>
      </c>
      <c r="F340">
        <v>37247</v>
      </c>
      <c r="G340">
        <v>1435199</v>
      </c>
    </row>
    <row r="341" spans="1:7" hidden="1" x14ac:dyDescent="0.2">
      <c r="A341" t="s">
        <v>30</v>
      </c>
      <c r="B341" t="s">
        <v>25</v>
      </c>
      <c r="C341">
        <v>75</v>
      </c>
      <c r="D341" t="s">
        <v>28</v>
      </c>
      <c r="E341">
        <v>2019</v>
      </c>
      <c r="F341">
        <v>38869</v>
      </c>
      <c r="G341">
        <v>955082</v>
      </c>
    </row>
    <row r="342" spans="1:7" hidden="1" x14ac:dyDescent="0.2">
      <c r="A342" t="s">
        <v>30</v>
      </c>
      <c r="B342" t="s">
        <v>26</v>
      </c>
      <c r="C342">
        <v>80</v>
      </c>
      <c r="D342" t="s">
        <v>28</v>
      </c>
      <c r="E342">
        <v>2019</v>
      </c>
      <c r="F342">
        <v>38949</v>
      </c>
      <c r="G342">
        <v>586627</v>
      </c>
    </row>
    <row r="343" spans="1:7" hidden="1" x14ac:dyDescent="0.2">
      <c r="A343" t="s">
        <v>30</v>
      </c>
      <c r="B343" t="s">
        <v>27</v>
      </c>
      <c r="C343">
        <v>85</v>
      </c>
      <c r="D343" t="s">
        <v>28</v>
      </c>
      <c r="E343">
        <v>2019</v>
      </c>
      <c r="F343">
        <v>74316</v>
      </c>
      <c r="G343">
        <v>518298</v>
      </c>
    </row>
    <row r="344" spans="1:7" hidden="1" x14ac:dyDescent="0.2">
      <c r="A344" t="s">
        <v>31</v>
      </c>
      <c r="B344" t="s">
        <v>8</v>
      </c>
      <c r="C344">
        <v>0</v>
      </c>
      <c r="D344" t="s">
        <v>9</v>
      </c>
      <c r="E344">
        <v>2017</v>
      </c>
      <c r="F344">
        <v>883</v>
      </c>
      <c r="G344">
        <v>155181</v>
      </c>
    </row>
    <row r="345" spans="1:7" hidden="1" x14ac:dyDescent="0.2">
      <c r="A345" t="s">
        <v>31</v>
      </c>
      <c r="B345" t="s">
        <v>10</v>
      </c>
      <c r="C345">
        <v>1</v>
      </c>
      <c r="D345" t="s">
        <v>9</v>
      </c>
      <c r="E345">
        <v>2017</v>
      </c>
      <c r="F345">
        <v>170</v>
      </c>
      <c r="G345">
        <v>636408</v>
      </c>
    </row>
    <row r="346" spans="1:7" hidden="1" x14ac:dyDescent="0.2">
      <c r="A346" t="s">
        <v>31</v>
      </c>
      <c r="B346" t="s">
        <v>11</v>
      </c>
      <c r="C346">
        <v>5</v>
      </c>
      <c r="D346" t="s">
        <v>9</v>
      </c>
      <c r="E346">
        <v>2017</v>
      </c>
      <c r="F346">
        <v>118</v>
      </c>
      <c r="G346">
        <v>815321</v>
      </c>
    </row>
    <row r="347" spans="1:7" hidden="1" x14ac:dyDescent="0.2">
      <c r="A347" t="s">
        <v>31</v>
      </c>
      <c r="B347" t="s">
        <v>12</v>
      </c>
      <c r="C347">
        <v>10</v>
      </c>
      <c r="D347" t="s">
        <v>9</v>
      </c>
      <c r="E347">
        <v>2017</v>
      </c>
      <c r="F347">
        <v>139</v>
      </c>
      <c r="G347">
        <v>838800</v>
      </c>
    </row>
    <row r="348" spans="1:7" hidden="1" x14ac:dyDescent="0.2">
      <c r="A348" t="s">
        <v>31</v>
      </c>
      <c r="B348" t="s">
        <v>13</v>
      </c>
      <c r="C348">
        <v>15</v>
      </c>
      <c r="D348" t="s">
        <v>9</v>
      </c>
      <c r="E348">
        <v>2017</v>
      </c>
      <c r="F348">
        <v>320</v>
      </c>
      <c r="G348">
        <v>879189</v>
      </c>
    </row>
    <row r="349" spans="1:7" hidden="1" x14ac:dyDescent="0.2">
      <c r="A349" t="s">
        <v>31</v>
      </c>
      <c r="B349" t="s">
        <v>14</v>
      </c>
      <c r="C349">
        <v>20</v>
      </c>
      <c r="D349" t="s">
        <v>9</v>
      </c>
      <c r="E349">
        <v>2017</v>
      </c>
      <c r="F349">
        <v>538</v>
      </c>
      <c r="G349">
        <v>902520</v>
      </c>
    </row>
    <row r="350" spans="1:7" hidden="1" x14ac:dyDescent="0.2">
      <c r="A350" t="s">
        <v>31</v>
      </c>
      <c r="B350" t="s">
        <v>15</v>
      </c>
      <c r="C350">
        <v>25</v>
      </c>
      <c r="D350" t="s">
        <v>9</v>
      </c>
      <c r="E350">
        <v>2017</v>
      </c>
      <c r="F350">
        <v>720</v>
      </c>
      <c r="G350">
        <v>824230</v>
      </c>
    </row>
    <row r="351" spans="1:7" hidden="1" x14ac:dyDescent="0.2">
      <c r="A351" t="s">
        <v>31</v>
      </c>
      <c r="B351" t="s">
        <v>16</v>
      </c>
      <c r="C351">
        <v>30</v>
      </c>
      <c r="D351" t="s">
        <v>9</v>
      </c>
      <c r="E351">
        <v>2017</v>
      </c>
      <c r="F351">
        <v>941</v>
      </c>
      <c r="G351">
        <v>773745</v>
      </c>
    </row>
    <row r="352" spans="1:7" hidden="1" x14ac:dyDescent="0.2">
      <c r="A352" t="s">
        <v>31</v>
      </c>
      <c r="B352" t="s">
        <v>17</v>
      </c>
      <c r="C352">
        <v>35</v>
      </c>
      <c r="D352" t="s">
        <v>9</v>
      </c>
      <c r="E352">
        <v>2017</v>
      </c>
      <c r="F352">
        <v>1247</v>
      </c>
      <c r="G352">
        <v>785877</v>
      </c>
    </row>
    <row r="353" spans="1:7" hidden="1" x14ac:dyDescent="0.2">
      <c r="A353" t="s">
        <v>31</v>
      </c>
      <c r="B353" t="s">
        <v>18</v>
      </c>
      <c r="C353">
        <v>40</v>
      </c>
      <c r="D353" t="s">
        <v>9</v>
      </c>
      <c r="E353">
        <v>2017</v>
      </c>
      <c r="F353">
        <v>1695</v>
      </c>
      <c r="G353">
        <v>740755</v>
      </c>
    </row>
    <row r="354" spans="1:7" hidden="1" x14ac:dyDescent="0.2">
      <c r="A354" t="s">
        <v>31</v>
      </c>
      <c r="B354" t="s">
        <v>19</v>
      </c>
      <c r="C354">
        <v>45</v>
      </c>
      <c r="D354" t="s">
        <v>9</v>
      </c>
      <c r="E354">
        <v>2017</v>
      </c>
      <c r="F354">
        <v>2590</v>
      </c>
      <c r="G354">
        <v>814661</v>
      </c>
    </row>
    <row r="355" spans="1:7" hidden="1" x14ac:dyDescent="0.2">
      <c r="A355" t="s">
        <v>31</v>
      </c>
      <c r="B355" t="s">
        <v>20</v>
      </c>
      <c r="C355">
        <v>50</v>
      </c>
      <c r="D355" t="s">
        <v>9</v>
      </c>
      <c r="E355">
        <v>2017</v>
      </c>
      <c r="F355">
        <v>4270</v>
      </c>
      <c r="G355">
        <v>881780</v>
      </c>
    </row>
    <row r="356" spans="1:7" hidden="1" x14ac:dyDescent="0.2">
      <c r="A356" t="s">
        <v>31</v>
      </c>
      <c r="B356" t="s">
        <v>21</v>
      </c>
      <c r="C356">
        <v>55</v>
      </c>
      <c r="D356" t="s">
        <v>9</v>
      </c>
      <c r="E356">
        <v>2017</v>
      </c>
      <c r="F356">
        <v>6792</v>
      </c>
      <c r="G356">
        <v>978795</v>
      </c>
    </row>
    <row r="357" spans="1:7" hidden="1" x14ac:dyDescent="0.2">
      <c r="A357" t="s">
        <v>31</v>
      </c>
      <c r="B357" t="s">
        <v>22</v>
      </c>
      <c r="C357">
        <v>60</v>
      </c>
      <c r="D357" t="s">
        <v>9</v>
      </c>
      <c r="E357">
        <v>2017</v>
      </c>
      <c r="F357">
        <v>8909</v>
      </c>
      <c r="G357">
        <v>948479</v>
      </c>
    </row>
    <row r="358" spans="1:7" hidden="1" x14ac:dyDescent="0.2">
      <c r="A358" t="s">
        <v>31</v>
      </c>
      <c r="B358" t="s">
        <v>23</v>
      </c>
      <c r="C358">
        <v>65</v>
      </c>
      <c r="D358" t="s">
        <v>9</v>
      </c>
      <c r="E358">
        <v>2017</v>
      </c>
      <c r="F358">
        <v>11243</v>
      </c>
      <c r="G358">
        <v>829406</v>
      </c>
    </row>
    <row r="359" spans="1:7" hidden="1" x14ac:dyDescent="0.2">
      <c r="A359" t="s">
        <v>31</v>
      </c>
      <c r="B359" t="s">
        <v>24</v>
      </c>
      <c r="C359">
        <v>70</v>
      </c>
      <c r="D359" t="s">
        <v>9</v>
      </c>
      <c r="E359">
        <v>2017</v>
      </c>
      <c r="F359">
        <v>13884</v>
      </c>
      <c r="G359">
        <v>654315</v>
      </c>
    </row>
    <row r="360" spans="1:7" hidden="1" x14ac:dyDescent="0.2">
      <c r="A360" t="s">
        <v>31</v>
      </c>
      <c r="B360" t="s">
        <v>25</v>
      </c>
      <c r="C360">
        <v>75</v>
      </c>
      <c r="D360" t="s">
        <v>9</v>
      </c>
      <c r="E360">
        <v>2017</v>
      </c>
      <c r="F360">
        <v>15912</v>
      </c>
      <c r="G360">
        <v>469172</v>
      </c>
    </row>
    <row r="361" spans="1:7" hidden="1" x14ac:dyDescent="0.2">
      <c r="A361" t="s">
        <v>31</v>
      </c>
      <c r="B361" t="s">
        <v>26</v>
      </c>
      <c r="C361">
        <v>80</v>
      </c>
      <c r="D361" t="s">
        <v>9</v>
      </c>
      <c r="E361">
        <v>2017</v>
      </c>
      <c r="F361">
        <v>18763</v>
      </c>
      <c r="G361">
        <v>333403</v>
      </c>
    </row>
    <row r="362" spans="1:7" hidden="1" x14ac:dyDescent="0.2">
      <c r="A362" t="s">
        <v>31</v>
      </c>
      <c r="B362" t="s">
        <v>27</v>
      </c>
      <c r="C362">
        <v>85</v>
      </c>
      <c r="D362" t="s">
        <v>9</v>
      </c>
      <c r="E362">
        <v>2017</v>
      </c>
      <c r="F362">
        <v>54577</v>
      </c>
      <c r="G362">
        <v>392683</v>
      </c>
    </row>
    <row r="363" spans="1:7" hidden="1" x14ac:dyDescent="0.2">
      <c r="A363" t="s">
        <v>31</v>
      </c>
      <c r="B363" t="s">
        <v>8</v>
      </c>
      <c r="C363">
        <v>0</v>
      </c>
      <c r="D363" t="s">
        <v>9</v>
      </c>
      <c r="E363">
        <v>2018</v>
      </c>
      <c r="F363">
        <v>837</v>
      </c>
      <c r="G363">
        <v>150930</v>
      </c>
    </row>
    <row r="364" spans="1:7" hidden="1" x14ac:dyDescent="0.2">
      <c r="A364" t="s">
        <v>31</v>
      </c>
      <c r="B364" t="s">
        <v>10</v>
      </c>
      <c r="C364">
        <v>1</v>
      </c>
      <c r="D364" t="s">
        <v>9</v>
      </c>
      <c r="E364">
        <v>2018</v>
      </c>
      <c r="F364">
        <v>156</v>
      </c>
      <c r="G364">
        <v>633989</v>
      </c>
    </row>
    <row r="365" spans="1:7" hidden="1" x14ac:dyDescent="0.2">
      <c r="A365" t="s">
        <v>31</v>
      </c>
      <c r="B365" t="s">
        <v>11</v>
      </c>
      <c r="C365">
        <v>5</v>
      </c>
      <c r="D365" t="s">
        <v>9</v>
      </c>
      <c r="E365">
        <v>2018</v>
      </c>
      <c r="F365">
        <v>93</v>
      </c>
      <c r="G365">
        <v>807258</v>
      </c>
    </row>
    <row r="366" spans="1:7" hidden="1" x14ac:dyDescent="0.2">
      <c r="A366" t="s">
        <v>31</v>
      </c>
      <c r="B366" t="s">
        <v>12</v>
      </c>
      <c r="C366">
        <v>10</v>
      </c>
      <c r="D366" t="s">
        <v>9</v>
      </c>
      <c r="E366">
        <v>2018</v>
      </c>
      <c r="F366">
        <v>120</v>
      </c>
      <c r="G366">
        <v>842820</v>
      </c>
    </row>
    <row r="367" spans="1:7" hidden="1" x14ac:dyDescent="0.2">
      <c r="A367" t="s">
        <v>31</v>
      </c>
      <c r="B367" t="s">
        <v>13</v>
      </c>
      <c r="C367">
        <v>15</v>
      </c>
      <c r="D367" t="s">
        <v>9</v>
      </c>
      <c r="E367">
        <v>2018</v>
      </c>
      <c r="F367">
        <v>322</v>
      </c>
      <c r="G367">
        <v>873957</v>
      </c>
    </row>
    <row r="368" spans="1:7" hidden="1" x14ac:dyDescent="0.2">
      <c r="A368" t="s">
        <v>31</v>
      </c>
      <c r="B368" t="s">
        <v>14</v>
      </c>
      <c r="C368">
        <v>20</v>
      </c>
      <c r="D368" t="s">
        <v>9</v>
      </c>
      <c r="E368">
        <v>2018</v>
      </c>
      <c r="F368">
        <v>495</v>
      </c>
      <c r="G368">
        <v>890892</v>
      </c>
    </row>
    <row r="369" spans="1:7" hidden="1" x14ac:dyDescent="0.2">
      <c r="A369" t="s">
        <v>31</v>
      </c>
      <c r="B369" t="s">
        <v>15</v>
      </c>
      <c r="C369">
        <v>25</v>
      </c>
      <c r="D369" t="s">
        <v>9</v>
      </c>
      <c r="E369">
        <v>2018</v>
      </c>
      <c r="F369">
        <v>821</v>
      </c>
      <c r="G369">
        <v>830750</v>
      </c>
    </row>
    <row r="370" spans="1:7" hidden="1" x14ac:dyDescent="0.2">
      <c r="A370" t="s">
        <v>31</v>
      </c>
      <c r="B370" t="s">
        <v>16</v>
      </c>
      <c r="C370">
        <v>30</v>
      </c>
      <c r="D370" t="s">
        <v>9</v>
      </c>
      <c r="E370">
        <v>2018</v>
      </c>
      <c r="F370">
        <v>969</v>
      </c>
      <c r="G370">
        <v>771273</v>
      </c>
    </row>
    <row r="371" spans="1:7" hidden="1" x14ac:dyDescent="0.2">
      <c r="A371" t="s">
        <v>31</v>
      </c>
      <c r="B371" t="s">
        <v>17</v>
      </c>
      <c r="C371">
        <v>35</v>
      </c>
      <c r="D371" t="s">
        <v>9</v>
      </c>
      <c r="E371">
        <v>2018</v>
      </c>
      <c r="F371">
        <v>1279</v>
      </c>
      <c r="G371">
        <v>794814</v>
      </c>
    </row>
    <row r="372" spans="1:7" hidden="1" x14ac:dyDescent="0.2">
      <c r="A372" t="s">
        <v>31</v>
      </c>
      <c r="B372" t="s">
        <v>18</v>
      </c>
      <c r="C372">
        <v>40</v>
      </c>
      <c r="D372" t="s">
        <v>9</v>
      </c>
      <c r="E372">
        <v>2018</v>
      </c>
      <c r="F372">
        <v>1628</v>
      </c>
      <c r="G372">
        <v>742321</v>
      </c>
    </row>
    <row r="373" spans="1:7" hidden="1" x14ac:dyDescent="0.2">
      <c r="A373" t="s">
        <v>31</v>
      </c>
      <c r="B373" t="s">
        <v>19</v>
      </c>
      <c r="C373">
        <v>45</v>
      </c>
      <c r="D373" t="s">
        <v>9</v>
      </c>
      <c r="E373">
        <v>2018</v>
      </c>
      <c r="F373">
        <v>2562</v>
      </c>
      <c r="G373">
        <v>805058</v>
      </c>
    </row>
    <row r="374" spans="1:7" hidden="1" x14ac:dyDescent="0.2">
      <c r="A374" t="s">
        <v>31</v>
      </c>
      <c r="B374" t="s">
        <v>20</v>
      </c>
      <c r="C374">
        <v>50</v>
      </c>
      <c r="D374" t="s">
        <v>9</v>
      </c>
      <c r="E374">
        <v>2018</v>
      </c>
      <c r="F374">
        <v>4075</v>
      </c>
      <c r="G374">
        <v>850543</v>
      </c>
    </row>
    <row r="375" spans="1:7" hidden="1" x14ac:dyDescent="0.2">
      <c r="A375" t="s">
        <v>31</v>
      </c>
      <c r="B375" t="s">
        <v>21</v>
      </c>
      <c r="C375">
        <v>55</v>
      </c>
      <c r="D375" t="s">
        <v>9</v>
      </c>
      <c r="E375">
        <v>2018</v>
      </c>
      <c r="F375">
        <v>6761</v>
      </c>
      <c r="G375">
        <v>969036</v>
      </c>
    </row>
    <row r="376" spans="1:7" hidden="1" x14ac:dyDescent="0.2">
      <c r="A376" t="s">
        <v>31</v>
      </c>
      <c r="B376" t="s">
        <v>22</v>
      </c>
      <c r="C376">
        <v>60</v>
      </c>
      <c r="D376" t="s">
        <v>9</v>
      </c>
      <c r="E376">
        <v>2018</v>
      </c>
      <c r="F376">
        <v>9060</v>
      </c>
      <c r="G376">
        <v>959668</v>
      </c>
    </row>
    <row r="377" spans="1:7" hidden="1" x14ac:dyDescent="0.2">
      <c r="A377" t="s">
        <v>31</v>
      </c>
      <c r="B377" t="s">
        <v>23</v>
      </c>
      <c r="C377">
        <v>65</v>
      </c>
      <c r="D377" t="s">
        <v>9</v>
      </c>
      <c r="E377">
        <v>2018</v>
      </c>
      <c r="F377">
        <v>11237</v>
      </c>
      <c r="G377">
        <v>841864</v>
      </c>
    </row>
    <row r="378" spans="1:7" hidden="1" x14ac:dyDescent="0.2">
      <c r="A378" t="s">
        <v>31</v>
      </c>
      <c r="B378" t="s">
        <v>24</v>
      </c>
      <c r="C378">
        <v>70</v>
      </c>
      <c r="D378" t="s">
        <v>9</v>
      </c>
      <c r="E378">
        <v>2018</v>
      </c>
      <c r="F378">
        <v>14417</v>
      </c>
      <c r="G378">
        <v>677523</v>
      </c>
    </row>
    <row r="379" spans="1:7" hidden="1" x14ac:dyDescent="0.2">
      <c r="A379" t="s">
        <v>31</v>
      </c>
      <c r="B379" t="s">
        <v>25</v>
      </c>
      <c r="C379">
        <v>75</v>
      </c>
      <c r="D379" t="s">
        <v>9</v>
      </c>
      <c r="E379">
        <v>2018</v>
      </c>
      <c r="F379">
        <v>16442</v>
      </c>
      <c r="G379">
        <v>492817</v>
      </c>
    </row>
    <row r="380" spans="1:7" hidden="1" x14ac:dyDescent="0.2">
      <c r="A380" t="s">
        <v>31</v>
      </c>
      <c r="B380" t="s">
        <v>26</v>
      </c>
      <c r="C380">
        <v>80</v>
      </c>
      <c r="D380" t="s">
        <v>9</v>
      </c>
      <c r="E380">
        <v>2018</v>
      </c>
      <c r="F380">
        <v>18829</v>
      </c>
      <c r="G380">
        <v>340012</v>
      </c>
    </row>
    <row r="381" spans="1:7" hidden="1" x14ac:dyDescent="0.2">
      <c r="A381" t="s">
        <v>31</v>
      </c>
      <c r="B381" t="s">
        <v>27</v>
      </c>
      <c r="C381">
        <v>85</v>
      </c>
      <c r="D381" t="s">
        <v>9</v>
      </c>
      <c r="E381">
        <v>2018</v>
      </c>
      <c r="F381">
        <v>54034</v>
      </c>
      <c r="G381">
        <v>393301</v>
      </c>
    </row>
    <row r="382" spans="1:7" hidden="1" x14ac:dyDescent="0.2">
      <c r="A382" t="s">
        <v>31</v>
      </c>
      <c r="B382" t="s">
        <v>8</v>
      </c>
      <c r="C382">
        <v>0</v>
      </c>
      <c r="D382" t="s">
        <v>9</v>
      </c>
      <c r="E382">
        <v>2019</v>
      </c>
      <c r="F382">
        <v>860</v>
      </c>
      <c r="G382">
        <v>148695</v>
      </c>
    </row>
    <row r="383" spans="1:7" hidden="1" x14ac:dyDescent="0.2">
      <c r="A383" t="s">
        <v>31</v>
      </c>
      <c r="B383" t="s">
        <v>10</v>
      </c>
      <c r="C383">
        <v>1</v>
      </c>
      <c r="D383" t="s">
        <v>9</v>
      </c>
      <c r="E383">
        <v>2019</v>
      </c>
      <c r="F383">
        <v>187</v>
      </c>
      <c r="G383">
        <v>627829</v>
      </c>
    </row>
    <row r="384" spans="1:7" hidden="1" x14ac:dyDescent="0.2">
      <c r="A384" t="s">
        <v>31</v>
      </c>
      <c r="B384" t="s">
        <v>11</v>
      </c>
      <c r="C384">
        <v>5</v>
      </c>
      <c r="D384" t="s">
        <v>9</v>
      </c>
      <c r="E384">
        <v>2019</v>
      </c>
      <c r="F384">
        <v>111</v>
      </c>
      <c r="G384">
        <v>803106</v>
      </c>
    </row>
    <row r="385" spans="1:7" hidden="1" x14ac:dyDescent="0.2">
      <c r="A385" t="s">
        <v>31</v>
      </c>
      <c r="B385" t="s">
        <v>12</v>
      </c>
      <c r="C385">
        <v>10</v>
      </c>
      <c r="D385" t="s">
        <v>9</v>
      </c>
      <c r="E385">
        <v>2019</v>
      </c>
      <c r="F385">
        <v>128</v>
      </c>
      <c r="G385">
        <v>839838</v>
      </c>
    </row>
    <row r="386" spans="1:7" hidden="1" x14ac:dyDescent="0.2">
      <c r="A386" t="s">
        <v>31</v>
      </c>
      <c r="B386" t="s">
        <v>13</v>
      </c>
      <c r="C386">
        <v>15</v>
      </c>
      <c r="D386" t="s">
        <v>9</v>
      </c>
      <c r="E386">
        <v>2019</v>
      </c>
      <c r="F386">
        <v>297</v>
      </c>
      <c r="G386">
        <v>868222</v>
      </c>
    </row>
    <row r="387" spans="1:7" hidden="1" x14ac:dyDescent="0.2">
      <c r="A387" t="s">
        <v>31</v>
      </c>
      <c r="B387" t="s">
        <v>14</v>
      </c>
      <c r="C387">
        <v>20</v>
      </c>
      <c r="D387" t="s">
        <v>9</v>
      </c>
      <c r="E387">
        <v>2019</v>
      </c>
      <c r="F387">
        <v>517</v>
      </c>
      <c r="G387">
        <v>881707</v>
      </c>
    </row>
    <row r="388" spans="1:7" hidden="1" x14ac:dyDescent="0.2">
      <c r="A388" t="s">
        <v>31</v>
      </c>
      <c r="B388" t="s">
        <v>15</v>
      </c>
      <c r="C388">
        <v>25</v>
      </c>
      <c r="D388" t="s">
        <v>9</v>
      </c>
      <c r="E388">
        <v>2019</v>
      </c>
      <c r="F388">
        <v>723</v>
      </c>
      <c r="G388">
        <v>827819</v>
      </c>
    </row>
    <row r="389" spans="1:7" hidden="1" x14ac:dyDescent="0.2">
      <c r="A389" t="s">
        <v>31</v>
      </c>
      <c r="B389" t="s">
        <v>16</v>
      </c>
      <c r="C389">
        <v>30</v>
      </c>
      <c r="D389" t="s">
        <v>9</v>
      </c>
      <c r="E389">
        <v>2019</v>
      </c>
      <c r="F389">
        <v>1068</v>
      </c>
      <c r="G389">
        <v>777609</v>
      </c>
    </row>
    <row r="390" spans="1:7" hidden="1" x14ac:dyDescent="0.2">
      <c r="A390" t="s">
        <v>31</v>
      </c>
      <c r="B390" t="s">
        <v>17</v>
      </c>
      <c r="C390">
        <v>35</v>
      </c>
      <c r="D390" t="s">
        <v>9</v>
      </c>
      <c r="E390">
        <v>2019</v>
      </c>
      <c r="F390">
        <v>1310</v>
      </c>
      <c r="G390">
        <v>796259</v>
      </c>
    </row>
    <row r="391" spans="1:7" hidden="1" x14ac:dyDescent="0.2">
      <c r="A391" t="s">
        <v>31</v>
      </c>
      <c r="B391" t="s">
        <v>18</v>
      </c>
      <c r="C391">
        <v>40</v>
      </c>
      <c r="D391" t="s">
        <v>9</v>
      </c>
      <c r="E391">
        <v>2019</v>
      </c>
      <c r="F391">
        <v>1682</v>
      </c>
      <c r="G391">
        <v>748390</v>
      </c>
    </row>
    <row r="392" spans="1:7" hidden="1" x14ac:dyDescent="0.2">
      <c r="A392" t="s">
        <v>31</v>
      </c>
      <c r="B392" t="s">
        <v>19</v>
      </c>
      <c r="C392">
        <v>45</v>
      </c>
      <c r="D392" t="s">
        <v>9</v>
      </c>
      <c r="E392">
        <v>2019</v>
      </c>
      <c r="F392">
        <v>2533</v>
      </c>
      <c r="G392">
        <v>790283</v>
      </c>
    </row>
    <row r="393" spans="1:7" hidden="1" x14ac:dyDescent="0.2">
      <c r="A393" t="s">
        <v>31</v>
      </c>
      <c r="B393" t="s">
        <v>20</v>
      </c>
      <c r="C393">
        <v>50</v>
      </c>
      <c r="D393" t="s">
        <v>9</v>
      </c>
      <c r="E393">
        <v>2019</v>
      </c>
      <c r="F393">
        <v>3935</v>
      </c>
      <c r="G393">
        <v>824319</v>
      </c>
    </row>
    <row r="394" spans="1:7" hidden="1" x14ac:dyDescent="0.2">
      <c r="A394" t="s">
        <v>31</v>
      </c>
      <c r="B394" t="s">
        <v>21</v>
      </c>
      <c r="C394">
        <v>55</v>
      </c>
      <c r="D394" t="s">
        <v>9</v>
      </c>
      <c r="E394">
        <v>2019</v>
      </c>
      <c r="F394">
        <v>6681</v>
      </c>
      <c r="G394">
        <v>958227</v>
      </c>
    </row>
    <row r="395" spans="1:7" hidden="1" x14ac:dyDescent="0.2">
      <c r="A395" t="s">
        <v>31</v>
      </c>
      <c r="B395" t="s">
        <v>22</v>
      </c>
      <c r="C395">
        <v>60</v>
      </c>
      <c r="D395" t="s">
        <v>9</v>
      </c>
      <c r="E395">
        <v>2019</v>
      </c>
      <c r="F395">
        <v>9404</v>
      </c>
      <c r="G395">
        <v>964574</v>
      </c>
    </row>
    <row r="396" spans="1:7" hidden="1" x14ac:dyDescent="0.2">
      <c r="A396" t="s">
        <v>31</v>
      </c>
      <c r="B396" t="s">
        <v>23</v>
      </c>
      <c r="C396">
        <v>65</v>
      </c>
      <c r="D396" t="s">
        <v>9</v>
      </c>
      <c r="E396">
        <v>2019</v>
      </c>
      <c r="F396">
        <v>11443</v>
      </c>
      <c r="G396">
        <v>859049</v>
      </c>
    </row>
    <row r="397" spans="1:7" hidden="1" x14ac:dyDescent="0.2">
      <c r="A397" t="s">
        <v>31</v>
      </c>
      <c r="B397" t="s">
        <v>24</v>
      </c>
      <c r="C397">
        <v>70</v>
      </c>
      <c r="D397" t="s">
        <v>9</v>
      </c>
      <c r="E397">
        <v>2019</v>
      </c>
      <c r="F397">
        <v>14683</v>
      </c>
      <c r="G397">
        <v>704246</v>
      </c>
    </row>
    <row r="398" spans="1:7" hidden="1" x14ac:dyDescent="0.2">
      <c r="A398" t="s">
        <v>31</v>
      </c>
      <c r="B398" t="s">
        <v>25</v>
      </c>
      <c r="C398">
        <v>75</v>
      </c>
      <c r="D398" t="s">
        <v>9</v>
      </c>
      <c r="E398">
        <v>2019</v>
      </c>
      <c r="F398">
        <v>16803</v>
      </c>
      <c r="G398">
        <v>508194</v>
      </c>
    </row>
    <row r="399" spans="1:7" hidden="1" x14ac:dyDescent="0.2">
      <c r="A399" t="s">
        <v>31</v>
      </c>
      <c r="B399" t="s">
        <v>26</v>
      </c>
      <c r="C399">
        <v>80</v>
      </c>
      <c r="D399" t="s">
        <v>9</v>
      </c>
      <c r="E399">
        <v>2019</v>
      </c>
      <c r="F399">
        <v>19181</v>
      </c>
      <c r="G399">
        <v>347670</v>
      </c>
    </row>
    <row r="400" spans="1:7" hidden="1" x14ac:dyDescent="0.2">
      <c r="A400" t="s">
        <v>31</v>
      </c>
      <c r="B400" t="s">
        <v>27</v>
      </c>
      <c r="C400">
        <v>85</v>
      </c>
      <c r="D400" t="s">
        <v>9</v>
      </c>
      <c r="E400">
        <v>2019</v>
      </c>
      <c r="F400">
        <v>53667</v>
      </c>
      <c r="G400">
        <v>392070</v>
      </c>
    </row>
    <row r="401" spans="1:7" x14ac:dyDescent="0.2">
      <c r="A401" t="s">
        <v>31</v>
      </c>
      <c r="B401" t="s">
        <v>8</v>
      </c>
      <c r="C401">
        <v>0</v>
      </c>
      <c r="D401" t="s">
        <v>28</v>
      </c>
      <c r="E401">
        <v>2017</v>
      </c>
      <c r="F401">
        <v>1125</v>
      </c>
      <c r="G401">
        <v>162584</v>
      </c>
    </row>
    <row r="402" spans="1:7" x14ac:dyDescent="0.2">
      <c r="A402" t="s">
        <v>31</v>
      </c>
      <c r="B402" t="s">
        <v>10</v>
      </c>
      <c r="C402">
        <v>1</v>
      </c>
      <c r="D402" t="s">
        <v>28</v>
      </c>
      <c r="E402">
        <v>2017</v>
      </c>
      <c r="F402">
        <v>243</v>
      </c>
      <c r="G402">
        <v>665903</v>
      </c>
    </row>
    <row r="403" spans="1:7" x14ac:dyDescent="0.2">
      <c r="A403" t="s">
        <v>31</v>
      </c>
      <c r="B403" t="s">
        <v>11</v>
      </c>
      <c r="C403">
        <v>5</v>
      </c>
      <c r="D403" t="s">
        <v>28</v>
      </c>
      <c r="E403">
        <v>2017</v>
      </c>
      <c r="F403">
        <v>139</v>
      </c>
      <c r="G403">
        <v>852459</v>
      </c>
    </row>
    <row r="404" spans="1:7" x14ac:dyDescent="0.2">
      <c r="A404" t="s">
        <v>31</v>
      </c>
      <c r="B404" t="s">
        <v>12</v>
      </c>
      <c r="C404">
        <v>10</v>
      </c>
      <c r="D404" t="s">
        <v>28</v>
      </c>
      <c r="E404">
        <v>2017</v>
      </c>
      <c r="F404">
        <v>202</v>
      </c>
      <c r="G404">
        <v>879062</v>
      </c>
    </row>
    <row r="405" spans="1:7" x14ac:dyDescent="0.2">
      <c r="A405" t="s">
        <v>31</v>
      </c>
      <c r="B405" t="s">
        <v>13</v>
      </c>
      <c r="C405">
        <v>15</v>
      </c>
      <c r="D405" t="s">
        <v>28</v>
      </c>
      <c r="E405">
        <v>2017</v>
      </c>
      <c r="F405">
        <v>786</v>
      </c>
      <c r="G405">
        <v>932562</v>
      </c>
    </row>
    <row r="406" spans="1:7" x14ac:dyDescent="0.2">
      <c r="A406" t="s">
        <v>31</v>
      </c>
      <c r="B406" t="s">
        <v>14</v>
      </c>
      <c r="C406">
        <v>20</v>
      </c>
      <c r="D406" t="s">
        <v>28</v>
      </c>
      <c r="E406">
        <v>2017</v>
      </c>
      <c r="F406">
        <v>1356</v>
      </c>
      <c r="G406">
        <v>1001587</v>
      </c>
    </row>
    <row r="407" spans="1:7" x14ac:dyDescent="0.2">
      <c r="A407" t="s">
        <v>31</v>
      </c>
      <c r="B407" t="s">
        <v>15</v>
      </c>
      <c r="C407">
        <v>25</v>
      </c>
      <c r="D407" t="s">
        <v>28</v>
      </c>
      <c r="E407">
        <v>2017</v>
      </c>
      <c r="F407">
        <v>1799</v>
      </c>
      <c r="G407">
        <v>907651</v>
      </c>
    </row>
    <row r="408" spans="1:7" x14ac:dyDescent="0.2">
      <c r="A408" t="s">
        <v>31</v>
      </c>
      <c r="B408" t="s">
        <v>16</v>
      </c>
      <c r="C408">
        <v>30</v>
      </c>
      <c r="D408" t="s">
        <v>28</v>
      </c>
      <c r="E408">
        <v>2017</v>
      </c>
      <c r="F408">
        <v>1974</v>
      </c>
      <c r="G408">
        <v>828336</v>
      </c>
    </row>
    <row r="409" spans="1:7" x14ac:dyDescent="0.2">
      <c r="A409" t="s">
        <v>31</v>
      </c>
      <c r="B409" t="s">
        <v>17</v>
      </c>
      <c r="C409">
        <v>35</v>
      </c>
      <c r="D409" t="s">
        <v>28</v>
      </c>
      <c r="E409">
        <v>2017</v>
      </c>
      <c r="F409">
        <v>2321</v>
      </c>
      <c r="G409">
        <v>821847</v>
      </c>
    </row>
    <row r="410" spans="1:7" x14ac:dyDescent="0.2">
      <c r="A410" t="s">
        <v>31</v>
      </c>
      <c r="B410" t="s">
        <v>18</v>
      </c>
      <c r="C410">
        <v>40</v>
      </c>
      <c r="D410" t="s">
        <v>28</v>
      </c>
      <c r="E410">
        <v>2017</v>
      </c>
      <c r="F410">
        <v>2712</v>
      </c>
      <c r="G410">
        <v>766308</v>
      </c>
    </row>
    <row r="411" spans="1:7" x14ac:dyDescent="0.2">
      <c r="A411" t="s">
        <v>31</v>
      </c>
      <c r="B411" t="s">
        <v>19</v>
      </c>
      <c r="C411">
        <v>45</v>
      </c>
      <c r="D411" t="s">
        <v>28</v>
      </c>
      <c r="E411">
        <v>2017</v>
      </c>
      <c r="F411">
        <v>4059</v>
      </c>
      <c r="G411">
        <v>834451</v>
      </c>
    </row>
    <row r="412" spans="1:7" x14ac:dyDescent="0.2">
      <c r="A412" t="s">
        <v>31</v>
      </c>
      <c r="B412" t="s">
        <v>20</v>
      </c>
      <c r="C412">
        <v>50</v>
      </c>
      <c r="D412" t="s">
        <v>28</v>
      </c>
      <c r="E412">
        <v>2017</v>
      </c>
      <c r="F412">
        <v>6536</v>
      </c>
      <c r="G412">
        <v>878705</v>
      </c>
    </row>
    <row r="413" spans="1:7" x14ac:dyDescent="0.2">
      <c r="A413" t="s">
        <v>31</v>
      </c>
      <c r="B413" t="s">
        <v>21</v>
      </c>
      <c r="C413">
        <v>55</v>
      </c>
      <c r="D413" t="s">
        <v>28</v>
      </c>
      <c r="E413">
        <v>2017</v>
      </c>
      <c r="F413">
        <v>10668</v>
      </c>
      <c r="G413">
        <v>944271</v>
      </c>
    </row>
    <row r="414" spans="1:7" x14ac:dyDescent="0.2">
      <c r="A414" t="s">
        <v>31</v>
      </c>
      <c r="B414" t="s">
        <v>22</v>
      </c>
      <c r="C414">
        <v>60</v>
      </c>
      <c r="D414" t="s">
        <v>28</v>
      </c>
      <c r="E414">
        <v>2017</v>
      </c>
      <c r="F414">
        <v>13973</v>
      </c>
      <c r="G414">
        <v>899848</v>
      </c>
    </row>
    <row r="415" spans="1:7" x14ac:dyDescent="0.2">
      <c r="A415" t="s">
        <v>31</v>
      </c>
      <c r="B415" t="s">
        <v>23</v>
      </c>
      <c r="C415">
        <v>65</v>
      </c>
      <c r="D415" t="s">
        <v>28</v>
      </c>
      <c r="E415">
        <v>2017</v>
      </c>
      <c r="F415">
        <v>16380</v>
      </c>
      <c r="G415">
        <v>779077</v>
      </c>
    </row>
    <row r="416" spans="1:7" x14ac:dyDescent="0.2">
      <c r="A416" t="s">
        <v>31</v>
      </c>
      <c r="B416" t="s">
        <v>24</v>
      </c>
      <c r="C416">
        <v>70</v>
      </c>
      <c r="D416" t="s">
        <v>28</v>
      </c>
      <c r="E416">
        <v>2017</v>
      </c>
      <c r="F416">
        <v>17849</v>
      </c>
      <c r="G416">
        <v>591501</v>
      </c>
    </row>
    <row r="417" spans="1:7" x14ac:dyDescent="0.2">
      <c r="A417" t="s">
        <v>31</v>
      </c>
      <c r="B417" t="s">
        <v>25</v>
      </c>
      <c r="C417">
        <v>75</v>
      </c>
      <c r="D417" t="s">
        <v>28</v>
      </c>
      <c r="E417">
        <v>2017</v>
      </c>
      <c r="F417">
        <v>18672</v>
      </c>
      <c r="G417">
        <v>396320</v>
      </c>
    </row>
    <row r="418" spans="1:7" x14ac:dyDescent="0.2">
      <c r="A418" t="s">
        <v>31</v>
      </c>
      <c r="B418" t="s">
        <v>26</v>
      </c>
      <c r="C418">
        <v>80</v>
      </c>
      <c r="D418" t="s">
        <v>28</v>
      </c>
      <c r="E418">
        <v>2017</v>
      </c>
      <c r="F418">
        <v>19287</v>
      </c>
      <c r="G418">
        <v>251060</v>
      </c>
    </row>
    <row r="419" spans="1:7" x14ac:dyDescent="0.2">
      <c r="A419" t="s">
        <v>31</v>
      </c>
      <c r="B419" t="s">
        <v>27</v>
      </c>
      <c r="C419">
        <v>85</v>
      </c>
      <c r="D419" t="s">
        <v>28</v>
      </c>
      <c r="E419">
        <v>2017</v>
      </c>
      <c r="F419">
        <v>33717</v>
      </c>
      <c r="G419">
        <v>212593</v>
      </c>
    </row>
    <row r="420" spans="1:7" hidden="1" x14ac:dyDescent="0.2">
      <c r="A420" t="s">
        <v>31</v>
      </c>
      <c r="B420" t="s">
        <v>8</v>
      </c>
      <c r="C420">
        <v>0</v>
      </c>
      <c r="D420" t="s">
        <v>28</v>
      </c>
      <c r="E420">
        <v>2018</v>
      </c>
      <c r="F420">
        <v>1128</v>
      </c>
      <c r="G420">
        <v>158036</v>
      </c>
    </row>
    <row r="421" spans="1:7" hidden="1" x14ac:dyDescent="0.2">
      <c r="A421" t="s">
        <v>31</v>
      </c>
      <c r="B421" t="s">
        <v>10</v>
      </c>
      <c r="C421">
        <v>1</v>
      </c>
      <c r="D421" t="s">
        <v>28</v>
      </c>
      <c r="E421">
        <v>2018</v>
      </c>
      <c r="F421">
        <v>244</v>
      </c>
      <c r="G421">
        <v>661772</v>
      </c>
    </row>
    <row r="422" spans="1:7" hidden="1" x14ac:dyDescent="0.2">
      <c r="A422" t="s">
        <v>31</v>
      </c>
      <c r="B422" t="s">
        <v>11</v>
      </c>
      <c r="C422">
        <v>5</v>
      </c>
      <c r="D422" t="s">
        <v>28</v>
      </c>
      <c r="E422">
        <v>2018</v>
      </c>
      <c r="F422">
        <v>145</v>
      </c>
      <c r="G422">
        <v>844782</v>
      </c>
    </row>
    <row r="423" spans="1:7" hidden="1" x14ac:dyDescent="0.2">
      <c r="A423" t="s">
        <v>31</v>
      </c>
      <c r="B423" t="s">
        <v>12</v>
      </c>
      <c r="C423">
        <v>10</v>
      </c>
      <c r="D423" t="s">
        <v>28</v>
      </c>
      <c r="E423">
        <v>2018</v>
      </c>
      <c r="F423">
        <v>188</v>
      </c>
      <c r="G423">
        <v>883345</v>
      </c>
    </row>
    <row r="424" spans="1:7" hidden="1" x14ac:dyDescent="0.2">
      <c r="A424" t="s">
        <v>31</v>
      </c>
      <c r="B424" t="s">
        <v>13</v>
      </c>
      <c r="C424">
        <v>15</v>
      </c>
      <c r="D424" t="s">
        <v>28</v>
      </c>
      <c r="E424">
        <v>2018</v>
      </c>
      <c r="F424">
        <v>749</v>
      </c>
      <c r="G424">
        <v>926592</v>
      </c>
    </row>
    <row r="425" spans="1:7" hidden="1" x14ac:dyDescent="0.2">
      <c r="A425" t="s">
        <v>31</v>
      </c>
      <c r="B425" t="s">
        <v>14</v>
      </c>
      <c r="C425">
        <v>20</v>
      </c>
      <c r="D425" t="s">
        <v>28</v>
      </c>
      <c r="E425">
        <v>2018</v>
      </c>
      <c r="F425">
        <v>1327</v>
      </c>
      <c r="G425">
        <v>987721</v>
      </c>
    </row>
    <row r="426" spans="1:7" hidden="1" x14ac:dyDescent="0.2">
      <c r="A426" t="s">
        <v>31</v>
      </c>
      <c r="B426" t="s">
        <v>15</v>
      </c>
      <c r="C426">
        <v>25</v>
      </c>
      <c r="D426" t="s">
        <v>28</v>
      </c>
      <c r="E426">
        <v>2018</v>
      </c>
      <c r="F426">
        <v>1711</v>
      </c>
      <c r="G426">
        <v>918888</v>
      </c>
    </row>
    <row r="427" spans="1:7" hidden="1" x14ac:dyDescent="0.2">
      <c r="A427" t="s">
        <v>31</v>
      </c>
      <c r="B427" t="s">
        <v>16</v>
      </c>
      <c r="C427">
        <v>30</v>
      </c>
      <c r="D427" t="s">
        <v>28</v>
      </c>
      <c r="E427">
        <v>2018</v>
      </c>
      <c r="F427">
        <v>1865</v>
      </c>
      <c r="G427">
        <v>828742</v>
      </c>
    </row>
    <row r="428" spans="1:7" hidden="1" x14ac:dyDescent="0.2">
      <c r="A428" t="s">
        <v>31</v>
      </c>
      <c r="B428" t="s">
        <v>17</v>
      </c>
      <c r="C428">
        <v>35</v>
      </c>
      <c r="D428" t="s">
        <v>28</v>
      </c>
      <c r="E428">
        <v>2018</v>
      </c>
      <c r="F428">
        <v>2311</v>
      </c>
      <c r="G428">
        <v>830033</v>
      </c>
    </row>
    <row r="429" spans="1:7" hidden="1" x14ac:dyDescent="0.2">
      <c r="A429" t="s">
        <v>31</v>
      </c>
      <c r="B429" t="s">
        <v>18</v>
      </c>
      <c r="C429">
        <v>40</v>
      </c>
      <c r="D429" t="s">
        <v>28</v>
      </c>
      <c r="E429">
        <v>2018</v>
      </c>
      <c r="F429">
        <v>2607</v>
      </c>
      <c r="G429">
        <v>769023</v>
      </c>
    </row>
    <row r="430" spans="1:7" hidden="1" x14ac:dyDescent="0.2">
      <c r="A430" t="s">
        <v>31</v>
      </c>
      <c r="B430" t="s">
        <v>19</v>
      </c>
      <c r="C430">
        <v>45</v>
      </c>
      <c r="D430" t="s">
        <v>28</v>
      </c>
      <c r="E430">
        <v>2018</v>
      </c>
      <c r="F430">
        <v>4081</v>
      </c>
      <c r="G430">
        <v>823501</v>
      </c>
    </row>
    <row r="431" spans="1:7" hidden="1" x14ac:dyDescent="0.2">
      <c r="A431" t="s">
        <v>31</v>
      </c>
      <c r="B431" t="s">
        <v>20</v>
      </c>
      <c r="C431">
        <v>50</v>
      </c>
      <c r="D431" t="s">
        <v>28</v>
      </c>
      <c r="E431">
        <v>2018</v>
      </c>
      <c r="F431">
        <v>6258</v>
      </c>
      <c r="G431">
        <v>850562</v>
      </c>
    </row>
    <row r="432" spans="1:7" hidden="1" x14ac:dyDescent="0.2">
      <c r="A432" t="s">
        <v>31</v>
      </c>
      <c r="B432" t="s">
        <v>21</v>
      </c>
      <c r="C432">
        <v>55</v>
      </c>
      <c r="D432" t="s">
        <v>28</v>
      </c>
      <c r="E432">
        <v>2018</v>
      </c>
      <c r="F432">
        <v>10296</v>
      </c>
      <c r="G432">
        <v>933370</v>
      </c>
    </row>
    <row r="433" spans="1:7" hidden="1" x14ac:dyDescent="0.2">
      <c r="A433" t="s">
        <v>31</v>
      </c>
      <c r="B433" t="s">
        <v>22</v>
      </c>
      <c r="C433">
        <v>60</v>
      </c>
      <c r="D433" t="s">
        <v>28</v>
      </c>
      <c r="E433">
        <v>2018</v>
      </c>
      <c r="F433">
        <v>14153</v>
      </c>
      <c r="G433">
        <v>909448</v>
      </c>
    </row>
    <row r="434" spans="1:7" hidden="1" x14ac:dyDescent="0.2">
      <c r="A434" t="s">
        <v>31</v>
      </c>
      <c r="B434" t="s">
        <v>23</v>
      </c>
      <c r="C434">
        <v>65</v>
      </c>
      <c r="D434" t="s">
        <v>28</v>
      </c>
      <c r="E434">
        <v>2018</v>
      </c>
      <c r="F434">
        <v>16636</v>
      </c>
      <c r="G434">
        <v>787863</v>
      </c>
    </row>
    <row r="435" spans="1:7" hidden="1" x14ac:dyDescent="0.2">
      <c r="A435" t="s">
        <v>31</v>
      </c>
      <c r="B435" t="s">
        <v>24</v>
      </c>
      <c r="C435">
        <v>70</v>
      </c>
      <c r="D435" t="s">
        <v>28</v>
      </c>
      <c r="E435">
        <v>2018</v>
      </c>
      <c r="F435">
        <v>18727</v>
      </c>
      <c r="G435">
        <v>614391</v>
      </c>
    </row>
    <row r="436" spans="1:7" hidden="1" x14ac:dyDescent="0.2">
      <c r="A436" t="s">
        <v>31</v>
      </c>
      <c r="B436" t="s">
        <v>25</v>
      </c>
      <c r="C436">
        <v>75</v>
      </c>
      <c r="D436" t="s">
        <v>28</v>
      </c>
      <c r="E436">
        <v>2018</v>
      </c>
      <c r="F436">
        <v>19484</v>
      </c>
      <c r="G436">
        <v>418324</v>
      </c>
    </row>
    <row r="437" spans="1:7" hidden="1" x14ac:dyDescent="0.2">
      <c r="A437" t="s">
        <v>31</v>
      </c>
      <c r="B437" t="s">
        <v>26</v>
      </c>
      <c r="C437">
        <v>80</v>
      </c>
      <c r="D437" t="s">
        <v>28</v>
      </c>
      <c r="E437">
        <v>2018</v>
      </c>
      <c r="F437">
        <v>19593</v>
      </c>
      <c r="G437">
        <v>259624</v>
      </c>
    </row>
    <row r="438" spans="1:7" hidden="1" x14ac:dyDescent="0.2">
      <c r="A438" t="s">
        <v>31</v>
      </c>
      <c r="B438" t="s">
        <v>27</v>
      </c>
      <c r="C438">
        <v>85</v>
      </c>
      <c r="D438" t="s">
        <v>28</v>
      </c>
      <c r="E438">
        <v>2018</v>
      </c>
      <c r="F438">
        <v>34067</v>
      </c>
      <c r="G438">
        <v>215662</v>
      </c>
    </row>
    <row r="439" spans="1:7" hidden="1" x14ac:dyDescent="0.2">
      <c r="A439" t="s">
        <v>31</v>
      </c>
      <c r="B439" t="s">
        <v>8</v>
      </c>
      <c r="C439">
        <v>0</v>
      </c>
      <c r="D439" t="s">
        <v>28</v>
      </c>
      <c r="E439">
        <v>2019</v>
      </c>
      <c r="F439">
        <v>1100</v>
      </c>
      <c r="G439">
        <v>155856</v>
      </c>
    </row>
    <row r="440" spans="1:7" hidden="1" x14ac:dyDescent="0.2">
      <c r="A440" t="s">
        <v>31</v>
      </c>
      <c r="B440" t="s">
        <v>10</v>
      </c>
      <c r="C440">
        <v>1</v>
      </c>
      <c r="D440" t="s">
        <v>28</v>
      </c>
      <c r="E440">
        <v>2019</v>
      </c>
      <c r="F440">
        <v>218</v>
      </c>
      <c r="G440">
        <v>655266</v>
      </c>
    </row>
    <row r="441" spans="1:7" hidden="1" x14ac:dyDescent="0.2">
      <c r="A441" t="s">
        <v>31</v>
      </c>
      <c r="B441" t="s">
        <v>11</v>
      </c>
      <c r="C441">
        <v>5</v>
      </c>
      <c r="D441" t="s">
        <v>28</v>
      </c>
      <c r="E441">
        <v>2019</v>
      </c>
      <c r="F441">
        <v>136</v>
      </c>
      <c r="G441">
        <v>842174</v>
      </c>
    </row>
    <row r="442" spans="1:7" hidden="1" x14ac:dyDescent="0.2">
      <c r="A442" t="s">
        <v>31</v>
      </c>
      <c r="B442" t="s">
        <v>12</v>
      </c>
      <c r="C442">
        <v>10</v>
      </c>
      <c r="D442" t="s">
        <v>28</v>
      </c>
      <c r="E442">
        <v>2019</v>
      </c>
      <c r="F442">
        <v>195</v>
      </c>
      <c r="G442">
        <v>879224</v>
      </c>
    </row>
    <row r="443" spans="1:7" hidden="1" x14ac:dyDescent="0.2">
      <c r="A443" t="s">
        <v>31</v>
      </c>
      <c r="B443" t="s">
        <v>13</v>
      </c>
      <c r="C443">
        <v>15</v>
      </c>
      <c r="D443" t="s">
        <v>28</v>
      </c>
      <c r="E443">
        <v>2019</v>
      </c>
      <c r="F443">
        <v>694</v>
      </c>
      <c r="G443">
        <v>921169</v>
      </c>
    </row>
    <row r="444" spans="1:7" hidden="1" x14ac:dyDescent="0.2">
      <c r="A444" t="s">
        <v>31</v>
      </c>
      <c r="B444" t="s">
        <v>14</v>
      </c>
      <c r="C444">
        <v>20</v>
      </c>
      <c r="D444" t="s">
        <v>28</v>
      </c>
      <c r="E444">
        <v>2019</v>
      </c>
      <c r="F444">
        <v>1308</v>
      </c>
      <c r="G444">
        <v>975606</v>
      </c>
    </row>
    <row r="445" spans="1:7" hidden="1" x14ac:dyDescent="0.2">
      <c r="A445" t="s">
        <v>31</v>
      </c>
      <c r="B445" t="s">
        <v>15</v>
      </c>
      <c r="C445">
        <v>25</v>
      </c>
      <c r="D445" t="s">
        <v>28</v>
      </c>
      <c r="E445">
        <v>2019</v>
      </c>
      <c r="F445">
        <v>1665</v>
      </c>
      <c r="G445">
        <v>918383</v>
      </c>
    </row>
    <row r="446" spans="1:7" hidden="1" x14ac:dyDescent="0.2">
      <c r="A446" t="s">
        <v>31</v>
      </c>
      <c r="B446" t="s">
        <v>16</v>
      </c>
      <c r="C446">
        <v>30</v>
      </c>
      <c r="D446" t="s">
        <v>28</v>
      </c>
      <c r="E446">
        <v>2019</v>
      </c>
      <c r="F446">
        <v>1965</v>
      </c>
      <c r="G446">
        <v>838173</v>
      </c>
    </row>
    <row r="447" spans="1:7" hidden="1" x14ac:dyDescent="0.2">
      <c r="A447" t="s">
        <v>31</v>
      </c>
      <c r="B447" t="s">
        <v>17</v>
      </c>
      <c r="C447">
        <v>35</v>
      </c>
      <c r="D447" t="s">
        <v>28</v>
      </c>
      <c r="E447">
        <v>2019</v>
      </c>
      <c r="F447">
        <v>2439</v>
      </c>
      <c r="G447">
        <v>831748</v>
      </c>
    </row>
    <row r="448" spans="1:7" hidden="1" x14ac:dyDescent="0.2">
      <c r="A448" t="s">
        <v>31</v>
      </c>
      <c r="B448" t="s">
        <v>18</v>
      </c>
      <c r="C448">
        <v>40</v>
      </c>
      <c r="D448" t="s">
        <v>28</v>
      </c>
      <c r="E448">
        <v>2019</v>
      </c>
      <c r="F448">
        <v>2790</v>
      </c>
      <c r="G448">
        <v>776649</v>
      </c>
    </row>
    <row r="449" spans="1:7" hidden="1" x14ac:dyDescent="0.2">
      <c r="A449" t="s">
        <v>31</v>
      </c>
      <c r="B449" t="s">
        <v>19</v>
      </c>
      <c r="C449">
        <v>45</v>
      </c>
      <c r="D449" t="s">
        <v>28</v>
      </c>
      <c r="E449">
        <v>2019</v>
      </c>
      <c r="F449">
        <v>3988</v>
      </c>
      <c r="G449">
        <v>807305</v>
      </c>
    </row>
    <row r="450" spans="1:7" hidden="1" x14ac:dyDescent="0.2">
      <c r="A450" t="s">
        <v>31</v>
      </c>
      <c r="B450" t="s">
        <v>20</v>
      </c>
      <c r="C450">
        <v>50</v>
      </c>
      <c r="D450" t="s">
        <v>28</v>
      </c>
      <c r="E450">
        <v>2019</v>
      </c>
      <c r="F450">
        <v>5993</v>
      </c>
      <c r="G450">
        <v>828079</v>
      </c>
    </row>
    <row r="451" spans="1:7" hidden="1" x14ac:dyDescent="0.2">
      <c r="A451" t="s">
        <v>31</v>
      </c>
      <c r="B451" t="s">
        <v>21</v>
      </c>
      <c r="C451">
        <v>55</v>
      </c>
      <c r="D451" t="s">
        <v>28</v>
      </c>
      <c r="E451">
        <v>2019</v>
      </c>
      <c r="F451">
        <v>10454</v>
      </c>
      <c r="G451">
        <v>924361</v>
      </c>
    </row>
    <row r="452" spans="1:7" hidden="1" x14ac:dyDescent="0.2">
      <c r="A452" t="s">
        <v>31</v>
      </c>
      <c r="B452" t="s">
        <v>22</v>
      </c>
      <c r="C452">
        <v>60</v>
      </c>
      <c r="D452" t="s">
        <v>28</v>
      </c>
      <c r="E452">
        <v>2019</v>
      </c>
      <c r="F452">
        <v>14404</v>
      </c>
      <c r="G452">
        <v>912507</v>
      </c>
    </row>
    <row r="453" spans="1:7" hidden="1" x14ac:dyDescent="0.2">
      <c r="A453" t="s">
        <v>31</v>
      </c>
      <c r="B453" t="s">
        <v>23</v>
      </c>
      <c r="C453">
        <v>65</v>
      </c>
      <c r="D453" t="s">
        <v>28</v>
      </c>
      <c r="E453">
        <v>2019</v>
      </c>
      <c r="F453">
        <v>16966</v>
      </c>
      <c r="G453">
        <v>800116</v>
      </c>
    </row>
    <row r="454" spans="1:7" hidden="1" x14ac:dyDescent="0.2">
      <c r="A454" t="s">
        <v>31</v>
      </c>
      <c r="B454" t="s">
        <v>24</v>
      </c>
      <c r="C454">
        <v>70</v>
      </c>
      <c r="D454" t="s">
        <v>28</v>
      </c>
      <c r="E454">
        <v>2019</v>
      </c>
      <c r="F454">
        <v>19086</v>
      </c>
      <c r="G454">
        <v>640526</v>
      </c>
    </row>
    <row r="455" spans="1:7" hidden="1" x14ac:dyDescent="0.2">
      <c r="A455" t="s">
        <v>31</v>
      </c>
      <c r="B455" t="s">
        <v>25</v>
      </c>
      <c r="C455">
        <v>75</v>
      </c>
      <c r="D455" t="s">
        <v>28</v>
      </c>
      <c r="E455">
        <v>2019</v>
      </c>
      <c r="F455">
        <v>20019</v>
      </c>
      <c r="G455">
        <v>431877</v>
      </c>
    </row>
    <row r="456" spans="1:7" hidden="1" x14ac:dyDescent="0.2">
      <c r="A456" t="s">
        <v>31</v>
      </c>
      <c r="B456" t="s">
        <v>26</v>
      </c>
      <c r="C456">
        <v>80</v>
      </c>
      <c r="D456" t="s">
        <v>28</v>
      </c>
      <c r="E456">
        <v>2019</v>
      </c>
      <c r="F456">
        <v>20005</v>
      </c>
      <c r="G456">
        <v>267338</v>
      </c>
    </row>
    <row r="457" spans="1:7" hidden="1" x14ac:dyDescent="0.2">
      <c r="A457" t="s">
        <v>31</v>
      </c>
      <c r="B457" t="s">
        <v>27</v>
      </c>
      <c r="C457">
        <v>85</v>
      </c>
      <c r="D457" t="s">
        <v>28</v>
      </c>
      <c r="E457">
        <v>2019</v>
      </c>
      <c r="F457">
        <v>33705</v>
      </c>
      <c r="G457">
        <v>219959</v>
      </c>
    </row>
    <row r="458" spans="1:7" hidden="1" x14ac:dyDescent="0.2">
      <c r="A458" t="s">
        <v>32</v>
      </c>
      <c r="B458" t="s">
        <v>8</v>
      </c>
      <c r="C458">
        <v>0</v>
      </c>
      <c r="D458" t="s">
        <v>9</v>
      </c>
      <c r="E458">
        <v>2017</v>
      </c>
      <c r="F458">
        <v>665</v>
      </c>
      <c r="G458">
        <v>101463</v>
      </c>
    </row>
    <row r="459" spans="1:7" hidden="1" x14ac:dyDescent="0.2">
      <c r="A459" t="s">
        <v>32</v>
      </c>
      <c r="B459" t="s">
        <v>10</v>
      </c>
      <c r="C459">
        <v>1</v>
      </c>
      <c r="D459" t="s">
        <v>9</v>
      </c>
      <c r="E459">
        <v>2017</v>
      </c>
      <c r="F459">
        <v>144</v>
      </c>
      <c r="G459">
        <v>422050</v>
      </c>
    </row>
    <row r="460" spans="1:7" hidden="1" x14ac:dyDescent="0.2">
      <c r="A460" t="s">
        <v>32</v>
      </c>
      <c r="B460" t="s">
        <v>11</v>
      </c>
      <c r="C460">
        <v>5</v>
      </c>
      <c r="D460" t="s">
        <v>9</v>
      </c>
      <c r="E460">
        <v>2017</v>
      </c>
      <c r="F460">
        <v>73</v>
      </c>
      <c r="G460">
        <v>548183</v>
      </c>
    </row>
    <row r="461" spans="1:7" hidden="1" x14ac:dyDescent="0.2">
      <c r="A461" t="s">
        <v>32</v>
      </c>
      <c r="B461" t="s">
        <v>12</v>
      </c>
      <c r="C461">
        <v>10</v>
      </c>
      <c r="D461" t="s">
        <v>9</v>
      </c>
      <c r="E461">
        <v>2017</v>
      </c>
      <c r="F461">
        <v>120</v>
      </c>
      <c r="G461">
        <v>574491</v>
      </c>
    </row>
    <row r="462" spans="1:7" hidden="1" x14ac:dyDescent="0.2">
      <c r="A462" t="s">
        <v>32</v>
      </c>
      <c r="B462" t="s">
        <v>13</v>
      </c>
      <c r="C462">
        <v>15</v>
      </c>
      <c r="D462" t="s">
        <v>9</v>
      </c>
      <c r="E462">
        <v>2017</v>
      </c>
      <c r="F462">
        <v>273</v>
      </c>
      <c r="G462">
        <v>551702</v>
      </c>
    </row>
    <row r="463" spans="1:7" hidden="1" x14ac:dyDescent="0.2">
      <c r="A463" t="s">
        <v>32</v>
      </c>
      <c r="B463" t="s">
        <v>14</v>
      </c>
      <c r="C463">
        <v>20</v>
      </c>
      <c r="D463" t="s">
        <v>9</v>
      </c>
      <c r="E463">
        <v>2017</v>
      </c>
      <c r="F463">
        <v>369</v>
      </c>
      <c r="G463">
        <v>492268</v>
      </c>
    </row>
    <row r="464" spans="1:7" hidden="1" x14ac:dyDescent="0.2">
      <c r="A464" t="s">
        <v>32</v>
      </c>
      <c r="B464" t="s">
        <v>15</v>
      </c>
      <c r="C464">
        <v>25</v>
      </c>
      <c r="D464" t="s">
        <v>9</v>
      </c>
      <c r="E464">
        <v>2017</v>
      </c>
      <c r="F464">
        <v>525</v>
      </c>
      <c r="G464">
        <v>507891</v>
      </c>
    </row>
    <row r="465" spans="1:7" hidden="1" x14ac:dyDescent="0.2">
      <c r="A465" t="s">
        <v>32</v>
      </c>
      <c r="B465" t="s">
        <v>16</v>
      </c>
      <c r="C465">
        <v>30</v>
      </c>
      <c r="D465" t="s">
        <v>9</v>
      </c>
      <c r="E465">
        <v>2017</v>
      </c>
      <c r="F465">
        <v>688</v>
      </c>
      <c r="G465">
        <v>491372</v>
      </c>
    </row>
    <row r="466" spans="1:7" hidden="1" x14ac:dyDescent="0.2">
      <c r="A466" t="s">
        <v>32</v>
      </c>
      <c r="B466" t="s">
        <v>17</v>
      </c>
      <c r="C466">
        <v>35</v>
      </c>
      <c r="D466" t="s">
        <v>9</v>
      </c>
      <c r="E466">
        <v>2017</v>
      </c>
      <c r="F466">
        <v>877</v>
      </c>
      <c r="G466">
        <v>514403</v>
      </c>
    </row>
    <row r="467" spans="1:7" hidden="1" x14ac:dyDescent="0.2">
      <c r="A467" t="s">
        <v>32</v>
      </c>
      <c r="B467" t="s">
        <v>18</v>
      </c>
      <c r="C467">
        <v>40</v>
      </c>
      <c r="D467" t="s">
        <v>9</v>
      </c>
      <c r="E467">
        <v>2017</v>
      </c>
      <c r="F467">
        <v>1227</v>
      </c>
      <c r="G467">
        <v>498435</v>
      </c>
    </row>
    <row r="468" spans="1:7" hidden="1" x14ac:dyDescent="0.2">
      <c r="A468" t="s">
        <v>32</v>
      </c>
      <c r="B468" t="s">
        <v>19</v>
      </c>
      <c r="C468">
        <v>45</v>
      </c>
      <c r="D468" t="s">
        <v>9</v>
      </c>
      <c r="E468">
        <v>2017</v>
      </c>
      <c r="F468">
        <v>1931</v>
      </c>
      <c r="G468">
        <v>555521</v>
      </c>
    </row>
    <row r="469" spans="1:7" hidden="1" x14ac:dyDescent="0.2">
      <c r="A469" t="s">
        <v>32</v>
      </c>
      <c r="B469" t="s">
        <v>20</v>
      </c>
      <c r="C469">
        <v>50</v>
      </c>
      <c r="D469" t="s">
        <v>9</v>
      </c>
      <c r="E469">
        <v>2017</v>
      </c>
      <c r="F469">
        <v>3264</v>
      </c>
      <c r="G469">
        <v>624586</v>
      </c>
    </row>
    <row r="470" spans="1:7" hidden="1" x14ac:dyDescent="0.2">
      <c r="A470" t="s">
        <v>32</v>
      </c>
      <c r="B470" t="s">
        <v>21</v>
      </c>
      <c r="C470">
        <v>55</v>
      </c>
      <c r="D470" t="s">
        <v>9</v>
      </c>
      <c r="E470">
        <v>2017</v>
      </c>
      <c r="F470">
        <v>5111</v>
      </c>
      <c r="G470">
        <v>708342</v>
      </c>
    </row>
    <row r="471" spans="1:7" hidden="1" x14ac:dyDescent="0.2">
      <c r="A471" t="s">
        <v>32</v>
      </c>
      <c r="B471" t="s">
        <v>22</v>
      </c>
      <c r="C471">
        <v>60</v>
      </c>
      <c r="D471" t="s">
        <v>9</v>
      </c>
      <c r="E471">
        <v>2017</v>
      </c>
      <c r="F471">
        <v>7016</v>
      </c>
      <c r="G471">
        <v>701068</v>
      </c>
    </row>
    <row r="472" spans="1:7" hidden="1" x14ac:dyDescent="0.2">
      <c r="A472" t="s">
        <v>32</v>
      </c>
      <c r="B472" t="s">
        <v>23</v>
      </c>
      <c r="C472">
        <v>65</v>
      </c>
      <c r="D472" t="s">
        <v>9</v>
      </c>
      <c r="E472">
        <v>2017</v>
      </c>
      <c r="F472">
        <v>8524</v>
      </c>
      <c r="G472">
        <v>623201</v>
      </c>
    </row>
    <row r="473" spans="1:7" hidden="1" x14ac:dyDescent="0.2">
      <c r="A473" t="s">
        <v>32</v>
      </c>
      <c r="B473" t="s">
        <v>24</v>
      </c>
      <c r="C473">
        <v>70</v>
      </c>
      <c r="D473" t="s">
        <v>9</v>
      </c>
      <c r="E473">
        <v>2017</v>
      </c>
      <c r="F473">
        <v>10744</v>
      </c>
      <c r="G473">
        <v>503619</v>
      </c>
    </row>
    <row r="474" spans="1:7" hidden="1" x14ac:dyDescent="0.2">
      <c r="A474" t="s">
        <v>32</v>
      </c>
      <c r="B474" t="s">
        <v>25</v>
      </c>
      <c r="C474">
        <v>75</v>
      </c>
      <c r="D474" t="s">
        <v>9</v>
      </c>
      <c r="E474">
        <v>2017</v>
      </c>
      <c r="F474">
        <v>12480</v>
      </c>
      <c r="G474">
        <v>369026</v>
      </c>
    </row>
    <row r="475" spans="1:7" hidden="1" x14ac:dyDescent="0.2">
      <c r="A475" t="s">
        <v>32</v>
      </c>
      <c r="B475" t="s">
        <v>26</v>
      </c>
      <c r="C475">
        <v>80</v>
      </c>
      <c r="D475" t="s">
        <v>9</v>
      </c>
      <c r="E475">
        <v>2017</v>
      </c>
      <c r="F475">
        <v>14825</v>
      </c>
      <c r="G475">
        <v>261758</v>
      </c>
    </row>
    <row r="476" spans="1:7" hidden="1" x14ac:dyDescent="0.2">
      <c r="A476" t="s">
        <v>32</v>
      </c>
      <c r="B476" t="s">
        <v>27</v>
      </c>
      <c r="C476">
        <v>85</v>
      </c>
      <c r="D476" t="s">
        <v>9</v>
      </c>
      <c r="E476">
        <v>2017</v>
      </c>
      <c r="F476">
        <v>40630</v>
      </c>
      <c r="G476">
        <v>298979</v>
      </c>
    </row>
    <row r="477" spans="1:7" hidden="1" x14ac:dyDescent="0.2">
      <c r="A477" t="s">
        <v>32</v>
      </c>
      <c r="B477" t="s">
        <v>8</v>
      </c>
      <c r="C477">
        <v>0</v>
      </c>
      <c r="D477" t="s">
        <v>9</v>
      </c>
      <c r="E477">
        <v>2018</v>
      </c>
      <c r="F477">
        <v>598</v>
      </c>
      <c r="G477">
        <v>98874</v>
      </c>
    </row>
    <row r="478" spans="1:7" hidden="1" x14ac:dyDescent="0.2">
      <c r="A478" t="s">
        <v>32</v>
      </c>
      <c r="B478" t="s">
        <v>10</v>
      </c>
      <c r="C478">
        <v>1</v>
      </c>
      <c r="D478" t="s">
        <v>9</v>
      </c>
      <c r="E478">
        <v>2018</v>
      </c>
      <c r="F478">
        <v>127</v>
      </c>
      <c r="G478">
        <v>419850</v>
      </c>
    </row>
    <row r="479" spans="1:7" hidden="1" x14ac:dyDescent="0.2">
      <c r="A479" t="s">
        <v>32</v>
      </c>
      <c r="B479" t="s">
        <v>11</v>
      </c>
      <c r="C479">
        <v>5</v>
      </c>
      <c r="D479" t="s">
        <v>9</v>
      </c>
      <c r="E479">
        <v>2018</v>
      </c>
      <c r="F479">
        <v>74</v>
      </c>
      <c r="G479">
        <v>541235</v>
      </c>
    </row>
    <row r="480" spans="1:7" hidden="1" x14ac:dyDescent="0.2">
      <c r="A480" t="s">
        <v>32</v>
      </c>
      <c r="B480" t="s">
        <v>12</v>
      </c>
      <c r="C480">
        <v>10</v>
      </c>
      <c r="D480" t="s">
        <v>9</v>
      </c>
      <c r="E480">
        <v>2018</v>
      </c>
      <c r="F480">
        <v>111</v>
      </c>
      <c r="G480">
        <v>575948</v>
      </c>
    </row>
    <row r="481" spans="1:7" hidden="1" x14ac:dyDescent="0.2">
      <c r="A481" t="s">
        <v>32</v>
      </c>
      <c r="B481" t="s">
        <v>13</v>
      </c>
      <c r="C481">
        <v>15</v>
      </c>
      <c r="D481" t="s">
        <v>9</v>
      </c>
      <c r="E481">
        <v>2018</v>
      </c>
      <c r="F481">
        <v>230</v>
      </c>
      <c r="G481">
        <v>546876</v>
      </c>
    </row>
    <row r="482" spans="1:7" hidden="1" x14ac:dyDescent="0.2">
      <c r="A482" t="s">
        <v>32</v>
      </c>
      <c r="B482" t="s">
        <v>14</v>
      </c>
      <c r="C482">
        <v>20</v>
      </c>
      <c r="D482" t="s">
        <v>9</v>
      </c>
      <c r="E482">
        <v>2018</v>
      </c>
      <c r="F482">
        <v>356</v>
      </c>
      <c r="G482">
        <v>484176</v>
      </c>
    </row>
    <row r="483" spans="1:7" hidden="1" x14ac:dyDescent="0.2">
      <c r="A483" t="s">
        <v>32</v>
      </c>
      <c r="B483" t="s">
        <v>15</v>
      </c>
      <c r="C483">
        <v>25</v>
      </c>
      <c r="D483" t="s">
        <v>9</v>
      </c>
      <c r="E483">
        <v>2018</v>
      </c>
      <c r="F483">
        <v>459</v>
      </c>
      <c r="G483">
        <v>515036</v>
      </c>
    </row>
    <row r="484" spans="1:7" hidden="1" x14ac:dyDescent="0.2">
      <c r="A484" t="s">
        <v>32</v>
      </c>
      <c r="B484" t="s">
        <v>16</v>
      </c>
      <c r="C484">
        <v>30</v>
      </c>
      <c r="D484" t="s">
        <v>9</v>
      </c>
      <c r="E484">
        <v>2018</v>
      </c>
      <c r="F484">
        <v>678</v>
      </c>
      <c r="G484">
        <v>488180</v>
      </c>
    </row>
    <row r="485" spans="1:7" hidden="1" x14ac:dyDescent="0.2">
      <c r="A485" t="s">
        <v>32</v>
      </c>
      <c r="B485" t="s">
        <v>17</v>
      </c>
      <c r="C485">
        <v>35</v>
      </c>
      <c r="D485" t="s">
        <v>9</v>
      </c>
      <c r="E485">
        <v>2018</v>
      </c>
      <c r="F485">
        <v>912</v>
      </c>
      <c r="G485">
        <v>517608</v>
      </c>
    </row>
    <row r="486" spans="1:7" hidden="1" x14ac:dyDescent="0.2">
      <c r="A486" t="s">
        <v>32</v>
      </c>
      <c r="B486" t="s">
        <v>18</v>
      </c>
      <c r="C486">
        <v>40</v>
      </c>
      <c r="D486" t="s">
        <v>9</v>
      </c>
      <c r="E486">
        <v>2018</v>
      </c>
      <c r="F486">
        <v>1171</v>
      </c>
      <c r="G486">
        <v>497426</v>
      </c>
    </row>
    <row r="487" spans="1:7" hidden="1" x14ac:dyDescent="0.2">
      <c r="A487" t="s">
        <v>32</v>
      </c>
      <c r="B487" t="s">
        <v>19</v>
      </c>
      <c r="C487">
        <v>45</v>
      </c>
      <c r="D487" t="s">
        <v>9</v>
      </c>
      <c r="E487">
        <v>2018</v>
      </c>
      <c r="F487">
        <v>1863</v>
      </c>
      <c r="G487">
        <v>547466</v>
      </c>
    </row>
    <row r="488" spans="1:7" hidden="1" x14ac:dyDescent="0.2">
      <c r="A488" t="s">
        <v>32</v>
      </c>
      <c r="B488" t="s">
        <v>20</v>
      </c>
      <c r="C488">
        <v>50</v>
      </c>
      <c r="D488" t="s">
        <v>9</v>
      </c>
      <c r="E488">
        <v>2018</v>
      </c>
      <c r="F488">
        <v>3176</v>
      </c>
      <c r="G488">
        <v>599135</v>
      </c>
    </row>
    <row r="489" spans="1:7" hidden="1" x14ac:dyDescent="0.2">
      <c r="A489" t="s">
        <v>32</v>
      </c>
      <c r="B489" t="s">
        <v>21</v>
      </c>
      <c r="C489">
        <v>55</v>
      </c>
      <c r="D489" t="s">
        <v>9</v>
      </c>
      <c r="E489">
        <v>2018</v>
      </c>
      <c r="F489">
        <v>5122</v>
      </c>
      <c r="G489">
        <v>701348</v>
      </c>
    </row>
    <row r="490" spans="1:7" hidden="1" x14ac:dyDescent="0.2">
      <c r="A490" t="s">
        <v>32</v>
      </c>
      <c r="B490" t="s">
        <v>22</v>
      </c>
      <c r="C490">
        <v>60</v>
      </c>
      <c r="D490" t="s">
        <v>9</v>
      </c>
      <c r="E490">
        <v>2018</v>
      </c>
      <c r="F490">
        <v>6854</v>
      </c>
      <c r="G490">
        <v>708510</v>
      </c>
    </row>
    <row r="491" spans="1:7" hidden="1" x14ac:dyDescent="0.2">
      <c r="A491" t="s">
        <v>32</v>
      </c>
      <c r="B491" t="s">
        <v>23</v>
      </c>
      <c r="C491">
        <v>65</v>
      </c>
      <c r="D491" t="s">
        <v>9</v>
      </c>
      <c r="E491">
        <v>2018</v>
      </c>
      <c r="F491">
        <v>8652</v>
      </c>
      <c r="G491">
        <v>631149</v>
      </c>
    </row>
    <row r="492" spans="1:7" hidden="1" x14ac:dyDescent="0.2">
      <c r="A492" t="s">
        <v>32</v>
      </c>
      <c r="B492" t="s">
        <v>24</v>
      </c>
      <c r="C492">
        <v>70</v>
      </c>
      <c r="D492" t="s">
        <v>9</v>
      </c>
      <c r="E492">
        <v>2018</v>
      </c>
      <c r="F492">
        <v>11046</v>
      </c>
      <c r="G492">
        <v>517060</v>
      </c>
    </row>
    <row r="493" spans="1:7" hidden="1" x14ac:dyDescent="0.2">
      <c r="A493" t="s">
        <v>32</v>
      </c>
      <c r="B493" t="s">
        <v>25</v>
      </c>
      <c r="C493">
        <v>75</v>
      </c>
      <c r="D493" t="s">
        <v>9</v>
      </c>
      <c r="E493">
        <v>2018</v>
      </c>
      <c r="F493">
        <v>12865</v>
      </c>
      <c r="G493">
        <v>384193</v>
      </c>
    </row>
    <row r="494" spans="1:7" hidden="1" x14ac:dyDescent="0.2">
      <c r="A494" t="s">
        <v>32</v>
      </c>
      <c r="B494" t="s">
        <v>26</v>
      </c>
      <c r="C494">
        <v>80</v>
      </c>
      <c r="D494" t="s">
        <v>9</v>
      </c>
      <c r="E494">
        <v>2018</v>
      </c>
      <c r="F494">
        <v>14913</v>
      </c>
      <c r="G494">
        <v>266946</v>
      </c>
    </row>
    <row r="495" spans="1:7" hidden="1" x14ac:dyDescent="0.2">
      <c r="A495" t="s">
        <v>32</v>
      </c>
      <c r="B495" t="s">
        <v>27</v>
      </c>
      <c r="C495">
        <v>85</v>
      </c>
      <c r="D495" t="s">
        <v>9</v>
      </c>
      <c r="E495">
        <v>2018</v>
      </c>
      <c r="F495">
        <v>40322</v>
      </c>
      <c r="G495">
        <v>299375</v>
      </c>
    </row>
    <row r="496" spans="1:7" hidden="1" x14ac:dyDescent="0.2">
      <c r="A496" t="s">
        <v>32</v>
      </c>
      <c r="B496" t="s">
        <v>8</v>
      </c>
      <c r="C496">
        <v>0</v>
      </c>
      <c r="D496" t="s">
        <v>9</v>
      </c>
      <c r="E496">
        <v>2019</v>
      </c>
      <c r="F496">
        <v>564</v>
      </c>
      <c r="G496">
        <v>97552</v>
      </c>
    </row>
    <row r="497" spans="1:7" hidden="1" x14ac:dyDescent="0.2">
      <c r="A497" t="s">
        <v>32</v>
      </c>
      <c r="B497" t="s">
        <v>10</v>
      </c>
      <c r="C497">
        <v>1</v>
      </c>
      <c r="D497" t="s">
        <v>9</v>
      </c>
      <c r="E497">
        <v>2019</v>
      </c>
      <c r="F497">
        <v>122</v>
      </c>
      <c r="G497">
        <v>415348</v>
      </c>
    </row>
    <row r="498" spans="1:7" hidden="1" x14ac:dyDescent="0.2">
      <c r="A498" t="s">
        <v>32</v>
      </c>
      <c r="B498" t="s">
        <v>11</v>
      </c>
      <c r="C498">
        <v>5</v>
      </c>
      <c r="D498" t="s">
        <v>9</v>
      </c>
      <c r="E498">
        <v>2019</v>
      </c>
      <c r="F498">
        <v>77</v>
      </c>
      <c r="G498">
        <v>538290</v>
      </c>
    </row>
    <row r="499" spans="1:7" hidden="1" x14ac:dyDescent="0.2">
      <c r="A499" t="s">
        <v>32</v>
      </c>
      <c r="B499" t="s">
        <v>12</v>
      </c>
      <c r="C499">
        <v>10</v>
      </c>
      <c r="D499" t="s">
        <v>9</v>
      </c>
      <c r="E499">
        <v>2019</v>
      </c>
      <c r="F499">
        <v>100</v>
      </c>
      <c r="G499">
        <v>571859</v>
      </c>
    </row>
    <row r="500" spans="1:7" hidden="1" x14ac:dyDescent="0.2">
      <c r="A500" t="s">
        <v>32</v>
      </c>
      <c r="B500" t="s">
        <v>13</v>
      </c>
      <c r="C500">
        <v>15</v>
      </c>
      <c r="D500" t="s">
        <v>9</v>
      </c>
      <c r="E500">
        <v>2019</v>
      </c>
      <c r="F500">
        <v>275</v>
      </c>
      <c r="G500">
        <v>541730</v>
      </c>
    </row>
    <row r="501" spans="1:7" hidden="1" x14ac:dyDescent="0.2">
      <c r="A501" t="s">
        <v>32</v>
      </c>
      <c r="B501" t="s">
        <v>14</v>
      </c>
      <c r="C501">
        <v>20</v>
      </c>
      <c r="D501" t="s">
        <v>9</v>
      </c>
      <c r="E501">
        <v>2019</v>
      </c>
      <c r="F501">
        <v>383</v>
      </c>
      <c r="G501">
        <v>476624</v>
      </c>
    </row>
    <row r="502" spans="1:7" hidden="1" x14ac:dyDescent="0.2">
      <c r="A502" t="s">
        <v>32</v>
      </c>
      <c r="B502" t="s">
        <v>15</v>
      </c>
      <c r="C502">
        <v>25</v>
      </c>
      <c r="D502" t="s">
        <v>9</v>
      </c>
      <c r="E502">
        <v>2019</v>
      </c>
      <c r="F502">
        <v>515</v>
      </c>
      <c r="G502">
        <v>512785</v>
      </c>
    </row>
    <row r="503" spans="1:7" hidden="1" x14ac:dyDescent="0.2">
      <c r="A503" t="s">
        <v>32</v>
      </c>
      <c r="B503" t="s">
        <v>16</v>
      </c>
      <c r="C503">
        <v>30</v>
      </c>
      <c r="D503" t="s">
        <v>9</v>
      </c>
      <c r="E503">
        <v>2019</v>
      </c>
      <c r="F503">
        <v>633</v>
      </c>
      <c r="G503">
        <v>489745</v>
      </c>
    </row>
    <row r="504" spans="1:7" hidden="1" x14ac:dyDescent="0.2">
      <c r="A504" t="s">
        <v>32</v>
      </c>
      <c r="B504" t="s">
        <v>17</v>
      </c>
      <c r="C504">
        <v>35</v>
      </c>
      <c r="D504" t="s">
        <v>9</v>
      </c>
      <c r="E504">
        <v>2019</v>
      </c>
      <c r="F504">
        <v>925</v>
      </c>
      <c r="G504">
        <v>516329</v>
      </c>
    </row>
    <row r="505" spans="1:7" hidden="1" x14ac:dyDescent="0.2">
      <c r="A505" t="s">
        <v>32</v>
      </c>
      <c r="B505" t="s">
        <v>18</v>
      </c>
      <c r="C505">
        <v>40</v>
      </c>
      <c r="D505" t="s">
        <v>9</v>
      </c>
      <c r="E505">
        <v>2019</v>
      </c>
      <c r="F505">
        <v>1200</v>
      </c>
      <c r="G505">
        <v>500399</v>
      </c>
    </row>
    <row r="506" spans="1:7" hidden="1" x14ac:dyDescent="0.2">
      <c r="A506" t="s">
        <v>32</v>
      </c>
      <c r="B506" t="s">
        <v>19</v>
      </c>
      <c r="C506">
        <v>45</v>
      </c>
      <c r="D506" t="s">
        <v>9</v>
      </c>
      <c r="E506">
        <v>2019</v>
      </c>
      <c r="F506">
        <v>1807</v>
      </c>
      <c r="G506">
        <v>536515</v>
      </c>
    </row>
    <row r="507" spans="1:7" hidden="1" x14ac:dyDescent="0.2">
      <c r="A507" t="s">
        <v>32</v>
      </c>
      <c r="B507" t="s">
        <v>20</v>
      </c>
      <c r="C507">
        <v>50</v>
      </c>
      <c r="D507" t="s">
        <v>9</v>
      </c>
      <c r="E507">
        <v>2019</v>
      </c>
      <c r="F507">
        <v>2807</v>
      </c>
      <c r="G507">
        <v>576528</v>
      </c>
    </row>
    <row r="508" spans="1:7" hidden="1" x14ac:dyDescent="0.2">
      <c r="A508" t="s">
        <v>32</v>
      </c>
      <c r="B508" t="s">
        <v>21</v>
      </c>
      <c r="C508">
        <v>55</v>
      </c>
      <c r="D508" t="s">
        <v>9</v>
      </c>
      <c r="E508">
        <v>2019</v>
      </c>
      <c r="F508">
        <v>5069</v>
      </c>
      <c r="G508">
        <v>692618</v>
      </c>
    </row>
    <row r="509" spans="1:7" hidden="1" x14ac:dyDescent="0.2">
      <c r="A509" t="s">
        <v>32</v>
      </c>
      <c r="B509" t="s">
        <v>22</v>
      </c>
      <c r="C509">
        <v>60</v>
      </c>
      <c r="D509" t="s">
        <v>9</v>
      </c>
      <c r="E509">
        <v>2019</v>
      </c>
      <c r="F509">
        <v>7157</v>
      </c>
      <c r="G509">
        <v>710539</v>
      </c>
    </row>
    <row r="510" spans="1:7" hidden="1" x14ac:dyDescent="0.2">
      <c r="A510" t="s">
        <v>32</v>
      </c>
      <c r="B510" t="s">
        <v>23</v>
      </c>
      <c r="C510">
        <v>65</v>
      </c>
      <c r="D510" t="s">
        <v>9</v>
      </c>
      <c r="E510">
        <v>2019</v>
      </c>
      <c r="F510">
        <v>8733</v>
      </c>
      <c r="G510">
        <v>642756</v>
      </c>
    </row>
    <row r="511" spans="1:7" hidden="1" x14ac:dyDescent="0.2">
      <c r="A511" t="s">
        <v>32</v>
      </c>
      <c r="B511" t="s">
        <v>24</v>
      </c>
      <c r="C511">
        <v>70</v>
      </c>
      <c r="D511" t="s">
        <v>9</v>
      </c>
      <c r="E511">
        <v>2019</v>
      </c>
      <c r="F511">
        <v>11123</v>
      </c>
      <c r="G511">
        <v>533617</v>
      </c>
    </row>
    <row r="512" spans="1:7" hidden="1" x14ac:dyDescent="0.2">
      <c r="A512" t="s">
        <v>32</v>
      </c>
      <c r="B512" t="s">
        <v>25</v>
      </c>
      <c r="C512">
        <v>75</v>
      </c>
      <c r="D512" t="s">
        <v>9</v>
      </c>
      <c r="E512">
        <v>2019</v>
      </c>
      <c r="F512">
        <v>12942</v>
      </c>
      <c r="G512">
        <v>393918</v>
      </c>
    </row>
    <row r="513" spans="1:7" hidden="1" x14ac:dyDescent="0.2">
      <c r="A513" t="s">
        <v>32</v>
      </c>
      <c r="B513" t="s">
        <v>26</v>
      </c>
      <c r="C513">
        <v>80</v>
      </c>
      <c r="D513" t="s">
        <v>9</v>
      </c>
      <c r="E513">
        <v>2019</v>
      </c>
      <c r="F513">
        <v>14972</v>
      </c>
      <c r="G513">
        <v>271731</v>
      </c>
    </row>
    <row r="514" spans="1:7" hidden="1" x14ac:dyDescent="0.2">
      <c r="A514" t="s">
        <v>32</v>
      </c>
      <c r="B514" t="s">
        <v>27</v>
      </c>
      <c r="C514">
        <v>85</v>
      </c>
      <c r="D514" t="s">
        <v>9</v>
      </c>
      <c r="E514">
        <v>2019</v>
      </c>
      <c r="F514">
        <v>39728</v>
      </c>
      <c r="G514">
        <v>299725</v>
      </c>
    </row>
    <row r="515" spans="1:7" x14ac:dyDescent="0.2">
      <c r="A515" t="s">
        <v>32</v>
      </c>
      <c r="B515" t="s">
        <v>8</v>
      </c>
      <c r="C515">
        <v>0</v>
      </c>
      <c r="D515" t="s">
        <v>28</v>
      </c>
      <c r="E515">
        <v>2017</v>
      </c>
      <c r="F515">
        <v>768</v>
      </c>
      <c r="G515">
        <v>106453</v>
      </c>
    </row>
    <row r="516" spans="1:7" x14ac:dyDescent="0.2">
      <c r="A516" t="s">
        <v>32</v>
      </c>
      <c r="B516" t="s">
        <v>10</v>
      </c>
      <c r="C516">
        <v>1</v>
      </c>
      <c r="D516" t="s">
        <v>28</v>
      </c>
      <c r="E516">
        <v>2017</v>
      </c>
      <c r="F516">
        <v>164</v>
      </c>
      <c r="G516">
        <v>442555</v>
      </c>
    </row>
    <row r="517" spans="1:7" x14ac:dyDescent="0.2">
      <c r="A517" t="s">
        <v>32</v>
      </c>
      <c r="B517" t="s">
        <v>11</v>
      </c>
      <c r="C517">
        <v>5</v>
      </c>
      <c r="D517" t="s">
        <v>28</v>
      </c>
      <c r="E517">
        <v>2017</v>
      </c>
      <c r="F517">
        <v>97</v>
      </c>
      <c r="G517">
        <v>574860</v>
      </c>
    </row>
    <row r="518" spans="1:7" x14ac:dyDescent="0.2">
      <c r="A518" t="s">
        <v>32</v>
      </c>
      <c r="B518" t="s">
        <v>12</v>
      </c>
      <c r="C518">
        <v>10</v>
      </c>
      <c r="D518" t="s">
        <v>28</v>
      </c>
      <c r="E518">
        <v>2017</v>
      </c>
      <c r="F518">
        <v>152</v>
      </c>
      <c r="G518">
        <v>603067</v>
      </c>
    </row>
    <row r="519" spans="1:7" x14ac:dyDescent="0.2">
      <c r="A519" t="s">
        <v>32</v>
      </c>
      <c r="B519" t="s">
        <v>13</v>
      </c>
      <c r="C519">
        <v>15</v>
      </c>
      <c r="D519" t="s">
        <v>28</v>
      </c>
      <c r="E519">
        <v>2017</v>
      </c>
      <c r="F519">
        <v>559</v>
      </c>
      <c r="G519">
        <v>602897</v>
      </c>
    </row>
    <row r="520" spans="1:7" x14ac:dyDescent="0.2">
      <c r="A520" t="s">
        <v>32</v>
      </c>
      <c r="B520" t="s">
        <v>14</v>
      </c>
      <c r="C520">
        <v>20</v>
      </c>
      <c r="D520" t="s">
        <v>28</v>
      </c>
      <c r="E520">
        <v>2017</v>
      </c>
      <c r="F520">
        <v>970</v>
      </c>
      <c r="G520">
        <v>568905</v>
      </c>
    </row>
    <row r="521" spans="1:7" x14ac:dyDescent="0.2">
      <c r="A521" t="s">
        <v>32</v>
      </c>
      <c r="B521" t="s">
        <v>15</v>
      </c>
      <c r="C521">
        <v>25</v>
      </c>
      <c r="D521" t="s">
        <v>28</v>
      </c>
      <c r="E521">
        <v>2017</v>
      </c>
      <c r="F521">
        <v>1278</v>
      </c>
      <c r="G521">
        <v>578459</v>
      </c>
    </row>
    <row r="522" spans="1:7" x14ac:dyDescent="0.2">
      <c r="A522" t="s">
        <v>32</v>
      </c>
      <c r="B522" t="s">
        <v>16</v>
      </c>
      <c r="C522">
        <v>30</v>
      </c>
      <c r="D522" t="s">
        <v>28</v>
      </c>
      <c r="E522">
        <v>2017</v>
      </c>
      <c r="F522">
        <v>1403</v>
      </c>
      <c r="G522">
        <v>540872</v>
      </c>
    </row>
    <row r="523" spans="1:7" x14ac:dyDescent="0.2">
      <c r="A523" t="s">
        <v>32</v>
      </c>
      <c r="B523" t="s">
        <v>17</v>
      </c>
      <c r="C523">
        <v>35</v>
      </c>
      <c r="D523" t="s">
        <v>28</v>
      </c>
      <c r="E523">
        <v>2017</v>
      </c>
      <c r="F523">
        <v>1606</v>
      </c>
      <c r="G523">
        <v>551695</v>
      </c>
    </row>
    <row r="524" spans="1:7" x14ac:dyDescent="0.2">
      <c r="A524" t="s">
        <v>32</v>
      </c>
      <c r="B524" t="s">
        <v>18</v>
      </c>
      <c r="C524">
        <v>40</v>
      </c>
      <c r="D524" t="s">
        <v>28</v>
      </c>
      <c r="E524">
        <v>2017</v>
      </c>
      <c r="F524">
        <v>1913</v>
      </c>
      <c r="G524">
        <v>529474</v>
      </c>
    </row>
    <row r="525" spans="1:7" x14ac:dyDescent="0.2">
      <c r="A525" t="s">
        <v>32</v>
      </c>
      <c r="B525" t="s">
        <v>19</v>
      </c>
      <c r="C525">
        <v>45</v>
      </c>
      <c r="D525" t="s">
        <v>28</v>
      </c>
      <c r="E525">
        <v>2017</v>
      </c>
      <c r="F525">
        <v>2830</v>
      </c>
      <c r="G525">
        <v>580537</v>
      </c>
    </row>
    <row r="526" spans="1:7" x14ac:dyDescent="0.2">
      <c r="A526" t="s">
        <v>32</v>
      </c>
      <c r="B526" t="s">
        <v>20</v>
      </c>
      <c r="C526">
        <v>50</v>
      </c>
      <c r="D526" t="s">
        <v>28</v>
      </c>
      <c r="E526">
        <v>2017</v>
      </c>
      <c r="F526">
        <v>4984</v>
      </c>
      <c r="G526">
        <v>631517</v>
      </c>
    </row>
    <row r="527" spans="1:7" x14ac:dyDescent="0.2">
      <c r="A527" t="s">
        <v>32</v>
      </c>
      <c r="B527" t="s">
        <v>21</v>
      </c>
      <c r="C527">
        <v>55</v>
      </c>
      <c r="D527" t="s">
        <v>28</v>
      </c>
      <c r="E527">
        <v>2017</v>
      </c>
      <c r="F527">
        <v>8137</v>
      </c>
      <c r="G527">
        <v>701541</v>
      </c>
    </row>
    <row r="528" spans="1:7" x14ac:dyDescent="0.2">
      <c r="A528" t="s">
        <v>32</v>
      </c>
      <c r="B528" t="s">
        <v>22</v>
      </c>
      <c r="C528">
        <v>60</v>
      </c>
      <c r="D528" t="s">
        <v>28</v>
      </c>
      <c r="E528">
        <v>2017</v>
      </c>
      <c r="F528">
        <v>11002</v>
      </c>
      <c r="G528">
        <v>682939</v>
      </c>
    </row>
    <row r="529" spans="1:7" x14ac:dyDescent="0.2">
      <c r="A529" t="s">
        <v>32</v>
      </c>
      <c r="B529" t="s">
        <v>23</v>
      </c>
      <c r="C529">
        <v>65</v>
      </c>
      <c r="D529" t="s">
        <v>28</v>
      </c>
      <c r="E529">
        <v>2017</v>
      </c>
      <c r="F529">
        <v>13162</v>
      </c>
      <c r="G529">
        <v>605824</v>
      </c>
    </row>
    <row r="530" spans="1:7" x14ac:dyDescent="0.2">
      <c r="A530" t="s">
        <v>32</v>
      </c>
      <c r="B530" t="s">
        <v>24</v>
      </c>
      <c r="C530">
        <v>70</v>
      </c>
      <c r="D530" t="s">
        <v>28</v>
      </c>
      <c r="E530">
        <v>2017</v>
      </c>
      <c r="F530">
        <v>14754</v>
      </c>
      <c r="G530">
        <v>472547</v>
      </c>
    </row>
    <row r="531" spans="1:7" x14ac:dyDescent="0.2">
      <c r="A531" t="s">
        <v>32</v>
      </c>
      <c r="B531" t="s">
        <v>25</v>
      </c>
      <c r="C531">
        <v>75</v>
      </c>
      <c r="D531" t="s">
        <v>28</v>
      </c>
      <c r="E531">
        <v>2017</v>
      </c>
      <c r="F531">
        <v>15576</v>
      </c>
      <c r="G531">
        <v>325804</v>
      </c>
    </row>
    <row r="532" spans="1:7" x14ac:dyDescent="0.2">
      <c r="A532" t="s">
        <v>32</v>
      </c>
      <c r="B532" t="s">
        <v>26</v>
      </c>
      <c r="C532">
        <v>80</v>
      </c>
      <c r="D532" t="s">
        <v>28</v>
      </c>
      <c r="E532">
        <v>2017</v>
      </c>
      <c r="F532">
        <v>15816</v>
      </c>
      <c r="G532">
        <v>206773</v>
      </c>
    </row>
    <row r="533" spans="1:7" x14ac:dyDescent="0.2">
      <c r="A533" t="s">
        <v>32</v>
      </c>
      <c r="B533" t="s">
        <v>27</v>
      </c>
      <c r="C533">
        <v>85</v>
      </c>
      <c r="D533" t="s">
        <v>28</v>
      </c>
      <c r="E533">
        <v>2017</v>
      </c>
      <c r="F533">
        <v>25856</v>
      </c>
      <c r="G533">
        <v>166817</v>
      </c>
    </row>
    <row r="534" spans="1:7" hidden="1" x14ac:dyDescent="0.2">
      <c r="A534" t="s">
        <v>32</v>
      </c>
      <c r="B534" t="s">
        <v>8</v>
      </c>
      <c r="C534">
        <v>0</v>
      </c>
      <c r="D534" t="s">
        <v>28</v>
      </c>
      <c r="E534">
        <v>2018</v>
      </c>
      <c r="F534">
        <v>753</v>
      </c>
      <c r="G534">
        <v>103647</v>
      </c>
    </row>
    <row r="535" spans="1:7" hidden="1" x14ac:dyDescent="0.2">
      <c r="A535" t="s">
        <v>32</v>
      </c>
      <c r="B535" t="s">
        <v>10</v>
      </c>
      <c r="C535">
        <v>1</v>
      </c>
      <c r="D535" t="s">
        <v>28</v>
      </c>
      <c r="E535">
        <v>2018</v>
      </c>
      <c r="F535">
        <v>187</v>
      </c>
      <c r="G535">
        <v>440927</v>
      </c>
    </row>
    <row r="536" spans="1:7" hidden="1" x14ac:dyDescent="0.2">
      <c r="A536" t="s">
        <v>32</v>
      </c>
      <c r="B536" t="s">
        <v>11</v>
      </c>
      <c r="C536">
        <v>5</v>
      </c>
      <c r="D536" t="s">
        <v>28</v>
      </c>
      <c r="E536">
        <v>2018</v>
      </c>
      <c r="F536">
        <v>97</v>
      </c>
      <c r="G536">
        <v>567909</v>
      </c>
    </row>
    <row r="537" spans="1:7" hidden="1" x14ac:dyDescent="0.2">
      <c r="A537" t="s">
        <v>32</v>
      </c>
      <c r="B537" t="s">
        <v>12</v>
      </c>
      <c r="C537">
        <v>10</v>
      </c>
      <c r="D537" t="s">
        <v>28</v>
      </c>
      <c r="E537">
        <v>2018</v>
      </c>
      <c r="F537">
        <v>140</v>
      </c>
      <c r="G537">
        <v>604426</v>
      </c>
    </row>
    <row r="538" spans="1:7" hidden="1" x14ac:dyDescent="0.2">
      <c r="A538" t="s">
        <v>32</v>
      </c>
      <c r="B538" t="s">
        <v>13</v>
      </c>
      <c r="C538">
        <v>15</v>
      </c>
      <c r="D538" t="s">
        <v>28</v>
      </c>
      <c r="E538">
        <v>2018</v>
      </c>
      <c r="F538">
        <v>562</v>
      </c>
      <c r="G538">
        <v>597957</v>
      </c>
    </row>
    <row r="539" spans="1:7" hidden="1" x14ac:dyDescent="0.2">
      <c r="A539" t="s">
        <v>32</v>
      </c>
      <c r="B539" t="s">
        <v>14</v>
      </c>
      <c r="C539">
        <v>20</v>
      </c>
      <c r="D539" t="s">
        <v>28</v>
      </c>
      <c r="E539">
        <v>2018</v>
      </c>
      <c r="F539">
        <v>949</v>
      </c>
      <c r="G539">
        <v>560139</v>
      </c>
    </row>
    <row r="540" spans="1:7" hidden="1" x14ac:dyDescent="0.2">
      <c r="A540" t="s">
        <v>32</v>
      </c>
      <c r="B540" t="s">
        <v>15</v>
      </c>
      <c r="C540">
        <v>25</v>
      </c>
      <c r="D540" t="s">
        <v>28</v>
      </c>
      <c r="E540">
        <v>2018</v>
      </c>
      <c r="F540">
        <v>1181</v>
      </c>
      <c r="G540">
        <v>587638</v>
      </c>
    </row>
    <row r="541" spans="1:7" hidden="1" x14ac:dyDescent="0.2">
      <c r="A541" t="s">
        <v>32</v>
      </c>
      <c r="B541" t="s">
        <v>16</v>
      </c>
      <c r="C541">
        <v>30</v>
      </c>
      <c r="D541" t="s">
        <v>28</v>
      </c>
      <c r="E541">
        <v>2018</v>
      </c>
      <c r="F541">
        <v>1320</v>
      </c>
      <c r="G541">
        <v>539672</v>
      </c>
    </row>
    <row r="542" spans="1:7" hidden="1" x14ac:dyDescent="0.2">
      <c r="A542" t="s">
        <v>32</v>
      </c>
      <c r="B542" t="s">
        <v>17</v>
      </c>
      <c r="C542">
        <v>35</v>
      </c>
      <c r="D542" t="s">
        <v>28</v>
      </c>
      <c r="E542">
        <v>2018</v>
      </c>
      <c r="F542">
        <v>1714</v>
      </c>
      <c r="G542">
        <v>555314</v>
      </c>
    </row>
    <row r="543" spans="1:7" hidden="1" x14ac:dyDescent="0.2">
      <c r="A543" t="s">
        <v>32</v>
      </c>
      <c r="B543" t="s">
        <v>18</v>
      </c>
      <c r="C543">
        <v>40</v>
      </c>
      <c r="D543" t="s">
        <v>28</v>
      </c>
      <c r="E543">
        <v>2018</v>
      </c>
      <c r="F543">
        <v>1873</v>
      </c>
      <c r="G543">
        <v>529001</v>
      </c>
    </row>
    <row r="544" spans="1:7" hidden="1" x14ac:dyDescent="0.2">
      <c r="A544" t="s">
        <v>32</v>
      </c>
      <c r="B544" t="s">
        <v>19</v>
      </c>
      <c r="C544">
        <v>45</v>
      </c>
      <c r="D544" t="s">
        <v>28</v>
      </c>
      <c r="E544">
        <v>2018</v>
      </c>
      <c r="F544">
        <v>2879</v>
      </c>
      <c r="G544">
        <v>572633</v>
      </c>
    </row>
    <row r="545" spans="1:7" hidden="1" x14ac:dyDescent="0.2">
      <c r="A545" t="s">
        <v>32</v>
      </c>
      <c r="B545" t="s">
        <v>20</v>
      </c>
      <c r="C545">
        <v>50</v>
      </c>
      <c r="D545" t="s">
        <v>28</v>
      </c>
      <c r="E545">
        <v>2018</v>
      </c>
      <c r="F545">
        <v>4811</v>
      </c>
      <c r="G545">
        <v>608095</v>
      </c>
    </row>
    <row r="546" spans="1:7" hidden="1" x14ac:dyDescent="0.2">
      <c r="A546" t="s">
        <v>32</v>
      </c>
      <c r="B546" t="s">
        <v>21</v>
      </c>
      <c r="C546">
        <v>55</v>
      </c>
      <c r="D546" t="s">
        <v>28</v>
      </c>
      <c r="E546">
        <v>2018</v>
      </c>
      <c r="F546">
        <v>8134</v>
      </c>
      <c r="G546">
        <v>692244</v>
      </c>
    </row>
    <row r="547" spans="1:7" hidden="1" x14ac:dyDescent="0.2">
      <c r="A547" t="s">
        <v>32</v>
      </c>
      <c r="B547" t="s">
        <v>22</v>
      </c>
      <c r="C547">
        <v>60</v>
      </c>
      <c r="D547" t="s">
        <v>28</v>
      </c>
      <c r="E547">
        <v>2018</v>
      </c>
      <c r="F547">
        <v>11048</v>
      </c>
      <c r="G547">
        <v>688053</v>
      </c>
    </row>
    <row r="548" spans="1:7" hidden="1" x14ac:dyDescent="0.2">
      <c r="A548" t="s">
        <v>32</v>
      </c>
      <c r="B548" t="s">
        <v>23</v>
      </c>
      <c r="C548">
        <v>65</v>
      </c>
      <c r="D548" t="s">
        <v>28</v>
      </c>
      <c r="E548">
        <v>2018</v>
      </c>
      <c r="F548">
        <v>13340</v>
      </c>
      <c r="G548">
        <v>610695</v>
      </c>
    </row>
    <row r="549" spans="1:7" hidden="1" x14ac:dyDescent="0.2">
      <c r="A549" t="s">
        <v>32</v>
      </c>
      <c r="B549" t="s">
        <v>24</v>
      </c>
      <c r="C549">
        <v>70</v>
      </c>
      <c r="D549" t="s">
        <v>28</v>
      </c>
      <c r="E549">
        <v>2018</v>
      </c>
      <c r="F549">
        <v>15086</v>
      </c>
      <c r="G549">
        <v>487002</v>
      </c>
    </row>
    <row r="550" spans="1:7" hidden="1" x14ac:dyDescent="0.2">
      <c r="A550" t="s">
        <v>32</v>
      </c>
      <c r="B550" t="s">
        <v>25</v>
      </c>
      <c r="C550">
        <v>75</v>
      </c>
      <c r="D550" t="s">
        <v>28</v>
      </c>
      <c r="E550">
        <v>2018</v>
      </c>
      <c r="F550">
        <v>16034</v>
      </c>
      <c r="G550">
        <v>340834</v>
      </c>
    </row>
    <row r="551" spans="1:7" hidden="1" x14ac:dyDescent="0.2">
      <c r="A551" t="s">
        <v>32</v>
      </c>
      <c r="B551" t="s">
        <v>26</v>
      </c>
      <c r="C551">
        <v>80</v>
      </c>
      <c r="D551" t="s">
        <v>28</v>
      </c>
      <c r="E551">
        <v>2018</v>
      </c>
      <c r="F551">
        <v>15792</v>
      </c>
      <c r="G551">
        <v>213446</v>
      </c>
    </row>
    <row r="552" spans="1:7" hidden="1" x14ac:dyDescent="0.2">
      <c r="A552" t="s">
        <v>32</v>
      </c>
      <c r="B552" t="s">
        <v>27</v>
      </c>
      <c r="C552">
        <v>85</v>
      </c>
      <c r="D552" t="s">
        <v>28</v>
      </c>
      <c r="E552">
        <v>2018</v>
      </c>
      <c r="F552">
        <v>25799</v>
      </c>
      <c r="G552">
        <v>169696</v>
      </c>
    </row>
    <row r="553" spans="1:7" hidden="1" x14ac:dyDescent="0.2">
      <c r="A553" t="s">
        <v>32</v>
      </c>
      <c r="B553" t="s">
        <v>8</v>
      </c>
      <c r="C553">
        <v>0</v>
      </c>
      <c r="D553" t="s">
        <v>28</v>
      </c>
      <c r="E553">
        <v>2019</v>
      </c>
      <c r="F553">
        <v>689</v>
      </c>
      <c r="G553">
        <v>102338</v>
      </c>
    </row>
    <row r="554" spans="1:7" hidden="1" x14ac:dyDescent="0.2">
      <c r="A554" t="s">
        <v>32</v>
      </c>
      <c r="B554" t="s">
        <v>10</v>
      </c>
      <c r="C554">
        <v>1</v>
      </c>
      <c r="D554" t="s">
        <v>28</v>
      </c>
      <c r="E554">
        <v>2019</v>
      </c>
      <c r="F554">
        <v>174</v>
      </c>
      <c r="G554">
        <v>437168</v>
      </c>
    </row>
    <row r="555" spans="1:7" hidden="1" x14ac:dyDescent="0.2">
      <c r="A555" t="s">
        <v>32</v>
      </c>
      <c r="B555" t="s">
        <v>11</v>
      </c>
      <c r="C555">
        <v>5</v>
      </c>
      <c r="D555" t="s">
        <v>28</v>
      </c>
      <c r="E555">
        <v>2019</v>
      </c>
      <c r="F555">
        <v>100</v>
      </c>
      <c r="G555">
        <v>565666</v>
      </c>
    </row>
    <row r="556" spans="1:7" hidden="1" x14ac:dyDescent="0.2">
      <c r="A556" t="s">
        <v>32</v>
      </c>
      <c r="B556" t="s">
        <v>12</v>
      </c>
      <c r="C556">
        <v>10</v>
      </c>
      <c r="D556" t="s">
        <v>28</v>
      </c>
      <c r="E556">
        <v>2019</v>
      </c>
      <c r="F556">
        <v>181</v>
      </c>
      <c r="G556">
        <v>600076</v>
      </c>
    </row>
    <row r="557" spans="1:7" hidden="1" x14ac:dyDescent="0.2">
      <c r="A557" t="s">
        <v>32</v>
      </c>
      <c r="B557" t="s">
        <v>13</v>
      </c>
      <c r="C557">
        <v>15</v>
      </c>
      <c r="D557" t="s">
        <v>28</v>
      </c>
      <c r="E557">
        <v>2019</v>
      </c>
      <c r="F557">
        <v>570</v>
      </c>
      <c r="G557">
        <v>591181</v>
      </c>
    </row>
    <row r="558" spans="1:7" hidden="1" x14ac:dyDescent="0.2">
      <c r="A558" t="s">
        <v>32</v>
      </c>
      <c r="B558" t="s">
        <v>14</v>
      </c>
      <c r="C558">
        <v>20</v>
      </c>
      <c r="D558" t="s">
        <v>28</v>
      </c>
      <c r="E558">
        <v>2019</v>
      </c>
      <c r="F558">
        <v>898</v>
      </c>
      <c r="G558">
        <v>551858</v>
      </c>
    </row>
    <row r="559" spans="1:7" hidden="1" x14ac:dyDescent="0.2">
      <c r="A559" t="s">
        <v>32</v>
      </c>
      <c r="B559" t="s">
        <v>15</v>
      </c>
      <c r="C559">
        <v>25</v>
      </c>
      <c r="D559" t="s">
        <v>28</v>
      </c>
      <c r="E559">
        <v>2019</v>
      </c>
      <c r="F559">
        <v>1169</v>
      </c>
      <c r="G559">
        <v>588036</v>
      </c>
    </row>
    <row r="560" spans="1:7" hidden="1" x14ac:dyDescent="0.2">
      <c r="A560" t="s">
        <v>32</v>
      </c>
      <c r="B560" t="s">
        <v>16</v>
      </c>
      <c r="C560">
        <v>30</v>
      </c>
      <c r="D560" t="s">
        <v>28</v>
      </c>
      <c r="E560">
        <v>2019</v>
      </c>
      <c r="F560">
        <v>1357</v>
      </c>
      <c r="G560">
        <v>542899</v>
      </c>
    </row>
    <row r="561" spans="1:7" hidden="1" x14ac:dyDescent="0.2">
      <c r="A561" t="s">
        <v>32</v>
      </c>
      <c r="B561" t="s">
        <v>17</v>
      </c>
      <c r="C561">
        <v>35</v>
      </c>
      <c r="D561" t="s">
        <v>28</v>
      </c>
      <c r="E561">
        <v>2019</v>
      </c>
      <c r="F561">
        <v>1737</v>
      </c>
      <c r="G561">
        <v>552412</v>
      </c>
    </row>
    <row r="562" spans="1:7" hidden="1" x14ac:dyDescent="0.2">
      <c r="A562" t="s">
        <v>32</v>
      </c>
      <c r="B562" t="s">
        <v>18</v>
      </c>
      <c r="C562">
        <v>40</v>
      </c>
      <c r="D562" t="s">
        <v>28</v>
      </c>
      <c r="E562">
        <v>2019</v>
      </c>
      <c r="F562">
        <v>2076</v>
      </c>
      <c r="G562">
        <v>532440</v>
      </c>
    </row>
    <row r="563" spans="1:7" hidden="1" x14ac:dyDescent="0.2">
      <c r="A563" t="s">
        <v>32</v>
      </c>
      <c r="B563" t="s">
        <v>19</v>
      </c>
      <c r="C563">
        <v>45</v>
      </c>
      <c r="D563" t="s">
        <v>28</v>
      </c>
      <c r="E563">
        <v>2019</v>
      </c>
      <c r="F563">
        <v>2909</v>
      </c>
      <c r="G563">
        <v>560610</v>
      </c>
    </row>
    <row r="564" spans="1:7" hidden="1" x14ac:dyDescent="0.2">
      <c r="A564" t="s">
        <v>32</v>
      </c>
      <c r="B564" t="s">
        <v>20</v>
      </c>
      <c r="C564">
        <v>50</v>
      </c>
      <c r="D564" t="s">
        <v>28</v>
      </c>
      <c r="E564">
        <v>2019</v>
      </c>
      <c r="F564">
        <v>4521</v>
      </c>
      <c r="G564">
        <v>587393</v>
      </c>
    </row>
    <row r="565" spans="1:7" hidden="1" x14ac:dyDescent="0.2">
      <c r="A565" t="s">
        <v>32</v>
      </c>
      <c r="B565" t="s">
        <v>21</v>
      </c>
      <c r="C565">
        <v>55</v>
      </c>
      <c r="D565" t="s">
        <v>28</v>
      </c>
      <c r="E565">
        <v>2019</v>
      </c>
      <c r="F565">
        <v>7948</v>
      </c>
      <c r="G565">
        <v>682598</v>
      </c>
    </row>
    <row r="566" spans="1:7" hidden="1" x14ac:dyDescent="0.2">
      <c r="A566" t="s">
        <v>32</v>
      </c>
      <c r="B566" t="s">
        <v>22</v>
      </c>
      <c r="C566">
        <v>60</v>
      </c>
      <c r="D566" t="s">
        <v>28</v>
      </c>
      <c r="E566">
        <v>2019</v>
      </c>
      <c r="F566">
        <v>11229</v>
      </c>
      <c r="G566">
        <v>689823</v>
      </c>
    </row>
    <row r="567" spans="1:7" hidden="1" x14ac:dyDescent="0.2">
      <c r="A567" t="s">
        <v>32</v>
      </c>
      <c r="B567" t="s">
        <v>23</v>
      </c>
      <c r="C567">
        <v>65</v>
      </c>
      <c r="D567" t="s">
        <v>28</v>
      </c>
      <c r="E567">
        <v>2019</v>
      </c>
      <c r="F567">
        <v>13449</v>
      </c>
      <c r="G567">
        <v>619115</v>
      </c>
    </row>
    <row r="568" spans="1:7" hidden="1" x14ac:dyDescent="0.2">
      <c r="A568" t="s">
        <v>32</v>
      </c>
      <c r="B568" t="s">
        <v>24</v>
      </c>
      <c r="C568">
        <v>70</v>
      </c>
      <c r="D568" t="s">
        <v>28</v>
      </c>
      <c r="E568">
        <v>2019</v>
      </c>
      <c r="F568">
        <v>15558</v>
      </c>
      <c r="G568">
        <v>503309</v>
      </c>
    </row>
    <row r="569" spans="1:7" hidden="1" x14ac:dyDescent="0.2">
      <c r="A569" t="s">
        <v>32</v>
      </c>
      <c r="B569" t="s">
        <v>25</v>
      </c>
      <c r="C569">
        <v>75</v>
      </c>
      <c r="D569" t="s">
        <v>28</v>
      </c>
      <c r="E569">
        <v>2019</v>
      </c>
      <c r="F569">
        <v>16511</v>
      </c>
      <c r="G569">
        <v>350018</v>
      </c>
    </row>
    <row r="570" spans="1:7" hidden="1" x14ac:dyDescent="0.2">
      <c r="A570" t="s">
        <v>32</v>
      </c>
      <c r="B570" t="s">
        <v>26</v>
      </c>
      <c r="C570">
        <v>80</v>
      </c>
      <c r="D570" t="s">
        <v>28</v>
      </c>
      <c r="E570">
        <v>2019</v>
      </c>
      <c r="F570">
        <v>16085</v>
      </c>
      <c r="G570">
        <v>219171</v>
      </c>
    </row>
    <row r="571" spans="1:7" hidden="1" x14ac:dyDescent="0.2">
      <c r="A571" t="s">
        <v>32</v>
      </c>
      <c r="B571" t="s">
        <v>27</v>
      </c>
      <c r="C571">
        <v>85</v>
      </c>
      <c r="D571" t="s">
        <v>28</v>
      </c>
      <c r="E571">
        <v>2019</v>
      </c>
      <c r="F571">
        <v>25964</v>
      </c>
      <c r="G571">
        <v>173920</v>
      </c>
    </row>
    <row r="572" spans="1:7" hidden="1" x14ac:dyDescent="0.2">
      <c r="A572" t="s">
        <v>33</v>
      </c>
      <c r="B572" t="s">
        <v>8</v>
      </c>
      <c r="C572">
        <v>0</v>
      </c>
      <c r="D572" t="s">
        <v>9</v>
      </c>
      <c r="E572">
        <v>2017</v>
      </c>
      <c r="F572">
        <v>900</v>
      </c>
      <c r="G572">
        <v>171663</v>
      </c>
    </row>
    <row r="573" spans="1:7" hidden="1" x14ac:dyDescent="0.2">
      <c r="A573" t="s">
        <v>33</v>
      </c>
      <c r="B573" t="s">
        <v>10</v>
      </c>
      <c r="C573">
        <v>1</v>
      </c>
      <c r="D573" t="s">
        <v>9</v>
      </c>
      <c r="E573">
        <v>2017</v>
      </c>
      <c r="F573">
        <v>161</v>
      </c>
      <c r="G573">
        <v>698315</v>
      </c>
    </row>
    <row r="574" spans="1:7" hidden="1" x14ac:dyDescent="0.2">
      <c r="A574" t="s">
        <v>33</v>
      </c>
      <c r="B574" t="s">
        <v>11</v>
      </c>
      <c r="C574">
        <v>5</v>
      </c>
      <c r="D574" t="s">
        <v>9</v>
      </c>
      <c r="E574">
        <v>2017</v>
      </c>
      <c r="F574">
        <v>105</v>
      </c>
      <c r="G574">
        <v>883756</v>
      </c>
    </row>
    <row r="575" spans="1:7" hidden="1" x14ac:dyDescent="0.2">
      <c r="A575" t="s">
        <v>33</v>
      </c>
      <c r="B575" t="s">
        <v>12</v>
      </c>
      <c r="C575">
        <v>10</v>
      </c>
      <c r="D575" t="s">
        <v>9</v>
      </c>
      <c r="E575">
        <v>2017</v>
      </c>
      <c r="F575">
        <v>127</v>
      </c>
      <c r="G575">
        <v>897403</v>
      </c>
    </row>
    <row r="576" spans="1:7" hidden="1" x14ac:dyDescent="0.2">
      <c r="A576" t="s">
        <v>33</v>
      </c>
      <c r="B576" t="s">
        <v>13</v>
      </c>
      <c r="C576">
        <v>15</v>
      </c>
      <c r="D576" t="s">
        <v>9</v>
      </c>
      <c r="E576">
        <v>2017</v>
      </c>
      <c r="F576">
        <v>312</v>
      </c>
      <c r="G576">
        <v>983066</v>
      </c>
    </row>
    <row r="577" spans="1:7" hidden="1" x14ac:dyDescent="0.2">
      <c r="A577" t="s">
        <v>33</v>
      </c>
      <c r="B577" t="s">
        <v>14</v>
      </c>
      <c r="C577">
        <v>20</v>
      </c>
      <c r="D577" t="s">
        <v>9</v>
      </c>
      <c r="E577">
        <v>2017</v>
      </c>
      <c r="F577">
        <v>565</v>
      </c>
      <c r="G577">
        <v>1125349</v>
      </c>
    </row>
    <row r="578" spans="1:7" hidden="1" x14ac:dyDescent="0.2">
      <c r="A578" t="s">
        <v>33</v>
      </c>
      <c r="B578" t="s">
        <v>15</v>
      </c>
      <c r="C578">
        <v>25</v>
      </c>
      <c r="D578" t="s">
        <v>9</v>
      </c>
      <c r="E578">
        <v>2017</v>
      </c>
      <c r="F578">
        <v>777</v>
      </c>
      <c r="G578">
        <v>984746</v>
      </c>
    </row>
    <row r="579" spans="1:7" hidden="1" x14ac:dyDescent="0.2">
      <c r="A579" t="s">
        <v>33</v>
      </c>
      <c r="B579" t="s">
        <v>16</v>
      </c>
      <c r="C579">
        <v>30</v>
      </c>
      <c r="D579" t="s">
        <v>9</v>
      </c>
      <c r="E579">
        <v>2017</v>
      </c>
      <c r="F579">
        <v>1025</v>
      </c>
      <c r="G579">
        <v>898889</v>
      </c>
    </row>
    <row r="580" spans="1:7" hidden="1" x14ac:dyDescent="0.2">
      <c r="A580" t="s">
        <v>33</v>
      </c>
      <c r="B580" t="s">
        <v>17</v>
      </c>
      <c r="C580">
        <v>35</v>
      </c>
      <c r="D580" t="s">
        <v>9</v>
      </c>
      <c r="E580">
        <v>2017</v>
      </c>
      <c r="F580">
        <v>1292</v>
      </c>
      <c r="G580">
        <v>883700</v>
      </c>
    </row>
    <row r="581" spans="1:7" hidden="1" x14ac:dyDescent="0.2">
      <c r="A581" t="s">
        <v>33</v>
      </c>
      <c r="B581" t="s">
        <v>18</v>
      </c>
      <c r="C581">
        <v>40</v>
      </c>
      <c r="D581" t="s">
        <v>9</v>
      </c>
      <c r="E581">
        <v>2017</v>
      </c>
      <c r="F581">
        <v>1574</v>
      </c>
      <c r="G581">
        <v>809282</v>
      </c>
    </row>
    <row r="582" spans="1:7" hidden="1" x14ac:dyDescent="0.2">
      <c r="A582" t="s">
        <v>33</v>
      </c>
      <c r="B582" t="s">
        <v>19</v>
      </c>
      <c r="C582">
        <v>45</v>
      </c>
      <c r="D582" t="s">
        <v>9</v>
      </c>
      <c r="E582">
        <v>2017</v>
      </c>
      <c r="F582">
        <v>2511</v>
      </c>
      <c r="G582">
        <v>874204</v>
      </c>
    </row>
    <row r="583" spans="1:7" hidden="1" x14ac:dyDescent="0.2">
      <c r="A583" t="s">
        <v>33</v>
      </c>
      <c r="B583" t="s">
        <v>20</v>
      </c>
      <c r="C583">
        <v>50</v>
      </c>
      <c r="D583" t="s">
        <v>9</v>
      </c>
      <c r="E583">
        <v>2017</v>
      </c>
      <c r="F583">
        <v>4106</v>
      </c>
      <c r="G583">
        <v>932663</v>
      </c>
    </row>
    <row r="584" spans="1:7" hidden="1" x14ac:dyDescent="0.2">
      <c r="A584" t="s">
        <v>33</v>
      </c>
      <c r="B584" t="s">
        <v>21</v>
      </c>
      <c r="C584">
        <v>55</v>
      </c>
      <c r="D584" t="s">
        <v>9</v>
      </c>
      <c r="E584">
        <v>2017</v>
      </c>
      <c r="F584">
        <v>6525</v>
      </c>
      <c r="G584">
        <v>1020087</v>
      </c>
    </row>
    <row r="585" spans="1:7" hidden="1" x14ac:dyDescent="0.2">
      <c r="A585" t="s">
        <v>33</v>
      </c>
      <c r="B585" t="s">
        <v>22</v>
      </c>
      <c r="C585">
        <v>60</v>
      </c>
      <c r="D585" t="s">
        <v>9</v>
      </c>
      <c r="E585">
        <v>2017</v>
      </c>
      <c r="F585">
        <v>8486</v>
      </c>
      <c r="G585">
        <v>985685</v>
      </c>
    </row>
    <row r="586" spans="1:7" hidden="1" x14ac:dyDescent="0.2">
      <c r="A586" t="s">
        <v>33</v>
      </c>
      <c r="B586" t="s">
        <v>23</v>
      </c>
      <c r="C586">
        <v>65</v>
      </c>
      <c r="D586" t="s">
        <v>9</v>
      </c>
      <c r="E586">
        <v>2017</v>
      </c>
      <c r="F586">
        <v>10882</v>
      </c>
      <c r="G586">
        <v>871889</v>
      </c>
    </row>
    <row r="587" spans="1:7" hidden="1" x14ac:dyDescent="0.2">
      <c r="A587" t="s">
        <v>33</v>
      </c>
      <c r="B587" t="s">
        <v>24</v>
      </c>
      <c r="C587">
        <v>70</v>
      </c>
      <c r="D587" t="s">
        <v>9</v>
      </c>
      <c r="E587">
        <v>2017</v>
      </c>
      <c r="F587">
        <v>13293</v>
      </c>
      <c r="G587">
        <v>685552</v>
      </c>
    </row>
    <row r="588" spans="1:7" hidden="1" x14ac:dyDescent="0.2">
      <c r="A588" t="s">
        <v>33</v>
      </c>
      <c r="B588" t="s">
        <v>25</v>
      </c>
      <c r="C588">
        <v>75</v>
      </c>
      <c r="D588" t="s">
        <v>9</v>
      </c>
      <c r="E588">
        <v>2017</v>
      </c>
      <c r="F588">
        <v>15464</v>
      </c>
      <c r="G588">
        <v>488350</v>
      </c>
    </row>
    <row r="589" spans="1:7" hidden="1" x14ac:dyDescent="0.2">
      <c r="A589" t="s">
        <v>33</v>
      </c>
      <c r="B589" t="s">
        <v>26</v>
      </c>
      <c r="C589">
        <v>80</v>
      </c>
      <c r="D589" t="s">
        <v>9</v>
      </c>
      <c r="E589">
        <v>2017</v>
      </c>
      <c r="F589">
        <v>18693</v>
      </c>
      <c r="G589">
        <v>346121</v>
      </c>
    </row>
    <row r="590" spans="1:7" hidden="1" x14ac:dyDescent="0.2">
      <c r="A590" t="s">
        <v>33</v>
      </c>
      <c r="B590" t="s">
        <v>27</v>
      </c>
      <c r="C590">
        <v>85</v>
      </c>
      <c r="D590" t="s">
        <v>9</v>
      </c>
      <c r="E590">
        <v>2017</v>
      </c>
      <c r="F590">
        <v>54792</v>
      </c>
      <c r="G590">
        <v>404197</v>
      </c>
    </row>
    <row r="591" spans="1:7" hidden="1" x14ac:dyDescent="0.2">
      <c r="A591" t="s">
        <v>33</v>
      </c>
      <c r="B591" t="s">
        <v>8</v>
      </c>
      <c r="C591">
        <v>0</v>
      </c>
      <c r="D591" t="s">
        <v>9</v>
      </c>
      <c r="E591">
        <v>2018</v>
      </c>
      <c r="F591">
        <v>879</v>
      </c>
      <c r="G591">
        <v>167177</v>
      </c>
    </row>
    <row r="592" spans="1:7" hidden="1" x14ac:dyDescent="0.2">
      <c r="A592" t="s">
        <v>33</v>
      </c>
      <c r="B592" t="s">
        <v>10</v>
      </c>
      <c r="C592">
        <v>1</v>
      </c>
      <c r="D592" t="s">
        <v>9</v>
      </c>
      <c r="E592">
        <v>2018</v>
      </c>
      <c r="F592">
        <v>141</v>
      </c>
      <c r="G592">
        <v>697437</v>
      </c>
    </row>
    <row r="593" spans="1:7" hidden="1" x14ac:dyDescent="0.2">
      <c r="A593" t="s">
        <v>33</v>
      </c>
      <c r="B593" t="s">
        <v>11</v>
      </c>
      <c r="C593">
        <v>5</v>
      </c>
      <c r="D593" t="s">
        <v>9</v>
      </c>
      <c r="E593">
        <v>2018</v>
      </c>
      <c r="F593">
        <v>115</v>
      </c>
      <c r="G593">
        <v>879912</v>
      </c>
    </row>
    <row r="594" spans="1:7" hidden="1" x14ac:dyDescent="0.2">
      <c r="A594" t="s">
        <v>33</v>
      </c>
      <c r="B594" t="s">
        <v>12</v>
      </c>
      <c r="C594">
        <v>10</v>
      </c>
      <c r="D594" t="s">
        <v>9</v>
      </c>
      <c r="E594">
        <v>2018</v>
      </c>
      <c r="F594">
        <v>137</v>
      </c>
      <c r="G594">
        <v>905230</v>
      </c>
    </row>
    <row r="595" spans="1:7" hidden="1" x14ac:dyDescent="0.2">
      <c r="A595" t="s">
        <v>33</v>
      </c>
      <c r="B595" t="s">
        <v>13</v>
      </c>
      <c r="C595">
        <v>15</v>
      </c>
      <c r="D595" t="s">
        <v>9</v>
      </c>
      <c r="E595">
        <v>2018</v>
      </c>
      <c r="F595">
        <v>319</v>
      </c>
      <c r="G595">
        <v>984663</v>
      </c>
    </row>
    <row r="596" spans="1:7" hidden="1" x14ac:dyDescent="0.2">
      <c r="A596" t="s">
        <v>33</v>
      </c>
      <c r="B596" t="s">
        <v>14</v>
      </c>
      <c r="C596">
        <v>20</v>
      </c>
      <c r="D596" t="s">
        <v>9</v>
      </c>
      <c r="E596">
        <v>2018</v>
      </c>
      <c r="F596">
        <v>518</v>
      </c>
      <c r="G596">
        <v>1118139</v>
      </c>
    </row>
    <row r="597" spans="1:7" hidden="1" x14ac:dyDescent="0.2">
      <c r="A597" t="s">
        <v>33</v>
      </c>
      <c r="B597" t="s">
        <v>15</v>
      </c>
      <c r="C597">
        <v>25</v>
      </c>
      <c r="D597" t="s">
        <v>9</v>
      </c>
      <c r="E597">
        <v>2018</v>
      </c>
      <c r="F597">
        <v>729</v>
      </c>
      <c r="G597">
        <v>991306</v>
      </c>
    </row>
    <row r="598" spans="1:7" hidden="1" x14ac:dyDescent="0.2">
      <c r="A598" t="s">
        <v>33</v>
      </c>
      <c r="B598" t="s">
        <v>16</v>
      </c>
      <c r="C598">
        <v>30</v>
      </c>
      <c r="D598" t="s">
        <v>9</v>
      </c>
      <c r="E598">
        <v>2018</v>
      </c>
      <c r="F598">
        <v>993</v>
      </c>
      <c r="G598">
        <v>903087</v>
      </c>
    </row>
    <row r="599" spans="1:7" hidden="1" x14ac:dyDescent="0.2">
      <c r="A599" t="s">
        <v>33</v>
      </c>
      <c r="B599" t="s">
        <v>17</v>
      </c>
      <c r="C599">
        <v>35</v>
      </c>
      <c r="D599" t="s">
        <v>9</v>
      </c>
      <c r="E599">
        <v>2018</v>
      </c>
      <c r="F599">
        <v>1309</v>
      </c>
      <c r="G599">
        <v>900264</v>
      </c>
    </row>
    <row r="600" spans="1:7" hidden="1" x14ac:dyDescent="0.2">
      <c r="A600" t="s">
        <v>33</v>
      </c>
      <c r="B600" t="s">
        <v>18</v>
      </c>
      <c r="C600">
        <v>40</v>
      </c>
      <c r="D600" t="s">
        <v>9</v>
      </c>
      <c r="E600">
        <v>2018</v>
      </c>
      <c r="F600">
        <v>1628</v>
      </c>
      <c r="G600">
        <v>816861</v>
      </c>
    </row>
    <row r="601" spans="1:7" hidden="1" x14ac:dyDescent="0.2">
      <c r="A601" t="s">
        <v>33</v>
      </c>
      <c r="B601" t="s">
        <v>19</v>
      </c>
      <c r="C601">
        <v>45</v>
      </c>
      <c r="D601" t="s">
        <v>9</v>
      </c>
      <c r="E601">
        <v>2018</v>
      </c>
      <c r="F601">
        <v>2544</v>
      </c>
      <c r="G601">
        <v>867724</v>
      </c>
    </row>
    <row r="602" spans="1:7" hidden="1" x14ac:dyDescent="0.2">
      <c r="A602" t="s">
        <v>33</v>
      </c>
      <c r="B602" t="s">
        <v>20</v>
      </c>
      <c r="C602">
        <v>50</v>
      </c>
      <c r="D602" t="s">
        <v>9</v>
      </c>
      <c r="E602">
        <v>2018</v>
      </c>
      <c r="F602">
        <v>3869</v>
      </c>
      <c r="G602">
        <v>904321</v>
      </c>
    </row>
    <row r="603" spans="1:7" hidden="1" x14ac:dyDescent="0.2">
      <c r="A603" t="s">
        <v>33</v>
      </c>
      <c r="B603" t="s">
        <v>21</v>
      </c>
      <c r="C603">
        <v>55</v>
      </c>
      <c r="D603" t="s">
        <v>9</v>
      </c>
      <c r="E603">
        <v>2018</v>
      </c>
      <c r="F603">
        <v>6522</v>
      </c>
      <c r="G603">
        <v>1015581</v>
      </c>
    </row>
    <row r="604" spans="1:7" hidden="1" x14ac:dyDescent="0.2">
      <c r="A604" t="s">
        <v>33</v>
      </c>
      <c r="B604" t="s">
        <v>22</v>
      </c>
      <c r="C604">
        <v>60</v>
      </c>
      <c r="D604" t="s">
        <v>9</v>
      </c>
      <c r="E604">
        <v>2018</v>
      </c>
      <c r="F604">
        <v>8762</v>
      </c>
      <c r="G604">
        <v>1000624</v>
      </c>
    </row>
    <row r="605" spans="1:7" hidden="1" x14ac:dyDescent="0.2">
      <c r="A605" t="s">
        <v>33</v>
      </c>
      <c r="B605" t="s">
        <v>23</v>
      </c>
      <c r="C605">
        <v>65</v>
      </c>
      <c r="D605" t="s">
        <v>9</v>
      </c>
      <c r="E605">
        <v>2018</v>
      </c>
      <c r="F605">
        <v>10714</v>
      </c>
      <c r="G605">
        <v>888431</v>
      </c>
    </row>
    <row r="606" spans="1:7" hidden="1" x14ac:dyDescent="0.2">
      <c r="A606" t="s">
        <v>33</v>
      </c>
      <c r="B606" t="s">
        <v>24</v>
      </c>
      <c r="C606">
        <v>70</v>
      </c>
      <c r="D606" t="s">
        <v>9</v>
      </c>
      <c r="E606">
        <v>2018</v>
      </c>
      <c r="F606">
        <v>13580</v>
      </c>
      <c r="G606">
        <v>715388</v>
      </c>
    </row>
    <row r="607" spans="1:7" hidden="1" x14ac:dyDescent="0.2">
      <c r="A607" t="s">
        <v>33</v>
      </c>
      <c r="B607" t="s">
        <v>25</v>
      </c>
      <c r="C607">
        <v>75</v>
      </c>
      <c r="D607" t="s">
        <v>9</v>
      </c>
      <c r="E607">
        <v>2018</v>
      </c>
      <c r="F607">
        <v>16119</v>
      </c>
      <c r="G607">
        <v>516708</v>
      </c>
    </row>
    <row r="608" spans="1:7" hidden="1" x14ac:dyDescent="0.2">
      <c r="A608" t="s">
        <v>33</v>
      </c>
      <c r="B608" t="s">
        <v>26</v>
      </c>
      <c r="C608">
        <v>80</v>
      </c>
      <c r="D608" t="s">
        <v>9</v>
      </c>
      <c r="E608">
        <v>2018</v>
      </c>
      <c r="F608">
        <v>18825</v>
      </c>
      <c r="G608">
        <v>355125</v>
      </c>
    </row>
    <row r="609" spans="1:7" hidden="1" x14ac:dyDescent="0.2">
      <c r="A609" t="s">
        <v>33</v>
      </c>
      <c r="B609" t="s">
        <v>27</v>
      </c>
      <c r="C609">
        <v>85</v>
      </c>
      <c r="D609" t="s">
        <v>9</v>
      </c>
      <c r="E609">
        <v>2018</v>
      </c>
      <c r="F609">
        <v>54802</v>
      </c>
      <c r="G609">
        <v>406898</v>
      </c>
    </row>
    <row r="610" spans="1:7" hidden="1" x14ac:dyDescent="0.2">
      <c r="A610" t="s">
        <v>33</v>
      </c>
      <c r="B610" t="s">
        <v>8</v>
      </c>
      <c r="C610">
        <v>0</v>
      </c>
      <c r="D610" t="s">
        <v>9</v>
      </c>
      <c r="E610">
        <v>2019</v>
      </c>
      <c r="F610">
        <v>876</v>
      </c>
      <c r="G610">
        <v>164847</v>
      </c>
    </row>
    <row r="611" spans="1:7" hidden="1" x14ac:dyDescent="0.2">
      <c r="A611" t="s">
        <v>33</v>
      </c>
      <c r="B611" t="s">
        <v>10</v>
      </c>
      <c r="C611">
        <v>1</v>
      </c>
      <c r="D611" t="s">
        <v>9</v>
      </c>
      <c r="E611">
        <v>2019</v>
      </c>
      <c r="F611">
        <v>169</v>
      </c>
      <c r="G611">
        <v>689482</v>
      </c>
    </row>
    <row r="612" spans="1:7" hidden="1" x14ac:dyDescent="0.2">
      <c r="A612" t="s">
        <v>33</v>
      </c>
      <c r="B612" t="s">
        <v>11</v>
      </c>
      <c r="C612">
        <v>5</v>
      </c>
      <c r="D612" t="s">
        <v>9</v>
      </c>
      <c r="E612">
        <v>2019</v>
      </c>
      <c r="F612">
        <v>101</v>
      </c>
      <c r="G612">
        <v>879473</v>
      </c>
    </row>
    <row r="613" spans="1:7" hidden="1" x14ac:dyDescent="0.2">
      <c r="A613" t="s">
        <v>33</v>
      </c>
      <c r="B613" t="s">
        <v>12</v>
      </c>
      <c r="C613">
        <v>10</v>
      </c>
      <c r="D613" t="s">
        <v>9</v>
      </c>
      <c r="E613">
        <v>2019</v>
      </c>
      <c r="F613">
        <v>137</v>
      </c>
      <c r="G613">
        <v>903096</v>
      </c>
    </row>
    <row r="614" spans="1:7" hidden="1" x14ac:dyDescent="0.2">
      <c r="A614" t="s">
        <v>33</v>
      </c>
      <c r="B614" t="s">
        <v>13</v>
      </c>
      <c r="C614">
        <v>15</v>
      </c>
      <c r="D614" t="s">
        <v>9</v>
      </c>
      <c r="E614">
        <v>2019</v>
      </c>
      <c r="F614">
        <v>330</v>
      </c>
      <c r="G614">
        <v>982216</v>
      </c>
    </row>
    <row r="615" spans="1:7" hidden="1" x14ac:dyDescent="0.2">
      <c r="A615" t="s">
        <v>33</v>
      </c>
      <c r="B615" t="s">
        <v>14</v>
      </c>
      <c r="C615">
        <v>20</v>
      </c>
      <c r="D615" t="s">
        <v>9</v>
      </c>
      <c r="E615">
        <v>2019</v>
      </c>
      <c r="F615">
        <v>497</v>
      </c>
      <c r="G615">
        <v>1105955</v>
      </c>
    </row>
    <row r="616" spans="1:7" hidden="1" x14ac:dyDescent="0.2">
      <c r="A616" t="s">
        <v>33</v>
      </c>
      <c r="B616" t="s">
        <v>15</v>
      </c>
      <c r="C616">
        <v>25</v>
      </c>
      <c r="D616" t="s">
        <v>9</v>
      </c>
      <c r="E616">
        <v>2019</v>
      </c>
      <c r="F616">
        <v>681</v>
      </c>
      <c r="G616">
        <v>984541</v>
      </c>
    </row>
    <row r="617" spans="1:7" hidden="1" x14ac:dyDescent="0.2">
      <c r="A617" t="s">
        <v>33</v>
      </c>
      <c r="B617" t="s">
        <v>16</v>
      </c>
      <c r="C617">
        <v>30</v>
      </c>
      <c r="D617" t="s">
        <v>9</v>
      </c>
      <c r="E617">
        <v>2019</v>
      </c>
      <c r="F617">
        <v>983</v>
      </c>
      <c r="G617">
        <v>912487</v>
      </c>
    </row>
    <row r="618" spans="1:7" hidden="1" x14ac:dyDescent="0.2">
      <c r="A618" t="s">
        <v>33</v>
      </c>
      <c r="B618" t="s">
        <v>17</v>
      </c>
      <c r="C618">
        <v>35</v>
      </c>
      <c r="D618" t="s">
        <v>9</v>
      </c>
      <c r="E618">
        <v>2019</v>
      </c>
      <c r="F618">
        <v>1360</v>
      </c>
      <c r="G618">
        <v>907495</v>
      </c>
    </row>
    <row r="619" spans="1:7" hidden="1" x14ac:dyDescent="0.2">
      <c r="A619" t="s">
        <v>33</v>
      </c>
      <c r="B619" t="s">
        <v>18</v>
      </c>
      <c r="C619">
        <v>40</v>
      </c>
      <c r="D619" t="s">
        <v>9</v>
      </c>
      <c r="E619">
        <v>2019</v>
      </c>
      <c r="F619">
        <v>1659</v>
      </c>
      <c r="G619">
        <v>829362</v>
      </c>
    </row>
    <row r="620" spans="1:7" hidden="1" x14ac:dyDescent="0.2">
      <c r="A620" t="s">
        <v>33</v>
      </c>
      <c r="B620" t="s">
        <v>19</v>
      </c>
      <c r="C620">
        <v>45</v>
      </c>
      <c r="D620" t="s">
        <v>9</v>
      </c>
      <c r="E620">
        <v>2019</v>
      </c>
      <c r="F620">
        <v>2487</v>
      </c>
      <c r="G620">
        <v>852580</v>
      </c>
    </row>
    <row r="621" spans="1:7" hidden="1" x14ac:dyDescent="0.2">
      <c r="A621" t="s">
        <v>33</v>
      </c>
      <c r="B621" t="s">
        <v>20</v>
      </c>
      <c r="C621">
        <v>50</v>
      </c>
      <c r="D621" t="s">
        <v>9</v>
      </c>
      <c r="E621">
        <v>2019</v>
      </c>
      <c r="F621">
        <v>3736</v>
      </c>
      <c r="G621">
        <v>880695</v>
      </c>
    </row>
    <row r="622" spans="1:7" hidden="1" x14ac:dyDescent="0.2">
      <c r="A622" t="s">
        <v>33</v>
      </c>
      <c r="B622" t="s">
        <v>21</v>
      </c>
      <c r="C622">
        <v>55</v>
      </c>
      <c r="D622" t="s">
        <v>9</v>
      </c>
      <c r="E622">
        <v>2019</v>
      </c>
      <c r="F622">
        <v>6323</v>
      </c>
      <c r="G622">
        <v>1008073</v>
      </c>
    </row>
    <row r="623" spans="1:7" hidden="1" x14ac:dyDescent="0.2">
      <c r="A623" t="s">
        <v>33</v>
      </c>
      <c r="B623" t="s">
        <v>22</v>
      </c>
      <c r="C623">
        <v>60</v>
      </c>
      <c r="D623" t="s">
        <v>9</v>
      </c>
      <c r="E623">
        <v>2019</v>
      </c>
      <c r="F623">
        <v>8986</v>
      </c>
      <c r="G623">
        <v>1007744</v>
      </c>
    </row>
    <row r="624" spans="1:7" hidden="1" x14ac:dyDescent="0.2">
      <c r="A624" t="s">
        <v>33</v>
      </c>
      <c r="B624" t="s">
        <v>23</v>
      </c>
      <c r="C624">
        <v>65</v>
      </c>
      <c r="D624" t="s">
        <v>9</v>
      </c>
      <c r="E624">
        <v>2019</v>
      </c>
      <c r="F624">
        <v>10943</v>
      </c>
      <c r="G624">
        <v>908610</v>
      </c>
    </row>
    <row r="625" spans="1:7" hidden="1" x14ac:dyDescent="0.2">
      <c r="A625" t="s">
        <v>33</v>
      </c>
      <c r="B625" t="s">
        <v>24</v>
      </c>
      <c r="C625">
        <v>70</v>
      </c>
      <c r="D625" t="s">
        <v>9</v>
      </c>
      <c r="E625">
        <v>2019</v>
      </c>
      <c r="F625">
        <v>13926</v>
      </c>
      <c r="G625">
        <v>747992</v>
      </c>
    </row>
    <row r="626" spans="1:7" hidden="1" x14ac:dyDescent="0.2">
      <c r="A626" t="s">
        <v>33</v>
      </c>
      <c r="B626" t="s">
        <v>25</v>
      </c>
      <c r="C626">
        <v>75</v>
      </c>
      <c r="D626" t="s">
        <v>9</v>
      </c>
      <c r="E626">
        <v>2019</v>
      </c>
      <c r="F626">
        <v>16282</v>
      </c>
      <c r="G626">
        <v>537323</v>
      </c>
    </row>
    <row r="627" spans="1:7" hidden="1" x14ac:dyDescent="0.2">
      <c r="A627" t="s">
        <v>33</v>
      </c>
      <c r="B627" t="s">
        <v>26</v>
      </c>
      <c r="C627">
        <v>80</v>
      </c>
      <c r="D627" t="s">
        <v>9</v>
      </c>
      <c r="E627">
        <v>2019</v>
      </c>
      <c r="F627">
        <v>19359</v>
      </c>
      <c r="G627">
        <v>364459</v>
      </c>
    </row>
    <row r="628" spans="1:7" hidden="1" x14ac:dyDescent="0.2">
      <c r="A628" t="s">
        <v>33</v>
      </c>
      <c r="B628" t="s">
        <v>27</v>
      </c>
      <c r="C628">
        <v>85</v>
      </c>
      <c r="D628" t="s">
        <v>9</v>
      </c>
      <c r="E628">
        <v>2019</v>
      </c>
      <c r="F628">
        <v>53659</v>
      </c>
      <c r="G628">
        <v>407341</v>
      </c>
    </row>
    <row r="629" spans="1:7" x14ac:dyDescent="0.2">
      <c r="A629" t="s">
        <v>33</v>
      </c>
      <c r="B629" t="s">
        <v>8</v>
      </c>
      <c r="C629">
        <v>0</v>
      </c>
      <c r="D629" t="s">
        <v>28</v>
      </c>
      <c r="E629">
        <v>2017</v>
      </c>
      <c r="F629">
        <v>1236</v>
      </c>
      <c r="G629">
        <v>179865</v>
      </c>
    </row>
    <row r="630" spans="1:7" x14ac:dyDescent="0.2">
      <c r="A630" t="s">
        <v>33</v>
      </c>
      <c r="B630" t="s">
        <v>10</v>
      </c>
      <c r="C630">
        <v>1</v>
      </c>
      <c r="D630" t="s">
        <v>28</v>
      </c>
      <c r="E630">
        <v>2017</v>
      </c>
      <c r="F630">
        <v>234</v>
      </c>
      <c r="G630">
        <v>731449</v>
      </c>
    </row>
    <row r="631" spans="1:7" x14ac:dyDescent="0.2">
      <c r="A631" t="s">
        <v>33</v>
      </c>
      <c r="B631" t="s">
        <v>11</v>
      </c>
      <c r="C631">
        <v>5</v>
      </c>
      <c r="D631" t="s">
        <v>28</v>
      </c>
      <c r="E631">
        <v>2017</v>
      </c>
      <c r="F631">
        <v>127</v>
      </c>
      <c r="G631">
        <v>924271</v>
      </c>
    </row>
    <row r="632" spans="1:7" x14ac:dyDescent="0.2">
      <c r="A632" t="s">
        <v>33</v>
      </c>
      <c r="B632" t="s">
        <v>12</v>
      </c>
      <c r="C632">
        <v>10</v>
      </c>
      <c r="D632" t="s">
        <v>28</v>
      </c>
      <c r="E632">
        <v>2017</v>
      </c>
      <c r="F632">
        <v>199</v>
      </c>
      <c r="G632">
        <v>936229</v>
      </c>
    </row>
    <row r="633" spans="1:7" x14ac:dyDescent="0.2">
      <c r="A633" t="s">
        <v>33</v>
      </c>
      <c r="B633" t="s">
        <v>13</v>
      </c>
      <c r="C633">
        <v>15</v>
      </c>
      <c r="D633" t="s">
        <v>28</v>
      </c>
      <c r="E633">
        <v>2017</v>
      </c>
      <c r="F633">
        <v>743</v>
      </c>
      <c r="G633">
        <v>1024910</v>
      </c>
    </row>
    <row r="634" spans="1:7" x14ac:dyDescent="0.2">
      <c r="A634" t="s">
        <v>33</v>
      </c>
      <c r="B634" t="s">
        <v>14</v>
      </c>
      <c r="C634">
        <v>20</v>
      </c>
      <c r="D634" t="s">
        <v>28</v>
      </c>
      <c r="E634">
        <v>2017</v>
      </c>
      <c r="F634">
        <v>1451</v>
      </c>
      <c r="G634">
        <v>1230570</v>
      </c>
    </row>
    <row r="635" spans="1:7" x14ac:dyDescent="0.2">
      <c r="A635" t="s">
        <v>33</v>
      </c>
      <c r="B635" t="s">
        <v>15</v>
      </c>
      <c r="C635">
        <v>25</v>
      </c>
      <c r="D635" t="s">
        <v>28</v>
      </c>
      <c r="E635">
        <v>2017</v>
      </c>
      <c r="F635">
        <v>1802</v>
      </c>
      <c r="G635">
        <v>1057301</v>
      </c>
    </row>
    <row r="636" spans="1:7" x14ac:dyDescent="0.2">
      <c r="A636" t="s">
        <v>33</v>
      </c>
      <c r="B636" t="s">
        <v>16</v>
      </c>
      <c r="C636">
        <v>30</v>
      </c>
      <c r="D636" t="s">
        <v>28</v>
      </c>
      <c r="E636">
        <v>2017</v>
      </c>
      <c r="F636">
        <v>2003</v>
      </c>
      <c r="G636">
        <v>937542</v>
      </c>
    </row>
    <row r="637" spans="1:7" x14ac:dyDescent="0.2">
      <c r="A637" t="s">
        <v>33</v>
      </c>
      <c r="B637" t="s">
        <v>17</v>
      </c>
      <c r="C637">
        <v>35</v>
      </c>
      <c r="D637" t="s">
        <v>28</v>
      </c>
      <c r="E637">
        <v>2017</v>
      </c>
      <c r="F637">
        <v>2278</v>
      </c>
      <c r="G637">
        <v>904110</v>
      </c>
    </row>
    <row r="638" spans="1:7" x14ac:dyDescent="0.2">
      <c r="A638" t="s">
        <v>33</v>
      </c>
      <c r="B638" t="s">
        <v>18</v>
      </c>
      <c r="C638">
        <v>40</v>
      </c>
      <c r="D638" t="s">
        <v>28</v>
      </c>
      <c r="E638">
        <v>2017</v>
      </c>
      <c r="F638">
        <v>2568</v>
      </c>
      <c r="G638">
        <v>815896</v>
      </c>
    </row>
    <row r="639" spans="1:7" x14ac:dyDescent="0.2">
      <c r="A639" t="s">
        <v>33</v>
      </c>
      <c r="B639" t="s">
        <v>19</v>
      </c>
      <c r="C639">
        <v>45</v>
      </c>
      <c r="D639" t="s">
        <v>28</v>
      </c>
      <c r="E639">
        <v>2017</v>
      </c>
      <c r="F639">
        <v>3958</v>
      </c>
      <c r="G639">
        <v>866764</v>
      </c>
    </row>
    <row r="640" spans="1:7" x14ac:dyDescent="0.2">
      <c r="A640" t="s">
        <v>33</v>
      </c>
      <c r="B640" t="s">
        <v>20</v>
      </c>
      <c r="C640">
        <v>50</v>
      </c>
      <c r="D640" t="s">
        <v>28</v>
      </c>
      <c r="E640">
        <v>2017</v>
      </c>
      <c r="F640">
        <v>6228</v>
      </c>
      <c r="G640">
        <v>904265</v>
      </c>
    </row>
    <row r="641" spans="1:7" x14ac:dyDescent="0.2">
      <c r="A641" t="s">
        <v>33</v>
      </c>
      <c r="B641" t="s">
        <v>21</v>
      </c>
      <c r="C641">
        <v>55</v>
      </c>
      <c r="D641" t="s">
        <v>28</v>
      </c>
      <c r="E641">
        <v>2017</v>
      </c>
      <c r="F641">
        <v>9906</v>
      </c>
      <c r="G641">
        <v>960395</v>
      </c>
    </row>
    <row r="642" spans="1:7" x14ac:dyDescent="0.2">
      <c r="A642" t="s">
        <v>33</v>
      </c>
      <c r="B642" t="s">
        <v>22</v>
      </c>
      <c r="C642">
        <v>60</v>
      </c>
      <c r="D642" t="s">
        <v>28</v>
      </c>
      <c r="E642">
        <v>2017</v>
      </c>
      <c r="F642">
        <v>12963</v>
      </c>
      <c r="G642">
        <v>903040</v>
      </c>
    </row>
    <row r="643" spans="1:7" x14ac:dyDescent="0.2">
      <c r="A643" t="s">
        <v>33</v>
      </c>
      <c r="B643" t="s">
        <v>23</v>
      </c>
      <c r="C643">
        <v>65</v>
      </c>
      <c r="D643" t="s">
        <v>28</v>
      </c>
      <c r="E643">
        <v>2017</v>
      </c>
      <c r="F643">
        <v>15296</v>
      </c>
      <c r="G643">
        <v>792862</v>
      </c>
    </row>
    <row r="644" spans="1:7" x14ac:dyDescent="0.2">
      <c r="A644" t="s">
        <v>33</v>
      </c>
      <c r="B644" t="s">
        <v>24</v>
      </c>
      <c r="C644">
        <v>70</v>
      </c>
      <c r="D644" t="s">
        <v>28</v>
      </c>
      <c r="E644">
        <v>2017</v>
      </c>
      <c r="F644">
        <v>17075</v>
      </c>
      <c r="G644">
        <v>607239</v>
      </c>
    </row>
    <row r="645" spans="1:7" x14ac:dyDescent="0.2">
      <c r="A645" t="s">
        <v>33</v>
      </c>
      <c r="B645" t="s">
        <v>25</v>
      </c>
      <c r="C645">
        <v>75</v>
      </c>
      <c r="D645" t="s">
        <v>28</v>
      </c>
      <c r="E645">
        <v>2017</v>
      </c>
      <c r="F645">
        <v>17936</v>
      </c>
      <c r="G645">
        <v>406407</v>
      </c>
    </row>
    <row r="646" spans="1:7" x14ac:dyDescent="0.2">
      <c r="A646" t="s">
        <v>33</v>
      </c>
      <c r="B646" t="s">
        <v>26</v>
      </c>
      <c r="C646">
        <v>80</v>
      </c>
      <c r="D646" t="s">
        <v>28</v>
      </c>
      <c r="E646">
        <v>2017</v>
      </c>
      <c r="F646">
        <v>18842</v>
      </c>
      <c r="G646">
        <v>262034</v>
      </c>
    </row>
    <row r="647" spans="1:7" x14ac:dyDescent="0.2">
      <c r="A647" t="s">
        <v>33</v>
      </c>
      <c r="B647" t="s">
        <v>27</v>
      </c>
      <c r="C647">
        <v>85</v>
      </c>
      <c r="D647" t="s">
        <v>28</v>
      </c>
      <c r="E647">
        <v>2017</v>
      </c>
      <c r="F647">
        <v>34833</v>
      </c>
      <c r="G647">
        <v>227024</v>
      </c>
    </row>
    <row r="648" spans="1:7" hidden="1" x14ac:dyDescent="0.2">
      <c r="A648" t="s">
        <v>33</v>
      </c>
      <c r="B648" t="s">
        <v>8</v>
      </c>
      <c r="C648">
        <v>0</v>
      </c>
      <c r="D648" t="s">
        <v>28</v>
      </c>
      <c r="E648">
        <v>2018</v>
      </c>
      <c r="F648">
        <v>1229</v>
      </c>
      <c r="G648">
        <v>175133</v>
      </c>
    </row>
    <row r="649" spans="1:7" hidden="1" x14ac:dyDescent="0.2">
      <c r="A649" t="s">
        <v>33</v>
      </c>
      <c r="B649" t="s">
        <v>10</v>
      </c>
      <c r="C649">
        <v>1</v>
      </c>
      <c r="D649" t="s">
        <v>28</v>
      </c>
      <c r="E649">
        <v>2018</v>
      </c>
      <c r="F649">
        <v>222</v>
      </c>
      <c r="G649">
        <v>730950</v>
      </c>
    </row>
    <row r="650" spans="1:7" hidden="1" x14ac:dyDescent="0.2">
      <c r="A650" t="s">
        <v>33</v>
      </c>
      <c r="B650" t="s">
        <v>11</v>
      </c>
      <c r="C650">
        <v>5</v>
      </c>
      <c r="D650" t="s">
        <v>28</v>
      </c>
      <c r="E650">
        <v>2018</v>
      </c>
      <c r="F650">
        <v>141</v>
      </c>
      <c r="G650">
        <v>920286</v>
      </c>
    </row>
    <row r="651" spans="1:7" hidden="1" x14ac:dyDescent="0.2">
      <c r="A651" t="s">
        <v>33</v>
      </c>
      <c r="B651" t="s">
        <v>12</v>
      </c>
      <c r="C651">
        <v>10</v>
      </c>
      <c r="D651" t="s">
        <v>28</v>
      </c>
      <c r="E651">
        <v>2018</v>
      </c>
      <c r="F651">
        <v>162</v>
      </c>
      <c r="G651">
        <v>944973</v>
      </c>
    </row>
    <row r="652" spans="1:7" hidden="1" x14ac:dyDescent="0.2">
      <c r="A652" t="s">
        <v>33</v>
      </c>
      <c r="B652" t="s">
        <v>13</v>
      </c>
      <c r="C652">
        <v>15</v>
      </c>
      <c r="D652" t="s">
        <v>28</v>
      </c>
      <c r="E652">
        <v>2018</v>
      </c>
      <c r="F652">
        <v>722</v>
      </c>
      <c r="G652">
        <v>1023625</v>
      </c>
    </row>
    <row r="653" spans="1:7" hidden="1" x14ac:dyDescent="0.2">
      <c r="A653" t="s">
        <v>33</v>
      </c>
      <c r="B653" t="s">
        <v>14</v>
      </c>
      <c r="C653">
        <v>20</v>
      </c>
      <c r="D653" t="s">
        <v>28</v>
      </c>
      <c r="E653">
        <v>2018</v>
      </c>
      <c r="F653">
        <v>1407</v>
      </c>
      <c r="G653">
        <v>1217124</v>
      </c>
    </row>
    <row r="654" spans="1:7" hidden="1" x14ac:dyDescent="0.2">
      <c r="A654" t="s">
        <v>33</v>
      </c>
      <c r="B654" t="s">
        <v>15</v>
      </c>
      <c r="C654">
        <v>25</v>
      </c>
      <c r="D654" t="s">
        <v>28</v>
      </c>
      <c r="E654">
        <v>2018</v>
      </c>
      <c r="F654">
        <v>1837</v>
      </c>
      <c r="G654">
        <v>1066439</v>
      </c>
    </row>
    <row r="655" spans="1:7" hidden="1" x14ac:dyDescent="0.2">
      <c r="A655" t="s">
        <v>33</v>
      </c>
      <c r="B655" t="s">
        <v>16</v>
      </c>
      <c r="C655">
        <v>30</v>
      </c>
      <c r="D655" t="s">
        <v>28</v>
      </c>
      <c r="E655">
        <v>2018</v>
      </c>
      <c r="F655">
        <v>2024</v>
      </c>
      <c r="G655">
        <v>944116</v>
      </c>
    </row>
    <row r="656" spans="1:7" hidden="1" x14ac:dyDescent="0.2">
      <c r="A656" t="s">
        <v>33</v>
      </c>
      <c r="B656" t="s">
        <v>17</v>
      </c>
      <c r="C656">
        <v>35</v>
      </c>
      <c r="D656" t="s">
        <v>28</v>
      </c>
      <c r="E656">
        <v>2018</v>
      </c>
      <c r="F656">
        <v>2356</v>
      </c>
      <c r="G656">
        <v>919479</v>
      </c>
    </row>
    <row r="657" spans="1:7" hidden="1" x14ac:dyDescent="0.2">
      <c r="A657" t="s">
        <v>33</v>
      </c>
      <c r="B657" t="s">
        <v>18</v>
      </c>
      <c r="C657">
        <v>40</v>
      </c>
      <c r="D657" t="s">
        <v>28</v>
      </c>
      <c r="E657">
        <v>2018</v>
      </c>
      <c r="F657">
        <v>2616</v>
      </c>
      <c r="G657">
        <v>824782</v>
      </c>
    </row>
    <row r="658" spans="1:7" hidden="1" x14ac:dyDescent="0.2">
      <c r="A658" t="s">
        <v>33</v>
      </c>
      <c r="B658" t="s">
        <v>19</v>
      </c>
      <c r="C658">
        <v>45</v>
      </c>
      <c r="D658" t="s">
        <v>28</v>
      </c>
      <c r="E658">
        <v>2018</v>
      </c>
      <c r="F658">
        <v>3771</v>
      </c>
      <c r="G658">
        <v>857794</v>
      </c>
    </row>
    <row r="659" spans="1:7" hidden="1" x14ac:dyDescent="0.2">
      <c r="A659" t="s">
        <v>33</v>
      </c>
      <c r="B659" t="s">
        <v>20</v>
      </c>
      <c r="C659">
        <v>50</v>
      </c>
      <c r="D659" t="s">
        <v>28</v>
      </c>
      <c r="E659">
        <v>2018</v>
      </c>
      <c r="F659">
        <v>6116</v>
      </c>
      <c r="G659">
        <v>879635</v>
      </c>
    </row>
    <row r="660" spans="1:7" hidden="1" x14ac:dyDescent="0.2">
      <c r="A660" t="s">
        <v>33</v>
      </c>
      <c r="B660" t="s">
        <v>21</v>
      </c>
      <c r="C660">
        <v>55</v>
      </c>
      <c r="D660" t="s">
        <v>28</v>
      </c>
      <c r="E660">
        <v>2018</v>
      </c>
      <c r="F660">
        <v>10113</v>
      </c>
      <c r="G660">
        <v>956083</v>
      </c>
    </row>
    <row r="661" spans="1:7" hidden="1" x14ac:dyDescent="0.2">
      <c r="A661" t="s">
        <v>33</v>
      </c>
      <c r="B661" t="s">
        <v>22</v>
      </c>
      <c r="C661">
        <v>60</v>
      </c>
      <c r="D661" t="s">
        <v>28</v>
      </c>
      <c r="E661">
        <v>2018</v>
      </c>
      <c r="F661">
        <v>13731</v>
      </c>
      <c r="G661">
        <v>915935</v>
      </c>
    </row>
    <row r="662" spans="1:7" hidden="1" x14ac:dyDescent="0.2">
      <c r="A662" t="s">
        <v>33</v>
      </c>
      <c r="B662" t="s">
        <v>23</v>
      </c>
      <c r="C662">
        <v>65</v>
      </c>
      <c r="D662" t="s">
        <v>28</v>
      </c>
      <c r="E662">
        <v>2018</v>
      </c>
      <c r="F662">
        <v>16090</v>
      </c>
      <c r="G662">
        <v>801565</v>
      </c>
    </row>
    <row r="663" spans="1:7" hidden="1" x14ac:dyDescent="0.2">
      <c r="A663" t="s">
        <v>33</v>
      </c>
      <c r="B663" t="s">
        <v>24</v>
      </c>
      <c r="C663">
        <v>70</v>
      </c>
      <c r="D663" t="s">
        <v>28</v>
      </c>
      <c r="E663">
        <v>2018</v>
      </c>
      <c r="F663">
        <v>17715</v>
      </c>
      <c r="G663">
        <v>636015</v>
      </c>
    </row>
    <row r="664" spans="1:7" hidden="1" x14ac:dyDescent="0.2">
      <c r="A664" t="s">
        <v>33</v>
      </c>
      <c r="B664" t="s">
        <v>25</v>
      </c>
      <c r="C664">
        <v>75</v>
      </c>
      <c r="D664" t="s">
        <v>28</v>
      </c>
      <c r="E664">
        <v>2018</v>
      </c>
      <c r="F664">
        <v>18878</v>
      </c>
      <c r="G664">
        <v>432490</v>
      </c>
    </row>
    <row r="665" spans="1:7" hidden="1" x14ac:dyDescent="0.2">
      <c r="A665" t="s">
        <v>33</v>
      </c>
      <c r="B665" t="s">
        <v>26</v>
      </c>
      <c r="C665">
        <v>80</v>
      </c>
      <c r="D665" t="s">
        <v>28</v>
      </c>
      <c r="E665">
        <v>2018</v>
      </c>
      <c r="F665">
        <v>19104</v>
      </c>
      <c r="G665">
        <v>271379</v>
      </c>
    </row>
    <row r="666" spans="1:7" hidden="1" x14ac:dyDescent="0.2">
      <c r="A666" t="s">
        <v>33</v>
      </c>
      <c r="B666" t="s">
        <v>27</v>
      </c>
      <c r="C666">
        <v>85</v>
      </c>
      <c r="D666" t="s">
        <v>28</v>
      </c>
      <c r="E666">
        <v>2018</v>
      </c>
      <c r="F666">
        <v>34842</v>
      </c>
      <c r="G666">
        <v>232202</v>
      </c>
    </row>
    <row r="667" spans="1:7" hidden="1" x14ac:dyDescent="0.2">
      <c r="A667" t="s">
        <v>33</v>
      </c>
      <c r="B667" t="s">
        <v>8</v>
      </c>
      <c r="C667">
        <v>0</v>
      </c>
      <c r="D667" t="s">
        <v>28</v>
      </c>
      <c r="E667">
        <v>2019</v>
      </c>
      <c r="F667">
        <v>1162</v>
      </c>
      <c r="G667">
        <v>172694</v>
      </c>
    </row>
    <row r="668" spans="1:7" hidden="1" x14ac:dyDescent="0.2">
      <c r="A668" t="s">
        <v>33</v>
      </c>
      <c r="B668" t="s">
        <v>10</v>
      </c>
      <c r="C668">
        <v>1</v>
      </c>
      <c r="D668" t="s">
        <v>28</v>
      </c>
      <c r="E668">
        <v>2019</v>
      </c>
      <c r="F668">
        <v>218</v>
      </c>
      <c r="G668">
        <v>722679</v>
      </c>
    </row>
    <row r="669" spans="1:7" hidden="1" x14ac:dyDescent="0.2">
      <c r="A669" t="s">
        <v>33</v>
      </c>
      <c r="B669" t="s">
        <v>11</v>
      </c>
      <c r="C669">
        <v>5</v>
      </c>
      <c r="D669" t="s">
        <v>28</v>
      </c>
      <c r="E669">
        <v>2019</v>
      </c>
      <c r="F669">
        <v>141</v>
      </c>
      <c r="G669">
        <v>921572</v>
      </c>
    </row>
    <row r="670" spans="1:7" hidden="1" x14ac:dyDescent="0.2">
      <c r="A670" t="s">
        <v>33</v>
      </c>
      <c r="B670" t="s">
        <v>12</v>
      </c>
      <c r="C670">
        <v>10</v>
      </c>
      <c r="D670" t="s">
        <v>28</v>
      </c>
      <c r="E670">
        <v>2019</v>
      </c>
      <c r="F670">
        <v>203</v>
      </c>
      <c r="G670">
        <v>943444</v>
      </c>
    </row>
    <row r="671" spans="1:7" hidden="1" x14ac:dyDescent="0.2">
      <c r="A671" t="s">
        <v>33</v>
      </c>
      <c r="B671" t="s">
        <v>13</v>
      </c>
      <c r="C671">
        <v>15</v>
      </c>
      <c r="D671" t="s">
        <v>28</v>
      </c>
      <c r="E671">
        <v>2019</v>
      </c>
      <c r="F671">
        <v>678</v>
      </c>
      <c r="G671">
        <v>1019563</v>
      </c>
    </row>
    <row r="672" spans="1:7" hidden="1" x14ac:dyDescent="0.2">
      <c r="A672" t="s">
        <v>33</v>
      </c>
      <c r="B672" t="s">
        <v>14</v>
      </c>
      <c r="C672">
        <v>20</v>
      </c>
      <c r="D672" t="s">
        <v>28</v>
      </c>
      <c r="E672">
        <v>2019</v>
      </c>
      <c r="F672">
        <v>1399</v>
      </c>
      <c r="G672">
        <v>1200179</v>
      </c>
    </row>
    <row r="673" spans="1:7" hidden="1" x14ac:dyDescent="0.2">
      <c r="A673" t="s">
        <v>33</v>
      </c>
      <c r="B673" t="s">
        <v>15</v>
      </c>
      <c r="C673">
        <v>25</v>
      </c>
      <c r="D673" t="s">
        <v>28</v>
      </c>
      <c r="E673">
        <v>2019</v>
      </c>
      <c r="F673">
        <v>1740</v>
      </c>
      <c r="G673">
        <v>1059991</v>
      </c>
    </row>
    <row r="674" spans="1:7" hidden="1" x14ac:dyDescent="0.2">
      <c r="A674" t="s">
        <v>33</v>
      </c>
      <c r="B674" t="s">
        <v>16</v>
      </c>
      <c r="C674">
        <v>30</v>
      </c>
      <c r="D674" t="s">
        <v>28</v>
      </c>
      <c r="E674">
        <v>2019</v>
      </c>
      <c r="F674">
        <v>2053</v>
      </c>
      <c r="G674">
        <v>953296</v>
      </c>
    </row>
    <row r="675" spans="1:7" hidden="1" x14ac:dyDescent="0.2">
      <c r="A675" t="s">
        <v>33</v>
      </c>
      <c r="B675" t="s">
        <v>17</v>
      </c>
      <c r="C675">
        <v>35</v>
      </c>
      <c r="D675" t="s">
        <v>28</v>
      </c>
      <c r="E675">
        <v>2019</v>
      </c>
      <c r="F675">
        <v>2388</v>
      </c>
      <c r="G675">
        <v>926216</v>
      </c>
    </row>
    <row r="676" spans="1:7" hidden="1" x14ac:dyDescent="0.2">
      <c r="A676" t="s">
        <v>33</v>
      </c>
      <c r="B676" t="s">
        <v>18</v>
      </c>
      <c r="C676">
        <v>40</v>
      </c>
      <c r="D676" t="s">
        <v>28</v>
      </c>
      <c r="E676">
        <v>2019</v>
      </c>
      <c r="F676">
        <v>2774</v>
      </c>
      <c r="G676">
        <v>837832</v>
      </c>
    </row>
    <row r="677" spans="1:7" hidden="1" x14ac:dyDescent="0.2">
      <c r="A677" t="s">
        <v>33</v>
      </c>
      <c r="B677" t="s">
        <v>19</v>
      </c>
      <c r="C677">
        <v>45</v>
      </c>
      <c r="D677" t="s">
        <v>28</v>
      </c>
      <c r="E677">
        <v>2019</v>
      </c>
      <c r="F677">
        <v>3825</v>
      </c>
      <c r="G677">
        <v>843054</v>
      </c>
    </row>
    <row r="678" spans="1:7" hidden="1" x14ac:dyDescent="0.2">
      <c r="A678" t="s">
        <v>33</v>
      </c>
      <c r="B678" t="s">
        <v>20</v>
      </c>
      <c r="C678">
        <v>50</v>
      </c>
      <c r="D678" t="s">
        <v>28</v>
      </c>
      <c r="E678">
        <v>2019</v>
      </c>
      <c r="F678">
        <v>5803</v>
      </c>
      <c r="G678">
        <v>859309</v>
      </c>
    </row>
    <row r="679" spans="1:7" hidden="1" x14ac:dyDescent="0.2">
      <c r="A679" t="s">
        <v>33</v>
      </c>
      <c r="B679" t="s">
        <v>21</v>
      </c>
      <c r="C679">
        <v>55</v>
      </c>
      <c r="D679" t="s">
        <v>28</v>
      </c>
      <c r="E679">
        <v>2019</v>
      </c>
      <c r="F679">
        <v>9850</v>
      </c>
      <c r="G679">
        <v>949177</v>
      </c>
    </row>
    <row r="680" spans="1:7" hidden="1" x14ac:dyDescent="0.2">
      <c r="A680" t="s">
        <v>33</v>
      </c>
      <c r="B680" t="s">
        <v>22</v>
      </c>
      <c r="C680">
        <v>60</v>
      </c>
      <c r="D680" t="s">
        <v>28</v>
      </c>
      <c r="E680">
        <v>2019</v>
      </c>
      <c r="F680">
        <v>13635</v>
      </c>
      <c r="G680">
        <v>923094</v>
      </c>
    </row>
    <row r="681" spans="1:7" hidden="1" x14ac:dyDescent="0.2">
      <c r="A681" t="s">
        <v>33</v>
      </c>
      <c r="B681" t="s">
        <v>23</v>
      </c>
      <c r="C681">
        <v>65</v>
      </c>
      <c r="D681" t="s">
        <v>28</v>
      </c>
      <c r="E681">
        <v>2019</v>
      </c>
      <c r="F681">
        <v>16051</v>
      </c>
      <c r="G681">
        <v>815556</v>
      </c>
    </row>
    <row r="682" spans="1:7" hidden="1" x14ac:dyDescent="0.2">
      <c r="A682" t="s">
        <v>33</v>
      </c>
      <c r="B682" t="s">
        <v>24</v>
      </c>
      <c r="C682">
        <v>70</v>
      </c>
      <c r="D682" t="s">
        <v>28</v>
      </c>
      <c r="E682">
        <v>2019</v>
      </c>
      <c r="F682">
        <v>18204</v>
      </c>
      <c r="G682">
        <v>666257</v>
      </c>
    </row>
    <row r="683" spans="1:7" hidden="1" x14ac:dyDescent="0.2">
      <c r="A683" t="s">
        <v>33</v>
      </c>
      <c r="B683" t="s">
        <v>25</v>
      </c>
      <c r="C683">
        <v>75</v>
      </c>
      <c r="D683" t="s">
        <v>28</v>
      </c>
      <c r="E683">
        <v>2019</v>
      </c>
      <c r="F683">
        <v>19320</v>
      </c>
      <c r="G683">
        <v>448992</v>
      </c>
    </row>
    <row r="684" spans="1:7" hidden="1" x14ac:dyDescent="0.2">
      <c r="A684" t="s">
        <v>33</v>
      </c>
      <c r="B684" t="s">
        <v>26</v>
      </c>
      <c r="C684">
        <v>80</v>
      </c>
      <c r="D684" t="s">
        <v>28</v>
      </c>
      <c r="E684">
        <v>2019</v>
      </c>
      <c r="F684">
        <v>19418</v>
      </c>
      <c r="G684">
        <v>279803</v>
      </c>
    </row>
    <row r="685" spans="1:7" hidden="1" x14ac:dyDescent="0.2">
      <c r="A685" t="s">
        <v>33</v>
      </c>
      <c r="B685" t="s">
        <v>27</v>
      </c>
      <c r="C685">
        <v>85</v>
      </c>
      <c r="D685" t="s">
        <v>28</v>
      </c>
      <c r="E685">
        <v>2019</v>
      </c>
      <c r="F685">
        <v>35073</v>
      </c>
      <c r="G685">
        <v>237544</v>
      </c>
    </row>
  </sheetData>
  <autoFilter ref="A1:G685" xr:uid="{FFF3B46C-FC01-AA4E-A87D-D544A57C0023}">
    <filterColumn colId="3">
      <filters>
        <filter val="Male"/>
      </filters>
    </filterColumn>
    <filterColumn colId="4">
      <filters>
        <filter val="201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DE24-9631-144E-BD03-FF1A0BE0A147}">
  <dimension ref="A1:O20"/>
  <sheetViews>
    <sheetView workbookViewId="0">
      <selection activeCell="I32" sqref="I32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SUM(males2017!D2)</f>
        <v>4015</v>
      </c>
      <c r="D2">
        <f>SUM(males2017!E2)</f>
        <v>668442</v>
      </c>
      <c r="E2" s="3">
        <v>1</v>
      </c>
      <c r="F2">
        <f>C2/D2</f>
        <v>6.0065046780423733E-3</v>
      </c>
      <c r="G2" s="1">
        <f>LOG(F2)</f>
        <v>-2.2213781803486983</v>
      </c>
      <c r="H2" s="1">
        <v>0.35</v>
      </c>
      <c r="I2">
        <f>(E2*F2)/(1+(E2-H2)*F2)</f>
        <v>5.9831451151122102E-3</v>
      </c>
      <c r="J2">
        <f>1-I2</f>
        <v>0.99401685488488778</v>
      </c>
      <c r="K2">
        <v>100000</v>
      </c>
      <c r="L2">
        <f>K2-K3</f>
        <v>598.31451151122747</v>
      </c>
      <c r="M2">
        <f>E2*K3+H2*L2</f>
        <v>99611.095567517696</v>
      </c>
      <c r="N2">
        <f>SUM(M2:M$30)</f>
        <v>7745497.6022435306</v>
      </c>
      <c r="O2">
        <f>N2/K2</f>
        <v>77.454976022435304</v>
      </c>
    </row>
    <row r="3" spans="1:15" x14ac:dyDescent="0.2">
      <c r="A3" t="str">
        <v>1-4</v>
      </c>
      <c r="B3">
        <v>1</v>
      </c>
      <c r="C3">
        <f>SUM(males2017!D3)</f>
        <v>641</v>
      </c>
      <c r="D3">
        <f>SUM(males2017!E3)</f>
        <v>2621109</v>
      </c>
      <c r="E3" s="3">
        <v>4</v>
      </c>
      <c r="F3">
        <f t="shared" ref="F3:F20" si="0">C3/D3</f>
        <v>2.4455297356958447E-4</v>
      </c>
      <c r="G3" s="1">
        <f t="shared" ref="G3:G20" si="1">LOG(F3)</f>
        <v>-3.6116270521352329</v>
      </c>
      <c r="H3">
        <v>1.35</v>
      </c>
      <c r="I3">
        <f t="shared" ref="I3:I19" si="2">(E3*F3)/(1+(E3-H3)*F3)</f>
        <v>9.775783595872918E-4</v>
      </c>
      <c r="J3">
        <f t="shared" ref="J3:J20" si="3">1-I3</f>
        <v>0.99902242164041266</v>
      </c>
      <c r="K3">
        <f>100000*PRODUCT(J2:J$2)</f>
        <v>99401.685488488773</v>
      </c>
      <c r="L3">
        <f t="shared" ref="L3:L20" si="4">K3-K4</f>
        <v>97.172936640054104</v>
      </c>
      <c r="M3">
        <f t="shared" ref="M3:M19" si="5">E3*K4+H3*L3</f>
        <v>397349.23367185896</v>
      </c>
      <c r="N3">
        <f>SUM(M3:M$30)</f>
        <v>7645886.5066760127</v>
      </c>
      <c r="O3">
        <f t="shared" ref="O3:O20" si="6">N3/K3</f>
        <v>76.919083103087274</v>
      </c>
    </row>
    <row r="4" spans="1:15" x14ac:dyDescent="0.2">
      <c r="A4" t="str">
        <v>5-9</v>
      </c>
      <c r="B4">
        <v>5</v>
      </c>
      <c r="C4">
        <f>SUM(males2017!D4)</f>
        <v>365</v>
      </c>
      <c r="D4">
        <f>SUM(males2017!E4)</f>
        <v>3198978</v>
      </c>
      <c r="E4" s="3">
        <v>5</v>
      </c>
      <c r="F4">
        <f t="shared" si="0"/>
        <v>1.1409894034907399E-4</v>
      </c>
      <c r="G4" s="1">
        <f t="shared" si="1"/>
        <v>-3.9427183889094528</v>
      </c>
      <c r="H4">
        <v>2.5</v>
      </c>
      <c r="I4">
        <f t="shared" si="2"/>
        <v>5.7033201604867422E-4</v>
      </c>
      <c r="J4">
        <f t="shared" si="3"/>
        <v>0.99942966798395128</v>
      </c>
      <c r="K4">
        <f>100000*PRODUCT(J$2:J3)</f>
        <v>99304.512551848718</v>
      </c>
      <c r="L4">
        <f t="shared" si="4"/>
        <v>56.636542846434168</v>
      </c>
      <c r="M4">
        <f t="shared" si="5"/>
        <v>496380.97140212747</v>
      </c>
      <c r="N4">
        <f>SUM(M4:M$30)</f>
        <v>7248537.2730041547</v>
      </c>
      <c r="O4">
        <f t="shared" si="6"/>
        <v>72.993030092359191</v>
      </c>
    </row>
    <row r="5" spans="1:15" x14ac:dyDescent="0.2">
      <c r="A5" t="str">
        <v>10-14</v>
      </c>
      <c r="B5">
        <v>10</v>
      </c>
      <c r="C5">
        <f>SUM(males2017!D5)</f>
        <v>533</v>
      </c>
      <c r="D5">
        <f>SUM(males2017!E5)</f>
        <v>3166384</v>
      </c>
      <c r="E5" s="3">
        <v>5</v>
      </c>
      <c r="F5">
        <f t="shared" si="0"/>
        <v>1.6833081521382118E-4</v>
      </c>
      <c r="G5" s="1">
        <f t="shared" si="1"/>
        <v>-3.773836373315389</v>
      </c>
      <c r="H5">
        <v>2.5</v>
      </c>
      <c r="I5">
        <f t="shared" si="2"/>
        <v>8.4130003426758672E-4</v>
      </c>
      <c r="J5">
        <f t="shared" si="3"/>
        <v>0.99915869996573237</v>
      </c>
      <c r="K5">
        <f>100000*PRODUCT(J$2:J4)</f>
        <v>99247.876009002284</v>
      </c>
      <c r="L5">
        <f t="shared" si="4"/>
        <v>83.497241487362771</v>
      </c>
      <c r="M5">
        <f t="shared" si="5"/>
        <v>496030.63694129302</v>
      </c>
      <c r="N5">
        <f>SUM(M5:M$30)</f>
        <v>6752156.3016020274</v>
      </c>
      <c r="O5">
        <f t="shared" si="6"/>
        <v>68.033257467289005</v>
      </c>
    </row>
    <row r="6" spans="1:15" x14ac:dyDescent="0.2">
      <c r="A6" t="str">
        <v>15-19</v>
      </c>
      <c r="B6">
        <v>15</v>
      </c>
      <c r="C6">
        <f>SUM(males2017!D6)</f>
        <v>2289</v>
      </c>
      <c r="D6">
        <f>SUM(males2017!E6)</f>
        <v>3163053</v>
      </c>
      <c r="E6" s="3">
        <v>5</v>
      </c>
      <c r="F6">
        <f t="shared" si="0"/>
        <v>7.2366792462851557E-4</v>
      </c>
      <c r="G6" s="1">
        <f t="shared" si="1"/>
        <v>-3.1404606763245497</v>
      </c>
      <c r="H6">
        <v>2.5</v>
      </c>
      <c r="I6">
        <f t="shared" si="2"/>
        <v>3.6118052541115647E-3</v>
      </c>
      <c r="J6">
        <f t="shared" si="3"/>
        <v>0.99638819474588847</v>
      </c>
      <c r="K6">
        <f>100000*PRODUCT(J$2:J5)</f>
        <v>99164.378767514921</v>
      </c>
      <c r="L6">
        <f t="shared" si="4"/>
        <v>358.16242425321252</v>
      </c>
      <c r="M6">
        <f t="shared" si="5"/>
        <v>494926.48777694156</v>
      </c>
      <c r="N6">
        <f>SUM(M6:M$30)</f>
        <v>6256125.6646607341</v>
      </c>
      <c r="O6">
        <f t="shared" si="6"/>
        <v>63.088437021602829</v>
      </c>
    </row>
    <row r="7" spans="1:15" x14ac:dyDescent="0.2">
      <c r="A7" t="str">
        <v>20-24</v>
      </c>
      <c r="B7">
        <v>20</v>
      </c>
      <c r="C7">
        <f>SUM(males2017!D7)</f>
        <v>4699</v>
      </c>
      <c r="D7">
        <f>SUM(males2017!E7)</f>
        <v>3421836</v>
      </c>
      <c r="E7" s="3">
        <v>5</v>
      </c>
      <c r="F7">
        <f t="shared" si="0"/>
        <v>1.373239395459046E-3</v>
      </c>
      <c r="G7" s="1">
        <f t="shared" si="1"/>
        <v>-2.8622537460378266</v>
      </c>
      <c r="H7">
        <v>2.5</v>
      </c>
      <c r="I7">
        <f t="shared" si="2"/>
        <v>6.8427052960849787E-3</v>
      </c>
      <c r="J7">
        <f t="shared" si="3"/>
        <v>0.99315729470391501</v>
      </c>
      <c r="K7">
        <f>100000*PRODUCT(J$2:J6)</f>
        <v>98806.216343261709</v>
      </c>
      <c r="L7">
        <f t="shared" si="4"/>
        <v>676.10181985815871</v>
      </c>
      <c r="M7">
        <f t="shared" si="5"/>
        <v>492340.82716666319</v>
      </c>
      <c r="N7">
        <f>SUM(M7:M$30)</f>
        <v>5761199.1768837934</v>
      </c>
      <c r="O7">
        <f t="shared" si="6"/>
        <v>58.308063906312007</v>
      </c>
    </row>
    <row r="8" spans="1:15" x14ac:dyDescent="0.2">
      <c r="A8" t="str">
        <v>25-29</v>
      </c>
      <c r="B8">
        <v>25</v>
      </c>
      <c r="C8">
        <f>SUM(males2017!D8)</f>
        <v>6213</v>
      </c>
      <c r="D8">
        <f>SUM(males2017!E8)</f>
        <v>4275375</v>
      </c>
      <c r="E8" s="3">
        <v>5</v>
      </c>
      <c r="F8">
        <f t="shared" si="0"/>
        <v>1.4532058591351636E-3</v>
      </c>
      <c r="G8" s="1">
        <f t="shared" si="1"/>
        <v>-2.8376728597874812</v>
      </c>
      <c r="H8">
        <v>2.5</v>
      </c>
      <c r="I8">
        <f t="shared" si="2"/>
        <v>7.2397272604920989E-3</v>
      </c>
      <c r="J8">
        <f t="shared" si="3"/>
        <v>0.99276027273950795</v>
      </c>
      <c r="K8">
        <f>100000*PRODUCT(J$2:J7)</f>
        <v>98130.11452340355</v>
      </c>
      <c r="L8">
        <f t="shared" si="4"/>
        <v>710.43526519028819</v>
      </c>
      <c r="M8">
        <f t="shared" si="5"/>
        <v>488874.48445404205</v>
      </c>
      <c r="N8">
        <f>SUM(M8:M$30)</f>
        <v>5268858.3497171309</v>
      </c>
      <c r="O8">
        <f t="shared" si="6"/>
        <v>53.692573124028442</v>
      </c>
    </row>
    <row r="9" spans="1:15" x14ac:dyDescent="0.2">
      <c r="A9" t="str">
        <v>30-34</v>
      </c>
      <c r="B9">
        <v>30</v>
      </c>
      <c r="C9">
        <f>SUM(males2017!D9)</f>
        <v>6453</v>
      </c>
      <c r="D9">
        <f>SUM(males2017!E9)</f>
        <v>3963926</v>
      </c>
      <c r="E9" s="3">
        <v>5</v>
      </c>
      <c r="F9">
        <f t="shared" si="0"/>
        <v>1.6279315002348681E-3</v>
      </c>
      <c r="G9" s="1">
        <f t="shared" si="1"/>
        <v>-2.7883638732157903</v>
      </c>
      <c r="H9">
        <v>2.5</v>
      </c>
      <c r="I9">
        <f t="shared" si="2"/>
        <v>8.1066647638470633E-3</v>
      </c>
      <c r="J9">
        <f t="shared" si="3"/>
        <v>0.99189333523615297</v>
      </c>
      <c r="K9">
        <f>100000*PRODUCT(J$2:J8)</f>
        <v>97419.679258213262</v>
      </c>
      <c r="L9">
        <f t="shared" si="4"/>
        <v>789.74868114783021</v>
      </c>
      <c r="M9">
        <f t="shared" si="5"/>
        <v>485124.02458819677</v>
      </c>
      <c r="N9">
        <f>SUM(M9:M$30)</f>
        <v>4779983.8652630886</v>
      </c>
      <c r="O9">
        <f t="shared" si="6"/>
        <v>49.065896148083425</v>
      </c>
    </row>
    <row r="10" spans="1:15" x14ac:dyDescent="0.2">
      <c r="A10" t="str">
        <v>35-39</v>
      </c>
      <c r="B10">
        <v>35</v>
      </c>
      <c r="C10">
        <f>SUM(males2017!D10)</f>
        <v>7051</v>
      </c>
      <c r="D10">
        <f>SUM(males2017!E10)</f>
        <v>3563107</v>
      </c>
      <c r="E10" s="3">
        <v>5</v>
      </c>
      <c r="F10">
        <f t="shared" si="0"/>
        <v>1.9788908949408481E-3</v>
      </c>
      <c r="G10" s="1">
        <f t="shared" si="1"/>
        <v>-2.7035781497205118</v>
      </c>
      <c r="H10">
        <v>2.5</v>
      </c>
      <c r="I10">
        <f t="shared" si="2"/>
        <v>9.8457453352098576E-3</v>
      </c>
      <c r="J10">
        <f t="shared" si="3"/>
        <v>0.99015425466479012</v>
      </c>
      <c r="K10">
        <f>100000*PRODUCT(J$2:J9)</f>
        <v>96629.930577065432</v>
      </c>
      <c r="L10">
        <f t="shared" si="4"/>
        <v>951.39368822079268</v>
      </c>
      <c r="M10">
        <f t="shared" si="5"/>
        <v>480771.16866477515</v>
      </c>
      <c r="N10">
        <f>SUM(M10:M$30)</f>
        <v>4294859.8406748911</v>
      </c>
      <c r="O10">
        <f t="shared" si="6"/>
        <v>44.44647548669824</v>
      </c>
    </row>
    <row r="11" spans="1:15" x14ac:dyDescent="0.2">
      <c r="A11" t="str">
        <v>40-44</v>
      </c>
      <c r="B11">
        <v>40</v>
      </c>
      <c r="C11">
        <f>SUM(males2017!D11)</f>
        <v>7877</v>
      </c>
      <c r="D11">
        <f>SUM(males2017!E11)</f>
        <v>3175211</v>
      </c>
      <c r="E11" s="3">
        <v>5</v>
      </c>
      <c r="F11">
        <f t="shared" si="0"/>
        <v>2.4807800174539581E-3</v>
      </c>
      <c r="G11" s="1">
        <f t="shared" si="1"/>
        <v>-2.6054117449747092</v>
      </c>
      <c r="H11">
        <v>2.5</v>
      </c>
      <c r="I11">
        <f t="shared" si="2"/>
        <v>1.2327445883733263E-2</v>
      </c>
      <c r="J11">
        <f t="shared" si="3"/>
        <v>0.98767255411626675</v>
      </c>
      <c r="K11">
        <f>100000*PRODUCT(J$2:J10)</f>
        <v>95678.536888844639</v>
      </c>
      <c r="L11">
        <f t="shared" si="4"/>
        <v>1179.471985732016</v>
      </c>
      <c r="M11">
        <f t="shared" si="5"/>
        <v>475444.00447989313</v>
      </c>
      <c r="N11">
        <f>SUM(M11:M$30)</f>
        <v>3814088.6720101158</v>
      </c>
      <c r="O11">
        <f t="shared" si="6"/>
        <v>39.863576472131527</v>
      </c>
    </row>
    <row r="12" spans="1:15" x14ac:dyDescent="0.2">
      <c r="A12" t="str">
        <v>45-49</v>
      </c>
      <c r="B12">
        <v>45</v>
      </c>
      <c r="C12">
        <f>SUM(males2017!D12)</f>
        <v>11719</v>
      </c>
      <c r="D12">
        <f>SUM(males2017!E12)</f>
        <v>3261016</v>
      </c>
      <c r="E12" s="3">
        <v>5</v>
      </c>
      <c r="F12">
        <f t="shared" si="0"/>
        <v>3.5936652871375054E-3</v>
      </c>
      <c r="G12" s="1">
        <f t="shared" si="1"/>
        <v>-2.4444623753958177</v>
      </c>
      <c r="H12">
        <v>2.5</v>
      </c>
      <c r="I12">
        <f t="shared" si="2"/>
        <v>1.7808333461234012E-2</v>
      </c>
      <c r="J12">
        <f t="shared" si="3"/>
        <v>0.982191666538766</v>
      </c>
      <c r="K12">
        <f>100000*PRODUCT(J$2:J11)</f>
        <v>94499.064903112623</v>
      </c>
      <c r="L12">
        <f t="shared" si="4"/>
        <v>1682.8708595694188</v>
      </c>
      <c r="M12">
        <f t="shared" si="5"/>
        <v>468288.14736663958</v>
      </c>
      <c r="N12">
        <f>SUM(M12:M$30)</f>
        <v>3338644.6675302228</v>
      </c>
      <c r="O12">
        <f t="shared" si="6"/>
        <v>35.329922798212301</v>
      </c>
    </row>
    <row r="13" spans="1:15" x14ac:dyDescent="0.2">
      <c r="A13" t="str">
        <v>50-54</v>
      </c>
      <c r="B13">
        <v>50</v>
      </c>
      <c r="C13">
        <f>SUM(males2017!D13)</f>
        <v>18117</v>
      </c>
      <c r="D13">
        <f>SUM(males2017!E13)</f>
        <v>3166461</v>
      </c>
      <c r="E13" s="3">
        <v>5</v>
      </c>
      <c r="F13">
        <f t="shared" si="0"/>
        <v>5.7215294930207574E-3</v>
      </c>
      <c r="G13" s="1">
        <f t="shared" si="1"/>
        <v>-2.2424878590414847</v>
      </c>
      <c r="H13">
        <v>2.5</v>
      </c>
      <c r="I13">
        <f t="shared" si="2"/>
        <v>2.8204219283951899E-2</v>
      </c>
      <c r="J13">
        <f t="shared" si="3"/>
        <v>0.97179578071604811</v>
      </c>
      <c r="K13">
        <f>100000*PRODUCT(J$2:J12)</f>
        <v>92816.194043543204</v>
      </c>
      <c r="L13">
        <f t="shared" si="4"/>
        <v>2617.8082899059227</v>
      </c>
      <c r="M13">
        <f t="shared" si="5"/>
        <v>457536.44949295121</v>
      </c>
      <c r="N13">
        <f>SUM(M13:M$30)</f>
        <v>2870356.5201635831</v>
      </c>
      <c r="O13">
        <f t="shared" si="6"/>
        <v>30.925169360176547</v>
      </c>
    </row>
    <row r="14" spans="1:15" x14ac:dyDescent="0.2">
      <c r="A14" t="str">
        <v>55-59</v>
      </c>
      <c r="B14">
        <v>55</v>
      </c>
      <c r="C14">
        <f>SUM(males2017!D14)</f>
        <v>26977</v>
      </c>
      <c r="D14">
        <f>SUM(males2017!E14)</f>
        <v>3084922</v>
      </c>
      <c r="E14" s="3">
        <v>5</v>
      </c>
      <c r="F14">
        <f t="shared" si="0"/>
        <v>8.7447916025105328E-3</v>
      </c>
      <c r="G14" s="1">
        <f t="shared" si="1"/>
        <v>-2.0582505357517009</v>
      </c>
      <c r="H14">
        <v>2.5</v>
      </c>
      <c r="I14">
        <f t="shared" si="2"/>
        <v>4.2788516366048399E-2</v>
      </c>
      <c r="J14">
        <f t="shared" si="3"/>
        <v>0.95721148363395159</v>
      </c>
      <c r="K14">
        <f>100000*PRODUCT(J$2:J13)</f>
        <v>90198.385753637282</v>
      </c>
      <c r="L14">
        <f t="shared" si="4"/>
        <v>3859.4551050106529</v>
      </c>
      <c r="M14">
        <f t="shared" si="5"/>
        <v>441343.29100565979</v>
      </c>
      <c r="N14">
        <f>SUM(M14:M$30)</f>
        <v>2412820.0706706322</v>
      </c>
      <c r="O14">
        <f t="shared" si="6"/>
        <v>26.750146917937879</v>
      </c>
    </row>
    <row r="15" spans="1:15" x14ac:dyDescent="0.2">
      <c r="A15" t="str">
        <v>60-64</v>
      </c>
      <c r="B15">
        <v>60</v>
      </c>
      <c r="C15">
        <f>SUM(males2017!D15)</f>
        <v>33737</v>
      </c>
      <c r="D15">
        <f>SUM(males2017!E15)</f>
        <v>2653839</v>
      </c>
      <c r="E15" s="3">
        <v>5</v>
      </c>
      <c r="F15">
        <f t="shared" si="0"/>
        <v>1.2712527022174291E-2</v>
      </c>
      <c r="G15" s="1">
        <f t="shared" si="1"/>
        <v>-1.8957681109172846</v>
      </c>
      <c r="H15">
        <v>2.5</v>
      </c>
      <c r="I15">
        <f t="shared" si="2"/>
        <v>6.1604754834549857E-2</v>
      </c>
      <c r="J15">
        <f t="shared" si="3"/>
        <v>0.93839524516545014</v>
      </c>
      <c r="K15">
        <f>100000*PRODUCT(J$2:J14)</f>
        <v>86338.930648626629</v>
      </c>
      <c r="L15">
        <f t="shared" si="4"/>
        <v>5318.8886552858603</v>
      </c>
      <c r="M15">
        <f t="shared" si="5"/>
        <v>418397.4316049185</v>
      </c>
      <c r="N15">
        <f>SUM(M15:M$30)</f>
        <v>1971476.7796649723</v>
      </c>
      <c r="O15">
        <f t="shared" si="6"/>
        <v>22.834157950001575</v>
      </c>
    </row>
    <row r="16" spans="1:15" x14ac:dyDescent="0.2">
      <c r="A16" t="str">
        <v>65-69</v>
      </c>
      <c r="B16">
        <v>65</v>
      </c>
      <c r="C16">
        <f>SUM(males2017!D16)</f>
        <v>36652</v>
      </c>
      <c r="D16">
        <f>SUM(males2017!E16)</f>
        <v>2097967</v>
      </c>
      <c r="E16" s="3">
        <v>5</v>
      </c>
      <c r="F16">
        <f t="shared" si="0"/>
        <v>1.7470246195483534E-2</v>
      </c>
      <c r="G16" s="1">
        <f t="shared" si="1"/>
        <v>-1.757700974777425</v>
      </c>
      <c r="H16">
        <v>2.5</v>
      </c>
      <c r="I16">
        <f t="shared" si="2"/>
        <v>8.3695766846593245E-2</v>
      </c>
      <c r="J16">
        <f t="shared" si="3"/>
        <v>0.91630423315340681</v>
      </c>
      <c r="K16">
        <f>100000*PRODUCT(J$2:J15)</f>
        <v>81020.041993340768</v>
      </c>
      <c r="L16">
        <f t="shared" si="4"/>
        <v>6781.0345445758285</v>
      </c>
      <c r="M16">
        <f t="shared" si="5"/>
        <v>388147.62360526423</v>
      </c>
      <c r="N16">
        <f>SUM(M16:M$30)</f>
        <v>1553079.3480600538</v>
      </c>
      <c r="O16">
        <f t="shared" si="6"/>
        <v>19.169076068705383</v>
      </c>
    </row>
    <row r="17" spans="1:15" x14ac:dyDescent="0.2">
      <c r="A17" t="str">
        <v>70-74</v>
      </c>
      <c r="B17">
        <v>70</v>
      </c>
      <c r="C17">
        <f>SUM(males2017!D17)</f>
        <v>38017</v>
      </c>
      <c r="D17">
        <f>SUM(males2017!E17)</f>
        <v>1509195</v>
      </c>
      <c r="E17" s="3">
        <v>5</v>
      </c>
      <c r="F17">
        <f t="shared" si="0"/>
        <v>2.5190250431521441E-2</v>
      </c>
      <c r="G17" s="1">
        <f t="shared" si="1"/>
        <v>-1.5987675148962013</v>
      </c>
      <c r="H17">
        <v>2.5</v>
      </c>
      <c r="I17">
        <f t="shared" si="2"/>
        <v>0.11848931345888623</v>
      </c>
      <c r="J17">
        <f t="shared" si="3"/>
        <v>0.88151068654111375</v>
      </c>
      <c r="K17">
        <f>100000*PRODUCT(J$2:J16)</f>
        <v>74239.00744876494</v>
      </c>
      <c r="L17">
        <f t="shared" si="4"/>
        <v>8796.5290244733042</v>
      </c>
      <c r="M17">
        <f t="shared" si="5"/>
        <v>349203.71468264144</v>
      </c>
      <c r="N17">
        <f>SUM(M17:M$30)</f>
        <v>1164931.7244547894</v>
      </c>
      <c r="O17">
        <f t="shared" si="6"/>
        <v>15.691639267385835</v>
      </c>
    </row>
    <row r="18" spans="1:15" x14ac:dyDescent="0.2">
      <c r="A18" t="str">
        <v>75-79</v>
      </c>
      <c r="B18">
        <v>75</v>
      </c>
      <c r="C18">
        <f>SUM(males2017!D18)</f>
        <v>38349</v>
      </c>
      <c r="D18">
        <f>SUM(males2017!E18)</f>
        <v>983467</v>
      </c>
      <c r="E18" s="3">
        <v>5</v>
      </c>
      <c r="F18">
        <f t="shared" si="0"/>
        <v>3.8993682553659655E-2</v>
      </c>
      <c r="G18" s="1">
        <f t="shared" si="1"/>
        <v>-1.4090057482125791</v>
      </c>
      <c r="H18">
        <v>2.5</v>
      </c>
      <c r="I18">
        <f t="shared" si="2"/>
        <v>0.17765031299234391</v>
      </c>
      <c r="J18">
        <f t="shared" si="3"/>
        <v>0.82234968700765609</v>
      </c>
      <c r="K18">
        <f>100000*PRODUCT(J$2:J17)</f>
        <v>65442.478424291636</v>
      </c>
      <c r="L18">
        <f t="shared" si="4"/>
        <v>11625.876775070115</v>
      </c>
      <c r="M18">
        <f t="shared" si="5"/>
        <v>298147.7001837829</v>
      </c>
      <c r="N18">
        <f>SUM(M18:M$30)</f>
        <v>815728.0097721481</v>
      </c>
      <c r="O18">
        <f t="shared" si="6"/>
        <v>12.464809240313819</v>
      </c>
    </row>
    <row r="19" spans="1:15" x14ac:dyDescent="0.2">
      <c r="A19" t="str">
        <v>80-84</v>
      </c>
      <c r="B19">
        <v>80</v>
      </c>
      <c r="C19">
        <f>SUM(males2017!D19)</f>
        <v>41378</v>
      </c>
      <c r="D19">
        <f>SUM(males2017!E19)</f>
        <v>647103</v>
      </c>
      <c r="E19" s="3">
        <v>5</v>
      </c>
      <c r="F19">
        <f t="shared" si="0"/>
        <v>6.3943452587918767E-2</v>
      </c>
      <c r="G19" s="1">
        <f t="shared" si="1"/>
        <v>-1.194203917964237</v>
      </c>
      <c r="H19">
        <v>2.5</v>
      </c>
      <c r="I19">
        <f t="shared" si="2"/>
        <v>0.27565192366111163</v>
      </c>
      <c r="J19">
        <f t="shared" si="3"/>
        <v>0.72434807633888831</v>
      </c>
      <c r="K19">
        <f>100000*PRODUCT(J$2:J18)</f>
        <v>53816.60164922152</v>
      </c>
      <c r="L19">
        <f t="shared" si="4"/>
        <v>14834.64976951167</v>
      </c>
      <c r="M19">
        <f t="shared" si="5"/>
        <v>231996.38382232841</v>
      </c>
      <c r="N19">
        <f>SUM(M19:M$30)</f>
        <v>517580.30958836514</v>
      </c>
      <c r="O19">
        <f t="shared" si="6"/>
        <v>9.6174840797635568</v>
      </c>
    </row>
    <row r="20" spans="1:15" x14ac:dyDescent="0.2">
      <c r="A20" t="str">
        <v>85+</v>
      </c>
      <c r="B20">
        <v>85</v>
      </c>
      <c r="C20">
        <f>SUM(males2017!D20)</f>
        <v>85872</v>
      </c>
      <c r="D20">
        <f>SUM(males2017!E20)</f>
        <v>629103</v>
      </c>
      <c r="E20" s="3">
        <v>5</v>
      </c>
      <c r="F20">
        <f t="shared" si="0"/>
        <v>0.1364991106384805</v>
      </c>
      <c r="G20" s="1">
        <f t="shared" si="1"/>
        <v>-0.86487017826468027</v>
      </c>
      <c r="H20">
        <v>2.5</v>
      </c>
      <c r="I20">
        <v>1</v>
      </c>
      <c r="J20">
        <f t="shared" si="3"/>
        <v>0</v>
      </c>
      <c r="K20">
        <f>100000*PRODUCT(J$2:J19)</f>
        <v>38981.95187970985</v>
      </c>
      <c r="L20">
        <f t="shared" si="4"/>
        <v>38981.95187970985</v>
      </c>
      <c r="M20">
        <f>K20/F20</f>
        <v>285583.92576603673</v>
      </c>
      <c r="N20">
        <f>SUM(M20:M$30)</f>
        <v>285583.92576603673</v>
      </c>
      <c r="O20">
        <f t="shared" si="6"/>
        <v>7.326055058692007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AC31-19B5-A544-A91B-58BF2F1A7DF7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SUM(allData!F173)</f>
        <v>2572</v>
      </c>
      <c r="D2">
        <f>SUM(allData!G173)</f>
        <v>475698</v>
      </c>
      <c r="E2" s="3">
        <v>1</v>
      </c>
      <c r="F2">
        <f>C2/D2</f>
        <v>5.4067917039802562E-3</v>
      </c>
      <c r="G2" s="1">
        <f>LOG(F2)</f>
        <v>-2.2670603612463598</v>
      </c>
      <c r="H2" s="1">
        <v>0.35</v>
      </c>
      <c r="I2">
        <f>(E2*F2)/(1+(E2-H2)*F2)</f>
        <v>5.3878565422446076E-3</v>
      </c>
      <c r="J2">
        <f>1-I2</f>
        <v>0.99461214345775539</v>
      </c>
      <c r="K2">
        <v>100000</v>
      </c>
      <c r="L2">
        <f>K2-K3</f>
        <v>538.78565422445536</v>
      </c>
      <c r="M2">
        <f>E2*K3+H2*L2</f>
        <v>99649.789324754107</v>
      </c>
      <c r="N2">
        <f>SUM(M2:M$30)</f>
        <v>7752629.7498379378</v>
      </c>
      <c r="O2">
        <f>N2/K2</f>
        <v>77.526297498379378</v>
      </c>
    </row>
    <row r="3" spans="1:15" x14ac:dyDescent="0.2">
      <c r="A3" t="s">
        <v>10</v>
      </c>
      <c r="B3">
        <v>1</v>
      </c>
      <c r="C3">
        <f>SUM(allData!F174)</f>
        <v>464</v>
      </c>
      <c r="D3">
        <f>SUM(allData!G174)</f>
        <v>1991036</v>
      </c>
      <c r="E3" s="3">
        <v>4</v>
      </c>
      <c r="F3">
        <f t="shared" ref="F3:F20" si="0">C3/D3</f>
        <v>2.3304450547353237E-4</v>
      </c>
      <c r="G3" s="1">
        <f t="shared" ref="G3:G20" si="1">LOG(F3)</f>
        <v>-3.6325611320390796</v>
      </c>
      <c r="H3">
        <v>1.35</v>
      </c>
      <c r="I3">
        <f t="shared" ref="I3:I19" si="2">(E3*F3)/(1+(E3-H3)*F3)</f>
        <v>9.3160269393799703E-4</v>
      </c>
      <c r="J3">
        <f t="shared" ref="J3:J20" si="3">1-I3</f>
        <v>0.99906839730606201</v>
      </c>
      <c r="K3">
        <f>100000*PRODUCT(J2:J$2)</f>
        <v>99461.214345775545</v>
      </c>
      <c r="L3">
        <f t="shared" ref="L3:L20" si="4">K3-K4</f>
        <v>92.658335226878989</v>
      </c>
      <c r="M3">
        <f t="shared" ref="M3:M19" si="5">E3*K4+H3*L3</f>
        <v>397599.31279475096</v>
      </c>
      <c r="N3">
        <f>SUM(M3:M$30)</f>
        <v>7652979.9605131848</v>
      </c>
      <c r="O3">
        <f t="shared" ref="O3:O20" si="6">N3/K3</f>
        <v>76.944364804432254</v>
      </c>
    </row>
    <row r="4" spans="1:15" x14ac:dyDescent="0.2">
      <c r="A4" t="s">
        <v>11</v>
      </c>
      <c r="B4">
        <v>5</v>
      </c>
      <c r="C4">
        <f>SUM(allData!F175)</f>
        <v>280</v>
      </c>
      <c r="D4">
        <f>SUM(allData!G175)</f>
        <v>2617720</v>
      </c>
      <c r="E4" s="3">
        <v>5</v>
      </c>
      <c r="F4">
        <f t="shared" si="0"/>
        <v>1.0696331158412665E-4</v>
      </c>
      <c r="G4" s="1">
        <f t="shared" si="1"/>
        <v>-3.9707651597807678</v>
      </c>
      <c r="H4">
        <v>2.5</v>
      </c>
      <c r="I4">
        <f t="shared" si="2"/>
        <v>5.3467358177832435E-4</v>
      </c>
      <c r="J4">
        <f t="shared" si="3"/>
        <v>0.99946532641822172</v>
      </c>
      <c r="K4">
        <f>100000*PRODUCT(J$2:J3)</f>
        <v>99368.556010548666</v>
      </c>
      <c r="L4">
        <f t="shared" si="4"/>
        <v>53.129741758297314</v>
      </c>
      <c r="M4">
        <f t="shared" si="5"/>
        <v>496709.95569834759</v>
      </c>
      <c r="N4">
        <f>SUM(M4:M$30)</f>
        <v>7255380.6477184342</v>
      </c>
      <c r="O4">
        <f t="shared" si="6"/>
        <v>73.014854386615269</v>
      </c>
    </row>
    <row r="5" spans="1:15" x14ac:dyDescent="0.2">
      <c r="A5" t="s">
        <v>12</v>
      </c>
      <c r="B5">
        <v>10</v>
      </c>
      <c r="C5">
        <f>SUM(allData!F176)</f>
        <v>418</v>
      </c>
      <c r="D5">
        <f>SUM(allData!G176)</f>
        <v>2772382</v>
      </c>
      <c r="E5" s="3">
        <v>5</v>
      </c>
      <c r="F5">
        <f t="shared" si="0"/>
        <v>1.5077287329091013E-4</v>
      </c>
      <c r="G5" s="1">
        <f t="shared" si="1"/>
        <v>-3.8216767887037104</v>
      </c>
      <c r="H5">
        <v>2.5</v>
      </c>
      <c r="I5">
        <f t="shared" si="2"/>
        <v>7.5358031778013273E-4</v>
      </c>
      <c r="J5">
        <f t="shared" si="3"/>
        <v>0.99924641968221983</v>
      </c>
      <c r="K5">
        <f>100000*PRODUCT(J$2:J4)</f>
        <v>99315.426268790368</v>
      </c>
      <c r="L5">
        <f t="shared" si="4"/>
        <v>74.842150488097104</v>
      </c>
      <c r="M5">
        <f t="shared" si="5"/>
        <v>496390.02596773161</v>
      </c>
      <c r="N5">
        <f>SUM(M5:M$30)</f>
        <v>6758670.6920200856</v>
      </c>
      <c r="O5">
        <f t="shared" si="6"/>
        <v>68.052576985655861</v>
      </c>
    </row>
    <row r="6" spans="1:15" x14ac:dyDescent="0.2">
      <c r="A6" t="s">
        <v>13</v>
      </c>
      <c r="B6">
        <v>15</v>
      </c>
      <c r="C6">
        <f>SUM(allData!F177)</f>
        <v>1794</v>
      </c>
      <c r="D6">
        <f>SUM(allData!G177)</f>
        <v>2748061</v>
      </c>
      <c r="E6" s="3">
        <v>5</v>
      </c>
      <c r="F6">
        <f t="shared" si="0"/>
        <v>6.5282393658656044E-4</v>
      </c>
      <c r="G6" s="1">
        <f t="shared" si="1"/>
        <v>-3.1852039300249149</v>
      </c>
      <c r="H6">
        <v>2.5</v>
      </c>
      <c r="I6">
        <f t="shared" si="2"/>
        <v>3.258801124486203E-3</v>
      </c>
      <c r="J6">
        <f t="shared" si="3"/>
        <v>0.99674119887551382</v>
      </c>
      <c r="K6">
        <f>100000*PRODUCT(J$2:J5)</f>
        <v>99240.584118302271</v>
      </c>
      <c r="L6">
        <f t="shared" si="4"/>
        <v>323.40532711938431</v>
      </c>
      <c r="M6">
        <f t="shared" si="5"/>
        <v>495394.40727371286</v>
      </c>
      <c r="N6">
        <f>SUM(M6:M$30)</f>
        <v>6262280.6660523536</v>
      </c>
      <c r="O6">
        <f t="shared" si="6"/>
        <v>63.102013371739552</v>
      </c>
    </row>
    <row r="7" spans="1:15" x14ac:dyDescent="0.2">
      <c r="A7" t="s">
        <v>14</v>
      </c>
      <c r="B7">
        <v>20</v>
      </c>
      <c r="C7">
        <f>SUM(allData!F178)</f>
        <v>3695</v>
      </c>
      <c r="D7">
        <f>SUM(allData!G178)</f>
        <v>2596617</v>
      </c>
      <c r="E7" s="3">
        <v>5</v>
      </c>
      <c r="F7">
        <f t="shared" si="0"/>
        <v>1.4230053950967741E-3</v>
      </c>
      <c r="G7" s="1">
        <f t="shared" si="1"/>
        <v>-2.8467934533547061</v>
      </c>
      <c r="H7">
        <v>2.5</v>
      </c>
      <c r="I7">
        <f t="shared" si="2"/>
        <v>7.0898048989304673E-3</v>
      </c>
      <c r="J7">
        <f t="shared" si="3"/>
        <v>0.99291019510106948</v>
      </c>
      <c r="K7">
        <f>100000*PRODUCT(J$2:J6)</f>
        <v>98917.178791182887</v>
      </c>
      <c r="L7">
        <f t="shared" si="4"/>
        <v>701.30349878211564</v>
      </c>
      <c r="M7">
        <f t="shared" si="5"/>
        <v>492832.63520895917</v>
      </c>
      <c r="N7">
        <f>SUM(M7:M$30)</f>
        <v>5766886.2587786401</v>
      </c>
      <c r="O7">
        <f t="shared" si="6"/>
        <v>58.300148965557426</v>
      </c>
    </row>
    <row r="8" spans="1:15" x14ac:dyDescent="0.2">
      <c r="A8" t="s">
        <v>15</v>
      </c>
      <c r="B8">
        <v>25</v>
      </c>
      <c r="C8">
        <f>SUM(allData!F179)</f>
        <v>4987</v>
      </c>
      <c r="D8">
        <f>SUM(allData!G179)</f>
        <v>2645508</v>
      </c>
      <c r="E8" s="3">
        <v>5</v>
      </c>
      <c r="F8">
        <f t="shared" si="0"/>
        <v>1.8850821845936584E-3</v>
      </c>
      <c r="G8" s="1">
        <f t="shared" si="1"/>
        <v>-2.7246697109555535</v>
      </c>
      <c r="H8">
        <v>2.5</v>
      </c>
      <c r="I8">
        <f t="shared" si="2"/>
        <v>9.3812000900685508E-3</v>
      </c>
      <c r="J8">
        <f t="shared" si="3"/>
        <v>0.9906187999099314</v>
      </c>
      <c r="K8">
        <f>100000*PRODUCT(J$2:J7)</f>
        <v>98215.875292400771</v>
      </c>
      <c r="L8">
        <f t="shared" si="4"/>
        <v>921.38277813923196</v>
      </c>
      <c r="M8">
        <f t="shared" si="5"/>
        <v>488775.91951665573</v>
      </c>
      <c r="N8">
        <f>SUM(M8:M$30)</f>
        <v>5274053.6235696813</v>
      </c>
      <c r="O8">
        <f t="shared" si="6"/>
        <v>53.698585975721066</v>
      </c>
    </row>
    <row r="9" spans="1:15" x14ac:dyDescent="0.2">
      <c r="A9" t="s">
        <v>16</v>
      </c>
      <c r="B9">
        <v>30</v>
      </c>
      <c r="C9">
        <f>SUM(allData!F180)</f>
        <v>5118</v>
      </c>
      <c r="D9">
        <f>SUM(allData!G180)</f>
        <v>2604430</v>
      </c>
      <c r="E9" s="3">
        <v>5</v>
      </c>
      <c r="F9">
        <f t="shared" si="0"/>
        <v>1.9651132877443432E-3</v>
      </c>
      <c r="G9" s="1">
        <f t="shared" si="1"/>
        <v>-2.7066124077190765</v>
      </c>
      <c r="H9">
        <v>2.5</v>
      </c>
      <c r="I9">
        <f t="shared" si="2"/>
        <v>9.7775315458166565E-3</v>
      </c>
      <c r="J9">
        <f t="shared" si="3"/>
        <v>0.99022246845418338</v>
      </c>
      <c r="K9">
        <f>100000*PRODUCT(J$2:J8)</f>
        <v>97294.492514261539</v>
      </c>
      <c r="L9">
        <f t="shared" si="4"/>
        <v>951.29996979240968</v>
      </c>
      <c r="M9">
        <f t="shared" si="5"/>
        <v>484094.21264682669</v>
      </c>
      <c r="N9">
        <f>SUM(M9:M$30)</f>
        <v>4785277.7040530266</v>
      </c>
      <c r="O9">
        <f t="shared" si="6"/>
        <v>49.183438655087237</v>
      </c>
    </row>
    <row r="10" spans="1:15" x14ac:dyDescent="0.2">
      <c r="A10" t="s">
        <v>17</v>
      </c>
      <c r="B10">
        <v>35</v>
      </c>
      <c r="C10">
        <f>SUM(allData!F181)</f>
        <v>5529</v>
      </c>
      <c r="D10">
        <f>SUM(allData!G181)</f>
        <v>2647012</v>
      </c>
      <c r="E10" s="3">
        <v>5</v>
      </c>
      <c r="F10">
        <f t="shared" si="0"/>
        <v>2.0887702813587546E-3</v>
      </c>
      <c r="G10" s="1">
        <f t="shared" si="1"/>
        <v>-2.6801093202035524</v>
      </c>
      <c r="H10">
        <v>2.5</v>
      </c>
      <c r="I10">
        <f t="shared" si="2"/>
        <v>1.0389597699518702E-2</v>
      </c>
      <c r="J10">
        <f t="shared" si="3"/>
        <v>0.98961040230048125</v>
      </c>
      <c r="K10">
        <f>100000*PRODUCT(J$2:J9)</f>
        <v>96343.19254446913</v>
      </c>
      <c r="L10">
        <f t="shared" si="4"/>
        <v>1000.9670116243215</v>
      </c>
      <c r="M10">
        <f t="shared" si="5"/>
        <v>479213.54519328481</v>
      </c>
      <c r="N10">
        <f>SUM(M10:M$30)</f>
        <v>4301183.4914062005</v>
      </c>
      <c r="O10">
        <f t="shared" si="6"/>
        <v>44.644394459119702</v>
      </c>
    </row>
    <row r="11" spans="1:15" x14ac:dyDescent="0.2">
      <c r="A11" t="s">
        <v>18</v>
      </c>
      <c r="B11">
        <v>40</v>
      </c>
      <c r="C11">
        <f>SUM(allData!F182)</f>
        <v>5769</v>
      </c>
      <c r="D11">
        <f>SUM(allData!G182)</f>
        <v>2523546</v>
      </c>
      <c r="E11" s="3">
        <v>5</v>
      </c>
      <c r="F11">
        <f t="shared" si="0"/>
        <v>2.2860688887779341E-3</v>
      </c>
      <c r="G11" s="1">
        <f t="shared" si="1"/>
        <v>-2.6409106866418131</v>
      </c>
      <c r="H11">
        <v>2.5</v>
      </c>
      <c r="I11">
        <f t="shared" si="2"/>
        <v>1.1365389286746467E-2</v>
      </c>
      <c r="J11">
        <f t="shared" si="3"/>
        <v>0.98863461071325354</v>
      </c>
      <c r="K11">
        <f>100000*PRODUCT(J$2:J10)</f>
        <v>95342.225532844808</v>
      </c>
      <c r="L11">
        <f t="shared" si="4"/>
        <v>1083.6015086455591</v>
      </c>
      <c r="M11">
        <f t="shared" si="5"/>
        <v>474002.12389261014</v>
      </c>
      <c r="N11">
        <f>SUM(M11:M$30)</f>
        <v>3821969.9462129157</v>
      </c>
      <c r="O11">
        <f t="shared" si="6"/>
        <v>40.086854747231286</v>
      </c>
    </row>
    <row r="12" spans="1:15" x14ac:dyDescent="0.2">
      <c r="A12" t="s">
        <v>19</v>
      </c>
      <c r="B12">
        <v>45</v>
      </c>
      <c r="C12">
        <f>SUM(allData!F183)</f>
        <v>8973</v>
      </c>
      <c r="D12">
        <f>SUM(allData!G183)</f>
        <v>2765798</v>
      </c>
      <c r="E12" s="3">
        <v>5</v>
      </c>
      <c r="F12">
        <f t="shared" si="0"/>
        <v>3.2442716351664151E-3</v>
      </c>
      <c r="G12" s="1">
        <f t="shared" si="1"/>
        <v>-2.4888827904919952</v>
      </c>
      <c r="H12">
        <v>2.5</v>
      </c>
      <c r="I12">
        <f t="shared" si="2"/>
        <v>1.6090850451567763E-2</v>
      </c>
      <c r="J12">
        <f t="shared" si="3"/>
        <v>0.98390914954843223</v>
      </c>
      <c r="K12">
        <f>100000*PRODUCT(J$2:J11)</f>
        <v>94258.624024199249</v>
      </c>
      <c r="L12">
        <f t="shared" si="4"/>
        <v>1516.7014229439374</v>
      </c>
      <c r="M12">
        <f t="shared" si="5"/>
        <v>467501.3665636364</v>
      </c>
      <c r="N12">
        <f>SUM(M12:M$30)</f>
        <v>3347967.8223203048</v>
      </c>
      <c r="O12">
        <f t="shared" si="6"/>
        <v>35.518954970749128</v>
      </c>
    </row>
    <row r="13" spans="1:15" x14ac:dyDescent="0.2">
      <c r="A13" t="s">
        <v>20</v>
      </c>
      <c r="B13">
        <v>50</v>
      </c>
      <c r="C13">
        <f>SUM(allData!F184)</f>
        <v>13926</v>
      </c>
      <c r="D13">
        <f>SUM(allData!G184)</f>
        <v>2822620</v>
      </c>
      <c r="E13" s="3">
        <v>5</v>
      </c>
      <c r="F13">
        <f t="shared" si="0"/>
        <v>4.9337140670724366E-3</v>
      </c>
      <c r="G13" s="1">
        <f t="shared" si="1"/>
        <v>-2.3068260236121847</v>
      </c>
      <c r="H13">
        <v>2.5</v>
      </c>
      <c r="I13">
        <f t="shared" si="2"/>
        <v>2.4368008371144053E-2</v>
      </c>
      <c r="J13">
        <f t="shared" si="3"/>
        <v>0.97563199162885594</v>
      </c>
      <c r="K13">
        <f>100000*PRODUCT(J$2:J12)</f>
        <v>92741.922601255312</v>
      </c>
      <c r="L13">
        <f t="shared" si="4"/>
        <v>2259.9359463033761</v>
      </c>
      <c r="M13">
        <f t="shared" si="5"/>
        <v>458059.77314051811</v>
      </c>
      <c r="N13">
        <f>SUM(M13:M$30)</f>
        <v>2880466.455756668</v>
      </c>
      <c r="O13">
        <f t="shared" si="6"/>
        <v>31.058946967718775</v>
      </c>
    </row>
    <row r="14" spans="1:15" x14ac:dyDescent="0.2">
      <c r="A14" t="s">
        <v>21</v>
      </c>
      <c r="B14">
        <v>55</v>
      </c>
      <c r="C14">
        <f>SUM(allData!F185)</f>
        <v>21195</v>
      </c>
      <c r="D14">
        <f>SUM(allData!G185)</f>
        <v>2816745</v>
      </c>
      <c r="E14" s="3">
        <v>5</v>
      </c>
      <c r="F14">
        <f t="shared" si="0"/>
        <v>7.5246428057917916E-3</v>
      </c>
      <c r="G14" s="1">
        <f t="shared" si="1"/>
        <v>-2.1235141111700631</v>
      </c>
      <c r="H14">
        <v>2.5</v>
      </c>
      <c r="I14">
        <f t="shared" si="2"/>
        <v>3.6928529052794985E-2</v>
      </c>
      <c r="J14">
        <f t="shared" si="3"/>
        <v>0.96307147094720502</v>
      </c>
      <c r="K14">
        <f>100000*PRODUCT(J$2:J13)</f>
        <v>90481.986654951936</v>
      </c>
      <c r="L14">
        <f t="shared" si="4"/>
        <v>3341.3666729420074</v>
      </c>
      <c r="M14">
        <f t="shared" si="5"/>
        <v>444056.51659240469</v>
      </c>
      <c r="N14">
        <f>SUM(M14:M$30)</f>
        <v>2422406.68261615</v>
      </c>
      <c r="O14">
        <f t="shared" si="6"/>
        <v>26.772253485700578</v>
      </c>
    </row>
    <row r="15" spans="1:15" x14ac:dyDescent="0.2">
      <c r="A15" t="s">
        <v>22</v>
      </c>
      <c r="B15">
        <v>60</v>
      </c>
      <c r="C15">
        <f>SUM(allData!F186)</f>
        <v>27466</v>
      </c>
      <c r="D15">
        <f>SUM(allData!G186)</f>
        <v>2418818</v>
      </c>
      <c r="E15" s="3">
        <v>5</v>
      </c>
      <c r="F15">
        <f t="shared" si="0"/>
        <v>1.1355132961636634E-2</v>
      </c>
      <c r="G15" s="1">
        <f t="shared" si="1"/>
        <v>-1.9448077760926814</v>
      </c>
      <c r="H15">
        <v>2.5</v>
      </c>
      <c r="I15">
        <f t="shared" si="2"/>
        <v>5.5208417504762845E-2</v>
      </c>
      <c r="J15">
        <f t="shared" si="3"/>
        <v>0.9447915824952372</v>
      </c>
      <c r="K15">
        <f>100000*PRODUCT(J$2:J14)</f>
        <v>87140.619982009928</v>
      </c>
      <c r="L15">
        <f t="shared" si="4"/>
        <v>4810.8957295906876</v>
      </c>
      <c r="M15">
        <f t="shared" si="5"/>
        <v>423675.86058607296</v>
      </c>
      <c r="N15">
        <f>SUM(M15:M$30)</f>
        <v>1978350.1660237457</v>
      </c>
      <c r="O15">
        <f t="shared" si="6"/>
        <v>22.702961792470305</v>
      </c>
    </row>
    <row r="16" spans="1:15" x14ac:dyDescent="0.2">
      <c r="A16" t="s">
        <v>23</v>
      </c>
      <c r="B16">
        <v>65</v>
      </c>
      <c r="C16">
        <f>SUM(allData!F187)</f>
        <v>31692</v>
      </c>
      <c r="D16">
        <f>SUM(allData!G187)</f>
        <v>1947562</v>
      </c>
      <c r="E16" s="3">
        <v>5</v>
      </c>
      <c r="F16">
        <f t="shared" si="0"/>
        <v>1.6272652680633531E-2</v>
      </c>
      <c r="G16" s="1">
        <f t="shared" si="1"/>
        <v>-1.788541644933072</v>
      </c>
      <c r="H16">
        <v>2.5</v>
      </c>
      <c r="I16">
        <f t="shared" si="2"/>
        <v>7.8182665019400119E-2</v>
      </c>
      <c r="J16">
        <f t="shared" si="3"/>
        <v>0.92181733498059992</v>
      </c>
      <c r="K16">
        <f>100000*PRODUCT(J$2:J15)</f>
        <v>82329.724252419241</v>
      </c>
      <c r="L16">
        <f t="shared" si="4"/>
        <v>6436.7572523664712</v>
      </c>
      <c r="M16">
        <f t="shared" si="5"/>
        <v>395556.72813118005</v>
      </c>
      <c r="N16">
        <f>SUM(M16:M$30)</f>
        <v>1554674.3054376729</v>
      </c>
      <c r="O16">
        <f t="shared" si="6"/>
        <v>18.883511630272334</v>
      </c>
    </row>
    <row r="17" spans="1:15" x14ac:dyDescent="0.2">
      <c r="A17" t="s">
        <v>24</v>
      </c>
      <c r="B17">
        <v>70</v>
      </c>
      <c r="C17">
        <f>SUM(allData!F188)</f>
        <v>36048</v>
      </c>
      <c r="D17">
        <f>SUM(allData!G188)</f>
        <v>1458757</v>
      </c>
      <c r="E17" s="3">
        <v>5</v>
      </c>
      <c r="F17">
        <f t="shared" si="0"/>
        <v>2.4711449542315821E-2</v>
      </c>
      <c r="G17" s="1">
        <f t="shared" si="1"/>
        <v>-1.6071017786867501</v>
      </c>
      <c r="H17">
        <v>2.5</v>
      </c>
      <c r="I17">
        <f t="shared" si="2"/>
        <v>0.11636818159221166</v>
      </c>
      <c r="J17">
        <f t="shared" si="3"/>
        <v>0.88363181840778837</v>
      </c>
      <c r="K17">
        <f>100000*PRODUCT(J$2:J16)</f>
        <v>75892.967000052769</v>
      </c>
      <c r="L17">
        <f t="shared" si="4"/>
        <v>8831.5265654338727</v>
      </c>
      <c r="M17">
        <f t="shared" si="5"/>
        <v>357386.01858667919</v>
      </c>
      <c r="N17">
        <f>SUM(M17:M$30)</f>
        <v>1159117.5773064927</v>
      </c>
      <c r="O17">
        <f t="shared" si="6"/>
        <v>15.273056557476357</v>
      </c>
    </row>
    <row r="18" spans="1:15" x14ac:dyDescent="0.2">
      <c r="A18" t="s">
        <v>25</v>
      </c>
      <c r="B18">
        <v>75</v>
      </c>
      <c r="C18">
        <f>SUM(allData!F189)</f>
        <v>37503</v>
      </c>
      <c r="D18">
        <f>SUM(allData!G189)</f>
        <v>935568</v>
      </c>
      <c r="E18" s="3">
        <v>5</v>
      </c>
      <c r="F18">
        <f t="shared" si="0"/>
        <v>4.0085808834846852E-2</v>
      </c>
      <c r="G18" s="1">
        <f t="shared" si="1"/>
        <v>-1.3970093489640154</v>
      </c>
      <c r="H18">
        <v>2.5</v>
      </c>
      <c r="I18">
        <f t="shared" si="2"/>
        <v>0.18217269464323968</v>
      </c>
      <c r="J18">
        <f t="shared" si="3"/>
        <v>0.81782730535676029</v>
      </c>
      <c r="K18">
        <f>100000*PRODUCT(J$2:J17)</f>
        <v>67061.440434618897</v>
      </c>
      <c r="L18">
        <f t="shared" si="4"/>
        <v>12216.763310631635</v>
      </c>
      <c r="M18">
        <f t="shared" si="5"/>
        <v>304765.29389651539</v>
      </c>
      <c r="N18">
        <f>SUM(M18:M$30)</f>
        <v>801731.55871981359</v>
      </c>
      <c r="O18">
        <f t="shared" si="6"/>
        <v>11.955179511860566</v>
      </c>
    </row>
    <row r="19" spans="1:15" x14ac:dyDescent="0.2">
      <c r="A19" t="s">
        <v>26</v>
      </c>
      <c r="B19">
        <v>80</v>
      </c>
      <c r="C19">
        <f>SUM(allData!F190)</f>
        <v>40160</v>
      </c>
      <c r="D19">
        <f>SUM(allData!G190)</f>
        <v>593564</v>
      </c>
      <c r="E19" s="3">
        <v>5</v>
      </c>
      <c r="F19">
        <f t="shared" si="0"/>
        <v>6.7659089836984723E-2</v>
      </c>
      <c r="G19" s="1">
        <f t="shared" si="1"/>
        <v>-1.1696738487211662</v>
      </c>
      <c r="H19">
        <v>2.5</v>
      </c>
      <c r="I19">
        <f t="shared" si="2"/>
        <v>0.2893521854159582</v>
      </c>
      <c r="J19">
        <f t="shared" si="3"/>
        <v>0.7106478145840418</v>
      </c>
      <c r="K19">
        <f>100000*PRODUCT(J$2:J18)</f>
        <v>54844.677123987261</v>
      </c>
      <c r="L19">
        <f t="shared" si="4"/>
        <v>15869.427184258318</v>
      </c>
      <c r="M19">
        <f t="shared" si="5"/>
        <v>234549.81765929051</v>
      </c>
      <c r="N19">
        <f>SUM(M19:M$30)</f>
        <v>496966.2648232982</v>
      </c>
      <c r="O19">
        <f t="shared" si="6"/>
        <v>9.0613399674102819</v>
      </c>
    </row>
    <row r="20" spans="1:15" x14ac:dyDescent="0.2">
      <c r="A20" t="s">
        <v>27</v>
      </c>
      <c r="B20">
        <v>85</v>
      </c>
      <c r="C20">
        <f>SUM(allData!F191)</f>
        <v>81475</v>
      </c>
      <c r="D20">
        <f>SUM(allData!G191)</f>
        <v>548563</v>
      </c>
      <c r="E20" s="3">
        <v>5</v>
      </c>
      <c r="F20">
        <f t="shared" si="0"/>
        <v>0.14852441743245534</v>
      </c>
      <c r="G20" s="1">
        <f t="shared" si="1"/>
        <v>-0.82820214241107115</v>
      </c>
      <c r="H20">
        <v>2.5</v>
      </c>
      <c r="I20">
        <v>1</v>
      </c>
      <c r="J20">
        <f t="shared" si="3"/>
        <v>0</v>
      </c>
      <c r="K20">
        <f>100000*PRODUCT(J$2:J19)</f>
        <v>38975.249939728943</v>
      </c>
      <c r="L20">
        <f t="shared" si="4"/>
        <v>38975.249939728943</v>
      </c>
      <c r="M20">
        <f>K20/F20</f>
        <v>262416.4471640077</v>
      </c>
      <c r="N20">
        <f>SUM(M20:M$30)</f>
        <v>262416.4471640077</v>
      </c>
      <c r="O20">
        <f t="shared" si="6"/>
        <v>6.7328996624731507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A918-01F2-CF46-9C41-AF9E52B85405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SUM(allData!F287)</f>
        <v>2752</v>
      </c>
      <c r="D2">
        <f>SUM(allData!G287)</f>
        <v>422108</v>
      </c>
      <c r="E2" s="3">
        <v>1</v>
      </c>
      <c r="F2">
        <f>C2/D2</f>
        <v>6.5196584760298312E-3</v>
      </c>
      <c r="G2" s="1">
        <f>LOG(F2)</f>
        <v>-2.1857751536331782</v>
      </c>
      <c r="H2" s="1">
        <v>0.35</v>
      </c>
      <c r="I2">
        <f>(E2*F2)/(1+(E2-H2)*F2)</f>
        <v>6.4921462016226594E-3</v>
      </c>
      <c r="J2">
        <f>1-I2</f>
        <v>0.99350785379837736</v>
      </c>
      <c r="K2">
        <v>100000</v>
      </c>
      <c r="L2">
        <f>K2-K3</f>
        <v>649.21462016226724</v>
      </c>
      <c r="M2">
        <f>E2*K3+H2*L2</f>
        <v>99578.010496894523</v>
      </c>
      <c r="N2">
        <f>SUM(M2:M$30)</f>
        <v>7604863.913393368</v>
      </c>
      <c r="O2">
        <f>N2/K2</f>
        <v>76.048639133933676</v>
      </c>
    </row>
    <row r="3" spans="1:15" x14ac:dyDescent="0.2">
      <c r="A3" t="s">
        <v>10</v>
      </c>
      <c r="B3">
        <v>1</v>
      </c>
      <c r="C3">
        <f>SUM(allData!F288)</f>
        <v>486</v>
      </c>
      <c r="D3">
        <f>SUM(allData!G288)</f>
        <v>1728766</v>
      </c>
      <c r="E3" s="3">
        <v>4</v>
      </c>
      <c r="F3">
        <f t="shared" ref="F3:F20" si="0">C3/D3</f>
        <v>2.8112538076292571E-4</v>
      </c>
      <c r="G3" s="1">
        <f t="shared" ref="G3:G20" si="1">LOG(F3)</f>
        <v>-3.5510999433371007</v>
      </c>
      <c r="H3">
        <v>1.35</v>
      </c>
      <c r="I3">
        <f t="shared" ref="I3:I19" si="2">(E3*F3)/(1+(E3-H3)*F3)</f>
        <v>1.1236644129989245E-3</v>
      </c>
      <c r="J3">
        <f t="shared" ref="J3:J20" si="3">1-I3</f>
        <v>0.99887633558700106</v>
      </c>
      <c r="K3">
        <f>100000*PRODUCT(J2:J$2)</f>
        <v>99350.785379837733</v>
      </c>
      <c r="L3">
        <f t="shared" ref="L3:L20" si="4">K3-K4</f>
        <v>111.63694193481933</v>
      </c>
      <c r="M3">
        <f t="shared" ref="M3:M19" si="5">E3*K4+H3*L3</f>
        <v>397107.30362322368</v>
      </c>
      <c r="N3">
        <f>SUM(M3:M$30)</f>
        <v>7505285.9028964723</v>
      </c>
      <c r="O3">
        <f t="shared" ref="O3:O20" si="6">N3/K3</f>
        <v>75.54329715867145</v>
      </c>
    </row>
    <row r="4" spans="1:15" x14ac:dyDescent="0.2">
      <c r="A4" t="s">
        <v>11</v>
      </c>
      <c r="B4">
        <v>5</v>
      </c>
      <c r="C4">
        <f>SUM(allData!F289)</f>
        <v>291</v>
      </c>
      <c r="D4">
        <f>SUM(allData!G289)</f>
        <v>2199853</v>
      </c>
      <c r="E4" s="3">
        <v>5</v>
      </c>
      <c r="F4">
        <f t="shared" si="0"/>
        <v>1.3228156608646122E-4</v>
      </c>
      <c r="G4" s="1">
        <f t="shared" si="1"/>
        <v>-3.8785006720991109</v>
      </c>
      <c r="H4">
        <v>2.5</v>
      </c>
      <c r="I4">
        <f t="shared" si="2"/>
        <v>6.6118917258423408E-4</v>
      </c>
      <c r="J4">
        <f t="shared" si="3"/>
        <v>0.99933881082741571</v>
      </c>
      <c r="K4">
        <f>100000*PRODUCT(J$2:J3)</f>
        <v>99239.148437902913</v>
      </c>
      <c r="L4">
        <f t="shared" si="4"/>
        <v>65.615850443617092</v>
      </c>
      <c r="M4">
        <f t="shared" si="5"/>
        <v>496031.70256340556</v>
      </c>
      <c r="N4">
        <f>SUM(M4:M$30)</f>
        <v>7108178.5992732486</v>
      </c>
      <c r="O4">
        <f t="shared" si="6"/>
        <v>71.626759309820784</v>
      </c>
    </row>
    <row r="5" spans="1:15" x14ac:dyDescent="0.2">
      <c r="A5" t="s">
        <v>12</v>
      </c>
      <c r="B5">
        <v>10</v>
      </c>
      <c r="C5">
        <f>SUM(allData!F290)</f>
        <v>466</v>
      </c>
      <c r="D5">
        <f>SUM(allData!G290)</f>
        <v>2247948</v>
      </c>
      <c r="E5" s="3">
        <v>5</v>
      </c>
      <c r="F5">
        <f t="shared" si="0"/>
        <v>2.0730016886511609E-4</v>
      </c>
      <c r="G5" s="1">
        <f t="shared" si="1"/>
        <v>-3.6834003441330654</v>
      </c>
      <c r="H5">
        <v>2.5</v>
      </c>
      <c r="I5">
        <f t="shared" si="2"/>
        <v>1.0359639555682619E-3</v>
      </c>
      <c r="J5">
        <f t="shared" si="3"/>
        <v>0.99896403604443174</v>
      </c>
      <c r="K5">
        <f>100000*PRODUCT(J$2:J4)</f>
        <v>99173.532587459296</v>
      </c>
      <c r="L5">
        <f t="shared" si="4"/>
        <v>102.74020510698028</v>
      </c>
      <c r="M5">
        <f t="shared" si="5"/>
        <v>495610.81242452899</v>
      </c>
      <c r="N5">
        <f>SUM(M5:M$30)</f>
        <v>6612146.8967098435</v>
      </c>
      <c r="O5">
        <f t="shared" si="6"/>
        <v>66.672495414829697</v>
      </c>
    </row>
    <row r="6" spans="1:15" x14ac:dyDescent="0.2">
      <c r="A6" t="s">
        <v>13</v>
      </c>
      <c r="B6">
        <v>15</v>
      </c>
      <c r="C6">
        <f>SUM(allData!F291)</f>
        <v>1678</v>
      </c>
      <c r="D6">
        <f>SUM(allData!G291)</f>
        <v>2329008</v>
      </c>
      <c r="E6" s="3">
        <v>5</v>
      </c>
      <c r="F6">
        <f t="shared" si="0"/>
        <v>7.2047841827937043E-4</v>
      </c>
      <c r="G6" s="1">
        <f t="shared" si="1"/>
        <v>-3.1423790238195379</v>
      </c>
      <c r="H6">
        <v>2.5</v>
      </c>
      <c r="I6">
        <f t="shared" si="2"/>
        <v>3.5959151432601445E-3</v>
      </c>
      <c r="J6">
        <f t="shared" si="3"/>
        <v>0.99640408485673981</v>
      </c>
      <c r="K6">
        <f>100000*PRODUCT(J$2:J5)</f>
        <v>99070.792382352316</v>
      </c>
      <c r="L6">
        <f t="shared" si="4"/>
        <v>356.2501625824807</v>
      </c>
      <c r="M6">
        <f t="shared" si="5"/>
        <v>494463.33650530537</v>
      </c>
      <c r="N6">
        <f>SUM(M6:M$30)</f>
        <v>6116536.0842853151</v>
      </c>
      <c r="O6">
        <f t="shared" si="6"/>
        <v>61.73904474973056</v>
      </c>
    </row>
    <row r="7" spans="1:15" x14ac:dyDescent="0.2">
      <c r="A7" t="s">
        <v>14</v>
      </c>
      <c r="B7">
        <v>20</v>
      </c>
      <c r="C7">
        <f>SUM(allData!F292)</f>
        <v>3483</v>
      </c>
      <c r="D7">
        <f>SUM(allData!G292)</f>
        <v>2529627</v>
      </c>
      <c r="E7" s="3">
        <v>5</v>
      </c>
      <c r="F7">
        <f t="shared" si="0"/>
        <v>1.3768828368767411E-3</v>
      </c>
      <c r="G7" s="1">
        <f t="shared" si="1"/>
        <v>-2.8611030136012894</v>
      </c>
      <c r="H7">
        <v>2.5</v>
      </c>
      <c r="I7">
        <f t="shared" si="2"/>
        <v>6.8607978972038556E-3</v>
      </c>
      <c r="J7">
        <f t="shared" si="3"/>
        <v>0.99313920210279616</v>
      </c>
      <c r="K7">
        <f>100000*PRODUCT(J$2:J6)</f>
        <v>98714.542219769835</v>
      </c>
      <c r="L7">
        <f t="shared" si="4"/>
        <v>677.2605236848467</v>
      </c>
      <c r="M7">
        <f t="shared" si="5"/>
        <v>491879.5597896371</v>
      </c>
      <c r="N7">
        <f>SUM(M7:M$30)</f>
        <v>5622072.7477800092</v>
      </c>
      <c r="O7">
        <f t="shared" si="6"/>
        <v>56.952832088948909</v>
      </c>
    </row>
    <row r="8" spans="1:15" x14ac:dyDescent="0.2">
      <c r="A8" t="s">
        <v>15</v>
      </c>
      <c r="B8">
        <v>25</v>
      </c>
      <c r="C8">
        <f>SUM(allData!F293)</f>
        <v>4306</v>
      </c>
      <c r="D8">
        <f>SUM(allData!G293)</f>
        <v>2437936</v>
      </c>
      <c r="E8" s="3">
        <v>5</v>
      </c>
      <c r="F8">
        <f t="shared" si="0"/>
        <v>1.7662481705836412E-3</v>
      </c>
      <c r="G8" s="1">
        <f t="shared" si="1"/>
        <v>-2.7529482749697634</v>
      </c>
      <c r="H8">
        <v>2.5</v>
      </c>
      <c r="I8">
        <f t="shared" si="2"/>
        <v>8.7924168773566048E-3</v>
      </c>
      <c r="J8">
        <f t="shared" si="3"/>
        <v>0.99120758312264334</v>
      </c>
      <c r="K8">
        <f>100000*PRODUCT(J$2:J7)</f>
        <v>98037.281696084989</v>
      </c>
      <c r="L8">
        <f t="shared" si="4"/>
        <v>861.98465019481955</v>
      </c>
      <c r="M8">
        <f t="shared" si="5"/>
        <v>488031.44685493794</v>
      </c>
      <c r="N8">
        <f>SUM(M8:M$30)</f>
        <v>5130193.1879903721</v>
      </c>
      <c r="O8">
        <f t="shared" si="6"/>
        <v>52.329002796037749</v>
      </c>
    </row>
    <row r="9" spans="1:15" x14ac:dyDescent="0.2">
      <c r="A9" t="s">
        <v>16</v>
      </c>
      <c r="B9">
        <v>30</v>
      </c>
      <c r="C9">
        <f>SUM(allData!F294)</f>
        <v>4813</v>
      </c>
      <c r="D9">
        <f>SUM(allData!G294)</f>
        <v>2214025</v>
      </c>
      <c r="E9" s="3">
        <v>5</v>
      </c>
      <c r="F9">
        <f t="shared" si="0"/>
        <v>2.1738688587527241E-3</v>
      </c>
      <c r="G9" s="1">
        <f t="shared" si="1"/>
        <v>-2.6627666587952228</v>
      </c>
      <c r="H9">
        <v>2.5</v>
      </c>
      <c r="I9">
        <f t="shared" si="2"/>
        <v>1.0810592269067623E-2</v>
      </c>
      <c r="J9">
        <f t="shared" si="3"/>
        <v>0.98918940773093234</v>
      </c>
      <c r="K9">
        <f>100000*PRODUCT(J$2:J8)</f>
        <v>97175.297045890169</v>
      </c>
      <c r="L9">
        <f t="shared" si="4"/>
        <v>1050.5225149886537</v>
      </c>
      <c r="M9">
        <f t="shared" si="5"/>
        <v>483250.17894197919</v>
      </c>
      <c r="N9">
        <f>SUM(M9:M$30)</f>
        <v>4642161.7411354333</v>
      </c>
      <c r="O9">
        <f t="shared" si="6"/>
        <v>47.77100644151583</v>
      </c>
    </row>
    <row r="10" spans="1:15" x14ac:dyDescent="0.2">
      <c r="A10" t="s">
        <v>17</v>
      </c>
      <c r="B10">
        <v>35</v>
      </c>
      <c r="C10">
        <f>SUM(allData!F295)</f>
        <v>5320</v>
      </c>
      <c r="D10">
        <f>SUM(allData!G295)</f>
        <v>2128214</v>
      </c>
      <c r="E10" s="3">
        <v>5</v>
      </c>
      <c r="F10">
        <f t="shared" si="0"/>
        <v>2.4997486155057713E-3</v>
      </c>
      <c r="G10" s="1">
        <f t="shared" si="1"/>
        <v>-2.6021036634831716</v>
      </c>
      <c r="H10">
        <v>2.5</v>
      </c>
      <c r="I10">
        <f t="shared" si="2"/>
        <v>1.2421118890653995E-2</v>
      </c>
      <c r="J10">
        <f t="shared" si="3"/>
        <v>0.987578881109346</v>
      </c>
      <c r="K10">
        <f>100000*PRODUCT(J$2:J9)</f>
        <v>96124.774530901515</v>
      </c>
      <c r="L10">
        <f t="shared" si="4"/>
        <v>1193.9772527856403</v>
      </c>
      <c r="M10">
        <f t="shared" si="5"/>
        <v>477638.92952254345</v>
      </c>
      <c r="N10">
        <f>SUM(M10:M$30)</f>
        <v>4158911.5621934538</v>
      </c>
      <c r="O10">
        <f t="shared" si="6"/>
        <v>43.265761428199511</v>
      </c>
    </row>
    <row r="11" spans="1:15" x14ac:dyDescent="0.2">
      <c r="A11" t="s">
        <v>18</v>
      </c>
      <c r="B11">
        <v>40</v>
      </c>
      <c r="C11">
        <f>SUM(allData!F296)</f>
        <v>5848</v>
      </c>
      <c r="D11">
        <f>SUM(allData!G296)</f>
        <v>1942680</v>
      </c>
      <c r="E11" s="3">
        <v>5</v>
      </c>
      <c r="F11">
        <f t="shared" si="0"/>
        <v>3.01027446620133E-3</v>
      </c>
      <c r="G11" s="1">
        <f t="shared" si="1"/>
        <v>-2.5213939051628138</v>
      </c>
      <c r="H11">
        <v>2.5</v>
      </c>
      <c r="I11">
        <f t="shared" si="2"/>
        <v>1.4938946507944617E-2</v>
      </c>
      <c r="J11">
        <f t="shared" si="3"/>
        <v>0.98506105349205542</v>
      </c>
      <c r="K11">
        <f>100000*PRODUCT(J$2:J10)</f>
        <v>94930.797278115875</v>
      </c>
      <c r="L11">
        <f t="shared" si="4"/>
        <v>1418.1661024943023</v>
      </c>
      <c r="M11">
        <f t="shared" si="5"/>
        <v>471108.57113434363</v>
      </c>
      <c r="N11">
        <f>SUM(M11:M$30)</f>
        <v>3681272.6326709106</v>
      </c>
      <c r="O11">
        <f t="shared" si="6"/>
        <v>38.778486415593854</v>
      </c>
    </row>
    <row r="12" spans="1:15" x14ac:dyDescent="0.2">
      <c r="A12" t="s">
        <v>19</v>
      </c>
      <c r="B12">
        <v>45</v>
      </c>
      <c r="C12">
        <f>SUM(allData!F297)</f>
        <v>8684</v>
      </c>
      <c r="D12">
        <f>SUM(allData!G297)</f>
        <v>2077609</v>
      </c>
      <c r="E12" s="3">
        <v>5</v>
      </c>
      <c r="F12">
        <f t="shared" si="0"/>
        <v>4.1798047659593312E-3</v>
      </c>
      <c r="G12" s="1">
        <f t="shared" si="1"/>
        <v>-2.3788440031643696</v>
      </c>
      <c r="H12">
        <v>2.5</v>
      </c>
      <c r="I12">
        <f t="shared" si="2"/>
        <v>2.0682897644426598E-2</v>
      </c>
      <c r="J12">
        <f t="shared" si="3"/>
        <v>0.97931710235557345</v>
      </c>
      <c r="K12">
        <f>100000*PRODUCT(J$2:J11)</f>
        <v>93512.631175621573</v>
      </c>
      <c r="L12">
        <f t="shared" si="4"/>
        <v>1934.1121790663892</v>
      </c>
      <c r="M12">
        <f t="shared" si="5"/>
        <v>462727.87543044187</v>
      </c>
      <c r="N12">
        <f>SUM(M12:M$30)</f>
        <v>3210164.0615365668</v>
      </c>
      <c r="O12">
        <f t="shared" si="6"/>
        <v>34.328667915543008</v>
      </c>
    </row>
    <row r="13" spans="1:15" x14ac:dyDescent="0.2">
      <c r="A13" t="s">
        <v>20</v>
      </c>
      <c r="B13">
        <v>50</v>
      </c>
      <c r="C13">
        <f>SUM(allData!F298)</f>
        <v>13790</v>
      </c>
      <c r="D13">
        <f>SUM(allData!G298)</f>
        <v>2116614</v>
      </c>
      <c r="E13" s="3">
        <v>5</v>
      </c>
      <c r="F13">
        <f t="shared" si="0"/>
        <v>6.5151227384870362E-3</v>
      </c>
      <c r="G13" s="1">
        <f t="shared" si="1"/>
        <v>-2.1860773981946</v>
      </c>
      <c r="H13">
        <v>2.5</v>
      </c>
      <c r="I13">
        <f t="shared" si="2"/>
        <v>3.2053531955209665E-2</v>
      </c>
      <c r="J13">
        <f t="shared" si="3"/>
        <v>0.96794646804479034</v>
      </c>
      <c r="K13">
        <f>100000*PRODUCT(J$2:J12)</f>
        <v>91578.518996555184</v>
      </c>
      <c r="L13">
        <f t="shared" si="4"/>
        <v>2935.4149850668618</v>
      </c>
      <c r="M13">
        <f t="shared" si="5"/>
        <v>450554.05752010876</v>
      </c>
      <c r="N13">
        <f>SUM(M13:M$30)</f>
        <v>2747436.1861061249</v>
      </c>
      <c r="O13">
        <f t="shared" si="6"/>
        <v>30.000880296060174</v>
      </c>
    </row>
    <row r="14" spans="1:15" x14ac:dyDescent="0.2">
      <c r="A14" t="s">
        <v>21</v>
      </c>
      <c r="B14">
        <v>55</v>
      </c>
      <c r="C14">
        <f>SUM(allData!F299)</f>
        <v>21504</v>
      </c>
      <c r="D14">
        <f>SUM(allData!G299)</f>
        <v>2192646</v>
      </c>
      <c r="E14" s="3">
        <v>5</v>
      </c>
      <c r="F14">
        <f t="shared" si="0"/>
        <v>9.8073286795953389E-3</v>
      </c>
      <c r="G14" s="1">
        <f t="shared" si="1"/>
        <v>-2.0084492696533069</v>
      </c>
      <c r="H14">
        <v>2.5</v>
      </c>
      <c r="I14">
        <f t="shared" si="2"/>
        <v>4.7863120023717891E-2</v>
      </c>
      <c r="J14">
        <f t="shared" si="3"/>
        <v>0.95213687997628216</v>
      </c>
      <c r="K14">
        <f>100000*PRODUCT(J$2:J13)</f>
        <v>88643.104011488322</v>
      </c>
      <c r="L14">
        <f t="shared" si="4"/>
        <v>4242.7355265767692</v>
      </c>
      <c r="M14">
        <f t="shared" si="5"/>
        <v>432608.68124099972</v>
      </c>
      <c r="N14">
        <f>SUM(M14:M$30)</f>
        <v>2296882.1285860161</v>
      </c>
      <c r="O14">
        <f t="shared" si="6"/>
        <v>25.911571511398513</v>
      </c>
    </row>
    <row r="15" spans="1:15" x14ac:dyDescent="0.2">
      <c r="A15" t="s">
        <v>22</v>
      </c>
      <c r="B15">
        <v>60</v>
      </c>
      <c r="C15">
        <f>SUM(allData!F300)</f>
        <v>27807</v>
      </c>
      <c r="D15">
        <f>SUM(allData!G300)</f>
        <v>1998799</v>
      </c>
      <c r="E15" s="3">
        <v>5</v>
      </c>
      <c r="F15">
        <f t="shared" si="0"/>
        <v>1.3911854068368056E-2</v>
      </c>
      <c r="G15" s="1">
        <f t="shared" si="1"/>
        <v>-1.8566149866145225</v>
      </c>
      <c r="H15">
        <v>2.5</v>
      </c>
      <c r="I15">
        <f t="shared" si="2"/>
        <v>6.7221336773167939E-2</v>
      </c>
      <c r="J15">
        <f t="shared" si="3"/>
        <v>0.93277866322683201</v>
      </c>
      <c r="K15">
        <f>100000*PRODUCT(J$2:J14)</f>
        <v>84400.368484911553</v>
      </c>
      <c r="L15">
        <f t="shared" si="4"/>
        <v>5673.5055937036959</v>
      </c>
      <c r="M15">
        <f t="shared" si="5"/>
        <v>407818.0784402985</v>
      </c>
      <c r="N15">
        <f>SUM(M15:M$30)</f>
        <v>1864273.4473450168</v>
      </c>
      <c r="O15">
        <f t="shared" si="6"/>
        <v>22.088451517581909</v>
      </c>
    </row>
    <row r="16" spans="1:15" x14ac:dyDescent="0.2">
      <c r="A16" t="s">
        <v>23</v>
      </c>
      <c r="B16">
        <v>65</v>
      </c>
      <c r="C16">
        <f>SUM(allData!F301)</f>
        <v>32076</v>
      </c>
      <c r="D16">
        <f>SUM(allData!G301)</f>
        <v>1706576</v>
      </c>
      <c r="E16" s="3">
        <v>5</v>
      </c>
      <c r="F16">
        <f t="shared" si="0"/>
        <v>1.8795529762518633E-2</v>
      </c>
      <c r="G16" s="1">
        <f t="shared" si="1"/>
        <v>-1.7259454289447862</v>
      </c>
      <c r="H16">
        <v>2.5</v>
      </c>
      <c r="I16">
        <f t="shared" si="2"/>
        <v>8.9759934988689061E-2</v>
      </c>
      <c r="J16">
        <f t="shared" si="3"/>
        <v>0.91024006501131094</v>
      </c>
      <c r="K16">
        <f>100000*PRODUCT(J$2:J15)</f>
        <v>78726.862891207857</v>
      </c>
      <c r="L16">
        <f t="shared" si="4"/>
        <v>7066.5180949782662</v>
      </c>
      <c r="M16">
        <f t="shared" si="5"/>
        <v>375968.01921859366</v>
      </c>
      <c r="N16">
        <f>SUM(M16:M$30)</f>
        <v>1456455.3689047184</v>
      </c>
      <c r="O16">
        <f t="shared" si="6"/>
        <v>18.500106766827287</v>
      </c>
    </row>
    <row r="17" spans="1:15" x14ac:dyDescent="0.2">
      <c r="A17" t="s">
        <v>24</v>
      </c>
      <c r="B17">
        <v>70</v>
      </c>
      <c r="C17">
        <f>SUM(allData!F302)</f>
        <v>34930</v>
      </c>
      <c r="D17">
        <f>SUM(allData!G302)</f>
        <v>1308033</v>
      </c>
      <c r="E17" s="3">
        <v>5</v>
      </c>
      <c r="F17">
        <f t="shared" si="0"/>
        <v>2.6704219236059028E-2</v>
      </c>
      <c r="G17" s="1">
        <f t="shared" si="1"/>
        <v>-1.5734201151832592</v>
      </c>
      <c r="H17">
        <v>2.5</v>
      </c>
      <c r="I17">
        <f t="shared" si="2"/>
        <v>0.12516501141642503</v>
      </c>
      <c r="J17">
        <f t="shared" si="3"/>
        <v>0.874834988583575</v>
      </c>
      <c r="K17">
        <f>100000*PRODUCT(J$2:J16)</f>
        <v>71660.34479622959</v>
      </c>
      <c r="L17">
        <f t="shared" si="4"/>
        <v>8969.3678745250218</v>
      </c>
      <c r="M17">
        <f t="shared" si="5"/>
        <v>335878.30429483543</v>
      </c>
      <c r="N17">
        <f>SUM(M17:M$30)</f>
        <v>1080487.3496861246</v>
      </c>
      <c r="O17">
        <f t="shared" si="6"/>
        <v>15.077897723748803</v>
      </c>
    </row>
    <row r="18" spans="1:15" x14ac:dyDescent="0.2">
      <c r="A18" t="s">
        <v>25</v>
      </c>
      <c r="B18">
        <v>75</v>
      </c>
      <c r="C18">
        <f>SUM(allData!F303)</f>
        <v>35469</v>
      </c>
      <c r="D18">
        <f>SUM(allData!G303)</f>
        <v>851250</v>
      </c>
      <c r="E18" s="3">
        <v>5</v>
      </c>
      <c r="F18">
        <f t="shared" si="0"/>
        <v>4.1666960352422906E-2</v>
      </c>
      <c r="G18" s="1">
        <f t="shared" si="1"/>
        <v>-1.3802081806159137</v>
      </c>
      <c r="H18">
        <v>2.5</v>
      </c>
      <c r="I18">
        <f t="shared" si="2"/>
        <v>0.18868044971792886</v>
      </c>
      <c r="J18">
        <f t="shared" si="3"/>
        <v>0.81131955028207114</v>
      </c>
      <c r="K18">
        <f>100000*PRODUCT(J$2:J17)</f>
        <v>62690.976921704569</v>
      </c>
      <c r="L18">
        <f t="shared" si="4"/>
        <v>11828.561718843521</v>
      </c>
      <c r="M18">
        <f t="shared" si="5"/>
        <v>283883.48031141405</v>
      </c>
      <c r="N18">
        <f>SUM(M18:M$30)</f>
        <v>744609.04539128928</v>
      </c>
      <c r="O18">
        <f t="shared" si="6"/>
        <v>11.877451619891639</v>
      </c>
    </row>
    <row r="19" spans="1:15" x14ac:dyDescent="0.2">
      <c r="A19" t="s">
        <v>26</v>
      </c>
      <c r="B19">
        <v>80</v>
      </c>
      <c r="C19">
        <f>SUM(allData!F304)</f>
        <v>37683</v>
      </c>
      <c r="D19">
        <f>SUM(allData!G304)</f>
        <v>548525</v>
      </c>
      <c r="E19" s="3">
        <v>5</v>
      </c>
      <c r="F19">
        <f t="shared" si="0"/>
        <v>6.8698783100132166E-2</v>
      </c>
      <c r="G19" s="1">
        <f t="shared" si="1"/>
        <v>-1.16305095577274</v>
      </c>
      <c r="H19">
        <v>2.5</v>
      </c>
      <c r="I19">
        <f t="shared" si="2"/>
        <v>0.29314683791468454</v>
      </c>
      <c r="J19">
        <f t="shared" si="3"/>
        <v>0.70685316208531546</v>
      </c>
      <c r="K19">
        <f>100000*PRODUCT(J$2:J18)</f>
        <v>50862.415202861048</v>
      </c>
      <c r="L19">
        <f t="shared" si="4"/>
        <v>14910.1561854225</v>
      </c>
      <c r="M19">
        <f t="shared" si="5"/>
        <v>217036.68555074898</v>
      </c>
      <c r="N19">
        <f>SUM(M19:M$30)</f>
        <v>460725.56507987517</v>
      </c>
      <c r="O19">
        <f t="shared" si="6"/>
        <v>9.0582714808627305</v>
      </c>
    </row>
    <row r="20" spans="1:15" x14ac:dyDescent="0.2">
      <c r="A20" t="s">
        <v>27</v>
      </c>
      <c r="B20">
        <v>85</v>
      </c>
      <c r="C20">
        <f>SUM(allData!F305)</f>
        <v>73113</v>
      </c>
      <c r="D20">
        <f>SUM(allData!G305)</f>
        <v>495569</v>
      </c>
      <c r="E20" s="3">
        <v>5</v>
      </c>
      <c r="F20">
        <f t="shared" si="0"/>
        <v>0.14753344135730848</v>
      </c>
      <c r="G20" s="1">
        <f t="shared" si="1"/>
        <v>-0.83110952713791852</v>
      </c>
      <c r="H20">
        <v>2.5</v>
      </c>
      <c r="I20">
        <v>1</v>
      </c>
      <c r="J20">
        <f t="shared" si="3"/>
        <v>0</v>
      </c>
      <c r="K20">
        <f>100000*PRODUCT(J$2:J19)</f>
        <v>35952.259017438548</v>
      </c>
      <c r="L20">
        <f t="shared" si="4"/>
        <v>35952.259017438548</v>
      </c>
      <c r="M20">
        <f>K20/F20</f>
        <v>243688.87952912619</v>
      </c>
      <c r="N20">
        <f>SUM(M20:M$30)</f>
        <v>243688.87952912619</v>
      </c>
      <c r="O20">
        <f t="shared" si="6"/>
        <v>6.7781242733850338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D360-D098-8C45-94D8-177AB9D24FCF}">
  <dimension ref="A1:O20"/>
  <sheetViews>
    <sheetView workbookViewId="0">
      <selection activeCell="C3" sqref="C2:D20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SUM(allData!F629)</f>
        <v>1236</v>
      </c>
      <c r="D2">
        <f>SUM(allData!G629)</f>
        <v>179865</v>
      </c>
      <c r="E2" s="3">
        <v>1</v>
      </c>
      <c r="F2">
        <f>C2/D2</f>
        <v>6.871820532065716E-3</v>
      </c>
      <c r="G2" s="1">
        <f>LOG(F2)</f>
        <v>-2.1629281912826515</v>
      </c>
      <c r="H2" s="1">
        <v>0.35</v>
      </c>
      <c r="I2">
        <f>(E2*F2)/(1+(E2-H2)*F2)</f>
        <v>6.8412627775526879E-3</v>
      </c>
      <c r="J2">
        <f>1-I2</f>
        <v>0.9931587372224473</v>
      </c>
      <c r="K2">
        <v>100000</v>
      </c>
      <c r="L2">
        <f>K2-K3</f>
        <v>684.12627775527653</v>
      </c>
      <c r="M2">
        <f>E2*K3+H2*L2</f>
        <v>99555.317919459063</v>
      </c>
      <c r="N2">
        <f>SUM(M2:M$30)</f>
        <v>7555354.2564725736</v>
      </c>
      <c r="O2">
        <f>N2/K2</f>
        <v>75.553542564725731</v>
      </c>
    </row>
    <row r="3" spans="1:15" x14ac:dyDescent="0.2">
      <c r="A3" t="s">
        <v>10</v>
      </c>
      <c r="B3">
        <v>1</v>
      </c>
      <c r="C3">
        <f>SUM(allData!F630)</f>
        <v>234</v>
      </c>
      <c r="D3">
        <f>SUM(allData!G630)</f>
        <v>731449</v>
      </c>
      <c r="E3" s="3">
        <v>4</v>
      </c>
      <c r="F3">
        <f t="shared" ref="F3:F20" si="0">C3/D3</f>
        <v>3.1991293993156053E-4</v>
      </c>
      <c r="G3" s="1">
        <f t="shared" ref="G3:G20" si="1">LOG(F3)</f>
        <v>-3.4949681930912071</v>
      </c>
      <c r="H3">
        <v>1.35</v>
      </c>
      <c r="I3">
        <f t="shared" ref="I3:I19" si="2">(E3*F3)/(1+(E3-H3)*F3)</f>
        <v>1.278567829184431E-3</v>
      </c>
      <c r="J3">
        <f t="shared" ref="J3:J20" si="3">1-I3</f>
        <v>0.99872143217081555</v>
      </c>
      <c r="K3">
        <f>100000*PRODUCT(J2:J$2)</f>
        <v>99315.873722244723</v>
      </c>
      <c r="L3">
        <f t="shared" ref="L3:L20" si="4">K3-K4</f>
        <v>126.98208106859238</v>
      </c>
      <c r="M3">
        <f t="shared" ref="M3:M19" si="5">E3*K4+H3*L3</f>
        <v>396926.99237414711</v>
      </c>
      <c r="N3">
        <f>SUM(M3:M$30)</f>
        <v>7455798.9385531144</v>
      </c>
      <c r="O3">
        <f t="shared" ref="O3:O20" si="6">N3/K3</f>
        <v>75.071573748670232</v>
      </c>
    </row>
    <row r="4" spans="1:15" x14ac:dyDescent="0.2">
      <c r="A4" t="s">
        <v>11</v>
      </c>
      <c r="B4">
        <v>5</v>
      </c>
      <c r="C4">
        <f>SUM(allData!F631)</f>
        <v>127</v>
      </c>
      <c r="D4">
        <f>SUM(allData!G631)</f>
        <v>924271</v>
      </c>
      <c r="E4" s="3">
        <v>5</v>
      </c>
      <c r="F4">
        <f t="shared" si="0"/>
        <v>1.3740558775510647E-4</v>
      </c>
      <c r="G4" s="1">
        <f t="shared" si="1"/>
        <v>-3.8619956058364</v>
      </c>
      <c r="H4">
        <v>2.5</v>
      </c>
      <c r="I4">
        <f t="shared" si="2"/>
        <v>6.8679201612392986E-4</v>
      </c>
      <c r="J4">
        <f t="shared" si="3"/>
        <v>0.99931320798387602</v>
      </c>
      <c r="K4">
        <f>100000*PRODUCT(J$2:J3)</f>
        <v>99188.891641176131</v>
      </c>
      <c r="L4">
        <f t="shared" si="4"/>
        <v>68.122138867343892</v>
      </c>
      <c r="M4">
        <f t="shared" si="5"/>
        <v>495774.1528587123</v>
      </c>
      <c r="N4">
        <f>SUM(M4:M$30)</f>
        <v>7058871.9461789671</v>
      </c>
      <c r="O4">
        <f t="shared" si="6"/>
        <v>71.165952450754361</v>
      </c>
    </row>
    <row r="5" spans="1:15" x14ac:dyDescent="0.2">
      <c r="A5" t="s">
        <v>12</v>
      </c>
      <c r="B5">
        <v>10</v>
      </c>
      <c r="C5">
        <f>SUM(allData!F632)</f>
        <v>199</v>
      </c>
      <c r="D5">
        <f>SUM(allData!G632)</f>
        <v>936229</v>
      </c>
      <c r="E5" s="3">
        <v>5</v>
      </c>
      <c r="F5">
        <f t="shared" si="0"/>
        <v>2.1255483434074355E-4</v>
      </c>
      <c r="G5" s="1">
        <f t="shared" si="1"/>
        <v>-3.6725290130039268</v>
      </c>
      <c r="H5">
        <v>2.5</v>
      </c>
      <c r="I5">
        <f t="shared" si="2"/>
        <v>1.0622097271722321E-3</v>
      </c>
      <c r="J5">
        <f t="shared" si="3"/>
        <v>0.99893779027282781</v>
      </c>
      <c r="K5">
        <f>100000*PRODUCT(J$2:J4)</f>
        <v>99120.769502308787</v>
      </c>
      <c r="L5">
        <f t="shared" si="4"/>
        <v>105.28704553014541</v>
      </c>
      <c r="M5">
        <f t="shared" si="5"/>
        <v>495340.62989771855</v>
      </c>
      <c r="N5">
        <f>SUM(M5:M$30)</f>
        <v>6563097.7933202544</v>
      </c>
      <c r="O5">
        <f t="shared" si="6"/>
        <v>66.213144089517812</v>
      </c>
    </row>
    <row r="6" spans="1:15" x14ac:dyDescent="0.2">
      <c r="A6" t="s">
        <v>13</v>
      </c>
      <c r="B6">
        <v>15</v>
      </c>
      <c r="C6">
        <f>SUM(allData!F633)</f>
        <v>743</v>
      </c>
      <c r="D6">
        <f>SUM(allData!G633)</f>
        <v>1024910</v>
      </c>
      <c r="E6" s="3">
        <v>5</v>
      </c>
      <c r="F6">
        <f t="shared" si="0"/>
        <v>7.2494170219824182E-4</v>
      </c>
      <c r="G6" s="1">
        <f t="shared" si="1"/>
        <v>-3.1396969167829396</v>
      </c>
      <c r="H6">
        <v>2.5</v>
      </c>
      <c r="I6">
        <f t="shared" si="2"/>
        <v>3.6181511393767341E-3</v>
      </c>
      <c r="J6">
        <f t="shared" si="3"/>
        <v>0.99638184886062331</v>
      </c>
      <c r="K6">
        <f>100000*PRODUCT(J$2:J5)</f>
        <v>99015.482456778642</v>
      </c>
      <c r="L6">
        <f t="shared" si="4"/>
        <v>358.25298066693358</v>
      </c>
      <c r="M6">
        <f t="shared" si="5"/>
        <v>494181.77983222587</v>
      </c>
      <c r="N6">
        <f>SUM(M6:M$30)</f>
        <v>6067757.1634225361</v>
      </c>
      <c r="O6">
        <f t="shared" si="6"/>
        <v>61.280892774230331</v>
      </c>
    </row>
    <row r="7" spans="1:15" x14ac:dyDescent="0.2">
      <c r="A7" t="s">
        <v>14</v>
      </c>
      <c r="B7">
        <v>20</v>
      </c>
      <c r="C7">
        <f>SUM(allData!F634)</f>
        <v>1451</v>
      </c>
      <c r="D7">
        <f>SUM(allData!G634)</f>
        <v>1230570</v>
      </c>
      <c r="E7" s="3">
        <v>5</v>
      </c>
      <c r="F7">
        <f t="shared" si="0"/>
        <v>1.1791283714051213E-3</v>
      </c>
      <c r="G7" s="1">
        <f t="shared" si="1"/>
        <v>-2.9284389108014586</v>
      </c>
      <c r="H7">
        <v>2.5</v>
      </c>
      <c r="I7">
        <f t="shared" si="2"/>
        <v>5.878313641050157E-3</v>
      </c>
      <c r="J7">
        <f t="shared" si="3"/>
        <v>0.99412168635894982</v>
      </c>
      <c r="K7">
        <f>100000*PRODUCT(J$2:J6)</f>
        <v>98657.229476111708</v>
      </c>
      <c r="L7">
        <f t="shared" si="4"/>
        <v>579.93813781764766</v>
      </c>
      <c r="M7">
        <f t="shared" si="5"/>
        <v>491836.30203601439</v>
      </c>
      <c r="N7">
        <f>SUM(M7:M$30)</f>
        <v>5573575.3835903117</v>
      </c>
      <c r="O7">
        <f t="shared" si="6"/>
        <v>56.494343224384437</v>
      </c>
    </row>
    <row r="8" spans="1:15" x14ac:dyDescent="0.2">
      <c r="A8" t="s">
        <v>15</v>
      </c>
      <c r="B8">
        <v>25</v>
      </c>
      <c r="C8">
        <f>SUM(allData!F635)</f>
        <v>1802</v>
      </c>
      <c r="D8">
        <f>SUM(allData!G635)</f>
        <v>1057301</v>
      </c>
      <c r="E8" s="3">
        <v>5</v>
      </c>
      <c r="F8">
        <f t="shared" si="0"/>
        <v>1.7043396345979055E-3</v>
      </c>
      <c r="G8" s="1">
        <f t="shared" si="1"/>
        <v>-2.7684438563216758</v>
      </c>
      <c r="H8">
        <v>2.5</v>
      </c>
      <c r="I8">
        <f t="shared" si="2"/>
        <v>8.4855425567382358E-3</v>
      </c>
      <c r="J8">
        <f t="shared" si="3"/>
        <v>0.99151445744326172</v>
      </c>
      <c r="K8">
        <f>100000*PRODUCT(J$2:J7)</f>
        <v>98077.291338294061</v>
      </c>
      <c r="L8">
        <f t="shared" si="4"/>
        <v>832.23902950072079</v>
      </c>
      <c r="M8">
        <f t="shared" si="5"/>
        <v>488305.85911771853</v>
      </c>
      <c r="N8">
        <f>SUM(M8:M$30)</f>
        <v>5081739.0815542974</v>
      </c>
      <c r="O8">
        <f t="shared" si="6"/>
        <v>51.81361569240385</v>
      </c>
    </row>
    <row r="9" spans="1:15" x14ac:dyDescent="0.2">
      <c r="A9" t="s">
        <v>16</v>
      </c>
      <c r="B9">
        <v>30</v>
      </c>
      <c r="C9">
        <f>SUM(allData!F636)</f>
        <v>2003</v>
      </c>
      <c r="D9">
        <f>SUM(allData!G636)</f>
        <v>937542</v>
      </c>
      <c r="E9" s="3">
        <v>5</v>
      </c>
      <c r="F9">
        <f t="shared" si="0"/>
        <v>2.1364376209279156E-3</v>
      </c>
      <c r="G9" s="1">
        <f t="shared" si="1"/>
        <v>-2.6703097830631592</v>
      </c>
      <c r="H9">
        <v>2.5</v>
      </c>
      <c r="I9">
        <f t="shared" si="2"/>
        <v>1.0625436648154817E-2</v>
      </c>
      <c r="J9">
        <f t="shared" si="3"/>
        <v>0.98937456335184515</v>
      </c>
      <c r="K9">
        <f>100000*PRODUCT(J$2:J8)</f>
        <v>97245.05230879334</v>
      </c>
      <c r="L9">
        <f t="shared" si="4"/>
        <v>1033.2711426535825</v>
      </c>
      <c r="M9">
        <f t="shared" si="5"/>
        <v>483642.08368733275</v>
      </c>
      <c r="N9">
        <f>SUM(M9:M$30)</f>
        <v>4593433.222436578</v>
      </c>
      <c r="O9">
        <f t="shared" si="6"/>
        <v>47.235649664216581</v>
      </c>
    </row>
    <row r="10" spans="1:15" x14ac:dyDescent="0.2">
      <c r="A10" t="s">
        <v>17</v>
      </c>
      <c r="B10">
        <v>35</v>
      </c>
      <c r="C10">
        <f>SUM(allData!F637)</f>
        <v>2278</v>
      </c>
      <c r="D10">
        <f>SUM(allData!G637)</f>
        <v>904110</v>
      </c>
      <c r="E10" s="3">
        <v>5</v>
      </c>
      <c r="F10">
        <f t="shared" si="0"/>
        <v>2.5196049153310991E-3</v>
      </c>
      <c r="G10" s="1">
        <f t="shared" si="1"/>
        <v>-2.5986675530848689</v>
      </c>
      <c r="H10">
        <v>2.5</v>
      </c>
      <c r="I10">
        <f t="shared" si="2"/>
        <v>1.2519166194953864E-2</v>
      </c>
      <c r="J10">
        <f t="shared" si="3"/>
        <v>0.98748083380504614</v>
      </c>
      <c r="K10">
        <f>100000*PRODUCT(J$2:J9)</f>
        <v>96211.781166139757</v>
      </c>
      <c r="L10">
        <f t="shared" si="4"/>
        <v>1204.4912783314358</v>
      </c>
      <c r="M10">
        <f t="shared" si="5"/>
        <v>478047.67763487017</v>
      </c>
      <c r="N10">
        <f>SUM(M10:M$30)</f>
        <v>4109791.1387492456</v>
      </c>
      <c r="O10">
        <f t="shared" si="6"/>
        <v>42.716090367897927</v>
      </c>
    </row>
    <row r="11" spans="1:15" x14ac:dyDescent="0.2">
      <c r="A11" t="s">
        <v>18</v>
      </c>
      <c r="B11">
        <v>40</v>
      </c>
      <c r="C11">
        <f>SUM(allData!F638)</f>
        <v>2568</v>
      </c>
      <c r="D11">
        <f>SUM(allData!G638)</f>
        <v>815896</v>
      </c>
      <c r="E11" s="3">
        <v>5</v>
      </c>
      <c r="F11">
        <f t="shared" si="0"/>
        <v>3.147459970388383E-3</v>
      </c>
      <c r="G11" s="1">
        <f t="shared" si="1"/>
        <v>-2.5020397845719624</v>
      </c>
      <c r="H11">
        <v>2.5</v>
      </c>
      <c r="I11">
        <f t="shared" si="2"/>
        <v>1.5614435326565458E-2</v>
      </c>
      <c r="J11">
        <f t="shared" si="3"/>
        <v>0.98438556467343452</v>
      </c>
      <c r="K11">
        <f>100000*PRODUCT(J$2:J10)</f>
        <v>95007.289887808322</v>
      </c>
      <c r="L11">
        <f t="shared" si="4"/>
        <v>1483.4851835054433</v>
      </c>
      <c r="M11">
        <f t="shared" si="5"/>
        <v>471327.73648027796</v>
      </c>
      <c r="N11">
        <f>SUM(M11:M$30)</f>
        <v>3631743.4611143749</v>
      </c>
      <c r="O11">
        <f t="shared" si="6"/>
        <v>38.225945244864974</v>
      </c>
    </row>
    <row r="12" spans="1:15" x14ac:dyDescent="0.2">
      <c r="A12" t="s">
        <v>19</v>
      </c>
      <c r="B12">
        <v>45</v>
      </c>
      <c r="C12">
        <f>SUM(allData!F639)</f>
        <v>3958</v>
      </c>
      <c r="D12">
        <f>SUM(allData!G639)</f>
        <v>866764</v>
      </c>
      <c r="E12" s="3">
        <v>5</v>
      </c>
      <c r="F12">
        <f t="shared" si="0"/>
        <v>4.5664102339275743E-3</v>
      </c>
      <c r="G12" s="1">
        <f t="shared" si="1"/>
        <v>-2.3404250752531457</v>
      </c>
      <c r="H12">
        <v>2.5</v>
      </c>
      <c r="I12">
        <f t="shared" si="2"/>
        <v>2.2574341904891181E-2</v>
      </c>
      <c r="J12">
        <f t="shared" si="3"/>
        <v>0.97742565809510884</v>
      </c>
      <c r="K12">
        <f>100000*PRODUCT(J$2:J11)</f>
        <v>93523.804704302878</v>
      </c>
      <c r="L12">
        <f t="shared" si="4"/>
        <v>2111.238343641191</v>
      </c>
      <c r="M12">
        <f t="shared" si="5"/>
        <v>462340.92766241141</v>
      </c>
      <c r="N12">
        <f>SUM(M12:M$30)</f>
        <v>3160415.724634097</v>
      </c>
      <c r="O12">
        <f t="shared" si="6"/>
        <v>33.792634234957418</v>
      </c>
    </row>
    <row r="13" spans="1:15" x14ac:dyDescent="0.2">
      <c r="A13" t="s">
        <v>20</v>
      </c>
      <c r="B13">
        <v>50</v>
      </c>
      <c r="C13">
        <f>SUM(allData!F640)</f>
        <v>6228</v>
      </c>
      <c r="D13">
        <f>SUM(allData!G640)</f>
        <v>904265</v>
      </c>
      <c r="E13" s="3">
        <v>5</v>
      </c>
      <c r="F13">
        <f t="shared" si="0"/>
        <v>6.8873615588350761E-3</v>
      </c>
      <c r="G13" s="1">
        <f t="shared" si="1"/>
        <v>-2.1619471176992526</v>
      </c>
      <c r="H13">
        <v>2.5</v>
      </c>
      <c r="I13">
        <f t="shared" si="2"/>
        <v>3.3853897709915363E-2</v>
      </c>
      <c r="J13">
        <f t="shared" si="3"/>
        <v>0.96614610229008469</v>
      </c>
      <c r="K13">
        <f>100000*PRODUCT(J$2:J12)</f>
        <v>91412.566360661687</v>
      </c>
      <c r="L13">
        <f t="shared" si="4"/>
        <v>3094.6716709746979</v>
      </c>
      <c r="M13">
        <f t="shared" si="5"/>
        <v>449326.15262587171</v>
      </c>
      <c r="N13">
        <f>SUM(M13:M$30)</f>
        <v>2698074.7969716853</v>
      </c>
      <c r="O13">
        <f t="shared" si="6"/>
        <v>29.515359915907247</v>
      </c>
    </row>
    <row r="14" spans="1:15" x14ac:dyDescent="0.2">
      <c r="A14" t="s">
        <v>21</v>
      </c>
      <c r="B14">
        <v>55</v>
      </c>
      <c r="C14">
        <f>SUM(allData!F641)</f>
        <v>9906</v>
      </c>
      <c r="D14">
        <f>SUM(allData!G641)</f>
        <v>960395</v>
      </c>
      <c r="E14" s="3">
        <v>5</v>
      </c>
      <c r="F14">
        <f t="shared" si="0"/>
        <v>1.0314506010547743E-2</v>
      </c>
      <c r="G14" s="1">
        <f t="shared" si="1"/>
        <v>-1.9865515667243272</v>
      </c>
      <c r="H14">
        <v>2.5</v>
      </c>
      <c r="I14">
        <f t="shared" si="2"/>
        <v>5.0276097283689952E-2</v>
      </c>
      <c r="J14">
        <f t="shared" si="3"/>
        <v>0.94972390271631002</v>
      </c>
      <c r="K14">
        <f>100000*PRODUCT(J$2:J13)</f>
        <v>88317.894689686989</v>
      </c>
      <c r="L14">
        <f t="shared" si="4"/>
        <v>4440.2790653093834</v>
      </c>
      <c r="M14">
        <f t="shared" si="5"/>
        <v>430488.77578516153</v>
      </c>
      <c r="N14">
        <f>SUM(M14:M$30)</f>
        <v>2248748.6443458134</v>
      </c>
      <c r="O14">
        <f t="shared" si="6"/>
        <v>25.461981994102075</v>
      </c>
    </row>
    <row r="15" spans="1:15" x14ac:dyDescent="0.2">
      <c r="A15" t="s">
        <v>22</v>
      </c>
      <c r="B15">
        <v>60</v>
      </c>
      <c r="C15">
        <f>SUM(allData!F642)</f>
        <v>12963</v>
      </c>
      <c r="D15">
        <f>SUM(allData!G642)</f>
        <v>903040</v>
      </c>
      <c r="E15" s="3">
        <v>5</v>
      </c>
      <c r="F15">
        <f t="shared" si="0"/>
        <v>1.4354845854004252E-2</v>
      </c>
      <c r="G15" s="1">
        <f t="shared" si="1"/>
        <v>-1.8430014667073424</v>
      </c>
      <c r="H15">
        <v>2.5</v>
      </c>
      <c r="I15">
        <f t="shared" si="2"/>
        <v>6.9287693857752575E-2</v>
      </c>
      <c r="J15">
        <f t="shared" si="3"/>
        <v>0.93071230614224743</v>
      </c>
      <c r="K15">
        <f>100000*PRODUCT(J$2:J14)</f>
        <v>83877.615624377606</v>
      </c>
      <c r="L15">
        <f t="shared" si="4"/>
        <v>5811.6865529001225</v>
      </c>
      <c r="M15">
        <f t="shared" si="5"/>
        <v>404858.86173963774</v>
      </c>
      <c r="N15">
        <f>SUM(M15:M$30)</f>
        <v>1818259.8685606522</v>
      </c>
      <c r="O15">
        <f t="shared" si="6"/>
        <v>21.677534047977943</v>
      </c>
    </row>
    <row r="16" spans="1:15" x14ac:dyDescent="0.2">
      <c r="A16" t="s">
        <v>23</v>
      </c>
      <c r="B16">
        <v>65</v>
      </c>
      <c r="C16">
        <f>SUM(allData!F643)</f>
        <v>15296</v>
      </c>
      <c r="D16">
        <f>SUM(allData!G643)</f>
        <v>792862</v>
      </c>
      <c r="E16" s="3">
        <v>5</v>
      </c>
      <c r="F16">
        <f t="shared" si="0"/>
        <v>1.929213406620572E-2</v>
      </c>
      <c r="G16" s="1">
        <f t="shared" si="1"/>
        <v>-1.7146197287110172</v>
      </c>
      <c r="H16">
        <v>2.5</v>
      </c>
      <c r="I16">
        <f t="shared" si="2"/>
        <v>9.2022399176033762E-2</v>
      </c>
      <c r="J16">
        <f t="shared" si="3"/>
        <v>0.90797760082396628</v>
      </c>
      <c r="K16">
        <f>100000*PRODUCT(J$2:J15)</f>
        <v>78065.929071477483</v>
      </c>
      <c r="L16">
        <f t="shared" si="4"/>
        <v>7183.8140870634379</v>
      </c>
      <c r="M16">
        <f t="shared" si="5"/>
        <v>372370.11013972887</v>
      </c>
      <c r="N16">
        <f>SUM(M16:M$30)</f>
        <v>1413401.0068210145</v>
      </c>
      <c r="O16">
        <f t="shared" si="6"/>
        <v>18.105222388718371</v>
      </c>
    </row>
    <row r="17" spans="1:15" x14ac:dyDescent="0.2">
      <c r="A17" t="s">
        <v>24</v>
      </c>
      <c r="B17">
        <v>70</v>
      </c>
      <c r="C17">
        <f>SUM(allData!F644)</f>
        <v>17075</v>
      </c>
      <c r="D17">
        <f>SUM(allData!G644)</f>
        <v>607239</v>
      </c>
      <c r="E17" s="3">
        <v>5</v>
      </c>
      <c r="F17">
        <f t="shared" si="0"/>
        <v>2.8119076673270328E-2</v>
      </c>
      <c r="G17" s="1">
        <f t="shared" si="1"/>
        <v>-1.5509989440464962</v>
      </c>
      <c r="H17">
        <v>2.5</v>
      </c>
      <c r="I17">
        <f t="shared" si="2"/>
        <v>0.1313610077447219</v>
      </c>
      <c r="J17">
        <f t="shared" si="3"/>
        <v>0.86863899225527808</v>
      </c>
      <c r="K17">
        <f>100000*PRODUCT(J$2:J16)</f>
        <v>70882.114984414045</v>
      </c>
      <c r="L17">
        <f t="shared" si="4"/>
        <v>9311.1460554298828</v>
      </c>
      <c r="M17">
        <f t="shared" si="5"/>
        <v>331132.70978349552</v>
      </c>
      <c r="N17">
        <f>SUM(M17:M$30)</f>
        <v>1041030.8966812857</v>
      </c>
      <c r="O17">
        <f t="shared" si="6"/>
        <v>14.686792245267982</v>
      </c>
    </row>
    <row r="18" spans="1:15" x14ac:dyDescent="0.2">
      <c r="A18" t="s">
        <v>25</v>
      </c>
      <c r="B18">
        <v>75</v>
      </c>
      <c r="C18">
        <f>SUM(allData!F645)</f>
        <v>17936</v>
      </c>
      <c r="D18">
        <f>SUM(allData!G645)</f>
        <v>406407</v>
      </c>
      <c r="E18" s="3">
        <v>5</v>
      </c>
      <c r="F18">
        <f t="shared" si="0"/>
        <v>4.4133098101164593E-2</v>
      </c>
      <c r="G18" s="1">
        <f t="shared" si="1"/>
        <v>-1.35523558442652</v>
      </c>
      <c r="H18">
        <v>2.5</v>
      </c>
      <c r="I18">
        <f t="shared" si="2"/>
        <v>0.19873816335621067</v>
      </c>
      <c r="J18">
        <f t="shared" si="3"/>
        <v>0.80126183664378936</v>
      </c>
      <c r="K18">
        <f>100000*PRODUCT(J$2:J17)</f>
        <v>61570.968928984163</v>
      </c>
      <c r="L18">
        <f t="shared" si="4"/>
        <v>12236.501281008626</v>
      </c>
      <c r="M18">
        <f t="shared" si="5"/>
        <v>277263.59144239925</v>
      </c>
      <c r="N18">
        <f>SUM(M18:M$30)</f>
        <v>709898.18689779018</v>
      </c>
      <c r="O18">
        <f t="shared" si="6"/>
        <v>11.529755000552052</v>
      </c>
    </row>
    <row r="19" spans="1:15" x14ac:dyDescent="0.2">
      <c r="A19" t="s">
        <v>26</v>
      </c>
      <c r="B19">
        <v>80</v>
      </c>
      <c r="C19">
        <f>SUM(allData!F646)</f>
        <v>18842</v>
      </c>
      <c r="D19">
        <f>SUM(allData!G646)</f>
        <v>262034</v>
      </c>
      <c r="E19" s="3">
        <v>5</v>
      </c>
      <c r="F19">
        <f t="shared" si="0"/>
        <v>7.1906699130647164E-2</v>
      </c>
      <c r="G19" s="1">
        <f t="shared" si="1"/>
        <v>-1.143230647030975</v>
      </c>
      <c r="H19">
        <v>2.5</v>
      </c>
      <c r="I19">
        <f t="shared" si="2"/>
        <v>0.30474964336431187</v>
      </c>
      <c r="J19">
        <f t="shared" si="3"/>
        <v>0.69525035663568813</v>
      </c>
      <c r="K19">
        <f>100000*PRODUCT(J$2:J18)</f>
        <v>49334.467647975536</v>
      </c>
      <c r="L19">
        <f t="shared" si="4"/>
        <v>15034.661421288722</v>
      </c>
      <c r="M19">
        <f t="shared" si="5"/>
        <v>209085.68468665588</v>
      </c>
      <c r="N19">
        <f>SUM(M19:M$30)</f>
        <v>432634.59545539093</v>
      </c>
      <c r="O19">
        <f t="shared" si="6"/>
        <v>8.7694185440986363</v>
      </c>
    </row>
    <row r="20" spans="1:15" x14ac:dyDescent="0.2">
      <c r="A20" t="s">
        <v>27</v>
      </c>
      <c r="B20">
        <v>85</v>
      </c>
      <c r="C20">
        <f>SUM(allData!F647)</f>
        <v>34833</v>
      </c>
      <c r="D20">
        <f>SUM(allData!G647)</f>
        <v>227024</v>
      </c>
      <c r="E20" s="3">
        <v>5</v>
      </c>
      <c r="F20">
        <f t="shared" si="0"/>
        <v>0.15343311720346747</v>
      </c>
      <c r="G20" s="1">
        <f t="shared" si="1"/>
        <v>-0.81408089158372143</v>
      </c>
      <c r="H20">
        <v>2.5</v>
      </c>
      <c r="I20">
        <v>1</v>
      </c>
      <c r="J20">
        <f t="shared" si="3"/>
        <v>0</v>
      </c>
      <c r="K20">
        <f>100000*PRODUCT(J$2:J19)</f>
        <v>34299.806226686815</v>
      </c>
      <c r="L20">
        <f t="shared" si="4"/>
        <v>34299.806226686815</v>
      </c>
      <c r="M20">
        <f>K20/F20</f>
        <v>223548.91076873505</v>
      </c>
      <c r="N20">
        <f>SUM(M20:M$30)</f>
        <v>223548.91076873505</v>
      </c>
      <c r="O20">
        <f t="shared" si="6"/>
        <v>6.5174977750983265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2C5A-2A1A-1145-BB0A-DDDA1FC7C429}">
  <dimension ref="A1:O20"/>
  <sheetViews>
    <sheetView workbookViewId="0">
      <selection activeCell="F36" sqref="F36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SUM(allData!F401)</f>
        <v>1125</v>
      </c>
      <c r="D2">
        <f>SUM(allData!G401)</f>
        <v>162584</v>
      </c>
      <c r="E2" s="3">
        <v>1</v>
      </c>
      <c r="F2">
        <f>C2/D2</f>
        <v>6.9195000738080008E-3</v>
      </c>
      <c r="G2" s="1">
        <f>LOG(F2)</f>
        <v>-2.1599252817035777</v>
      </c>
      <c r="H2" s="1">
        <v>0.35</v>
      </c>
      <c r="I2">
        <f>(E2*F2)/(1+(E2-H2)*F2)</f>
        <v>6.8885177593641742E-3</v>
      </c>
      <c r="J2">
        <f>1-I2</f>
        <v>0.99311148224063583</v>
      </c>
      <c r="K2">
        <v>100000</v>
      </c>
      <c r="L2">
        <f>K2-K3</f>
        <v>688.85177593641856</v>
      </c>
      <c r="M2">
        <f>E2*K3+H2*L2</f>
        <v>99552.246345641324</v>
      </c>
      <c r="N2">
        <f>SUM(M2:M$30)</f>
        <v>7448603.0289594708</v>
      </c>
      <c r="O2">
        <f>N2/K2</f>
        <v>74.486030289594709</v>
      </c>
    </row>
    <row r="3" spans="1:15" x14ac:dyDescent="0.2">
      <c r="A3" t="s">
        <v>10</v>
      </c>
      <c r="B3">
        <v>1</v>
      </c>
      <c r="C3">
        <f>SUM(allData!F402)</f>
        <v>243</v>
      </c>
      <c r="D3">
        <f>SUM(allData!G402)</f>
        <v>665903</v>
      </c>
      <c r="E3" s="3">
        <v>4</v>
      </c>
      <c r="F3">
        <f t="shared" ref="F3:F20" si="0">C3/D3</f>
        <v>3.6491801358456109E-4</v>
      </c>
      <c r="G3" s="1">
        <f t="shared" ref="G3:G20" si="1">LOG(F3)</f>
        <v>-3.4378046978650549</v>
      </c>
      <c r="H3">
        <v>1.35</v>
      </c>
      <c r="I3">
        <f t="shared" ref="I3:I19" si="2">(E3*F3)/(1+(E3-H3)*F3)</f>
        <v>1.4582618673748336E-3</v>
      </c>
      <c r="J3">
        <f t="shared" ref="J3:J20" si="3">1-I3</f>
        <v>0.99854173813262515</v>
      </c>
      <c r="K3">
        <f>100000*PRODUCT(J2:J$2)</f>
        <v>99311.148224063581</v>
      </c>
      <c r="L3">
        <f t="shared" ref="L3:L20" si="4">K3-K4</f>
        <v>144.82166046035127</v>
      </c>
      <c r="M3">
        <f t="shared" ref="M3:M19" si="5">E3*K4+H3*L3</f>
        <v>396860.8154960344</v>
      </c>
      <c r="N3">
        <f>SUM(M3:M$30)</f>
        <v>7349050.7826138297</v>
      </c>
      <c r="O3">
        <f t="shared" ref="O3:O20" si="6">N3/K3</f>
        <v>74.00025993086966</v>
      </c>
    </row>
    <row r="4" spans="1:15" x14ac:dyDescent="0.2">
      <c r="A4" t="s">
        <v>11</v>
      </c>
      <c r="B4">
        <v>5</v>
      </c>
      <c r="C4">
        <f>SUM(allData!F403)</f>
        <v>139</v>
      </c>
      <c r="D4">
        <f>SUM(allData!G403)</f>
        <v>852459</v>
      </c>
      <c r="E4" s="3">
        <v>5</v>
      </c>
      <c r="F4">
        <f t="shared" si="0"/>
        <v>1.6305769544341722E-4</v>
      </c>
      <c r="G4" s="1">
        <f t="shared" si="1"/>
        <v>-3.7876587000181199</v>
      </c>
      <c r="H4">
        <v>2.5</v>
      </c>
      <c r="I4">
        <f t="shared" si="2"/>
        <v>8.149562649909447E-4</v>
      </c>
      <c r="J4">
        <f t="shared" si="3"/>
        <v>0.99918504373500905</v>
      </c>
      <c r="K4">
        <f>100000*PRODUCT(J$2:J3)</f>
        <v>99166.32656360323</v>
      </c>
      <c r="L4">
        <f t="shared" si="4"/>
        <v>80.81621910915419</v>
      </c>
      <c r="M4">
        <f t="shared" si="5"/>
        <v>495629.59227024327</v>
      </c>
      <c r="N4">
        <f>SUM(M4:M$30)</f>
        <v>6952189.9671177948</v>
      </c>
      <c r="O4">
        <f t="shared" si="6"/>
        <v>70.106357752989908</v>
      </c>
    </row>
    <row r="5" spans="1:15" x14ac:dyDescent="0.2">
      <c r="A5" t="s">
        <v>12</v>
      </c>
      <c r="B5">
        <v>10</v>
      </c>
      <c r="C5">
        <f>SUM(allData!F404)</f>
        <v>202</v>
      </c>
      <c r="D5">
        <f>SUM(allData!G404)</f>
        <v>879062</v>
      </c>
      <c r="E5" s="3">
        <v>5</v>
      </c>
      <c r="F5">
        <f t="shared" si="0"/>
        <v>2.297903902113844E-4</v>
      </c>
      <c r="G5" s="1">
        <f t="shared" si="1"/>
        <v>-3.6386681373772105</v>
      </c>
      <c r="H5">
        <v>2.5</v>
      </c>
      <c r="I5">
        <f t="shared" si="2"/>
        <v>1.148292284726462E-3</v>
      </c>
      <c r="J5">
        <f t="shared" si="3"/>
        <v>0.99885170771527354</v>
      </c>
      <c r="K5">
        <f>100000*PRODUCT(J$2:J4)</f>
        <v>99085.510344494076</v>
      </c>
      <c r="L5">
        <f t="shared" si="4"/>
        <v>113.77912705676863</v>
      </c>
      <c r="M5">
        <f t="shared" si="5"/>
        <v>495143.10390482843</v>
      </c>
      <c r="N5">
        <f>SUM(M5:M$30)</f>
        <v>6456560.3748475509</v>
      </c>
      <c r="O5">
        <f t="shared" si="6"/>
        <v>65.161498915429718</v>
      </c>
    </row>
    <row r="6" spans="1:15" x14ac:dyDescent="0.2">
      <c r="A6" t="s">
        <v>13</v>
      </c>
      <c r="B6">
        <v>15</v>
      </c>
      <c r="C6">
        <f>SUM(allData!F405)</f>
        <v>786</v>
      </c>
      <c r="D6">
        <f>SUM(allData!G405)</f>
        <v>932562</v>
      </c>
      <c r="E6" s="3">
        <v>5</v>
      </c>
      <c r="F6">
        <f t="shared" si="0"/>
        <v>8.4283940370720662E-4</v>
      </c>
      <c r="G6" s="1">
        <f t="shared" si="1"/>
        <v>-3.0742551688249979</v>
      </c>
      <c r="H6">
        <v>2.5</v>
      </c>
      <c r="I6">
        <f t="shared" si="2"/>
        <v>4.2053359614007951E-3</v>
      </c>
      <c r="J6">
        <f t="shared" si="3"/>
        <v>0.99579466403859918</v>
      </c>
      <c r="K6">
        <f>100000*PRODUCT(J$2:J5)</f>
        <v>98971.731217437307</v>
      </c>
      <c r="L6">
        <f t="shared" si="4"/>
        <v>416.20938045077492</v>
      </c>
      <c r="M6">
        <f t="shared" si="5"/>
        <v>493818.1326360596</v>
      </c>
      <c r="N6">
        <f>SUM(M6:M$30)</f>
        <v>5961417.2709427224</v>
      </c>
      <c r="O6">
        <f t="shared" si="6"/>
        <v>60.233535350065814</v>
      </c>
    </row>
    <row r="7" spans="1:15" x14ac:dyDescent="0.2">
      <c r="A7" t="s">
        <v>14</v>
      </c>
      <c r="B7">
        <v>20</v>
      </c>
      <c r="C7">
        <f>SUM(allData!F406)</f>
        <v>1356</v>
      </c>
      <c r="D7">
        <f>SUM(allData!G406)</f>
        <v>1001587</v>
      </c>
      <c r="E7" s="3">
        <v>5</v>
      </c>
      <c r="F7">
        <f t="shared" si="0"/>
        <v>1.3538514377682618E-3</v>
      </c>
      <c r="G7" s="1">
        <f t="shared" si="1"/>
        <v>-2.8684289894893591</v>
      </c>
      <c r="H7">
        <v>2.5</v>
      </c>
      <c r="I7">
        <f t="shared" si="2"/>
        <v>6.7464230524678691E-3</v>
      </c>
      <c r="J7">
        <f t="shared" si="3"/>
        <v>0.99325357694753214</v>
      </c>
      <c r="K7">
        <f>100000*PRODUCT(J$2:J6)</f>
        <v>98555.521836986532</v>
      </c>
      <c r="L7">
        <f t="shared" si="4"/>
        <v>664.89724446904438</v>
      </c>
      <c r="M7">
        <f t="shared" si="5"/>
        <v>491115.36607376009</v>
      </c>
      <c r="N7">
        <f>SUM(M7:M$30)</f>
        <v>5467599.1383066634</v>
      </c>
      <c r="O7">
        <f t="shared" si="6"/>
        <v>55.477349583214817</v>
      </c>
    </row>
    <row r="8" spans="1:15" x14ac:dyDescent="0.2">
      <c r="A8" t="s">
        <v>15</v>
      </c>
      <c r="B8">
        <v>25</v>
      </c>
      <c r="C8">
        <f>SUM(allData!F407)</f>
        <v>1799</v>
      </c>
      <c r="D8">
        <f>SUM(allData!G407)</f>
        <v>907651</v>
      </c>
      <c r="E8" s="3">
        <v>5</v>
      </c>
      <c r="F8">
        <f t="shared" si="0"/>
        <v>1.9820393521298384E-3</v>
      </c>
      <c r="G8" s="1">
        <f t="shared" si="1"/>
        <v>-2.7028877271246188</v>
      </c>
      <c r="H8">
        <v>2.5</v>
      </c>
      <c r="I8">
        <f t="shared" si="2"/>
        <v>9.8613328860377453E-3</v>
      </c>
      <c r="J8">
        <f t="shared" si="3"/>
        <v>0.99013866711396226</v>
      </c>
      <c r="K8">
        <f>100000*PRODUCT(J$2:J7)</f>
        <v>97890.624592517488</v>
      </c>
      <c r="L8">
        <f t="shared" si="4"/>
        <v>965.33203552897612</v>
      </c>
      <c r="M8">
        <f t="shared" si="5"/>
        <v>487039.79287376505</v>
      </c>
      <c r="N8">
        <f>SUM(M8:M$30)</f>
        <v>4976483.7722329032</v>
      </c>
      <c r="O8">
        <f t="shared" si="6"/>
        <v>50.837184796278159</v>
      </c>
    </row>
    <row r="9" spans="1:15" x14ac:dyDescent="0.2">
      <c r="A9" t="s">
        <v>16</v>
      </c>
      <c r="B9">
        <v>30</v>
      </c>
      <c r="C9">
        <f>SUM(allData!F408)</f>
        <v>1974</v>
      </c>
      <c r="D9">
        <f>SUM(allData!G408)</f>
        <v>828336</v>
      </c>
      <c r="E9" s="3">
        <v>5</v>
      </c>
      <c r="F9">
        <f t="shared" si="0"/>
        <v>2.3830909196268183E-3</v>
      </c>
      <c r="G9" s="1">
        <f t="shared" si="1"/>
        <v>-2.6228593881449487</v>
      </c>
      <c r="H9">
        <v>2.5</v>
      </c>
      <c r="I9">
        <f t="shared" si="2"/>
        <v>1.1844885997472613E-2</v>
      </c>
      <c r="J9">
        <f t="shared" si="3"/>
        <v>0.98815511400252742</v>
      </c>
      <c r="K9">
        <f>100000*PRODUCT(J$2:J8)</f>
        <v>96925.292556988512</v>
      </c>
      <c r="L9">
        <f t="shared" si="4"/>
        <v>1148.069040609189</v>
      </c>
      <c r="M9">
        <f t="shared" si="5"/>
        <v>481756.29018341959</v>
      </c>
      <c r="N9">
        <f>SUM(M9:M$30)</f>
        <v>4489443.9793591388</v>
      </c>
      <c r="O9">
        <f t="shared" si="6"/>
        <v>46.318601274476535</v>
      </c>
    </row>
    <row r="10" spans="1:15" x14ac:dyDescent="0.2">
      <c r="A10" t="s">
        <v>17</v>
      </c>
      <c r="B10">
        <v>35</v>
      </c>
      <c r="C10">
        <f>SUM(allData!F409)</f>
        <v>2321</v>
      </c>
      <c r="D10">
        <f>SUM(allData!G409)</f>
        <v>821847</v>
      </c>
      <c r="E10" s="3">
        <v>5</v>
      </c>
      <c r="F10">
        <f t="shared" si="0"/>
        <v>2.8241266318426664E-3</v>
      </c>
      <c r="G10" s="1">
        <f t="shared" si="1"/>
        <v>-2.5491158337259332</v>
      </c>
      <c r="H10">
        <v>2.5</v>
      </c>
      <c r="I10">
        <f t="shared" si="2"/>
        <v>1.4021635970299021E-2</v>
      </c>
      <c r="J10">
        <f t="shared" si="3"/>
        <v>0.98597836402970096</v>
      </c>
      <c r="K10">
        <f>100000*PRODUCT(J$2:J9)</f>
        <v>95777.223516379323</v>
      </c>
      <c r="L10">
        <f t="shared" si="4"/>
        <v>1342.95336239264</v>
      </c>
      <c r="M10">
        <f t="shared" si="5"/>
        <v>475528.73417591501</v>
      </c>
      <c r="N10">
        <f>SUM(M10:M$30)</f>
        <v>4007687.6891757199</v>
      </c>
      <c r="O10">
        <f t="shared" si="6"/>
        <v>41.843849111896063</v>
      </c>
    </row>
    <row r="11" spans="1:15" x14ac:dyDescent="0.2">
      <c r="A11" t="s">
        <v>18</v>
      </c>
      <c r="B11">
        <v>40</v>
      </c>
      <c r="C11">
        <f>SUM(allData!F410)</f>
        <v>2712</v>
      </c>
      <c r="D11">
        <f>SUM(allData!G410)</f>
        <v>766308</v>
      </c>
      <c r="E11" s="3">
        <v>5</v>
      </c>
      <c r="F11">
        <f t="shared" si="0"/>
        <v>3.5390469628400071E-3</v>
      </c>
      <c r="G11" s="1">
        <f t="shared" si="1"/>
        <v>-2.4511136742749056</v>
      </c>
      <c r="H11">
        <v>2.5</v>
      </c>
      <c r="I11">
        <f t="shared" si="2"/>
        <v>1.7540047187383584E-2</v>
      </c>
      <c r="J11">
        <f t="shared" si="3"/>
        <v>0.98245995281261644</v>
      </c>
      <c r="K11">
        <f>100000*PRODUCT(J$2:J10)</f>
        <v>94434.270153986683</v>
      </c>
      <c r="L11">
        <f t="shared" si="4"/>
        <v>1656.3815546070691</v>
      </c>
      <c r="M11">
        <f t="shared" si="5"/>
        <v>468030.39688341576</v>
      </c>
      <c r="N11">
        <f>SUM(M11:M$30)</f>
        <v>3532158.954999805</v>
      </c>
      <c r="O11">
        <f t="shared" si="6"/>
        <v>37.403359492694605</v>
      </c>
    </row>
    <row r="12" spans="1:15" x14ac:dyDescent="0.2">
      <c r="A12" t="s">
        <v>19</v>
      </c>
      <c r="B12">
        <v>45</v>
      </c>
      <c r="C12">
        <f>SUM(allData!F411)</f>
        <v>4059</v>
      </c>
      <c r="D12">
        <f>SUM(allData!G411)</f>
        <v>834451</v>
      </c>
      <c r="E12" s="3">
        <v>5</v>
      </c>
      <c r="F12">
        <f t="shared" si="0"/>
        <v>4.8642760329845611E-3</v>
      </c>
      <c r="G12" s="1">
        <f t="shared" si="1"/>
        <v>-2.3129817881348793</v>
      </c>
      <c r="H12">
        <v>2.5</v>
      </c>
      <c r="I12">
        <f t="shared" si="2"/>
        <v>2.4029168889123056E-2</v>
      </c>
      <c r="J12">
        <f t="shared" si="3"/>
        <v>0.9759708311108769</v>
      </c>
      <c r="K12">
        <f>100000*PRODUCT(J$2:J11)</f>
        <v>92777.888599379614</v>
      </c>
      <c r="L12">
        <f t="shared" si="4"/>
        <v>2229.3755543307343</v>
      </c>
      <c r="M12">
        <f t="shared" si="5"/>
        <v>458316.00411107123</v>
      </c>
      <c r="N12">
        <f>SUM(M12:M$30)</f>
        <v>3064128.558116389</v>
      </c>
      <c r="O12">
        <f t="shared" si="6"/>
        <v>33.026495907311237</v>
      </c>
    </row>
    <row r="13" spans="1:15" x14ac:dyDescent="0.2">
      <c r="A13" t="s">
        <v>20</v>
      </c>
      <c r="B13">
        <v>50</v>
      </c>
      <c r="C13">
        <f>SUM(allData!F412)</f>
        <v>6536</v>
      </c>
      <c r="D13">
        <f>SUM(allData!G412)</f>
        <v>878705</v>
      </c>
      <c r="E13" s="3">
        <v>5</v>
      </c>
      <c r="F13">
        <f t="shared" si="0"/>
        <v>7.4382187423538051E-3</v>
      </c>
      <c r="G13" s="1">
        <f t="shared" si="1"/>
        <v>-2.1285310541028397</v>
      </c>
      <c r="H13">
        <v>2.5</v>
      </c>
      <c r="I13">
        <f t="shared" si="2"/>
        <v>3.6512130674994002E-2</v>
      </c>
      <c r="J13">
        <f t="shared" si="3"/>
        <v>0.96348786932500596</v>
      </c>
      <c r="K13">
        <f>100000*PRODUCT(J$2:J12)</f>
        <v>90548.51304504888</v>
      </c>
      <c r="L13">
        <f t="shared" si="4"/>
        <v>3306.1191407272272</v>
      </c>
      <c r="M13">
        <f t="shared" si="5"/>
        <v>444477.26737342635</v>
      </c>
      <c r="N13">
        <f>SUM(M13:M$30)</f>
        <v>2605812.5540053174</v>
      </c>
      <c r="O13">
        <f t="shared" si="6"/>
        <v>28.778082227688234</v>
      </c>
    </row>
    <row r="14" spans="1:15" x14ac:dyDescent="0.2">
      <c r="A14" t="s">
        <v>21</v>
      </c>
      <c r="B14">
        <v>55</v>
      </c>
      <c r="C14">
        <f>SUM(allData!F413)</f>
        <v>10668</v>
      </c>
      <c r="D14">
        <f>SUM(allData!G413)</f>
        <v>944271</v>
      </c>
      <c r="E14" s="3">
        <v>5</v>
      </c>
      <c r="F14">
        <f t="shared" si="0"/>
        <v>1.1297604183544765E-2</v>
      </c>
      <c r="G14" s="1">
        <f t="shared" si="1"/>
        <v>-1.9470136450284072</v>
      </c>
      <c r="H14">
        <v>2.5</v>
      </c>
      <c r="I14">
        <f t="shared" si="2"/>
        <v>5.4936396753252764E-2</v>
      </c>
      <c r="J14">
        <f t="shared" si="3"/>
        <v>0.94506360324674721</v>
      </c>
      <c r="K14">
        <f>100000*PRODUCT(J$2:J13)</f>
        <v>87242.393904321652</v>
      </c>
      <c r="L14">
        <f t="shared" si="4"/>
        <v>4792.7827652313717</v>
      </c>
      <c r="M14">
        <f t="shared" si="5"/>
        <v>424230.01260852983</v>
      </c>
      <c r="N14">
        <f>SUM(M14:M$30)</f>
        <v>2161335.286631891</v>
      </c>
      <c r="O14">
        <f t="shared" si="6"/>
        <v>24.773910823701353</v>
      </c>
    </row>
    <row r="15" spans="1:15" x14ac:dyDescent="0.2">
      <c r="A15" t="s">
        <v>22</v>
      </c>
      <c r="B15">
        <v>60</v>
      </c>
      <c r="C15">
        <f>SUM(allData!F414)</f>
        <v>13973</v>
      </c>
      <c r="D15">
        <f>SUM(allData!G414)</f>
        <v>899848</v>
      </c>
      <c r="E15" s="3">
        <v>5</v>
      </c>
      <c r="F15">
        <f t="shared" si="0"/>
        <v>1.5528178092300032E-2</v>
      </c>
      <c r="G15" s="1">
        <f t="shared" si="1"/>
        <v>-1.8088794966781918</v>
      </c>
      <c r="H15">
        <v>2.5</v>
      </c>
      <c r="I15">
        <f t="shared" si="2"/>
        <v>7.4739470923922774E-2</v>
      </c>
      <c r="J15">
        <f t="shared" si="3"/>
        <v>0.92526052907607725</v>
      </c>
      <c r="K15">
        <f>100000*PRODUCT(J$2:J14)</f>
        <v>82449.611139090281</v>
      </c>
      <c r="L15">
        <f t="shared" si="4"/>
        <v>6162.2403144187701</v>
      </c>
      <c r="M15">
        <f t="shared" si="5"/>
        <v>396842.45490940451</v>
      </c>
      <c r="N15">
        <f>SUM(M15:M$30)</f>
        <v>1737105.2740233613</v>
      </c>
      <c r="O15">
        <f t="shared" si="6"/>
        <v>21.068689712713276</v>
      </c>
    </row>
    <row r="16" spans="1:15" x14ac:dyDescent="0.2">
      <c r="A16" t="s">
        <v>23</v>
      </c>
      <c r="B16">
        <v>65</v>
      </c>
      <c r="C16">
        <f>SUM(allData!F415)</f>
        <v>16380</v>
      </c>
      <c r="D16">
        <f>SUM(allData!G415)</f>
        <v>779077</v>
      </c>
      <c r="E16" s="3">
        <v>5</v>
      </c>
      <c r="F16">
        <f t="shared" si="0"/>
        <v>2.1024879440671461E-2</v>
      </c>
      <c r="G16" s="1">
        <f t="shared" si="1"/>
        <v>-1.6772664858226181</v>
      </c>
      <c r="H16">
        <v>2.5</v>
      </c>
      <c r="I16">
        <f t="shared" si="2"/>
        <v>9.9874760221309797E-2</v>
      </c>
      <c r="J16">
        <f t="shared" si="3"/>
        <v>0.90012523977869019</v>
      </c>
      <c r="K16">
        <f>100000*PRODUCT(J$2:J15)</f>
        <v>76287.37082467151</v>
      </c>
      <c r="L16">
        <f t="shared" si="4"/>
        <v>7619.1828690282127</v>
      </c>
      <c r="M16">
        <f t="shared" si="5"/>
        <v>362388.89695078699</v>
      </c>
      <c r="N16">
        <f>SUM(M16:M$30)</f>
        <v>1340262.819113957</v>
      </c>
      <c r="O16">
        <f t="shared" si="6"/>
        <v>17.568606764470022</v>
      </c>
    </row>
    <row r="17" spans="1:15" x14ac:dyDescent="0.2">
      <c r="A17" t="s">
        <v>24</v>
      </c>
      <c r="B17">
        <v>70</v>
      </c>
      <c r="C17">
        <f>SUM(allData!F416)</f>
        <v>17849</v>
      </c>
      <c r="D17">
        <f>SUM(allData!G416)</f>
        <v>591501</v>
      </c>
      <c r="E17" s="3">
        <v>5</v>
      </c>
      <c r="F17">
        <f t="shared" si="0"/>
        <v>3.0175773160146812E-2</v>
      </c>
      <c r="G17" s="1">
        <f t="shared" si="1"/>
        <v>-1.5203415936454034</v>
      </c>
      <c r="H17">
        <v>2.5</v>
      </c>
      <c r="I17">
        <f t="shared" si="2"/>
        <v>0.140295084209277</v>
      </c>
      <c r="J17">
        <f t="shared" si="3"/>
        <v>0.85970491579072306</v>
      </c>
      <c r="K17">
        <f>100000*PRODUCT(J$2:J16)</f>
        <v>68668.187955643298</v>
      </c>
      <c r="L17">
        <f t="shared" si="4"/>
        <v>9633.8092117354317</v>
      </c>
      <c r="M17">
        <f t="shared" si="5"/>
        <v>319256.41674887791</v>
      </c>
      <c r="N17">
        <f>SUM(M17:M$30)</f>
        <v>977873.92216316995</v>
      </c>
      <c r="O17">
        <f t="shared" si="6"/>
        <v>14.240566866200613</v>
      </c>
    </row>
    <row r="18" spans="1:15" x14ac:dyDescent="0.2">
      <c r="A18" t="s">
        <v>25</v>
      </c>
      <c r="B18">
        <v>75</v>
      </c>
      <c r="C18">
        <f>SUM(allData!F417)</f>
        <v>18672</v>
      </c>
      <c r="D18">
        <f>SUM(allData!G417)</f>
        <v>396320</v>
      </c>
      <c r="E18" s="3">
        <v>5</v>
      </c>
      <c r="F18">
        <f t="shared" si="0"/>
        <v>4.7113443681873236E-2</v>
      </c>
      <c r="G18" s="1">
        <f t="shared" si="1"/>
        <v>-1.3268551505404669</v>
      </c>
      <c r="H18">
        <v>2.5</v>
      </c>
      <c r="I18">
        <f t="shared" si="2"/>
        <v>0.210744920993228</v>
      </c>
      <c r="J18">
        <f t="shared" si="3"/>
        <v>0.78925507900677205</v>
      </c>
      <c r="K18">
        <f>100000*PRODUCT(J$2:J17)</f>
        <v>59034.378743907866</v>
      </c>
      <c r="L18">
        <f t="shared" si="4"/>
        <v>12441.195484269156</v>
      </c>
      <c r="M18">
        <f t="shared" si="5"/>
        <v>264068.90500886645</v>
      </c>
      <c r="N18">
        <f>SUM(M18:M$30)</f>
        <v>658617.5054142921</v>
      </c>
      <c r="O18">
        <f t="shared" si="6"/>
        <v>11.156507774417106</v>
      </c>
    </row>
    <row r="19" spans="1:15" x14ac:dyDescent="0.2">
      <c r="A19" t="s">
        <v>26</v>
      </c>
      <c r="B19">
        <v>80</v>
      </c>
      <c r="C19">
        <f>SUM(allData!F418)</f>
        <v>19287</v>
      </c>
      <c r="D19">
        <f>SUM(allData!G418)</f>
        <v>251060</v>
      </c>
      <c r="E19" s="3">
        <v>5</v>
      </c>
      <c r="F19">
        <f t="shared" si="0"/>
        <v>7.6822273560105153E-2</v>
      </c>
      <c r="G19" s="1">
        <f t="shared" si="1"/>
        <v>-1.1145128440076457</v>
      </c>
      <c r="H19">
        <v>2.5</v>
      </c>
      <c r="I19">
        <f t="shared" si="2"/>
        <v>0.32222602768333736</v>
      </c>
      <c r="J19">
        <f t="shared" si="3"/>
        <v>0.6777739723166627</v>
      </c>
      <c r="K19">
        <f>100000*PRODUCT(J$2:J18)</f>
        <v>46593.18325963871</v>
      </c>
      <c r="L19">
        <f t="shared" si="4"/>
        <v>15013.536358875153</v>
      </c>
      <c r="M19">
        <f t="shared" si="5"/>
        <v>195432.07540100566</v>
      </c>
      <c r="N19">
        <f>SUM(M19:M$30)</f>
        <v>394548.60040542559</v>
      </c>
      <c r="O19">
        <f t="shared" si="6"/>
        <v>8.4679468712583716</v>
      </c>
    </row>
    <row r="20" spans="1:15" x14ac:dyDescent="0.2">
      <c r="A20" t="s">
        <v>27</v>
      </c>
      <c r="B20">
        <v>85</v>
      </c>
      <c r="C20">
        <f>SUM(allData!F419)</f>
        <v>33717</v>
      </c>
      <c r="D20">
        <f>SUM(allData!G419)</f>
        <v>212593</v>
      </c>
      <c r="E20" s="3">
        <v>5</v>
      </c>
      <c r="F20">
        <f t="shared" si="0"/>
        <v>0.15859882498483016</v>
      </c>
      <c r="G20" s="1">
        <f t="shared" si="1"/>
        <v>-0.7997000345751285</v>
      </c>
      <c r="H20">
        <v>2.5</v>
      </c>
      <c r="I20">
        <v>1</v>
      </c>
      <c r="J20">
        <f t="shared" si="3"/>
        <v>0</v>
      </c>
      <c r="K20">
        <f>100000*PRODUCT(J$2:J19)</f>
        <v>31579.646900763557</v>
      </c>
      <c r="L20">
        <f t="shared" si="4"/>
        <v>31579.646900763557</v>
      </c>
      <c r="M20">
        <f>K20/F20</f>
        <v>199116.52500441993</v>
      </c>
      <c r="N20">
        <f>SUM(M20:M$30)</f>
        <v>199116.52500441993</v>
      </c>
      <c r="O20">
        <f t="shared" si="6"/>
        <v>6.3052169528724384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AC12-08B1-1045-8679-F9E351647F83}">
  <dimension ref="A1:O20"/>
  <sheetViews>
    <sheetView workbookViewId="0">
      <selection activeCell="D25" sqref="D25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SUM(allData!F515)</f>
        <v>768</v>
      </c>
      <c r="D2">
        <f>SUM(allData!G515)</f>
        <v>106453</v>
      </c>
      <c r="E2" s="3">
        <v>1</v>
      </c>
      <c r="F2">
        <f>C2/D2</f>
        <v>7.2144514480568887E-3</v>
      </c>
      <c r="G2" s="1">
        <f>LOG(F2)</f>
        <v>-2.1417966849639374</v>
      </c>
      <c r="H2" s="1">
        <v>0.35</v>
      </c>
      <c r="I2">
        <f>(E2*F2)/(1+(E2-H2)*F2)</f>
        <v>7.1807779550116784E-3</v>
      </c>
      <c r="J2">
        <f>1-I2</f>
        <v>0.99281922204498829</v>
      </c>
      <c r="K2">
        <v>100000</v>
      </c>
      <c r="L2">
        <f>K2-K3</f>
        <v>718.07779550117266</v>
      </c>
      <c r="M2">
        <f>E2*K3+H2*L2</f>
        <v>99533.249432924233</v>
      </c>
      <c r="N2">
        <f>SUM(M2:M$30)</f>
        <v>7403412.891121977</v>
      </c>
      <c r="O2">
        <f>N2/K2</f>
        <v>74.034128911219767</v>
      </c>
    </row>
    <row r="3" spans="1:15" x14ac:dyDescent="0.2">
      <c r="A3" t="s">
        <v>10</v>
      </c>
      <c r="B3">
        <v>1</v>
      </c>
      <c r="C3">
        <f>SUM(allData!F516)</f>
        <v>164</v>
      </c>
      <c r="D3">
        <f>SUM(allData!G516)</f>
        <v>442555</v>
      </c>
      <c r="E3" s="3">
        <v>4</v>
      </c>
      <c r="F3">
        <f t="shared" ref="F3:F20" si="0">C3/D3</f>
        <v>3.7057540870626251E-4</v>
      </c>
      <c r="G3" s="1">
        <f t="shared" ref="G3:G20" si="1">LOG(F3)</f>
        <v>-3.4311234037368239</v>
      </c>
      <c r="H3">
        <v>1.35</v>
      </c>
      <c r="I3">
        <f t="shared" ref="I3:I19" si="2">(E3*F3)/(1+(E3-H3)*F3)</f>
        <v>1.480847405898468E-3</v>
      </c>
      <c r="J3">
        <f t="shared" ref="J3:J20" si="3">1-I3</f>
        <v>0.99851915259410151</v>
      </c>
      <c r="K3">
        <f>100000*PRODUCT(J2:J$2)</f>
        <v>99281.922204498827</v>
      </c>
      <c r="L3">
        <f t="shared" ref="L3:L20" si="4">K3-K4</f>
        <v>147.02137694915291</v>
      </c>
      <c r="M3">
        <f t="shared" ref="M3:M19" si="5">E3*K4+H3*L3</f>
        <v>396738.08216908004</v>
      </c>
      <c r="N3">
        <f>SUM(M3:M$30)</f>
        <v>7303879.6416890519</v>
      </c>
      <c r="O3">
        <f t="shared" ref="O3:O20" si="6">N3/K3</f>
        <v>73.567065176726473</v>
      </c>
    </row>
    <row r="4" spans="1:15" x14ac:dyDescent="0.2">
      <c r="A4" t="s">
        <v>11</v>
      </c>
      <c r="B4">
        <v>5</v>
      </c>
      <c r="C4">
        <f>SUM(allData!F517)</f>
        <v>97</v>
      </c>
      <c r="D4">
        <f>SUM(allData!G517)</f>
        <v>574860</v>
      </c>
      <c r="E4" s="3">
        <v>5</v>
      </c>
      <c r="F4">
        <f t="shared" si="0"/>
        <v>1.68736735900915E-4</v>
      </c>
      <c r="G4" s="1">
        <f t="shared" si="1"/>
        <v>-3.772790356283287</v>
      </c>
      <c r="H4">
        <v>2.5</v>
      </c>
      <c r="I4">
        <f t="shared" si="2"/>
        <v>8.433279284997022E-4</v>
      </c>
      <c r="J4">
        <f t="shared" si="3"/>
        <v>0.99915667207150027</v>
      </c>
      <c r="K4">
        <f>100000*PRODUCT(J$2:J3)</f>
        <v>99134.900827549674</v>
      </c>
      <c r="L4">
        <f t="shared" si="4"/>
        <v>83.603230556924245</v>
      </c>
      <c r="M4">
        <f t="shared" si="5"/>
        <v>495465.49606135604</v>
      </c>
      <c r="N4">
        <f>SUM(M4:M$30)</f>
        <v>6907141.5595199717</v>
      </c>
      <c r="O4">
        <f t="shared" si="6"/>
        <v>69.674166230672938</v>
      </c>
    </row>
    <row r="5" spans="1:15" x14ac:dyDescent="0.2">
      <c r="A5" t="s">
        <v>12</v>
      </c>
      <c r="B5">
        <v>10</v>
      </c>
      <c r="C5">
        <f>SUM(allData!F518)</f>
        <v>152</v>
      </c>
      <c r="D5">
        <f>SUM(allData!G518)</f>
        <v>603067</v>
      </c>
      <c r="E5" s="3">
        <v>5</v>
      </c>
      <c r="F5">
        <f t="shared" si="0"/>
        <v>2.5204496349493508E-4</v>
      </c>
      <c r="G5" s="1">
        <f t="shared" si="1"/>
        <v>-3.5985219764571807</v>
      </c>
      <c r="H5">
        <v>2.5</v>
      </c>
      <c r="I5">
        <f t="shared" si="2"/>
        <v>1.2594312342260384E-3</v>
      </c>
      <c r="J5">
        <f t="shared" si="3"/>
        <v>0.99874056876577399</v>
      </c>
      <c r="K5">
        <f>100000*PRODUCT(J$2:J4)</f>
        <v>99051.29759699275</v>
      </c>
      <c r="L5">
        <f t="shared" si="4"/>
        <v>124.74829798427527</v>
      </c>
      <c r="M5">
        <f t="shared" si="5"/>
        <v>494944.61724000302</v>
      </c>
      <c r="N5">
        <f>SUM(M5:M$30)</f>
        <v>6411676.063458615</v>
      </c>
      <c r="O5">
        <f t="shared" si="6"/>
        <v>64.73086389585346</v>
      </c>
    </row>
    <row r="6" spans="1:15" x14ac:dyDescent="0.2">
      <c r="A6" t="s">
        <v>13</v>
      </c>
      <c r="B6">
        <v>15</v>
      </c>
      <c r="C6">
        <f>SUM(allData!F519)</f>
        <v>559</v>
      </c>
      <c r="D6">
        <f>SUM(allData!G519)</f>
        <v>602897</v>
      </c>
      <c r="E6" s="3">
        <v>5</v>
      </c>
      <c r="F6">
        <f t="shared" si="0"/>
        <v>9.2718988483936728E-4</v>
      </c>
      <c r="G6" s="1">
        <f t="shared" si="1"/>
        <v>-3.032831314946109</v>
      </c>
      <c r="H6">
        <v>2.5</v>
      </c>
      <c r="I6">
        <f t="shared" si="2"/>
        <v>4.6252282620477259E-3</v>
      </c>
      <c r="J6">
        <f t="shared" si="3"/>
        <v>0.9953747717379523</v>
      </c>
      <c r="K6">
        <f>100000*PRODUCT(J$2:J5)</f>
        <v>98926.549299008475</v>
      </c>
      <c r="L6">
        <f t="shared" si="4"/>
        <v>457.5578716846212</v>
      </c>
      <c r="M6">
        <f t="shared" si="5"/>
        <v>493488.8518158308</v>
      </c>
      <c r="N6">
        <f>SUM(M6:M$30)</f>
        <v>5916731.4462186126</v>
      </c>
      <c r="O6">
        <f t="shared" si="6"/>
        <v>59.809338222594967</v>
      </c>
    </row>
    <row r="7" spans="1:15" x14ac:dyDescent="0.2">
      <c r="A7" t="s">
        <v>14</v>
      </c>
      <c r="B7">
        <v>20</v>
      </c>
      <c r="C7">
        <f>SUM(allData!F520)</f>
        <v>970</v>
      </c>
      <c r="D7">
        <f>SUM(allData!G520)</f>
        <v>568905</v>
      </c>
      <c r="E7" s="3">
        <v>5</v>
      </c>
      <c r="F7">
        <f t="shared" si="0"/>
        <v>1.7050298380221654E-3</v>
      </c>
      <c r="G7" s="1">
        <f t="shared" si="1"/>
        <v>-2.7682680164515481</v>
      </c>
      <c r="H7">
        <v>2.5</v>
      </c>
      <c r="I7">
        <f t="shared" si="2"/>
        <v>8.4889643463497456E-3</v>
      </c>
      <c r="J7">
        <f t="shared" si="3"/>
        <v>0.99151103565365029</v>
      </c>
      <c r="K7">
        <f>100000*PRODUCT(J$2:J6)</f>
        <v>98468.991427323854</v>
      </c>
      <c r="L7">
        <f t="shared" si="4"/>
        <v>835.89975744756521</v>
      </c>
      <c r="M7">
        <f t="shared" si="5"/>
        <v>490255.20774300036</v>
      </c>
      <c r="N7">
        <f>SUM(M7:M$30)</f>
        <v>5423242.5944027817</v>
      </c>
      <c r="O7">
        <f t="shared" si="6"/>
        <v>55.07563869388737</v>
      </c>
    </row>
    <row r="8" spans="1:15" x14ac:dyDescent="0.2">
      <c r="A8" t="s">
        <v>15</v>
      </c>
      <c r="B8">
        <v>25</v>
      </c>
      <c r="C8">
        <f>SUM(allData!F521)</f>
        <v>1278</v>
      </c>
      <c r="D8">
        <f>SUM(allData!G521)</f>
        <v>578459</v>
      </c>
      <c r="E8" s="3">
        <v>5</v>
      </c>
      <c r="F8">
        <f t="shared" si="0"/>
        <v>2.2093182057846797E-3</v>
      </c>
      <c r="G8" s="1">
        <f t="shared" si="1"/>
        <v>-2.6557417286446916</v>
      </c>
      <c r="H8">
        <v>2.5</v>
      </c>
      <c r="I8">
        <f t="shared" si="2"/>
        <v>1.0985912587208203E-2</v>
      </c>
      <c r="J8">
        <f t="shared" si="3"/>
        <v>0.98901408741279184</v>
      </c>
      <c r="K8">
        <f>100000*PRODUCT(J$2:J7)</f>
        <v>97633.091669876289</v>
      </c>
      <c r="L8">
        <f t="shared" si="4"/>
        <v>1072.5886107041442</v>
      </c>
      <c r="M8">
        <f t="shared" si="5"/>
        <v>485483.98682262108</v>
      </c>
      <c r="N8">
        <f>SUM(M8:M$30)</f>
        <v>4932987.3866597814</v>
      </c>
      <c r="O8">
        <f t="shared" si="6"/>
        <v>50.52577258681449</v>
      </c>
    </row>
    <row r="9" spans="1:15" x14ac:dyDescent="0.2">
      <c r="A9" t="s">
        <v>16</v>
      </c>
      <c r="B9">
        <v>30</v>
      </c>
      <c r="C9">
        <f>SUM(allData!F522)</f>
        <v>1403</v>
      </c>
      <c r="D9">
        <f>SUM(allData!G522)</f>
        <v>540872</v>
      </c>
      <c r="E9" s="3">
        <v>5</v>
      </c>
      <c r="F9">
        <f t="shared" si="0"/>
        <v>2.5939593841056664E-3</v>
      </c>
      <c r="G9" s="1">
        <f t="shared" si="1"/>
        <v>-2.5860368283278379</v>
      </c>
      <c r="H9">
        <v>2.5</v>
      </c>
      <c r="I9">
        <f t="shared" si="2"/>
        <v>1.2886231020822791E-2</v>
      </c>
      <c r="J9">
        <f t="shared" si="3"/>
        <v>0.98711376897917724</v>
      </c>
      <c r="K9">
        <f>100000*PRODUCT(J$2:J8)</f>
        <v>96560.503059172144</v>
      </c>
      <c r="L9">
        <f t="shared" si="4"/>
        <v>1244.3009499073523</v>
      </c>
      <c r="M9">
        <f t="shared" si="5"/>
        <v>479691.76292109233</v>
      </c>
      <c r="N9">
        <f>SUM(M9:M$30)</f>
        <v>4447503.3998371605</v>
      </c>
      <c r="O9">
        <f t="shared" si="6"/>
        <v>46.059240154452553</v>
      </c>
    </row>
    <row r="10" spans="1:15" x14ac:dyDescent="0.2">
      <c r="A10" t="s">
        <v>17</v>
      </c>
      <c r="B10">
        <v>35</v>
      </c>
      <c r="C10">
        <f>SUM(allData!F523)</f>
        <v>1606</v>
      </c>
      <c r="D10">
        <f>SUM(allData!G523)</f>
        <v>551695</v>
      </c>
      <c r="E10" s="3">
        <v>5</v>
      </c>
      <c r="F10">
        <f t="shared" si="0"/>
        <v>2.9110287387052627E-3</v>
      </c>
      <c r="G10" s="1">
        <f t="shared" si="1"/>
        <v>-2.5359535070313015</v>
      </c>
      <c r="H10">
        <v>2.5</v>
      </c>
      <c r="I10">
        <f t="shared" si="2"/>
        <v>1.4449982904752478E-2</v>
      </c>
      <c r="J10">
        <f t="shared" si="3"/>
        <v>0.98555001709524748</v>
      </c>
      <c r="K10">
        <f>100000*PRODUCT(J$2:J9)</f>
        <v>95316.202109264792</v>
      </c>
      <c r="L10">
        <f t="shared" si="4"/>
        <v>1377.3174910248053</v>
      </c>
      <c r="M10">
        <f t="shared" si="5"/>
        <v>473137.71681876195</v>
      </c>
      <c r="N10">
        <f>SUM(M10:M$30)</f>
        <v>3967811.6369160675</v>
      </c>
      <c r="O10">
        <f t="shared" si="6"/>
        <v>41.627882239449761</v>
      </c>
    </row>
    <row r="11" spans="1:15" x14ac:dyDescent="0.2">
      <c r="A11" t="s">
        <v>18</v>
      </c>
      <c r="B11">
        <v>40</v>
      </c>
      <c r="C11">
        <f>SUM(allData!F524)</f>
        <v>1913</v>
      </c>
      <c r="D11">
        <f>SUM(allData!G524)</f>
        <v>529474</v>
      </c>
      <c r="E11" s="3">
        <v>5</v>
      </c>
      <c r="F11">
        <f t="shared" si="0"/>
        <v>3.6130197139047433E-3</v>
      </c>
      <c r="G11" s="1">
        <f t="shared" si="1"/>
        <v>-2.4421296687622602</v>
      </c>
      <c r="H11">
        <v>2.5</v>
      </c>
      <c r="I11">
        <f t="shared" si="2"/>
        <v>1.7903385358905323E-2</v>
      </c>
      <c r="J11">
        <f t="shared" si="3"/>
        <v>0.98209661464109466</v>
      </c>
      <c r="K11">
        <f>100000*PRODUCT(J$2:J10)</f>
        <v>93938.884618239987</v>
      </c>
      <c r="L11">
        <f t="shared" si="4"/>
        <v>1681.8240515061043</v>
      </c>
      <c r="M11">
        <f t="shared" si="5"/>
        <v>465489.86296243465</v>
      </c>
      <c r="N11">
        <f>SUM(M11:M$30)</f>
        <v>3494673.9200973054</v>
      </c>
      <c r="O11">
        <f t="shared" si="6"/>
        <v>37.201569236204762</v>
      </c>
    </row>
    <row r="12" spans="1:15" x14ac:dyDescent="0.2">
      <c r="A12" t="s">
        <v>19</v>
      </c>
      <c r="B12">
        <v>45</v>
      </c>
      <c r="C12">
        <f>SUM(allData!F525)</f>
        <v>2830</v>
      </c>
      <c r="D12">
        <f>SUM(allData!G525)</f>
        <v>580537</v>
      </c>
      <c r="E12" s="3">
        <v>5</v>
      </c>
      <c r="F12">
        <f t="shared" si="0"/>
        <v>4.8747969552328275E-3</v>
      </c>
      <c r="G12" s="1">
        <f t="shared" si="1"/>
        <v>-2.3120434687979361</v>
      </c>
      <c r="H12">
        <v>2.5</v>
      </c>
      <c r="I12">
        <f t="shared" si="2"/>
        <v>2.4080515714451033E-2</v>
      </c>
      <c r="J12">
        <f t="shared" si="3"/>
        <v>0.97591948428554898</v>
      </c>
      <c r="K12">
        <f>100000*PRODUCT(J$2:J11)</f>
        <v>92257.060566733882</v>
      </c>
      <c r="L12">
        <f t="shared" si="4"/>
        <v>2221.5975967462873</v>
      </c>
      <c r="M12">
        <f t="shared" si="5"/>
        <v>455731.30884180369</v>
      </c>
      <c r="N12">
        <f>SUM(M12:M$30)</f>
        <v>3029184.0571348709</v>
      </c>
      <c r="O12">
        <f t="shared" si="6"/>
        <v>32.834170507131205</v>
      </c>
    </row>
    <row r="13" spans="1:15" x14ac:dyDescent="0.2">
      <c r="A13" t="s">
        <v>20</v>
      </c>
      <c r="B13">
        <v>50</v>
      </c>
      <c r="C13">
        <f>SUM(allData!F526)</f>
        <v>4984</v>
      </c>
      <c r="D13">
        <f>SUM(allData!G526)</f>
        <v>631517</v>
      </c>
      <c r="E13" s="3">
        <v>5</v>
      </c>
      <c r="F13">
        <f t="shared" si="0"/>
        <v>7.8921074175358694E-3</v>
      </c>
      <c r="G13" s="1">
        <f t="shared" si="1"/>
        <v>-2.1028070123040825</v>
      </c>
      <c r="H13">
        <v>2.5</v>
      </c>
      <c r="I13">
        <f t="shared" si="2"/>
        <v>3.8697034210849142E-2</v>
      </c>
      <c r="J13">
        <f t="shared" si="3"/>
        <v>0.96130296578915087</v>
      </c>
      <c r="K13">
        <f>100000*PRODUCT(J$2:J12)</f>
        <v>90035.462969987595</v>
      </c>
      <c r="L13">
        <f t="shared" si="4"/>
        <v>3484.1053907392488</v>
      </c>
      <c r="M13">
        <f t="shared" si="5"/>
        <v>441467.0513730899</v>
      </c>
      <c r="N13">
        <f>SUM(M13:M$30)</f>
        <v>2573452.7482930673</v>
      </c>
      <c r="O13">
        <f t="shared" si="6"/>
        <v>28.582656915430107</v>
      </c>
    </row>
    <row r="14" spans="1:15" x14ac:dyDescent="0.2">
      <c r="A14" t="s">
        <v>21</v>
      </c>
      <c r="B14">
        <v>55</v>
      </c>
      <c r="C14">
        <f>SUM(allData!F527)</f>
        <v>8137</v>
      </c>
      <c r="D14">
        <f>SUM(allData!G527)</f>
        <v>701541</v>
      </c>
      <c r="E14" s="3">
        <v>5</v>
      </c>
      <c r="F14">
        <f t="shared" si="0"/>
        <v>1.1598751890481098E-2</v>
      </c>
      <c r="G14" s="1">
        <f t="shared" si="1"/>
        <v>-1.935588741483419</v>
      </c>
      <c r="H14">
        <v>2.5</v>
      </c>
      <c r="I14">
        <f t="shared" si="2"/>
        <v>5.6359509533047913E-2</v>
      </c>
      <c r="J14">
        <f t="shared" si="3"/>
        <v>0.94364049046695209</v>
      </c>
      <c r="K14">
        <f>100000*PRODUCT(J$2:J13)</f>
        <v>86551.357579248346</v>
      </c>
      <c r="L14">
        <f t="shared" si="4"/>
        <v>4877.992062585894</v>
      </c>
      <c r="M14">
        <f t="shared" si="5"/>
        <v>420561.80773977702</v>
      </c>
      <c r="N14">
        <f>SUM(M14:M$30)</f>
        <v>2131985.6969199772</v>
      </c>
      <c r="O14">
        <f t="shared" si="6"/>
        <v>24.632608390548743</v>
      </c>
    </row>
    <row r="15" spans="1:15" x14ac:dyDescent="0.2">
      <c r="A15" t="s">
        <v>22</v>
      </c>
      <c r="B15">
        <v>60</v>
      </c>
      <c r="C15">
        <f>SUM(allData!F528)</f>
        <v>11002</v>
      </c>
      <c r="D15">
        <f>SUM(allData!G528)</f>
        <v>682939</v>
      </c>
      <c r="E15" s="3">
        <v>5</v>
      </c>
      <c r="F15">
        <f t="shared" si="0"/>
        <v>1.6109784329200703E-2</v>
      </c>
      <c r="G15" s="1">
        <f t="shared" si="1"/>
        <v>-1.7929102736878588</v>
      </c>
      <c r="H15">
        <v>2.5</v>
      </c>
      <c r="I15">
        <f t="shared" si="2"/>
        <v>7.7430451942728781E-2</v>
      </c>
      <c r="J15">
        <f t="shared" si="3"/>
        <v>0.9225695480572712</v>
      </c>
      <c r="K15">
        <f>100000*PRODUCT(J$2:J14)</f>
        <v>81673.365516662452</v>
      </c>
      <c r="L15">
        <f t="shared" si="4"/>
        <v>6324.005603638856</v>
      </c>
      <c r="M15">
        <f t="shared" si="5"/>
        <v>392556.81357421511</v>
      </c>
      <c r="N15">
        <f>SUM(M15:M$30)</f>
        <v>1711423.8891802002</v>
      </c>
      <c r="O15">
        <f t="shared" si="6"/>
        <v>20.954492059361101</v>
      </c>
    </row>
    <row r="16" spans="1:15" x14ac:dyDescent="0.2">
      <c r="A16" t="s">
        <v>23</v>
      </c>
      <c r="B16">
        <v>65</v>
      </c>
      <c r="C16">
        <f>SUM(allData!F529)</f>
        <v>13162</v>
      </c>
      <c r="D16">
        <f>SUM(allData!G529)</f>
        <v>605824</v>
      </c>
      <c r="E16" s="3">
        <v>5</v>
      </c>
      <c r="F16">
        <f t="shared" si="0"/>
        <v>2.1725781745193323E-2</v>
      </c>
      <c r="G16" s="1">
        <f t="shared" si="1"/>
        <v>-1.6630245876518852</v>
      </c>
      <c r="H16">
        <v>2.5</v>
      </c>
      <c r="I16">
        <f t="shared" si="2"/>
        <v>0.10303274158524195</v>
      </c>
      <c r="J16">
        <f t="shared" si="3"/>
        <v>0.89696725841475811</v>
      </c>
      <c r="K16">
        <f>100000*PRODUCT(J$2:J15)</f>
        <v>75349.359913023596</v>
      </c>
      <c r="L16">
        <f t="shared" si="4"/>
        <v>7763.4511285319459</v>
      </c>
      <c r="M16">
        <f t="shared" si="5"/>
        <v>357338.17174378812</v>
      </c>
      <c r="N16">
        <f>SUM(M16:M$30)</f>
        <v>1318867.0756059852</v>
      </c>
      <c r="O16">
        <f t="shared" si="6"/>
        <v>17.503361370665452</v>
      </c>
    </row>
    <row r="17" spans="1:15" x14ac:dyDescent="0.2">
      <c r="A17" t="s">
        <v>24</v>
      </c>
      <c r="B17">
        <v>70</v>
      </c>
      <c r="C17">
        <f>SUM(allData!F530)</f>
        <v>14754</v>
      </c>
      <c r="D17">
        <f>SUM(allData!G530)</f>
        <v>472547</v>
      </c>
      <c r="E17" s="3">
        <v>5</v>
      </c>
      <c r="F17">
        <f t="shared" si="0"/>
        <v>3.1222291116015974E-2</v>
      </c>
      <c r="G17" s="1">
        <f t="shared" si="1"/>
        <v>-1.505535231237259</v>
      </c>
      <c r="H17">
        <v>2.5</v>
      </c>
      <c r="I17">
        <f t="shared" si="2"/>
        <v>0.14480833555803327</v>
      </c>
      <c r="J17">
        <f t="shared" si="3"/>
        <v>0.8551916644419667</v>
      </c>
      <c r="K17">
        <f>100000*PRODUCT(J$2:J16)</f>
        <v>67585.90878449165</v>
      </c>
      <c r="L17">
        <f t="shared" si="4"/>
        <v>9787.0029582592906</v>
      </c>
      <c r="M17">
        <f t="shared" si="5"/>
        <v>313462.03652681003</v>
      </c>
      <c r="N17">
        <f>SUM(M17:M$30)</f>
        <v>961528.90386219718</v>
      </c>
      <c r="O17">
        <f t="shared" si="6"/>
        <v>14.226765921402109</v>
      </c>
    </row>
    <row r="18" spans="1:15" x14ac:dyDescent="0.2">
      <c r="A18" t="s">
        <v>25</v>
      </c>
      <c r="B18">
        <v>75</v>
      </c>
      <c r="C18">
        <f>SUM(allData!F531)</f>
        <v>15576</v>
      </c>
      <c r="D18">
        <f>SUM(allData!G531)</f>
        <v>325804</v>
      </c>
      <c r="E18" s="3">
        <v>5</v>
      </c>
      <c r="F18">
        <f t="shared" si="0"/>
        <v>4.780788449497244E-2</v>
      </c>
      <c r="G18" s="1">
        <f t="shared" si="1"/>
        <v>-1.3205004734656216</v>
      </c>
      <c r="H18">
        <v>2.5</v>
      </c>
      <c r="I18">
        <f t="shared" si="2"/>
        <v>0.21351961923979559</v>
      </c>
      <c r="J18">
        <f t="shared" si="3"/>
        <v>0.78648038076020443</v>
      </c>
      <c r="K18">
        <f>100000*PRODUCT(J$2:J17)</f>
        <v>57798.90582623236</v>
      </c>
      <c r="L18">
        <f t="shared" si="4"/>
        <v>12341.20036449394</v>
      </c>
      <c r="M18">
        <f t="shared" si="5"/>
        <v>258141.52821992696</v>
      </c>
      <c r="N18">
        <f>SUM(M18:M$30)</f>
        <v>648066.86733538704</v>
      </c>
      <c r="O18">
        <f t="shared" si="6"/>
        <v>11.21244179403234</v>
      </c>
    </row>
    <row r="19" spans="1:15" x14ac:dyDescent="0.2">
      <c r="A19" t="s">
        <v>26</v>
      </c>
      <c r="B19">
        <v>80</v>
      </c>
      <c r="C19">
        <f>SUM(allData!F532)</f>
        <v>15816</v>
      </c>
      <c r="D19">
        <f>SUM(allData!G532)</f>
        <v>206773</v>
      </c>
      <c r="E19" s="3">
        <v>5</v>
      </c>
      <c r="F19">
        <f t="shared" si="0"/>
        <v>7.6489677085499558E-2</v>
      </c>
      <c r="G19" s="1">
        <f t="shared" si="1"/>
        <v>-1.1163971725236703</v>
      </c>
      <c r="H19">
        <v>2.5</v>
      </c>
      <c r="I19">
        <f t="shared" si="2"/>
        <v>0.32105491792962609</v>
      </c>
      <c r="J19">
        <f t="shared" si="3"/>
        <v>0.67894508207037396</v>
      </c>
      <c r="K19">
        <f>100000*PRODUCT(J$2:J18)</f>
        <v>45457.70546173842</v>
      </c>
      <c r="L19">
        <f t="shared" si="4"/>
        <v>14594.419896287538</v>
      </c>
      <c r="M19">
        <f t="shared" si="5"/>
        <v>190802.47756797326</v>
      </c>
      <c r="N19">
        <f>SUM(M19:M$30)</f>
        <v>389925.33911546005</v>
      </c>
      <c r="O19">
        <f t="shared" si="6"/>
        <v>8.5777611332287496</v>
      </c>
    </row>
    <row r="20" spans="1:15" x14ac:dyDescent="0.2">
      <c r="A20" t="s">
        <v>27</v>
      </c>
      <c r="B20">
        <v>85</v>
      </c>
      <c r="C20">
        <f>SUM(allData!F533)</f>
        <v>25856</v>
      </c>
      <c r="D20">
        <f>SUM(allData!G533)</f>
        <v>166817</v>
      </c>
      <c r="E20" s="3">
        <v>5</v>
      </c>
      <c r="F20">
        <f t="shared" si="0"/>
        <v>0.15499619343352297</v>
      </c>
      <c r="G20" s="1">
        <f t="shared" si="1"/>
        <v>-0.80967896757884394</v>
      </c>
      <c r="H20">
        <v>2.5</v>
      </c>
      <c r="I20">
        <v>1</v>
      </c>
      <c r="J20">
        <f t="shared" si="3"/>
        <v>0</v>
      </c>
      <c r="K20">
        <f>100000*PRODUCT(J$2:J19)</f>
        <v>30863.285565450882</v>
      </c>
      <c r="L20">
        <f t="shared" si="4"/>
        <v>30863.285565450882</v>
      </c>
      <c r="M20">
        <f>K20/F20</f>
        <v>199122.86154748683</v>
      </c>
      <c r="N20">
        <f>SUM(M20:M$30)</f>
        <v>199122.86154748683</v>
      </c>
      <c r="O20">
        <f t="shared" si="6"/>
        <v>6.4517713490099009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CDF2-9D08-8C4A-A92F-A1FEA847E85A}">
  <dimension ref="A1:O23"/>
  <sheetViews>
    <sheetView workbookViewId="0">
      <selection activeCell="K2" sqref="K2:K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SUM(males2017!D2,males2017!D21)</f>
        <v>6587</v>
      </c>
      <c r="D2">
        <f>SUM(males2017!E2,males2017!E21)</f>
        <v>1144140</v>
      </c>
      <c r="E2" s="3">
        <v>1</v>
      </c>
      <c r="F2">
        <f>C2/D2</f>
        <v>5.7571625849983394E-3</v>
      </c>
      <c r="G2" s="1">
        <f>LOG(F2)</f>
        <v>-2.2397915056898055</v>
      </c>
      <c r="H2" s="1">
        <v>0.35</v>
      </c>
      <c r="I2">
        <f>(E2*F2)/(1+(E2-H2)*F2)</f>
        <v>5.7356987074998729E-3</v>
      </c>
      <c r="J2">
        <f>1-I2</f>
        <v>0.9942643012925001</v>
      </c>
      <c r="K2">
        <v>100000</v>
      </c>
      <c r="L2">
        <f>K2-K3</f>
        <v>573.56987074998324</v>
      </c>
      <c r="M2">
        <f>E2*K3+H2*L2</f>
        <v>99627.179584012512</v>
      </c>
      <c r="N2">
        <f>SUM(M2:M$30)</f>
        <v>7749825.2529957276</v>
      </c>
      <c r="O2">
        <f>N2/K2</f>
        <v>77.49825252995727</v>
      </c>
    </row>
    <row r="3" spans="1:15" x14ac:dyDescent="0.2">
      <c r="A3" t="str">
        <v>1-4</v>
      </c>
      <c r="B3">
        <v>1</v>
      </c>
      <c r="C3">
        <f>SUM(males2017!D3,males2017!D22)</f>
        <v>1105</v>
      </c>
      <c r="D3">
        <f>SUM(males2017!E3,males2017!E22)</f>
        <v>4612145</v>
      </c>
      <c r="E3" s="3">
        <v>4</v>
      </c>
      <c r="F3">
        <f t="shared" ref="F3:F20" si="0">C3/D3</f>
        <v>2.3958483525561317E-4</v>
      </c>
      <c r="G3" s="1">
        <f t="shared" ref="G3:G20" si="1">LOG(F3)</f>
        <v>-3.6205406744848743</v>
      </c>
      <c r="H3">
        <v>1.35</v>
      </c>
      <c r="I3">
        <f t="shared" ref="I3:I19" si="2">(E3*F3)/(1+(E3-H3)*F3)</f>
        <v>9.577312776129827E-4</v>
      </c>
      <c r="J3">
        <f t="shared" ref="J3:J20" si="3">1-I3</f>
        <v>0.99904226872238699</v>
      </c>
      <c r="K3">
        <f>100000*PRODUCT(J2:J$2)</f>
        <v>99426.430129250017</v>
      </c>
      <c r="L3">
        <f t="shared" ref="L3:L20" si="4">K3-K4</f>
        <v>95.223801956191892</v>
      </c>
      <c r="M3">
        <f t="shared" ref="M3:M19" si="5">E3*K4+H3*L3</f>
        <v>397453.37744181615</v>
      </c>
      <c r="N3">
        <f>SUM(M3:M$30)</f>
        <v>7650198.0734117143</v>
      </c>
      <c r="O3">
        <f t="shared" ref="O3:O20" si="6">N3/K3</f>
        <v>76.943304345401828</v>
      </c>
    </row>
    <row r="4" spans="1:15" x14ac:dyDescent="0.2">
      <c r="A4" t="str">
        <v>5-9</v>
      </c>
      <c r="B4">
        <v>5</v>
      </c>
      <c r="C4">
        <f>SUM(males2017!D4,males2017!D23)</f>
        <v>645</v>
      </c>
      <c r="D4">
        <f>SUM(males2017!E4,males2017!E23)</f>
        <v>5816698</v>
      </c>
      <c r="E4" s="3">
        <v>5</v>
      </c>
      <c r="F4">
        <f t="shared" si="0"/>
        <v>1.108876548172176E-4</v>
      </c>
      <c r="G4" s="1">
        <f t="shared" si="1"/>
        <v>-3.9551168013999445</v>
      </c>
      <c r="H4">
        <v>2.5</v>
      </c>
      <c r="I4">
        <f t="shared" si="2"/>
        <v>5.5428461578322437E-4</v>
      </c>
      <c r="J4">
        <f t="shared" si="3"/>
        <v>0.99944571538421678</v>
      </c>
      <c r="K4">
        <f>100000*PRODUCT(J$2:J3)</f>
        <v>99331.206327293825</v>
      </c>
      <c r="L4">
        <f t="shared" si="4"/>
        <v>55.057759534407523</v>
      </c>
      <c r="M4">
        <f t="shared" si="5"/>
        <v>496518.38723763311</v>
      </c>
      <c r="N4">
        <f>SUM(M4:M$30)</f>
        <v>7252744.6959698983</v>
      </c>
      <c r="O4">
        <f t="shared" si="6"/>
        <v>73.015771821720222</v>
      </c>
    </row>
    <row r="5" spans="1:15" x14ac:dyDescent="0.2">
      <c r="A5" t="str">
        <v>10-14</v>
      </c>
      <c r="B5">
        <v>10</v>
      </c>
      <c r="C5">
        <f>SUM(males2017!D5,males2017!D24)</f>
        <v>951</v>
      </c>
      <c r="D5">
        <f>SUM(males2017!E5,males2017!E24)</f>
        <v>5938766</v>
      </c>
      <c r="E5" s="3">
        <v>5</v>
      </c>
      <c r="F5">
        <f t="shared" si="0"/>
        <v>1.6013427705351583E-4</v>
      </c>
      <c r="G5" s="1">
        <f t="shared" si="1"/>
        <v>-3.7955156965512833</v>
      </c>
      <c r="H5">
        <v>2.5</v>
      </c>
      <c r="I5">
        <f t="shared" si="2"/>
        <v>8.0035097620516978E-4</v>
      </c>
      <c r="J5">
        <f t="shared" si="3"/>
        <v>0.99919964902379488</v>
      </c>
      <c r="K5">
        <f>100000*PRODUCT(J$2:J4)</f>
        <v>99276.148567759417</v>
      </c>
      <c r="L5">
        <f t="shared" si="4"/>
        <v>79.455762420097017</v>
      </c>
      <c r="M5">
        <f t="shared" si="5"/>
        <v>496182.1034327469</v>
      </c>
      <c r="N5">
        <f>SUM(M5:M$30)</f>
        <v>6756226.3087322656</v>
      </c>
      <c r="O5">
        <f t="shared" si="6"/>
        <v>68.054879305887923</v>
      </c>
    </row>
    <row r="6" spans="1:15" x14ac:dyDescent="0.2">
      <c r="A6" t="str">
        <v>15-19</v>
      </c>
      <c r="B6">
        <v>15</v>
      </c>
      <c r="C6">
        <f>SUM(males2017!D6,males2017!D25)</f>
        <v>4083</v>
      </c>
      <c r="D6">
        <f>SUM(males2017!E6,males2017!E25)</f>
        <v>5911114</v>
      </c>
      <c r="E6" s="3">
        <v>5</v>
      </c>
      <c r="F6">
        <f t="shared" si="0"/>
        <v>6.9073274513061324E-4</v>
      </c>
      <c r="G6" s="1">
        <f t="shared" si="1"/>
        <v>-3.1606899551818572</v>
      </c>
      <c r="H6">
        <v>2.5</v>
      </c>
      <c r="I6">
        <f t="shared" si="2"/>
        <v>3.4477101099813614E-3</v>
      </c>
      <c r="J6">
        <f t="shared" si="3"/>
        <v>0.99655228989001865</v>
      </c>
      <c r="K6">
        <f>100000*PRODUCT(J$2:J5)</f>
        <v>99196.69280533932</v>
      </c>
      <c r="L6">
        <f t="shared" si="4"/>
        <v>342.00144066168286</v>
      </c>
      <c r="M6">
        <f t="shared" si="5"/>
        <v>495128.46042504237</v>
      </c>
      <c r="N6">
        <f>SUM(M6:M$30)</f>
        <v>6260044.205299519</v>
      </c>
      <c r="O6">
        <f t="shared" si="6"/>
        <v>63.107388243114578</v>
      </c>
    </row>
    <row r="7" spans="1:15" x14ac:dyDescent="0.2">
      <c r="A7" t="str">
        <v>20-24</v>
      </c>
      <c r="B7">
        <v>20</v>
      </c>
      <c r="C7">
        <f>SUM(males2017!D7,males2017!D26)</f>
        <v>8394</v>
      </c>
      <c r="D7">
        <f>SUM(males2017!E7,males2017!E26)</f>
        <v>6018453</v>
      </c>
      <c r="E7" s="3">
        <v>5</v>
      </c>
      <c r="F7">
        <f t="shared" si="0"/>
        <v>1.394710567649195E-3</v>
      </c>
      <c r="G7" s="1">
        <f t="shared" si="1"/>
        <v>-2.8555159084581563</v>
      </c>
      <c r="H7">
        <v>2.5</v>
      </c>
      <c r="I7">
        <f t="shared" si="2"/>
        <v>6.949322105798586E-3</v>
      </c>
      <c r="J7">
        <f t="shared" si="3"/>
        <v>0.99305067789420143</v>
      </c>
      <c r="K7">
        <f>100000*PRODUCT(J$2:J6)</f>
        <v>98854.691364677637</v>
      </c>
      <c r="L7">
        <f t="shared" si="4"/>
        <v>686.97309196245624</v>
      </c>
      <c r="M7">
        <f t="shared" si="5"/>
        <v>492556.02409348206</v>
      </c>
      <c r="N7">
        <f>SUM(M7:M$30)</f>
        <v>5764915.7448744765</v>
      </c>
      <c r="O7">
        <f t="shared" si="6"/>
        <v>58.317067862844731</v>
      </c>
    </row>
    <row r="8" spans="1:15" x14ac:dyDescent="0.2">
      <c r="A8" t="str">
        <v>25-29</v>
      </c>
      <c r="B8">
        <v>25</v>
      </c>
      <c r="C8">
        <f>SUM(males2017!D8,males2017!D27)</f>
        <v>11200</v>
      </c>
      <c r="D8">
        <f>SUM(males2017!E8,males2017!E27)</f>
        <v>6920883</v>
      </c>
      <c r="E8" s="3">
        <v>5</v>
      </c>
      <c r="F8">
        <f t="shared" si="0"/>
        <v>1.6182906140733775E-3</v>
      </c>
      <c r="G8" s="1">
        <f t="shared" si="1"/>
        <v>-2.7909434847292389</v>
      </c>
      <c r="H8">
        <v>2.5</v>
      </c>
      <c r="I8">
        <f t="shared" si="2"/>
        <v>8.0588491704350184E-3</v>
      </c>
      <c r="J8">
        <f t="shared" si="3"/>
        <v>0.99194115082956502</v>
      </c>
      <c r="K8">
        <f>100000*PRODUCT(J$2:J7)</f>
        <v>98167.718272715181</v>
      </c>
      <c r="L8">
        <f t="shared" si="4"/>
        <v>791.11883496555674</v>
      </c>
      <c r="M8">
        <f t="shared" si="5"/>
        <v>488860.79427616199</v>
      </c>
      <c r="N8">
        <f>SUM(M8:M$30)</f>
        <v>5272359.7207809947</v>
      </c>
      <c r="O8">
        <f t="shared" si="6"/>
        <v>53.707673087950326</v>
      </c>
    </row>
    <row r="9" spans="1:15" x14ac:dyDescent="0.2">
      <c r="A9" t="str">
        <v>30-34</v>
      </c>
      <c r="B9">
        <v>30</v>
      </c>
      <c r="C9">
        <f>SUM(males2017!D9,males2017!D28)</f>
        <v>11571</v>
      </c>
      <c r="D9">
        <f>SUM(males2017!E9,males2017!E28)</f>
        <v>6568356</v>
      </c>
      <c r="E9" s="3">
        <v>5</v>
      </c>
      <c r="F9">
        <f t="shared" si="0"/>
        <v>1.761628023816005E-3</v>
      </c>
      <c r="G9" s="1">
        <f t="shared" si="1"/>
        <v>-2.7540857896008384</v>
      </c>
      <c r="H9">
        <v>2.5</v>
      </c>
      <c r="I9">
        <f t="shared" si="2"/>
        <v>8.7695185450193253E-3</v>
      </c>
      <c r="J9">
        <f t="shared" si="3"/>
        <v>0.99123048145498072</v>
      </c>
      <c r="K9">
        <f>100000*PRODUCT(J$2:J8)</f>
        <v>97376.599437749624</v>
      </c>
      <c r="L9">
        <f t="shared" si="4"/>
        <v>853.94589462026488</v>
      </c>
      <c r="M9">
        <f t="shared" si="5"/>
        <v>484748.13245219743</v>
      </c>
      <c r="N9">
        <f>SUM(M9:M$30)</f>
        <v>4783498.9265048327</v>
      </c>
      <c r="O9">
        <f t="shared" si="6"/>
        <v>49.123700705556075</v>
      </c>
    </row>
    <row r="10" spans="1:15" x14ac:dyDescent="0.2">
      <c r="A10" t="str">
        <v>35-39</v>
      </c>
      <c r="B10">
        <v>35</v>
      </c>
      <c r="C10">
        <f>SUM(males2017!D10,males2017!D29)</f>
        <v>12580</v>
      </c>
      <c r="D10">
        <f>SUM(males2017!E10,males2017!E29)</f>
        <v>6210119</v>
      </c>
      <c r="E10" s="3">
        <v>5</v>
      </c>
      <c r="F10">
        <f t="shared" si="0"/>
        <v>2.0257260770687323E-3</v>
      </c>
      <c r="G10" s="1">
        <f t="shared" si="1"/>
        <v>-2.6934192812167956</v>
      </c>
      <c r="H10">
        <v>2.5</v>
      </c>
      <c r="I10">
        <f t="shared" si="2"/>
        <v>1.0077594271568574E-2</v>
      </c>
      <c r="J10">
        <f t="shared" si="3"/>
        <v>0.98992240572843138</v>
      </c>
      <c r="K10">
        <f>100000*PRODUCT(J$2:J9)</f>
        <v>96522.65354312936</v>
      </c>
      <c r="L10">
        <f t="shared" si="4"/>
        <v>972.71614042283909</v>
      </c>
      <c r="M10">
        <f t="shared" si="5"/>
        <v>480181.47736458969</v>
      </c>
      <c r="N10">
        <f>SUM(M10:M$30)</f>
        <v>4298750.7940526353</v>
      </c>
      <c r="O10">
        <f t="shared" si="6"/>
        <v>44.53618540575885</v>
      </c>
    </row>
    <row r="11" spans="1:15" x14ac:dyDescent="0.2">
      <c r="A11" t="str">
        <v>40-44</v>
      </c>
      <c r="B11">
        <v>40</v>
      </c>
      <c r="C11">
        <f>SUM(males2017!D11,males2017!D30)</f>
        <v>13646</v>
      </c>
      <c r="D11">
        <f>SUM(males2017!E11,males2017!E30)</f>
        <v>5698757</v>
      </c>
      <c r="E11" s="3">
        <v>5</v>
      </c>
      <c r="F11">
        <f t="shared" si="0"/>
        <v>2.3945572692430999E-3</v>
      </c>
      <c r="G11" s="1">
        <f t="shared" si="1"/>
        <v>-2.6207747717268912</v>
      </c>
      <c r="H11">
        <v>2.5</v>
      </c>
      <c r="I11">
        <f t="shared" si="2"/>
        <v>1.1901539054072725E-2</v>
      </c>
      <c r="J11">
        <f t="shared" si="3"/>
        <v>0.98809846094592724</v>
      </c>
      <c r="K11">
        <f>100000*PRODUCT(J$2:J10)</f>
        <v>95549.937402706521</v>
      </c>
      <c r="L11">
        <f t="shared" si="4"/>
        <v>1137.1913116125215</v>
      </c>
      <c r="M11">
        <f t="shared" si="5"/>
        <v>474906.70873450127</v>
      </c>
      <c r="N11">
        <f>SUM(M11:M$30)</f>
        <v>3818569.3166880463</v>
      </c>
      <c r="O11">
        <f t="shared" si="6"/>
        <v>39.964121594284606</v>
      </c>
    </row>
    <row r="12" spans="1:15" x14ac:dyDescent="0.2">
      <c r="A12" t="str">
        <v>45-49</v>
      </c>
      <c r="B12">
        <v>45</v>
      </c>
      <c r="C12">
        <f>SUM(males2017!D12,males2017!D31)</f>
        <v>20692</v>
      </c>
      <c r="D12">
        <f>SUM(males2017!E12,males2017!E31)</f>
        <v>6026814</v>
      </c>
      <c r="E12" s="3">
        <v>5</v>
      </c>
      <c r="F12">
        <f t="shared" si="0"/>
        <v>3.4333231455292964E-3</v>
      </c>
      <c r="G12" s="1">
        <f t="shared" si="1"/>
        <v>-2.4642853187077836</v>
      </c>
      <c r="H12">
        <v>2.5</v>
      </c>
      <c r="I12">
        <f t="shared" si="2"/>
        <v>1.7020523335851478E-2</v>
      </c>
      <c r="J12">
        <f t="shared" si="3"/>
        <v>0.98297947666414853</v>
      </c>
      <c r="K12">
        <f>100000*PRODUCT(J$2:J11)</f>
        <v>94412.746091093999</v>
      </c>
      <c r="L12">
        <f t="shared" si="4"/>
        <v>1606.9543480452849</v>
      </c>
      <c r="M12">
        <f t="shared" si="5"/>
        <v>468046.34458535677</v>
      </c>
      <c r="N12">
        <f>SUM(M12:M$30)</f>
        <v>3343662.6079535452</v>
      </c>
      <c r="O12">
        <f t="shared" si="6"/>
        <v>35.415372885430294</v>
      </c>
    </row>
    <row r="13" spans="1:15" x14ac:dyDescent="0.2">
      <c r="A13" t="str">
        <v>50-54</v>
      </c>
      <c r="B13">
        <v>50</v>
      </c>
      <c r="C13">
        <f>SUM(males2017!D13,males2017!D32)</f>
        <v>32043</v>
      </c>
      <c r="D13">
        <f>SUM(males2017!E13,males2017!E32)</f>
        <v>5989081</v>
      </c>
      <c r="E13" s="3">
        <v>5</v>
      </c>
      <c r="F13">
        <f t="shared" si="0"/>
        <v>5.3502365387945163E-3</v>
      </c>
      <c r="G13" s="1">
        <f t="shared" si="1"/>
        <v>-2.2716270170026327</v>
      </c>
      <c r="H13">
        <v>2.5</v>
      </c>
      <c r="I13">
        <f t="shared" si="2"/>
        <v>2.6398092595080878E-2</v>
      </c>
      <c r="J13">
        <f t="shared" si="3"/>
        <v>0.97360190740491914</v>
      </c>
      <c r="K13">
        <f>100000*PRODUCT(J$2:J12)</f>
        <v>92805.791743048714</v>
      </c>
      <c r="L13">
        <f t="shared" si="4"/>
        <v>2449.8958837927785</v>
      </c>
      <c r="M13">
        <f t="shared" si="5"/>
        <v>457904.21900576161</v>
      </c>
      <c r="N13">
        <f>SUM(M13:M$30)</f>
        <v>2875616.2633681889</v>
      </c>
      <c r="O13">
        <f t="shared" si="6"/>
        <v>30.985310392371893</v>
      </c>
    </row>
    <row r="14" spans="1:15" x14ac:dyDescent="0.2">
      <c r="A14" t="str">
        <v>55-59</v>
      </c>
      <c r="B14">
        <v>55</v>
      </c>
      <c r="C14">
        <f>SUM(males2017!D14,males2017!D33)</f>
        <v>48172</v>
      </c>
      <c r="D14">
        <f>SUM(males2017!E14,males2017!E33)</f>
        <v>5901667</v>
      </c>
      <c r="E14" s="3">
        <v>5</v>
      </c>
      <c r="F14">
        <f t="shared" si="0"/>
        <v>8.1624395276792133E-3</v>
      </c>
      <c r="G14" s="1">
        <f t="shared" si="1"/>
        <v>-2.0881800232228436</v>
      </c>
      <c r="H14">
        <v>2.5</v>
      </c>
      <c r="I14">
        <f t="shared" si="2"/>
        <v>3.9996034603892963E-2</v>
      </c>
      <c r="J14">
        <f t="shared" si="3"/>
        <v>0.960003965396107</v>
      </c>
      <c r="K14">
        <f>100000*PRODUCT(J$2:J13)</f>
        <v>90355.895859255936</v>
      </c>
      <c r="L14">
        <f t="shared" si="4"/>
        <v>3613.8775374525576</v>
      </c>
      <c r="M14">
        <f t="shared" si="5"/>
        <v>442744.7854526483</v>
      </c>
      <c r="N14">
        <f>SUM(M14:M$30)</f>
        <v>2417712.0443624272</v>
      </c>
      <c r="O14">
        <f t="shared" si="6"/>
        <v>26.757656723678647</v>
      </c>
    </row>
    <row r="15" spans="1:15" x14ac:dyDescent="0.2">
      <c r="A15" t="str">
        <v>60-64</v>
      </c>
      <c r="B15">
        <v>60</v>
      </c>
      <c r="C15">
        <f>SUM(males2017!D15,males2017!D34)</f>
        <v>61203</v>
      </c>
      <c r="D15">
        <f>SUM(males2017!E15,males2017!E34)</f>
        <v>5072657</v>
      </c>
      <c r="E15" s="3">
        <v>5</v>
      </c>
      <c r="F15">
        <f t="shared" si="0"/>
        <v>1.2065274667693873E-2</v>
      </c>
      <c r="G15" s="1">
        <f t="shared" si="1"/>
        <v>-1.9184627868670059</v>
      </c>
      <c r="H15">
        <v>2.5</v>
      </c>
      <c r="I15">
        <f t="shared" si="2"/>
        <v>5.8560016625636799E-2</v>
      </c>
      <c r="J15">
        <f t="shared" si="3"/>
        <v>0.94143998337436319</v>
      </c>
      <c r="K15">
        <f>100000*PRODUCT(J$2:J14)</f>
        <v>86742.018321803378</v>
      </c>
      <c r="L15">
        <f t="shared" si="4"/>
        <v>5079.6140350661008</v>
      </c>
      <c r="M15">
        <f t="shared" si="5"/>
        <v>421011.05652135162</v>
      </c>
      <c r="N15">
        <f>SUM(M15:M$30)</f>
        <v>1974967.2589097787</v>
      </c>
      <c r="O15">
        <f t="shared" si="6"/>
        <v>22.768288046778743</v>
      </c>
    </row>
    <row r="16" spans="1:15" x14ac:dyDescent="0.2">
      <c r="A16" t="str">
        <v>65-69</v>
      </c>
      <c r="B16">
        <v>65</v>
      </c>
      <c r="C16">
        <f>SUM(males2017!D16,males2017!D35)</f>
        <v>68344</v>
      </c>
      <c r="D16">
        <f>SUM(males2017!E16,males2017!E35)</f>
        <v>4045529</v>
      </c>
      <c r="E16" s="3">
        <v>5</v>
      </c>
      <c r="F16">
        <f t="shared" si="0"/>
        <v>1.6893711551690768E-2</v>
      </c>
      <c r="G16" s="1">
        <f t="shared" si="1"/>
        <v>-1.7722749253646009</v>
      </c>
      <c r="H16">
        <v>2.5</v>
      </c>
      <c r="I16">
        <f t="shared" si="2"/>
        <v>8.1045653045769731E-2</v>
      </c>
      <c r="J16">
        <f t="shared" si="3"/>
        <v>0.91895434695423028</v>
      </c>
      <c r="K16">
        <f>100000*PRODUCT(J$2:J15)</f>
        <v>81662.404286737277</v>
      </c>
      <c r="L16">
        <f t="shared" si="4"/>
        <v>6618.3828847062832</v>
      </c>
      <c r="M16">
        <f t="shared" si="5"/>
        <v>391766.06422192068</v>
      </c>
      <c r="N16">
        <f>SUM(M16:M$30)</f>
        <v>1553956.2023884272</v>
      </c>
      <c r="O16">
        <f t="shared" si="6"/>
        <v>19.029028302082505</v>
      </c>
    </row>
    <row r="17" spans="1:15" x14ac:dyDescent="0.2">
      <c r="A17" t="str">
        <v>70-74</v>
      </c>
      <c r="B17">
        <v>70</v>
      </c>
      <c r="C17">
        <f>SUM(males2017!D17,males2017!D36)</f>
        <v>74065</v>
      </c>
      <c r="D17">
        <f>SUM(males2017!E17,males2017!E36)</f>
        <v>2967952</v>
      </c>
      <c r="E17" s="3">
        <v>5</v>
      </c>
      <c r="F17">
        <f t="shared" si="0"/>
        <v>2.4954918408383962E-2</v>
      </c>
      <c r="G17" s="1">
        <f t="shared" si="1"/>
        <v>-1.6028438457476302</v>
      </c>
      <c r="H17">
        <v>2.5</v>
      </c>
      <c r="I17">
        <f t="shared" si="2"/>
        <v>0.11744736830838207</v>
      </c>
      <c r="J17">
        <f t="shared" si="3"/>
        <v>0.88255263169161791</v>
      </c>
      <c r="K17">
        <f>100000*PRODUCT(J$2:J16)</f>
        <v>75044.021402030994</v>
      </c>
      <c r="L17">
        <f t="shared" si="4"/>
        <v>8813.722820946452</v>
      </c>
      <c r="M17">
        <f t="shared" si="5"/>
        <v>353185.79995778884</v>
      </c>
      <c r="N17">
        <f>SUM(M17:M$30)</f>
        <v>1162190.1381665063</v>
      </c>
      <c r="O17">
        <f t="shared" si="6"/>
        <v>15.486778512845698</v>
      </c>
    </row>
    <row r="18" spans="1:15" x14ac:dyDescent="0.2">
      <c r="A18" t="str">
        <v>75-79</v>
      </c>
      <c r="B18">
        <v>75</v>
      </c>
      <c r="C18">
        <f>SUM(males2017!D18,males2017!D37)</f>
        <v>75852</v>
      </c>
      <c r="D18">
        <f>SUM(males2017!E18,males2017!E37)</f>
        <v>1919035</v>
      </c>
      <c r="E18" s="3">
        <v>5</v>
      </c>
      <c r="F18">
        <f t="shared" si="0"/>
        <v>3.9526115990589021E-2</v>
      </c>
      <c r="G18" s="1">
        <f t="shared" si="1"/>
        <v>-1.4031158592398401</v>
      </c>
      <c r="H18">
        <v>2.5</v>
      </c>
      <c r="I18">
        <f t="shared" si="2"/>
        <v>0.17985787216082216</v>
      </c>
      <c r="J18">
        <f t="shared" si="3"/>
        <v>0.82014212783917784</v>
      </c>
      <c r="K18">
        <f>100000*PRODUCT(J$2:J17)</f>
        <v>66230.298581084542</v>
      </c>
      <c r="L18">
        <f t="shared" si="4"/>
        <v>11912.040575369785</v>
      </c>
      <c r="M18">
        <f t="shared" si="5"/>
        <v>301371.39146699826</v>
      </c>
      <c r="N18">
        <f>SUM(M18:M$30)</f>
        <v>809004.33820871764</v>
      </c>
      <c r="O18">
        <f t="shared" si="6"/>
        <v>12.21501873826325</v>
      </c>
    </row>
    <row r="19" spans="1:15" x14ac:dyDescent="0.2">
      <c r="A19" t="str">
        <v>80-84</v>
      </c>
      <c r="B19">
        <v>80</v>
      </c>
      <c r="C19">
        <f>SUM(males2017!D19,males2017!D38)</f>
        <v>81538</v>
      </c>
      <c r="D19">
        <f>SUM(males2017!E19,males2017!E38)</f>
        <v>1240667</v>
      </c>
      <c r="E19" s="3">
        <v>5</v>
      </c>
      <c r="F19">
        <f t="shared" si="0"/>
        <v>6.572110002119827E-2</v>
      </c>
      <c r="G19" s="1">
        <f t="shared" si="1"/>
        <v>-1.182295176077842</v>
      </c>
      <c r="H19">
        <v>2.5</v>
      </c>
      <c r="I19">
        <f t="shared" si="2"/>
        <v>0.28223372322279078</v>
      </c>
      <c r="J19">
        <f t="shared" si="3"/>
        <v>0.71776627677720928</v>
      </c>
      <c r="K19">
        <f>100000*PRODUCT(J$2:J18)</f>
        <v>54318.258005714757</v>
      </c>
      <c r="L19">
        <f t="shared" si="4"/>
        <v>15330.444195929034</v>
      </c>
      <c r="M19">
        <f t="shared" si="5"/>
        <v>233265.1795387512</v>
      </c>
      <c r="N19">
        <f>SUM(M19:M$30)</f>
        <v>507632.94674171932</v>
      </c>
      <c r="O19">
        <f t="shared" si="6"/>
        <v>9.3455306811995307</v>
      </c>
    </row>
    <row r="20" spans="1:15" x14ac:dyDescent="0.2">
      <c r="A20" t="str">
        <v>85+</v>
      </c>
      <c r="B20">
        <v>85</v>
      </c>
      <c r="C20">
        <f>SUM(males2017!D20,males2017!D39)</f>
        <v>167347</v>
      </c>
      <c r="D20">
        <f>SUM(males2017!E20,males2017!E39)</f>
        <v>1177666</v>
      </c>
      <c r="E20" s="3">
        <v>5</v>
      </c>
      <c r="F20">
        <f t="shared" si="0"/>
        <v>0.14210056161933859</v>
      </c>
      <c r="G20" s="1">
        <f t="shared" si="1"/>
        <v>-0.8474042056214558</v>
      </c>
      <c r="H20">
        <v>2.5</v>
      </c>
      <c r="I20">
        <v>1</v>
      </c>
      <c r="J20">
        <f t="shared" si="3"/>
        <v>0</v>
      </c>
      <c r="K20">
        <f>100000*PRODUCT(J$2:J19)</f>
        <v>38987.813809785723</v>
      </c>
      <c r="L20">
        <f t="shared" si="4"/>
        <v>38987.813809785723</v>
      </c>
      <c r="M20">
        <f>K20/F20</f>
        <v>274367.76720296813</v>
      </c>
      <c r="N20">
        <f>SUM(M20:M$30)</f>
        <v>274367.76720296813</v>
      </c>
      <c r="O20">
        <f t="shared" si="6"/>
        <v>7.0372698644134637</v>
      </c>
    </row>
    <row r="21" spans="1:15" x14ac:dyDescent="0.2">
      <c r="E21" s="3"/>
      <c r="G21" s="1"/>
    </row>
    <row r="22" spans="1:15" x14ac:dyDescent="0.2">
      <c r="E22" s="3"/>
      <c r="G22" s="1"/>
    </row>
    <row r="23" spans="1:15" x14ac:dyDescent="0.2">
      <c r="E23" s="3"/>
      <c r="G2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59BB-A0A6-484E-A24C-923FA2C86FD4}">
  <dimension ref="A1:O20"/>
  <sheetViews>
    <sheetView workbookViewId="0">
      <selection activeCell="K2" sqref="K2:K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SUM(males2017!D2,males2017!D40)</f>
        <v>6767</v>
      </c>
      <c r="D2">
        <f>SUM(males2017!E2,males2017!E40)</f>
        <v>1090550</v>
      </c>
      <c r="E2" s="3">
        <v>1</v>
      </c>
      <c r="F2">
        <f>C2/D2</f>
        <v>6.2051258539269176E-3</v>
      </c>
      <c r="G2" s="1">
        <f>LOG(F2)</f>
        <v>-2.2072494056057521</v>
      </c>
      <c r="H2" s="1">
        <v>0.35</v>
      </c>
      <c r="I2">
        <f>(E2*F2)/(1+(E2-H2)*F2)</f>
        <v>6.1801990604946691E-3</v>
      </c>
      <c r="J2">
        <f>1-I2</f>
        <v>0.99381980093950528</v>
      </c>
      <c r="K2">
        <v>100000</v>
      </c>
      <c r="L2">
        <f>K2-K3</f>
        <v>618.01990604947787</v>
      </c>
      <c r="M2">
        <f>E2*K3+H2*L2</f>
        <v>99598.287061067836</v>
      </c>
      <c r="N2">
        <f>SUM(M2:M$30)</f>
        <v>7685955.8193162261</v>
      </c>
      <c r="O2">
        <f>N2/K2</f>
        <v>76.859558193162258</v>
      </c>
    </row>
    <row r="3" spans="1:15" x14ac:dyDescent="0.2">
      <c r="A3" t="str">
        <v>1-4</v>
      </c>
      <c r="B3">
        <v>1</v>
      </c>
      <c r="C3">
        <f>SUM(males2017!D3,males2017!D41)</f>
        <v>1127</v>
      </c>
      <c r="D3">
        <f>SUM(males2017!E3,males2017!E41)</f>
        <v>4349875</v>
      </c>
      <c r="E3" s="3">
        <v>4</v>
      </c>
      <c r="F3">
        <f t="shared" ref="F3:F20" si="0">C3/D3</f>
        <v>2.590879048248513E-4</v>
      </c>
      <c r="G3" s="1">
        <f t="shared" ref="G3:G20" si="1">LOG(F3)</f>
        <v>-3.5865528610027293</v>
      </c>
      <c r="H3">
        <v>1.35</v>
      </c>
      <c r="I3">
        <f t="shared" ref="I3:I19" si="2">(E3*F3)/(1+(E3-H3)*F3)</f>
        <v>1.0356405661466536E-3</v>
      </c>
      <c r="J3">
        <f t="shared" ref="J3:J20" si="3">1-I3</f>
        <v>0.99896435943385331</v>
      </c>
      <c r="K3">
        <f>100000*PRODUCT(J2:J$2)</f>
        <v>99381.980093950522</v>
      </c>
      <c r="L3">
        <f t="shared" ref="L3:L20" si="4">K3-K4</f>
        <v>102.92401012926712</v>
      </c>
      <c r="M3">
        <f t="shared" ref="M3:M19" si="5">E3*K4+H3*L3</f>
        <v>397255.17174895952</v>
      </c>
      <c r="N3">
        <f>SUM(M3:M$30)</f>
        <v>7586357.5322551578</v>
      </c>
      <c r="O3">
        <f t="shared" ref="O3:O20" si="6">N3/K3</f>
        <v>76.33534293725495</v>
      </c>
    </row>
    <row r="4" spans="1:15" x14ac:dyDescent="0.2">
      <c r="A4" t="str">
        <v>5-9</v>
      </c>
      <c r="B4">
        <v>5</v>
      </c>
      <c r="C4">
        <f>SUM(males2017!D4,males2017!D42)</f>
        <v>656</v>
      </c>
      <c r="D4">
        <f>SUM(males2017!E4,males2017!E42)</f>
        <v>5398831</v>
      </c>
      <c r="E4" s="3">
        <v>5</v>
      </c>
      <c r="F4">
        <f t="shared" si="0"/>
        <v>1.2150778566693419E-4</v>
      </c>
      <c r="G4" s="1">
        <f t="shared" si="1"/>
        <v>-3.9153958935565591</v>
      </c>
      <c r="H4">
        <v>2.5</v>
      </c>
      <c r="I4">
        <f t="shared" si="2"/>
        <v>6.0735443260411914E-4</v>
      </c>
      <c r="J4">
        <f t="shared" si="3"/>
        <v>0.99939264556739593</v>
      </c>
      <c r="K4">
        <f>100000*PRODUCT(J$2:J3)</f>
        <v>99279.056083821255</v>
      </c>
      <c r="L4">
        <f t="shared" si="4"/>
        <v>60.297574777257978</v>
      </c>
      <c r="M4">
        <f t="shared" si="5"/>
        <v>496244.53648216312</v>
      </c>
      <c r="N4">
        <f>SUM(M4:M$30)</f>
        <v>7189102.3605061984</v>
      </c>
      <c r="O4">
        <f t="shared" si="6"/>
        <v>72.413081309278795</v>
      </c>
    </row>
    <row r="5" spans="1:15" x14ac:dyDescent="0.2">
      <c r="A5" t="str">
        <v>10-14</v>
      </c>
      <c r="B5">
        <v>10</v>
      </c>
      <c r="C5">
        <f>SUM(males2017!D5,males2017!D43)</f>
        <v>999</v>
      </c>
      <c r="D5">
        <f>SUM(males2017!E5,males2017!E43)</f>
        <v>5414332</v>
      </c>
      <c r="E5" s="3">
        <v>5</v>
      </c>
      <c r="F5">
        <f t="shared" si="0"/>
        <v>1.8451029600696818E-4</v>
      </c>
      <c r="G5" s="1">
        <f t="shared" si="1"/>
        <v>-3.7339793944141308</v>
      </c>
      <c r="H5">
        <v>2.5</v>
      </c>
      <c r="I5">
        <f t="shared" si="2"/>
        <v>9.2212612562385431E-4</v>
      </c>
      <c r="J5">
        <f t="shared" si="3"/>
        <v>0.99907787387437619</v>
      </c>
      <c r="K5">
        <f>100000*PRODUCT(J$2:J4)</f>
        <v>99218.758509043997</v>
      </c>
      <c r="L5">
        <f t="shared" si="4"/>
        <v>91.492209373143851</v>
      </c>
      <c r="M5">
        <f t="shared" si="5"/>
        <v>495865.0620217871</v>
      </c>
      <c r="N5">
        <f>SUM(M5:M$30)</f>
        <v>6692857.8240240356</v>
      </c>
      <c r="O5">
        <f t="shared" si="6"/>
        <v>67.455569134277852</v>
      </c>
    </row>
    <row r="6" spans="1:15" x14ac:dyDescent="0.2">
      <c r="A6" t="str">
        <v>15-19</v>
      </c>
      <c r="B6">
        <v>15</v>
      </c>
      <c r="C6">
        <f>SUM(males2017!D6,males2017!D44)</f>
        <v>3967</v>
      </c>
      <c r="D6">
        <f>SUM(males2017!E6,males2017!E44)</f>
        <v>5492061</v>
      </c>
      <c r="E6" s="3">
        <v>5</v>
      </c>
      <c r="F6">
        <f t="shared" si="0"/>
        <v>7.2231535665754623E-4</v>
      </c>
      <c r="G6" s="1">
        <f t="shared" si="1"/>
        <v>-3.1412731518007404</v>
      </c>
      <c r="H6">
        <v>2.5</v>
      </c>
      <c r="I6">
        <f t="shared" si="2"/>
        <v>3.6050667955172854E-3</v>
      </c>
      <c r="J6">
        <f t="shared" si="3"/>
        <v>0.99639493320448269</v>
      </c>
      <c r="K6">
        <f>100000*PRODUCT(J$2:J5)</f>
        <v>99127.266299670853</v>
      </c>
      <c r="L6">
        <f t="shared" si="4"/>
        <v>357.36041626735823</v>
      </c>
      <c r="M6">
        <f t="shared" si="5"/>
        <v>494742.93045768584</v>
      </c>
      <c r="N6">
        <f>SUM(M6:M$30)</f>
        <v>6196992.7620022483</v>
      </c>
      <c r="O6">
        <f t="shared" si="6"/>
        <v>62.515521645358085</v>
      </c>
    </row>
    <row r="7" spans="1:15" x14ac:dyDescent="0.2">
      <c r="A7" t="str">
        <v>20-24</v>
      </c>
      <c r="B7">
        <v>20</v>
      </c>
      <c r="C7">
        <f>SUM(males2017!D7,males2017!D45)</f>
        <v>8182</v>
      </c>
      <c r="D7">
        <f>SUM(males2017!E7,males2017!E45)</f>
        <v>5951463</v>
      </c>
      <c r="E7" s="3">
        <v>5</v>
      </c>
      <c r="F7">
        <f t="shared" si="0"/>
        <v>1.3747880143084145E-3</v>
      </c>
      <c r="G7" s="1">
        <f t="shared" si="1"/>
        <v>-2.8617642627891096</v>
      </c>
      <c r="H7">
        <v>2.5</v>
      </c>
      <c r="I7">
        <f t="shared" si="2"/>
        <v>6.8503954675867952E-3</v>
      </c>
      <c r="J7">
        <f t="shared" si="3"/>
        <v>0.99314960453241319</v>
      </c>
      <c r="K7">
        <f>100000*PRODUCT(J$2:J6)</f>
        <v>98769.905883403495</v>
      </c>
      <c r="L7">
        <f t="shared" si="4"/>
        <v>676.61291559763777</v>
      </c>
      <c r="M7">
        <f t="shared" si="5"/>
        <v>492157.99712802342</v>
      </c>
      <c r="N7">
        <f>SUM(M7:M$30)</f>
        <v>5702249.8315445622</v>
      </c>
      <c r="O7">
        <f t="shared" si="6"/>
        <v>57.732664423878148</v>
      </c>
    </row>
    <row r="8" spans="1:15" x14ac:dyDescent="0.2">
      <c r="A8" t="str">
        <v>25-29</v>
      </c>
      <c r="B8">
        <v>25</v>
      </c>
      <c r="C8">
        <f>SUM(males2017!D8,males2017!D46)</f>
        <v>10519</v>
      </c>
      <c r="D8">
        <f>SUM(males2017!E8,males2017!E46)</f>
        <v>6713311</v>
      </c>
      <c r="E8" s="3">
        <v>5</v>
      </c>
      <c r="F8">
        <f t="shared" si="0"/>
        <v>1.566887039793032E-3</v>
      </c>
      <c r="G8" s="1">
        <f t="shared" si="1"/>
        <v>-2.8049623116123708</v>
      </c>
      <c r="H8">
        <v>2.5</v>
      </c>
      <c r="I8">
        <f t="shared" si="2"/>
        <v>7.8038657586712943E-3</v>
      </c>
      <c r="J8">
        <f t="shared" si="3"/>
        <v>0.99219613424132869</v>
      </c>
      <c r="K8">
        <f>100000*PRODUCT(J$2:J7)</f>
        <v>98093.292967805857</v>
      </c>
      <c r="L8">
        <f t="shared" si="4"/>
        <v>765.50689014677482</v>
      </c>
      <c r="M8">
        <f t="shared" si="5"/>
        <v>488552.6976136624</v>
      </c>
      <c r="N8">
        <f>SUM(M8:M$30)</f>
        <v>5210091.8344165385</v>
      </c>
      <c r="O8">
        <f t="shared" si="6"/>
        <v>53.113639850244262</v>
      </c>
    </row>
    <row r="9" spans="1:15" x14ac:dyDescent="0.2">
      <c r="A9" t="str">
        <v>30-34</v>
      </c>
      <c r="B9">
        <v>30</v>
      </c>
      <c r="C9">
        <f>SUM(males2017!D9,males2017!D47)</f>
        <v>11266</v>
      </c>
      <c r="D9">
        <f>SUM(males2017!E9,males2017!E47)</f>
        <v>6177951</v>
      </c>
      <c r="E9" s="3">
        <v>5</v>
      </c>
      <c r="F9">
        <f t="shared" si="0"/>
        <v>1.823581961074149E-3</v>
      </c>
      <c r="G9" s="1">
        <f t="shared" si="1"/>
        <v>-2.7390747125024864</v>
      </c>
      <c r="H9">
        <v>2.5</v>
      </c>
      <c r="I9">
        <f t="shared" si="2"/>
        <v>9.0765303130009162E-3</v>
      </c>
      <c r="J9">
        <f t="shared" si="3"/>
        <v>0.99092346968699907</v>
      </c>
      <c r="K9">
        <f>100000*PRODUCT(J$2:J8)</f>
        <v>97327.786077659082</v>
      </c>
      <c r="L9">
        <f t="shared" si="4"/>
        <v>883.39860063114611</v>
      </c>
      <c r="M9">
        <f t="shared" si="5"/>
        <v>484430.43388671754</v>
      </c>
      <c r="N9">
        <f>SUM(M9:M$30)</f>
        <v>4721539.1368028764</v>
      </c>
      <c r="O9">
        <f t="shared" si="6"/>
        <v>48.51172853182441</v>
      </c>
    </row>
    <row r="10" spans="1:15" x14ac:dyDescent="0.2">
      <c r="A10" t="str">
        <v>35-39</v>
      </c>
      <c r="B10">
        <v>35</v>
      </c>
      <c r="C10">
        <f>SUM(males2017!D10,males2017!D48)</f>
        <v>12371</v>
      </c>
      <c r="D10">
        <f>SUM(males2017!E10,males2017!E48)</f>
        <v>5691321</v>
      </c>
      <c r="E10" s="3">
        <v>5</v>
      </c>
      <c r="F10">
        <f t="shared" si="0"/>
        <v>2.173660561405691E-3</v>
      </c>
      <c r="G10" s="1">
        <f t="shared" si="1"/>
        <v>-2.6628082743334924</v>
      </c>
      <c r="H10">
        <v>2.5</v>
      </c>
      <c r="I10">
        <f t="shared" si="2"/>
        <v>1.0809562010457949E-2</v>
      </c>
      <c r="J10">
        <f t="shared" si="3"/>
        <v>0.98919043798954209</v>
      </c>
      <c r="K10">
        <f>100000*PRODUCT(J$2:J9)</f>
        <v>96444.387477027936</v>
      </c>
      <c r="L10">
        <f t="shared" si="4"/>
        <v>1042.5215869935637</v>
      </c>
      <c r="M10">
        <f t="shared" si="5"/>
        <v>479615.63341765577</v>
      </c>
      <c r="N10">
        <f>SUM(M10:M$30)</f>
        <v>4237108.7029161584</v>
      </c>
      <c r="O10">
        <f t="shared" si="6"/>
        <v>43.933180704013431</v>
      </c>
    </row>
    <row r="11" spans="1:15" x14ac:dyDescent="0.2">
      <c r="A11" t="str">
        <v>40-44</v>
      </c>
      <c r="B11">
        <v>40</v>
      </c>
      <c r="C11">
        <f>SUM(males2017!D11,males2017!D49)</f>
        <v>13725</v>
      </c>
      <c r="D11">
        <f>SUM(males2017!E11,males2017!E49)</f>
        <v>5117891</v>
      </c>
      <c r="E11" s="3">
        <v>5</v>
      </c>
      <c r="F11">
        <f t="shared" si="0"/>
        <v>2.6817687207484489E-3</v>
      </c>
      <c r="G11" s="1">
        <f t="shared" si="1"/>
        <v>-2.5715786789951522</v>
      </c>
      <c r="H11">
        <v>2.5</v>
      </c>
      <c r="I11">
        <f t="shared" si="2"/>
        <v>1.3319543764138976E-2</v>
      </c>
      <c r="J11">
        <f t="shared" si="3"/>
        <v>0.98668045623586098</v>
      </c>
      <c r="K11">
        <f>100000*PRODUCT(J$2:J10)</f>
        <v>95401.865890034373</v>
      </c>
      <c r="L11">
        <f t="shared" si="4"/>
        <v>1270.7093279028195</v>
      </c>
      <c r="M11">
        <f t="shared" si="5"/>
        <v>473832.55613041483</v>
      </c>
      <c r="N11">
        <f>SUM(M11:M$30)</f>
        <v>3757493.0694985026</v>
      </c>
      <c r="O11">
        <f t="shared" si="6"/>
        <v>39.385949472200089</v>
      </c>
    </row>
    <row r="12" spans="1:15" x14ac:dyDescent="0.2">
      <c r="A12" t="str">
        <v>45-49</v>
      </c>
      <c r="B12">
        <v>45</v>
      </c>
      <c r="C12">
        <f>SUM(males2017!D12,males2017!D50)</f>
        <v>20403</v>
      </c>
      <c r="D12">
        <f>SUM(males2017!E12,males2017!E50)</f>
        <v>5338625</v>
      </c>
      <c r="E12" s="3">
        <v>5</v>
      </c>
      <c r="F12">
        <f t="shared" si="0"/>
        <v>3.821770586995715E-3</v>
      </c>
      <c r="G12" s="1">
        <f t="shared" si="1"/>
        <v>-2.4177353863004076</v>
      </c>
      <c r="H12">
        <v>2.5</v>
      </c>
      <c r="I12">
        <f t="shared" si="2"/>
        <v>1.8928006686912326E-2</v>
      </c>
      <c r="J12">
        <f t="shared" si="3"/>
        <v>0.9810719933130877</v>
      </c>
      <c r="K12">
        <f>100000*PRODUCT(J$2:J11)</f>
        <v>94131.156562131553</v>
      </c>
      <c r="L12">
        <f t="shared" si="4"/>
        <v>1781.7151608548156</v>
      </c>
      <c r="M12">
        <f t="shared" si="5"/>
        <v>466201.49490852072</v>
      </c>
      <c r="N12">
        <f>SUM(M12:M$30)</f>
        <v>3283660.5133680878</v>
      </c>
      <c r="O12">
        <f t="shared" si="6"/>
        <v>34.883885774851791</v>
      </c>
    </row>
    <row r="13" spans="1:15" x14ac:dyDescent="0.2">
      <c r="A13" t="str">
        <v>50-54</v>
      </c>
      <c r="B13">
        <v>50</v>
      </c>
      <c r="C13">
        <f>SUM(males2017!D13,males2017!D51)</f>
        <v>31907</v>
      </c>
      <c r="D13">
        <f>SUM(males2017!E13,males2017!E51)</f>
        <v>5283075</v>
      </c>
      <c r="E13" s="3">
        <v>5</v>
      </c>
      <c r="F13">
        <f t="shared" si="0"/>
        <v>6.0394751162911754E-3</v>
      </c>
      <c r="G13" s="1">
        <f t="shared" si="1"/>
        <v>-2.219000803763588</v>
      </c>
      <c r="H13">
        <v>2.5</v>
      </c>
      <c r="I13">
        <f t="shared" si="2"/>
        <v>2.9748216547474587E-2</v>
      </c>
      <c r="J13">
        <f t="shared" si="3"/>
        <v>0.97025178345252538</v>
      </c>
      <c r="K13">
        <f>100000*PRODUCT(J$2:J12)</f>
        <v>92349.441401276737</v>
      </c>
      <c r="L13">
        <f t="shared" si="4"/>
        <v>2747.2311808435043</v>
      </c>
      <c r="M13">
        <f t="shared" si="5"/>
        <v>454879.12905427493</v>
      </c>
      <c r="N13">
        <f>SUM(M13:M$30)</f>
        <v>2817459.0184595673</v>
      </c>
      <c r="O13">
        <f t="shared" si="6"/>
        <v>30.508674180465761</v>
      </c>
    </row>
    <row r="14" spans="1:15" x14ac:dyDescent="0.2">
      <c r="A14" t="str">
        <v>55-59</v>
      </c>
      <c r="B14">
        <v>55</v>
      </c>
      <c r="C14">
        <f>SUM(males2017!D14,males2017!D52)</f>
        <v>48481</v>
      </c>
      <c r="D14">
        <f>SUM(males2017!E14,males2017!E52)</f>
        <v>5277568</v>
      </c>
      <c r="E14" s="3">
        <v>5</v>
      </c>
      <c r="F14">
        <f t="shared" si="0"/>
        <v>9.1862388130290323E-3</v>
      </c>
      <c r="G14" s="1">
        <f t="shared" si="1"/>
        <v>-2.0368622684943452</v>
      </c>
      <c r="H14">
        <v>2.5</v>
      </c>
      <c r="I14">
        <f t="shared" si="2"/>
        <v>4.4900037888256229E-2</v>
      </c>
      <c r="J14">
        <f t="shared" si="3"/>
        <v>0.95509996211174375</v>
      </c>
      <c r="K14">
        <f>100000*PRODUCT(J$2:J13)</f>
        <v>89602.210220433233</v>
      </c>
      <c r="L14">
        <f t="shared" si="4"/>
        <v>4023.1426337689481</v>
      </c>
      <c r="M14">
        <f t="shared" si="5"/>
        <v>437953.19451774377</v>
      </c>
      <c r="N14">
        <f>SUM(M14:M$30)</f>
        <v>2362579.8894052925</v>
      </c>
      <c r="O14">
        <f t="shared" si="6"/>
        <v>26.367428700620607</v>
      </c>
    </row>
    <row r="15" spans="1:15" x14ac:dyDescent="0.2">
      <c r="A15" t="str">
        <v>60-64</v>
      </c>
      <c r="B15">
        <v>60</v>
      </c>
      <c r="C15">
        <f>SUM(males2017!D15,males2017!D53)</f>
        <v>61544</v>
      </c>
      <c r="D15">
        <f>SUM(males2017!E15,males2017!E53)</f>
        <v>4652638</v>
      </c>
      <c r="E15" s="3">
        <v>5</v>
      </c>
      <c r="F15">
        <f t="shared" si="0"/>
        <v>1.3227764549917703E-2</v>
      </c>
      <c r="G15" s="1">
        <f t="shared" si="1"/>
        <v>-1.8785135439958272</v>
      </c>
      <c r="H15">
        <v>2.5</v>
      </c>
      <c r="I15">
        <f t="shared" si="2"/>
        <v>6.4021664005685638E-2</v>
      </c>
      <c r="J15">
        <f t="shared" si="3"/>
        <v>0.93597833599431435</v>
      </c>
      <c r="K15">
        <f>100000*PRODUCT(J$2:J14)</f>
        <v>85579.067586664285</v>
      </c>
      <c r="L15">
        <f t="shared" si="4"/>
        <v>5478.9143109532888</v>
      </c>
      <c r="M15">
        <f t="shared" si="5"/>
        <v>414198.05215593823</v>
      </c>
      <c r="N15">
        <f>SUM(M15:M$30)</f>
        <v>1924626.6948875487</v>
      </c>
      <c r="O15">
        <f t="shared" si="6"/>
        <v>22.489456232255815</v>
      </c>
    </row>
    <row r="16" spans="1:15" x14ac:dyDescent="0.2">
      <c r="A16" t="str">
        <v>65-69</v>
      </c>
      <c r="B16">
        <v>65</v>
      </c>
      <c r="C16">
        <f>SUM(males2017!D16,males2017!D54)</f>
        <v>68728</v>
      </c>
      <c r="D16">
        <f>SUM(males2017!E16,males2017!E54)</f>
        <v>3804543</v>
      </c>
      <c r="E16" s="3">
        <v>5</v>
      </c>
      <c r="F16">
        <f t="shared" si="0"/>
        <v>1.8064718942590478E-2</v>
      </c>
      <c r="G16" s="1">
        <f t="shared" si="1"/>
        <v>-1.7431687909535061</v>
      </c>
      <c r="H16">
        <v>2.5</v>
      </c>
      <c r="I16">
        <f t="shared" si="2"/>
        <v>8.64206814116317E-2</v>
      </c>
      <c r="J16">
        <f t="shared" si="3"/>
        <v>0.91357931858836827</v>
      </c>
      <c r="K16">
        <f>100000*PRODUCT(J$2:J15)</f>
        <v>80100.153275710996</v>
      </c>
      <c r="L16">
        <f t="shared" si="4"/>
        <v>6922.3098272630887</v>
      </c>
      <c r="M16">
        <f t="shared" si="5"/>
        <v>383194.99181039724</v>
      </c>
      <c r="N16">
        <f>SUM(M16:M$30)</f>
        <v>1510428.6427316102</v>
      </c>
      <c r="O16">
        <f t="shared" si="6"/>
        <v>18.856750966912593</v>
      </c>
    </row>
    <row r="17" spans="1:15" x14ac:dyDescent="0.2">
      <c r="A17" t="str">
        <v>70-74</v>
      </c>
      <c r="B17">
        <v>70</v>
      </c>
      <c r="C17">
        <f>SUM(males2017!D17,males2017!D55)</f>
        <v>72947</v>
      </c>
      <c r="D17">
        <f>SUM(males2017!E17,males2017!E55)</f>
        <v>2817228</v>
      </c>
      <c r="E17" s="3">
        <v>5</v>
      </c>
      <c r="F17">
        <f t="shared" si="0"/>
        <v>2.5893182944369431E-2</v>
      </c>
      <c r="G17" s="1">
        <f t="shared" si="1"/>
        <v>-1.5868145602175061</v>
      </c>
      <c r="H17">
        <v>2.5</v>
      </c>
      <c r="I17">
        <f t="shared" si="2"/>
        <v>0.12159472835587332</v>
      </c>
      <c r="J17">
        <f t="shared" si="3"/>
        <v>0.87840527164412663</v>
      </c>
      <c r="K17">
        <f>100000*PRODUCT(J$2:J16)</f>
        <v>73177.843448447908</v>
      </c>
      <c r="L17">
        <f t="shared" si="4"/>
        <v>8898.0399957826448</v>
      </c>
      <c r="M17">
        <f t="shared" si="5"/>
        <v>343644.11725278292</v>
      </c>
      <c r="N17">
        <f>SUM(M17:M$30)</f>
        <v>1127233.650921213</v>
      </c>
      <c r="O17">
        <f t="shared" si="6"/>
        <v>15.40402938650854</v>
      </c>
    </row>
    <row r="18" spans="1:15" x14ac:dyDescent="0.2">
      <c r="A18" t="str">
        <v>75-79</v>
      </c>
      <c r="B18">
        <v>75</v>
      </c>
      <c r="C18">
        <f>SUM(males2017!D18,males2017!D56)</f>
        <v>73818</v>
      </c>
      <c r="D18">
        <f>SUM(males2017!E18,males2017!E56)</f>
        <v>1834717</v>
      </c>
      <c r="E18" s="3">
        <v>5</v>
      </c>
      <c r="F18">
        <f t="shared" si="0"/>
        <v>4.0233997940826841E-2</v>
      </c>
      <c r="G18" s="1">
        <f t="shared" si="1"/>
        <v>-1.3954068106459305</v>
      </c>
      <c r="H18">
        <v>2.5</v>
      </c>
      <c r="I18">
        <f t="shared" si="2"/>
        <v>0.1827846015029253</v>
      </c>
      <c r="J18">
        <f t="shared" si="3"/>
        <v>0.8172153984970747</v>
      </c>
      <c r="K18">
        <f>100000*PRODUCT(J$2:J17)</f>
        <v>64279.803452665263</v>
      </c>
      <c r="L18">
        <f t="shared" si="4"/>
        <v>11749.35825878178</v>
      </c>
      <c r="M18">
        <f t="shared" si="5"/>
        <v>292025.62161637191</v>
      </c>
      <c r="N18">
        <f>SUM(M18:M$30)</f>
        <v>783589.53366843029</v>
      </c>
      <c r="O18">
        <f t="shared" si="6"/>
        <v>12.190291375820005</v>
      </c>
    </row>
    <row r="19" spans="1:15" x14ac:dyDescent="0.2">
      <c r="A19" t="str">
        <v>80-84</v>
      </c>
      <c r="B19">
        <v>80</v>
      </c>
      <c r="C19">
        <f>SUM(males2017!D19,males2017!D57)</f>
        <v>79061</v>
      </c>
      <c r="D19">
        <f>SUM(males2017!E19,males2017!E57)</f>
        <v>1195628</v>
      </c>
      <c r="E19" s="3">
        <v>5</v>
      </c>
      <c r="F19">
        <f t="shared" si="0"/>
        <v>6.612508238348383E-2</v>
      </c>
      <c r="G19" s="1">
        <f t="shared" si="1"/>
        <v>-1.1796337738804608</v>
      </c>
      <c r="H19">
        <v>2.5</v>
      </c>
      <c r="I19">
        <f t="shared" si="2"/>
        <v>0.28372248086440593</v>
      </c>
      <c r="J19">
        <f t="shared" si="3"/>
        <v>0.71627751913559412</v>
      </c>
      <c r="K19">
        <f>100000*PRODUCT(J$2:J18)</f>
        <v>52530.445193883483</v>
      </c>
      <c r="L19">
        <f t="shared" si="4"/>
        <v>14904.068231320329</v>
      </c>
      <c r="M19">
        <f t="shared" si="5"/>
        <v>225392.05539111659</v>
      </c>
      <c r="N19">
        <f>SUM(M19:M$30)</f>
        <v>491563.91205205832</v>
      </c>
      <c r="O19">
        <f t="shared" si="6"/>
        <v>9.3576955275698825</v>
      </c>
    </row>
    <row r="20" spans="1:15" x14ac:dyDescent="0.2">
      <c r="A20" t="str">
        <v>85+</v>
      </c>
      <c r="B20">
        <v>85</v>
      </c>
      <c r="C20">
        <f>SUM(males2017!D20,males2017!D58)</f>
        <v>158985</v>
      </c>
      <c r="D20">
        <f>SUM(males2017!E20,males2017!E58)</f>
        <v>1124672</v>
      </c>
      <c r="E20" s="3">
        <v>5</v>
      </c>
      <c r="F20">
        <f t="shared" si="0"/>
        <v>0.14136121464747056</v>
      </c>
      <c r="G20" s="1">
        <f t="shared" si="1"/>
        <v>-0.84966973180613403</v>
      </c>
      <c r="H20">
        <v>2.5</v>
      </c>
      <c r="I20">
        <v>1</v>
      </c>
      <c r="J20">
        <f t="shared" si="3"/>
        <v>0</v>
      </c>
      <c r="K20">
        <f>100000*PRODUCT(J$2:J19)</f>
        <v>37626.376962563154</v>
      </c>
      <c r="L20">
        <f t="shared" si="4"/>
        <v>37626.376962563154</v>
      </c>
      <c r="M20">
        <f>K20/F20</f>
        <v>266171.85666094173</v>
      </c>
      <c r="N20">
        <f>SUM(M20:M$30)</f>
        <v>266171.85666094173</v>
      </c>
      <c r="O20">
        <f t="shared" si="6"/>
        <v>7.0740761707079276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4EE2-8ABE-5D4B-8A10-3898F8B4C976}">
  <dimension ref="A1:O20"/>
  <sheetViews>
    <sheetView workbookViewId="0">
      <selection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SUM(males2017!D2,males2017!D97)</f>
        <v>5251</v>
      </c>
      <c r="D2">
        <f>SUM(males2017!E2,males2017!E97)</f>
        <v>848307</v>
      </c>
      <c r="E2" s="3">
        <v>1</v>
      </c>
      <c r="F2">
        <f>C2/D2</f>
        <v>6.1899760346195423E-3</v>
      </c>
      <c r="G2" s="1">
        <f>LOG(F2)</f>
        <v>-2.2083110324100335</v>
      </c>
      <c r="H2" s="1">
        <v>0.35</v>
      </c>
      <c r="I2">
        <f>(E2*F2)/(1+(E2-H2)*F2)</f>
        <v>6.1651705668816226E-3</v>
      </c>
      <c r="J2">
        <f>1-I2</f>
        <v>0.99383482943311841</v>
      </c>
      <c r="K2">
        <v>100000</v>
      </c>
      <c r="L2">
        <f>K2-K3</f>
        <v>616.51705668815703</v>
      </c>
      <c r="M2">
        <f>E2*K3+H2*L2</f>
        <v>99599.263913152696</v>
      </c>
      <c r="N2">
        <f>SUM(M2:M$30)</f>
        <v>7696664.4321247134</v>
      </c>
      <c r="O2">
        <f>N2/K2</f>
        <v>76.966644321247131</v>
      </c>
    </row>
    <row r="3" spans="1:15" x14ac:dyDescent="0.2">
      <c r="A3" t="str">
        <v>1-4</v>
      </c>
      <c r="B3">
        <v>1</v>
      </c>
      <c r="C3">
        <f>SUM(males2017!D3,males2017!D98)</f>
        <v>875</v>
      </c>
      <c r="D3">
        <f>SUM(males2017!E3,males2017!E98)</f>
        <v>3352558</v>
      </c>
      <c r="E3" s="3">
        <v>4</v>
      </c>
      <c r="F3">
        <f t="shared" ref="F3:F20" si="0">C3/D3</f>
        <v>2.6099473894262233E-4</v>
      </c>
      <c r="G3" s="1">
        <f t="shared" ref="G3:G20" si="1">LOG(F3)</f>
        <v>-3.5833682469575683</v>
      </c>
      <c r="H3">
        <v>1.35</v>
      </c>
      <c r="I3">
        <f t="shared" ref="I3:I19" si="2">(E3*F3)/(1+(E3-H3)*F3)</f>
        <v>1.043257401333745E-3</v>
      </c>
      <c r="J3">
        <f t="shared" ref="J3:J20" si="3">1-I3</f>
        <v>0.99895674259866629</v>
      </c>
      <c r="K3">
        <f>100000*PRODUCT(J2:J$2)</f>
        <v>99383.482943311843</v>
      </c>
      <c r="L3">
        <f t="shared" ref="L3:L20" si="4">K3-K4</f>
        <v>103.68255415093154</v>
      </c>
      <c r="M3">
        <f t="shared" ref="M3:M19" si="5">E3*K4+H3*L3</f>
        <v>397259.17300474743</v>
      </c>
      <c r="N3">
        <f>SUM(M3:M$30)</f>
        <v>7597065.1682115607</v>
      </c>
      <c r="O3">
        <f t="shared" ref="O3:O20" si="6">N3/K3</f>
        <v>76.441929214182537</v>
      </c>
    </row>
    <row r="4" spans="1:15" x14ac:dyDescent="0.2">
      <c r="A4" t="str">
        <v>5-9</v>
      </c>
      <c r="B4">
        <v>5</v>
      </c>
      <c r="C4">
        <f>SUM(males2017!D4,males2017!D99)</f>
        <v>492</v>
      </c>
      <c r="D4">
        <f>SUM(males2017!E4,males2017!E99)</f>
        <v>4123249</v>
      </c>
      <c r="E4" s="3">
        <v>5</v>
      </c>
      <c r="F4">
        <f t="shared" si="0"/>
        <v>1.1932337823885969E-4</v>
      </c>
      <c r="G4" s="1">
        <f t="shared" si="1"/>
        <v>-3.9232744595529652</v>
      </c>
      <c r="H4">
        <v>2.5</v>
      </c>
      <c r="I4">
        <f t="shared" si="2"/>
        <v>5.9643896841273772E-4</v>
      </c>
      <c r="J4">
        <f t="shared" si="3"/>
        <v>0.99940356103158723</v>
      </c>
      <c r="K4">
        <f>100000*PRODUCT(J$2:J3)</f>
        <v>99279.800389160911</v>
      </c>
      <c r="L4">
        <f t="shared" si="4"/>
        <v>59.214341728336876</v>
      </c>
      <c r="M4">
        <f t="shared" si="5"/>
        <v>496250.96609148371</v>
      </c>
      <c r="N4">
        <f>SUM(M4:M$30)</f>
        <v>7199805.9952068143</v>
      </c>
      <c r="O4">
        <f t="shared" si="6"/>
        <v>72.520351239473968</v>
      </c>
    </row>
    <row r="5" spans="1:15" x14ac:dyDescent="0.2">
      <c r="A5" t="str">
        <v>10-14</v>
      </c>
      <c r="B5">
        <v>10</v>
      </c>
      <c r="C5">
        <f>SUM(males2017!D5,males2017!D100)</f>
        <v>732</v>
      </c>
      <c r="D5">
        <f>SUM(males2017!E5,males2017!E100)</f>
        <v>4102613</v>
      </c>
      <c r="E5" s="3">
        <v>5</v>
      </c>
      <c r="F5">
        <f t="shared" si="0"/>
        <v>1.7842287342237739E-4</v>
      </c>
      <c r="G5" s="1">
        <f t="shared" si="1"/>
        <v>-3.7485494707875429</v>
      </c>
      <c r="H5">
        <v>2.5</v>
      </c>
      <c r="I5">
        <f t="shared" si="2"/>
        <v>8.9171661051207197E-4</v>
      </c>
      <c r="J5">
        <f t="shared" si="3"/>
        <v>0.99910828338948798</v>
      </c>
      <c r="K5">
        <f>100000*PRODUCT(J$2:J4)</f>
        <v>99220.586047432575</v>
      </c>
      <c r="L5">
        <f t="shared" si="4"/>
        <v>88.476644683236373</v>
      </c>
      <c r="M5">
        <f t="shared" si="5"/>
        <v>495881.73862545477</v>
      </c>
      <c r="N5">
        <f>SUM(M5:M$30)</f>
        <v>6703555.0291153304</v>
      </c>
      <c r="O5">
        <f t="shared" si="6"/>
        <v>67.562139029401465</v>
      </c>
    </row>
    <row r="6" spans="1:15" x14ac:dyDescent="0.2">
      <c r="A6" t="str">
        <v>15-19</v>
      </c>
      <c r="B6">
        <v>15</v>
      </c>
      <c r="C6">
        <f>SUM(males2017!D6,males2017!D101)</f>
        <v>3032</v>
      </c>
      <c r="D6">
        <f>SUM(males2017!E6,males2017!E101)</f>
        <v>4187963</v>
      </c>
      <c r="E6" s="3">
        <v>5</v>
      </c>
      <c r="F6">
        <f t="shared" si="0"/>
        <v>7.23979653115369E-4</v>
      </c>
      <c r="G6" s="1">
        <f t="shared" si="1"/>
        <v>-3.1402736391397177</v>
      </c>
      <c r="H6">
        <v>2.5</v>
      </c>
      <c r="I6">
        <f t="shared" si="2"/>
        <v>3.613358270907962E-3</v>
      </c>
      <c r="J6">
        <f t="shared" si="3"/>
        <v>0.99638664172909208</v>
      </c>
      <c r="K6">
        <f>100000*PRODUCT(J$2:J5)</f>
        <v>99132.109402749338</v>
      </c>
      <c r="L6">
        <f t="shared" si="4"/>
        <v>358.19982742298453</v>
      </c>
      <c r="M6">
        <f t="shared" si="5"/>
        <v>494765.04744518927</v>
      </c>
      <c r="N6">
        <f>SUM(M6:M$30)</f>
        <v>6207673.2904898757</v>
      </c>
      <c r="O6">
        <f t="shared" si="6"/>
        <v>62.620207800377052</v>
      </c>
    </row>
    <row r="7" spans="1:15" x14ac:dyDescent="0.2">
      <c r="A7" t="str">
        <v>20-24</v>
      </c>
      <c r="B7">
        <v>20</v>
      </c>
      <c r="C7">
        <f>SUM(males2017!D7,males2017!D102)</f>
        <v>6150</v>
      </c>
      <c r="D7">
        <f>SUM(males2017!E7,males2017!E102)</f>
        <v>4652406</v>
      </c>
      <c r="E7" s="3">
        <v>5</v>
      </c>
      <c r="F7">
        <f t="shared" si="0"/>
        <v>1.3218966702390118E-3</v>
      </c>
      <c r="G7" s="1">
        <f t="shared" si="1"/>
        <v>-2.8788024913699544</v>
      </c>
      <c r="H7">
        <v>2.5</v>
      </c>
      <c r="I7">
        <f t="shared" si="2"/>
        <v>6.5877126626120623E-3</v>
      </c>
      <c r="J7">
        <f t="shared" si="3"/>
        <v>0.99341228733738796</v>
      </c>
      <c r="K7">
        <f>100000*PRODUCT(J$2:J6)</f>
        <v>98773.909575326354</v>
      </c>
      <c r="L7">
        <f t="shared" si="4"/>
        <v>650.69413484507822</v>
      </c>
      <c r="M7">
        <f t="shared" si="5"/>
        <v>492242.81253951904</v>
      </c>
      <c r="N7">
        <f>SUM(M7:M$30)</f>
        <v>5712908.2430446856</v>
      </c>
      <c r="O7">
        <f t="shared" si="6"/>
        <v>57.838231448031756</v>
      </c>
    </row>
    <row r="8" spans="1:15" x14ac:dyDescent="0.2">
      <c r="A8" t="str">
        <v>25-29</v>
      </c>
      <c r="B8">
        <v>25</v>
      </c>
      <c r="C8">
        <f>SUM(males2017!D8,males2017!D103)</f>
        <v>8015</v>
      </c>
      <c r="D8">
        <f>SUM(males2017!E8,males2017!E103)</f>
        <v>5332676</v>
      </c>
      <c r="E8" s="3">
        <v>5</v>
      </c>
      <c r="F8">
        <f t="shared" si="0"/>
        <v>1.5029977444720062E-3</v>
      </c>
      <c r="G8" s="1">
        <f t="shared" si="1"/>
        <v>-2.8230416711523443</v>
      </c>
      <c r="H8">
        <v>2.5</v>
      </c>
      <c r="I8">
        <f t="shared" si="2"/>
        <v>7.4868568997761608E-3</v>
      </c>
      <c r="J8">
        <f t="shared" si="3"/>
        <v>0.99251314310022387</v>
      </c>
      <c r="K8">
        <f>100000*PRODUCT(J$2:J7)</f>
        <v>98123.215440481275</v>
      </c>
      <c r="L8">
        <f t="shared" si="4"/>
        <v>734.63447254878702</v>
      </c>
      <c r="M8">
        <f t="shared" si="5"/>
        <v>488779.49102103442</v>
      </c>
      <c r="N8">
        <f>SUM(M8:M$30)</f>
        <v>5220665.4305051668</v>
      </c>
      <c r="O8">
        <f t="shared" si="6"/>
        <v>53.205201308062236</v>
      </c>
    </row>
    <row r="9" spans="1:15" x14ac:dyDescent="0.2">
      <c r="A9" t="str">
        <v>30-34</v>
      </c>
      <c r="B9">
        <v>30</v>
      </c>
      <c r="C9">
        <f>SUM(males2017!D9,males2017!D104)</f>
        <v>8456</v>
      </c>
      <c r="D9">
        <f>SUM(males2017!E9,males2017!E104)</f>
        <v>4901468</v>
      </c>
      <c r="E9" s="3">
        <v>5</v>
      </c>
      <c r="F9">
        <f t="shared" si="0"/>
        <v>1.7251974306473081E-3</v>
      </c>
      <c r="G9" s="1">
        <f t="shared" si="1"/>
        <v>-2.7631611973244437</v>
      </c>
      <c r="H9">
        <v>2.5</v>
      </c>
      <c r="I9">
        <f t="shared" si="2"/>
        <v>8.5889430968299728E-3</v>
      </c>
      <c r="J9">
        <f t="shared" si="3"/>
        <v>0.99141105690317</v>
      </c>
      <c r="K9">
        <f>100000*PRODUCT(J$2:J8)</f>
        <v>97388.580967932488</v>
      </c>
      <c r="L9">
        <f t="shared" si="4"/>
        <v>836.46498021458683</v>
      </c>
      <c r="M9">
        <f t="shared" si="5"/>
        <v>484851.74238912592</v>
      </c>
      <c r="N9">
        <f>SUM(M9:M$30)</f>
        <v>4731885.9394841325</v>
      </c>
      <c r="O9">
        <f t="shared" si="6"/>
        <v>48.587687513818672</v>
      </c>
    </row>
    <row r="10" spans="1:15" x14ac:dyDescent="0.2">
      <c r="A10" t="str">
        <v>35-39</v>
      </c>
      <c r="B10">
        <v>35</v>
      </c>
      <c r="C10">
        <f>SUM(males2017!D10,males2017!D105)</f>
        <v>9329</v>
      </c>
      <c r="D10">
        <f>SUM(males2017!E10,males2017!E105)</f>
        <v>4467217</v>
      </c>
      <c r="E10" s="3">
        <v>5</v>
      </c>
      <c r="F10">
        <f t="shared" si="0"/>
        <v>2.0883247892367887E-3</v>
      </c>
      <c r="G10" s="1">
        <f t="shared" si="1"/>
        <v>-2.6802019562426014</v>
      </c>
      <c r="H10">
        <v>2.5</v>
      </c>
      <c r="I10">
        <f t="shared" si="2"/>
        <v>1.0387393318776063E-2</v>
      </c>
      <c r="J10">
        <f t="shared" si="3"/>
        <v>0.98961260668122397</v>
      </c>
      <c r="K10">
        <f>100000*PRODUCT(J$2:J9)</f>
        <v>96552.115987717902</v>
      </c>
      <c r="L10">
        <f t="shared" si="4"/>
        <v>1002.924804524504</v>
      </c>
      <c r="M10">
        <f t="shared" si="5"/>
        <v>480253.26792727824</v>
      </c>
      <c r="N10">
        <f>SUM(M10:M$30)</f>
        <v>4247034.1970950067</v>
      </c>
      <c r="O10">
        <f t="shared" si="6"/>
        <v>43.986961379854783</v>
      </c>
    </row>
    <row r="11" spans="1:15" x14ac:dyDescent="0.2">
      <c r="A11" t="str">
        <v>40-44</v>
      </c>
      <c r="B11">
        <v>40</v>
      </c>
      <c r="C11">
        <f>SUM(males2017!D11,males2017!D106)</f>
        <v>10445</v>
      </c>
      <c r="D11">
        <f>SUM(males2017!E11,males2017!E106)</f>
        <v>3991107</v>
      </c>
      <c r="E11" s="3">
        <v>5</v>
      </c>
      <c r="F11">
        <f t="shared" si="0"/>
        <v>2.6170683973143292E-3</v>
      </c>
      <c r="G11" s="1">
        <f t="shared" si="1"/>
        <v>-2.5821849268870505</v>
      </c>
      <c r="H11">
        <v>2.5</v>
      </c>
      <c r="I11">
        <f t="shared" si="2"/>
        <v>1.3000285396404155E-2</v>
      </c>
      <c r="J11">
        <f t="shared" si="3"/>
        <v>0.98699971460359581</v>
      </c>
      <c r="K11">
        <f>100000*PRODUCT(J$2:J10)</f>
        <v>95549.191183193398</v>
      </c>
      <c r="L11">
        <f t="shared" si="4"/>
        <v>1242.1667547771067</v>
      </c>
      <c r="M11">
        <f t="shared" si="5"/>
        <v>474640.53902902419</v>
      </c>
      <c r="N11">
        <f>SUM(M11:M$30)</f>
        <v>3766780.9291677289</v>
      </c>
      <c r="O11">
        <f t="shared" si="6"/>
        <v>39.422426108723421</v>
      </c>
    </row>
    <row r="12" spans="1:15" x14ac:dyDescent="0.2">
      <c r="A12" t="str">
        <v>45-49</v>
      </c>
      <c r="B12">
        <v>45</v>
      </c>
      <c r="C12">
        <f>SUM(males2017!D12,males2017!D107)</f>
        <v>15677</v>
      </c>
      <c r="D12">
        <f>SUM(males2017!E12,males2017!E107)</f>
        <v>4127780</v>
      </c>
      <c r="E12" s="3">
        <v>5</v>
      </c>
      <c r="F12">
        <f t="shared" si="0"/>
        <v>3.7979252770254227E-3</v>
      </c>
      <c r="G12" s="1">
        <f t="shared" si="1"/>
        <v>-2.420453584121057</v>
      </c>
      <c r="H12">
        <v>2.5</v>
      </c>
      <c r="I12">
        <f t="shared" si="2"/>
        <v>1.8811019271185492E-2</v>
      </c>
      <c r="J12">
        <f t="shared" si="3"/>
        <v>0.98118898072881455</v>
      </c>
      <c r="K12">
        <f>100000*PRODUCT(J$2:J11)</f>
        <v>94307.024428416291</v>
      </c>
      <c r="L12">
        <f t="shared" si="4"/>
        <v>1774.011253931094</v>
      </c>
      <c r="M12">
        <f t="shared" si="5"/>
        <v>467100.09400725371</v>
      </c>
      <c r="N12">
        <f>SUM(M12:M$30)</f>
        <v>3292140.3901387053</v>
      </c>
      <c r="O12">
        <f t="shared" si="6"/>
        <v>34.908750542093536</v>
      </c>
    </row>
    <row r="13" spans="1:15" x14ac:dyDescent="0.2">
      <c r="A13" t="str">
        <v>50-54</v>
      </c>
      <c r="B13">
        <v>50</v>
      </c>
      <c r="C13">
        <f>SUM(males2017!D13,males2017!D108)</f>
        <v>24345</v>
      </c>
      <c r="D13">
        <f>SUM(males2017!E13,males2017!E108)</f>
        <v>4070726</v>
      </c>
      <c r="E13" s="3">
        <v>5</v>
      </c>
      <c r="F13">
        <f t="shared" si="0"/>
        <v>5.9805056886658549E-3</v>
      </c>
      <c r="G13" s="1">
        <f t="shared" si="1"/>
        <v>-2.2232620921801742</v>
      </c>
      <c r="H13">
        <v>2.5</v>
      </c>
      <c r="I13">
        <f t="shared" si="2"/>
        <v>2.9462033791603396E-2</v>
      </c>
      <c r="J13">
        <f t="shared" si="3"/>
        <v>0.97053796620839661</v>
      </c>
      <c r="K13">
        <f>100000*PRODUCT(J$2:J12)</f>
        <v>92533.013174485197</v>
      </c>
      <c r="L13">
        <f t="shared" si="4"/>
        <v>2726.2107609855593</v>
      </c>
      <c r="M13">
        <f t="shared" si="5"/>
        <v>455849.53896996204</v>
      </c>
      <c r="N13">
        <f>SUM(M13:M$30)</f>
        <v>2825040.2961314507</v>
      </c>
      <c r="O13">
        <f t="shared" si="6"/>
        <v>30.530080013761182</v>
      </c>
    </row>
    <row r="14" spans="1:15" x14ac:dyDescent="0.2">
      <c r="A14" t="str">
        <v>55-59</v>
      </c>
      <c r="B14">
        <v>55</v>
      </c>
      <c r="C14">
        <f>SUM(males2017!D14,males2017!D109)</f>
        <v>36883</v>
      </c>
      <c r="D14">
        <f>SUM(males2017!E14,males2017!E109)</f>
        <v>4045317</v>
      </c>
      <c r="E14" s="3">
        <v>5</v>
      </c>
      <c r="F14">
        <f t="shared" si="0"/>
        <v>9.1174560609218018E-3</v>
      </c>
      <c r="G14" s="1">
        <f t="shared" si="1"/>
        <v>-2.0401263209722487</v>
      </c>
      <c r="H14">
        <v>2.5</v>
      </c>
      <c r="I14">
        <f t="shared" si="2"/>
        <v>4.4571337281507341E-2</v>
      </c>
      <c r="J14">
        <f t="shared" si="3"/>
        <v>0.95542866271849269</v>
      </c>
      <c r="K14">
        <f>100000*PRODUCT(J$2:J13)</f>
        <v>89806.802413499638</v>
      </c>
      <c r="L14">
        <f t="shared" si="4"/>
        <v>4002.8092805457709</v>
      </c>
      <c r="M14">
        <f t="shared" si="5"/>
        <v>439026.98886613379</v>
      </c>
      <c r="N14">
        <f>SUM(M14:M$30)</f>
        <v>2369190.7571614888</v>
      </c>
      <c r="O14">
        <f t="shared" si="6"/>
        <v>26.380972192428882</v>
      </c>
    </row>
    <row r="15" spans="1:15" x14ac:dyDescent="0.2">
      <c r="A15" t="str">
        <v>60-64</v>
      </c>
      <c r="B15">
        <v>60</v>
      </c>
      <c r="C15">
        <f>SUM(males2017!D15,males2017!D110)</f>
        <v>46700</v>
      </c>
      <c r="D15">
        <f>SUM(males2017!E15,males2017!E110)</f>
        <v>3556879</v>
      </c>
      <c r="E15" s="3">
        <v>5</v>
      </c>
      <c r="F15">
        <f t="shared" si="0"/>
        <v>1.3129487958403983E-2</v>
      </c>
      <c r="G15" s="1">
        <f t="shared" si="1"/>
        <v>-1.8817522107860634</v>
      </c>
      <c r="H15">
        <v>2.5</v>
      </c>
      <c r="I15">
        <f t="shared" si="2"/>
        <v>6.3561127157913885E-2</v>
      </c>
      <c r="J15">
        <f t="shared" si="3"/>
        <v>0.93643887284208616</v>
      </c>
      <c r="K15">
        <f>100000*PRODUCT(J$2:J14)</f>
        <v>85803.993132953867</v>
      </c>
      <c r="L15">
        <f t="shared" si="4"/>
        <v>5453.7985181804543</v>
      </c>
      <c r="M15">
        <f t="shared" si="5"/>
        <v>415385.46936931816</v>
      </c>
      <c r="N15">
        <f>SUM(M15:M$30)</f>
        <v>1930163.7682953554</v>
      </c>
      <c r="O15">
        <f t="shared" si="6"/>
        <v>22.495034296417341</v>
      </c>
    </row>
    <row r="16" spans="1:15" x14ac:dyDescent="0.2">
      <c r="A16" t="str">
        <v>65-69</v>
      </c>
      <c r="B16">
        <v>65</v>
      </c>
      <c r="C16">
        <f>SUM(males2017!D16,males2017!D111)</f>
        <v>51948</v>
      </c>
      <c r="D16">
        <f>SUM(males2017!E16,males2017!E111)</f>
        <v>2890829</v>
      </c>
      <c r="E16" s="3">
        <v>5</v>
      </c>
      <c r="F16">
        <f t="shared" si="0"/>
        <v>1.7969931808488153E-2</v>
      </c>
      <c r="G16" s="1">
        <f t="shared" si="1"/>
        <v>-1.7454535709296182</v>
      </c>
      <c r="H16">
        <v>2.5</v>
      </c>
      <c r="I16">
        <f t="shared" si="2"/>
        <v>8.5986720292223762E-2</v>
      </c>
      <c r="J16">
        <f t="shared" si="3"/>
        <v>0.91401327970777624</v>
      </c>
      <c r="K16">
        <f>100000*PRODUCT(J$2:J15)</f>
        <v>80350.194614773412</v>
      </c>
      <c r="L16">
        <f t="shared" si="4"/>
        <v>6909.0497097662592</v>
      </c>
      <c r="M16">
        <f t="shared" si="5"/>
        <v>384478.34879945143</v>
      </c>
      <c r="N16">
        <f>SUM(M16:M$30)</f>
        <v>1514778.298926037</v>
      </c>
      <c r="O16">
        <f t="shared" si="6"/>
        <v>18.852204480504465</v>
      </c>
    </row>
    <row r="17" spans="1:15" x14ac:dyDescent="0.2">
      <c r="A17" t="str">
        <v>70-74</v>
      </c>
      <c r="B17">
        <v>70</v>
      </c>
      <c r="C17">
        <f>SUM(males2017!D17,males2017!D112)</f>
        <v>55092</v>
      </c>
      <c r="D17">
        <f>SUM(males2017!E17,males2017!E112)</f>
        <v>2116434</v>
      </c>
      <c r="E17" s="3">
        <v>5</v>
      </c>
      <c r="F17">
        <f t="shared" si="0"/>
        <v>2.6030577849344698E-2</v>
      </c>
      <c r="G17" s="1">
        <f t="shared" si="1"/>
        <v>-1.5845161909381607</v>
      </c>
      <c r="H17">
        <v>2.5</v>
      </c>
      <c r="I17">
        <f t="shared" si="2"/>
        <v>0.12220051424829781</v>
      </c>
      <c r="J17">
        <f t="shared" si="3"/>
        <v>0.87779948575170219</v>
      </c>
      <c r="K17">
        <f>100000*PRODUCT(J$2:J16)</f>
        <v>73441.144905007153</v>
      </c>
      <c r="L17">
        <f t="shared" si="4"/>
        <v>8974.5456743756367</v>
      </c>
      <c r="M17">
        <f t="shared" si="5"/>
        <v>344769.36033909663</v>
      </c>
      <c r="N17">
        <f>SUM(M17:M$30)</f>
        <v>1130299.9501265856</v>
      </c>
      <c r="O17">
        <f t="shared" si="6"/>
        <v>15.390554594275159</v>
      </c>
    </row>
    <row r="18" spans="1:15" x14ac:dyDescent="0.2">
      <c r="A18" t="str">
        <v>75-79</v>
      </c>
      <c r="B18">
        <v>75</v>
      </c>
      <c r="C18">
        <f>SUM(males2017!D18,males2017!D113)</f>
        <v>56285</v>
      </c>
      <c r="D18">
        <f>SUM(males2017!E18,males2017!E113)</f>
        <v>1389874</v>
      </c>
      <c r="E18" s="3">
        <v>5</v>
      </c>
      <c r="F18">
        <f t="shared" si="0"/>
        <v>4.0496476659035281E-2</v>
      </c>
      <c r="G18" s="1">
        <f t="shared" si="1"/>
        <v>-1.3925827603434051</v>
      </c>
      <c r="H18">
        <v>2.5</v>
      </c>
      <c r="I18">
        <f t="shared" si="2"/>
        <v>0.18386742598343839</v>
      </c>
      <c r="J18">
        <f t="shared" si="3"/>
        <v>0.81613257401656158</v>
      </c>
      <c r="K18">
        <f>100000*PRODUCT(J$2:J17)</f>
        <v>64466.599230631517</v>
      </c>
      <c r="L18">
        <f t="shared" si="4"/>
        <v>11853.307662442123</v>
      </c>
      <c r="M18">
        <f t="shared" si="5"/>
        <v>292699.72699705226</v>
      </c>
      <c r="N18">
        <f>SUM(M18:M$30)</f>
        <v>785530.58978748892</v>
      </c>
      <c r="O18">
        <f t="shared" si="6"/>
        <v>12.185078771988975</v>
      </c>
    </row>
    <row r="19" spans="1:15" x14ac:dyDescent="0.2">
      <c r="A19" t="str">
        <v>80-84</v>
      </c>
      <c r="B19">
        <v>80</v>
      </c>
      <c r="C19">
        <f>SUM(males2017!D19,males2017!D114)</f>
        <v>60220</v>
      </c>
      <c r="D19">
        <f>SUM(males2017!E19,males2017!E114)</f>
        <v>909137</v>
      </c>
      <c r="E19" s="3">
        <v>5</v>
      </c>
      <c r="F19">
        <f t="shared" si="0"/>
        <v>6.6238641700865769E-2</v>
      </c>
      <c r="G19" s="1">
        <f t="shared" si="1"/>
        <v>-1.1788885818371109</v>
      </c>
      <c r="H19">
        <v>2.5</v>
      </c>
      <c r="I19">
        <f t="shared" si="2"/>
        <v>0.28414050563987298</v>
      </c>
      <c r="J19">
        <f t="shared" si="3"/>
        <v>0.71585949436012708</v>
      </c>
      <c r="K19">
        <f>100000*PRODUCT(J$2:J18)</f>
        <v>52613.291568189394</v>
      </c>
      <c r="L19">
        <f t="shared" si="4"/>
        <v>14949.567269563398</v>
      </c>
      <c r="M19">
        <f t="shared" si="5"/>
        <v>225692.53966703848</v>
      </c>
      <c r="N19">
        <f>SUM(M19:M$30)</f>
        <v>492830.86279043666</v>
      </c>
      <c r="O19">
        <f t="shared" si="6"/>
        <v>9.3670410670220807</v>
      </c>
    </row>
    <row r="20" spans="1:15" x14ac:dyDescent="0.2">
      <c r="A20" t="str">
        <v>85+</v>
      </c>
      <c r="B20">
        <v>85</v>
      </c>
      <c r="C20">
        <f>SUM(males2017!D20,males2017!D115)</f>
        <v>120705</v>
      </c>
      <c r="D20">
        <f>SUM(males2017!E20,males2017!E115)</f>
        <v>856127</v>
      </c>
      <c r="E20" s="3">
        <v>5</v>
      </c>
      <c r="F20">
        <f t="shared" si="0"/>
        <v>0.14098959616972714</v>
      </c>
      <c r="G20" s="1">
        <f t="shared" si="1"/>
        <v>-0.85081293339271258</v>
      </c>
      <c r="H20">
        <v>2.5</v>
      </c>
      <c r="I20">
        <v>1</v>
      </c>
      <c r="J20">
        <f t="shared" si="3"/>
        <v>0</v>
      </c>
      <c r="K20">
        <f>100000*PRODUCT(J$2:J19)</f>
        <v>37663.724298625995</v>
      </c>
      <c r="L20">
        <f t="shared" si="4"/>
        <v>37663.724298625995</v>
      </c>
      <c r="M20">
        <f>K20/F20</f>
        <v>267138.32312339818</v>
      </c>
      <c r="N20">
        <f>SUM(M20:M$30)</f>
        <v>267138.32312339818</v>
      </c>
      <c r="O20">
        <f t="shared" si="6"/>
        <v>7.092721925355205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36F1-4B14-984B-B7E4-D6F5E0D345A3}">
  <dimension ref="A1:O20"/>
  <sheetViews>
    <sheetView workbookViewId="0">
      <selection activeCell="C2" sqref="C2:D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SUM(males2017!D2,males2017!D59)</f>
        <v>5140</v>
      </c>
      <c r="D2">
        <f>SUM(males2017!E2,males2017!E59)</f>
        <v>831026</v>
      </c>
      <c r="E2" s="3">
        <v>1</v>
      </c>
      <c r="F2">
        <f>C2/D2</f>
        <v>6.1851253751386837E-3</v>
      </c>
      <c r="G2" s="1">
        <f>LOG(F2)</f>
        <v>-2.2086514926106027</v>
      </c>
      <c r="H2" s="1">
        <v>0.35</v>
      </c>
      <c r="I2">
        <f>(E2*F2)/(1+(E2-H2)*F2)</f>
        <v>6.1603586910795854E-3</v>
      </c>
      <c r="J2">
        <f>1-I2</f>
        <v>0.99383964130892044</v>
      </c>
      <c r="K2">
        <v>100000</v>
      </c>
      <c r="L2">
        <f>K2-K3</f>
        <v>616.03586910796002</v>
      </c>
      <c r="M2">
        <f>E2*K3+H2*L2</f>
        <v>99599.576685079825</v>
      </c>
      <c r="N2">
        <f>SUM(M2:M$30)</f>
        <v>7670170.1938763596</v>
      </c>
      <c r="O2">
        <f>N2/K2</f>
        <v>76.701701938763591</v>
      </c>
    </row>
    <row r="3" spans="1:15" x14ac:dyDescent="0.2">
      <c r="A3" t="str">
        <v>1-4</v>
      </c>
      <c r="B3">
        <v>1</v>
      </c>
      <c r="C3">
        <f>SUM(males2017!D3,males2017!D60)</f>
        <v>884</v>
      </c>
      <c r="D3">
        <f>SUM(males2017!E3,males2017!E60)</f>
        <v>3287012</v>
      </c>
      <c r="E3" s="3">
        <v>4</v>
      </c>
      <c r="F3">
        <f t="shared" ref="F3:F20" si="0">C3/D3</f>
        <v>2.6893725973619812E-4</v>
      </c>
      <c r="G3" s="1">
        <f t="shared" ref="G3:G20" si="1">LOG(F3)</f>
        <v>-3.570349024564222</v>
      </c>
      <c r="H3">
        <v>1.35</v>
      </c>
      <c r="I3">
        <f t="shared" ref="I3:I19" si="2">(E3*F3)/(1+(E3-H3)*F3)</f>
        <v>1.0749829161015357E-3</v>
      </c>
      <c r="J3">
        <f t="shared" ref="J3:J20" si="3">1-I3</f>
        <v>0.99892501708389847</v>
      </c>
      <c r="K3">
        <f>100000*PRODUCT(J2:J$2)</f>
        <v>99383.96413089204</v>
      </c>
      <c r="L3">
        <f t="shared" ref="L3:L20" si="4">K3-K4</f>
        <v>106.83606357514509</v>
      </c>
      <c r="M3">
        <f t="shared" ref="M3:M19" si="5">E3*K4+H3*L3</f>
        <v>397252.74095509405</v>
      </c>
      <c r="N3">
        <f>SUM(M3:M$30)</f>
        <v>7570570.6171912793</v>
      </c>
      <c r="O3">
        <f t="shared" ref="O3:O20" si="6">N3/K3</f>
        <v>76.174971318517564</v>
      </c>
    </row>
    <row r="4" spans="1:15" x14ac:dyDescent="0.2">
      <c r="A4" t="str">
        <v>5-9</v>
      </c>
      <c r="B4">
        <v>5</v>
      </c>
      <c r="C4">
        <f>SUM(males2017!D4,males2017!D61)</f>
        <v>504</v>
      </c>
      <c r="D4">
        <f>SUM(males2017!E4,males2017!E61)</f>
        <v>4051437</v>
      </c>
      <c r="E4" s="3">
        <v>5</v>
      </c>
      <c r="F4">
        <f t="shared" si="0"/>
        <v>1.2440030537313058E-4</v>
      </c>
      <c r="G4" s="1">
        <f t="shared" si="1"/>
        <v>-3.9051785535543417</v>
      </c>
      <c r="H4">
        <v>2.5</v>
      </c>
      <c r="I4">
        <f t="shared" si="2"/>
        <v>6.218081440581421E-4</v>
      </c>
      <c r="J4">
        <f t="shared" si="3"/>
        <v>0.9993781918559419</v>
      </c>
      <c r="K4">
        <f>100000*PRODUCT(J$2:J3)</f>
        <v>99277.128067316895</v>
      </c>
      <c r="L4">
        <f t="shared" si="4"/>
        <v>61.731326750959852</v>
      </c>
      <c r="M4">
        <f t="shared" si="5"/>
        <v>496231.31201970711</v>
      </c>
      <c r="N4">
        <f>SUM(M4:M$30)</f>
        <v>7173317.8762361854</v>
      </c>
      <c r="O4">
        <f t="shared" si="6"/>
        <v>72.255493444292327</v>
      </c>
    </row>
    <row r="5" spans="1:15" x14ac:dyDescent="0.2">
      <c r="A5" t="str">
        <v>10-14</v>
      </c>
      <c r="B5">
        <v>10</v>
      </c>
      <c r="C5">
        <f>SUM(males2017!D5,males2017!D62)</f>
        <v>735</v>
      </c>
      <c r="D5">
        <f>SUM(males2017!E5,males2017!E62)</f>
        <v>4045446</v>
      </c>
      <c r="E5" s="3">
        <v>5</v>
      </c>
      <c r="F5">
        <f t="shared" si="0"/>
        <v>1.816857770441133E-4</v>
      </c>
      <c r="G5" s="1">
        <f t="shared" si="1"/>
        <v>-3.740679069351446</v>
      </c>
      <c r="H5">
        <v>2.5</v>
      </c>
      <c r="I5">
        <f t="shared" si="2"/>
        <v>9.08016451034379E-4</v>
      </c>
      <c r="J5">
        <f t="shared" si="3"/>
        <v>0.99909198354896567</v>
      </c>
      <c r="K5">
        <f>100000*PRODUCT(J$2:J4)</f>
        <v>99215.396740565935</v>
      </c>
      <c r="L5">
        <f t="shared" si="4"/>
        <v>90.089212436330854</v>
      </c>
      <c r="M5">
        <f t="shared" si="5"/>
        <v>495851.76067173883</v>
      </c>
      <c r="N5">
        <f>SUM(M5:M$30)</f>
        <v>6677086.5642164778</v>
      </c>
      <c r="O5">
        <f t="shared" si="6"/>
        <v>67.298894965628207</v>
      </c>
    </row>
    <row r="6" spans="1:15" x14ac:dyDescent="0.2">
      <c r="A6" t="str">
        <v>15-19</v>
      </c>
      <c r="B6">
        <v>15</v>
      </c>
      <c r="C6">
        <f>SUM(males2017!D6,males2017!D63)</f>
        <v>3075</v>
      </c>
      <c r="D6">
        <f>SUM(males2017!E6,males2017!E63)</f>
        <v>4095615</v>
      </c>
      <c r="E6" s="3">
        <v>5</v>
      </c>
      <c r="F6">
        <f t="shared" si="0"/>
        <v>7.508029929571017E-4</v>
      </c>
      <c r="G6" s="1">
        <f t="shared" si="1"/>
        <v>-3.1244740048011401</v>
      </c>
      <c r="H6">
        <v>2.5</v>
      </c>
      <c r="I6">
        <f t="shared" si="2"/>
        <v>3.7469818518132648E-3</v>
      </c>
      <c r="J6">
        <f t="shared" si="3"/>
        <v>0.99625301814818679</v>
      </c>
      <c r="K6">
        <f>100000*PRODUCT(J$2:J5)</f>
        <v>99125.307528129604</v>
      </c>
      <c r="L6">
        <f t="shared" si="4"/>
        <v>371.42072836330044</v>
      </c>
      <c r="M6">
        <f t="shared" si="5"/>
        <v>494697.98581973981</v>
      </c>
      <c r="N6">
        <f>SUM(M6:M$30)</f>
        <v>6181234.8035447393</v>
      </c>
      <c r="O6">
        <f t="shared" si="6"/>
        <v>62.357786903113912</v>
      </c>
    </row>
    <row r="7" spans="1:15" x14ac:dyDescent="0.2">
      <c r="A7" t="str">
        <v>20-24</v>
      </c>
      <c r="B7">
        <v>20</v>
      </c>
      <c r="C7">
        <f>SUM(males2017!D7,males2017!D64)</f>
        <v>6055</v>
      </c>
      <c r="D7">
        <f>SUM(males2017!E7,males2017!E64)</f>
        <v>4423423</v>
      </c>
      <c r="E7" s="3">
        <v>5</v>
      </c>
      <c r="F7">
        <f t="shared" si="0"/>
        <v>1.368849418199435E-3</v>
      </c>
      <c r="G7" s="1">
        <f t="shared" si="1"/>
        <v>-2.8636443242852612</v>
      </c>
      <c r="H7">
        <v>2.5</v>
      </c>
      <c r="I7">
        <f t="shared" si="2"/>
        <v>6.8209051110151592E-3</v>
      </c>
      <c r="J7">
        <f t="shared" si="3"/>
        <v>0.99317909488898481</v>
      </c>
      <c r="K7">
        <f>100000*PRODUCT(J$2:J6)</f>
        <v>98753.886799766304</v>
      </c>
      <c r="L7">
        <f t="shared" si="4"/>
        <v>673.59089120515273</v>
      </c>
      <c r="M7">
        <f t="shared" si="5"/>
        <v>492085.45677081862</v>
      </c>
      <c r="N7">
        <f>SUM(M7:M$30)</f>
        <v>5686536.817725</v>
      </c>
      <c r="O7">
        <f t="shared" si="6"/>
        <v>57.582916500846594</v>
      </c>
    </row>
    <row r="8" spans="1:15" x14ac:dyDescent="0.2">
      <c r="A8" t="str">
        <v>25-29</v>
      </c>
      <c r="B8">
        <v>25</v>
      </c>
      <c r="C8">
        <f>SUM(males2017!D8,males2017!D65)</f>
        <v>8012</v>
      </c>
      <c r="D8">
        <f>SUM(males2017!E8,males2017!E65)</f>
        <v>5183026</v>
      </c>
      <c r="E8" s="3">
        <v>5</v>
      </c>
      <c r="F8">
        <f t="shared" si="0"/>
        <v>1.5458151280738318E-3</v>
      </c>
      <c r="G8" s="1">
        <f t="shared" si="1"/>
        <v>-2.8108424468072668</v>
      </c>
      <c r="H8">
        <v>2.5</v>
      </c>
      <c r="I8">
        <f t="shared" si="2"/>
        <v>7.6993213219308044E-3</v>
      </c>
      <c r="J8">
        <f t="shared" si="3"/>
        <v>0.99230067867806915</v>
      </c>
      <c r="K8">
        <f>100000*PRODUCT(J$2:J7)</f>
        <v>98080.295908561151</v>
      </c>
      <c r="L8">
        <f t="shared" si="4"/>
        <v>755.15171355007624</v>
      </c>
      <c r="M8">
        <f t="shared" si="5"/>
        <v>488513.60025893053</v>
      </c>
      <c r="N8">
        <f>SUM(M8:M$30)</f>
        <v>5194451.3609541813</v>
      </c>
      <c r="O8">
        <f t="shared" si="6"/>
        <v>52.961212166375333</v>
      </c>
    </row>
    <row r="9" spans="1:15" x14ac:dyDescent="0.2">
      <c r="A9" t="str">
        <v>30-34</v>
      </c>
      <c r="B9">
        <v>30</v>
      </c>
      <c r="C9">
        <f>SUM(males2017!D9,males2017!D66)</f>
        <v>8427</v>
      </c>
      <c r="D9">
        <f>SUM(males2017!E9,males2017!E66)</f>
        <v>4792262</v>
      </c>
      <c r="E9" s="3">
        <v>5</v>
      </c>
      <c r="F9">
        <f t="shared" si="0"/>
        <v>1.7584597837096553E-3</v>
      </c>
      <c r="G9" s="1">
        <f t="shared" si="1"/>
        <v>-2.7548675596260832</v>
      </c>
      <c r="H9">
        <v>2.5</v>
      </c>
      <c r="I9">
        <f t="shared" si="2"/>
        <v>8.7538158357951604E-3</v>
      </c>
      <c r="J9">
        <f t="shared" si="3"/>
        <v>0.99124618416420485</v>
      </c>
      <c r="K9">
        <f>100000*PRODUCT(J$2:J8)</f>
        <v>97325.144195011075</v>
      </c>
      <c r="L9">
        <f t="shared" si="4"/>
        <v>851.96638847532449</v>
      </c>
      <c r="M9">
        <f t="shared" si="5"/>
        <v>484495.80500386702</v>
      </c>
      <c r="N9">
        <f>SUM(M9:M$30)</f>
        <v>4705937.7606952516</v>
      </c>
      <c r="O9">
        <f t="shared" si="6"/>
        <v>48.352743780845891</v>
      </c>
    </row>
    <row r="10" spans="1:15" x14ac:dyDescent="0.2">
      <c r="A10" t="str">
        <v>35-39</v>
      </c>
      <c r="B10">
        <v>35</v>
      </c>
      <c r="C10">
        <f>SUM(males2017!D10,males2017!D67)</f>
        <v>9372</v>
      </c>
      <c r="D10">
        <f>SUM(males2017!E10,males2017!E67)</f>
        <v>4384954</v>
      </c>
      <c r="E10" s="3">
        <v>5</v>
      </c>
      <c r="F10">
        <f t="shared" si="0"/>
        <v>2.1373086239901262E-3</v>
      </c>
      <c r="G10" s="1">
        <f t="shared" si="1"/>
        <v>-2.6701327618704171</v>
      </c>
      <c r="H10">
        <v>2.5</v>
      </c>
      <c r="I10">
        <f t="shared" si="2"/>
        <v>1.0629745503114066E-2</v>
      </c>
      <c r="J10">
        <f t="shared" si="3"/>
        <v>0.98937025449688598</v>
      </c>
      <c r="K10">
        <f>100000*PRODUCT(J$2:J9)</f>
        <v>96473.17780653575</v>
      </c>
      <c r="L10">
        <f t="shared" si="4"/>
        <v>1025.4853279601375</v>
      </c>
      <c r="M10">
        <f t="shared" si="5"/>
        <v>479802.17571277841</v>
      </c>
      <c r="N10">
        <f>SUM(M10:M$30)</f>
        <v>4221441.9556913842</v>
      </c>
      <c r="O10">
        <f t="shared" si="6"/>
        <v>43.757674948335691</v>
      </c>
    </row>
    <row r="11" spans="1:15" x14ac:dyDescent="0.2">
      <c r="A11" t="str">
        <v>40-44</v>
      </c>
      <c r="B11">
        <v>40</v>
      </c>
      <c r="C11">
        <f>SUM(males2017!D11,males2017!D68)</f>
        <v>10589</v>
      </c>
      <c r="D11">
        <f>SUM(males2017!E11,males2017!E68)</f>
        <v>3941519</v>
      </c>
      <c r="E11" s="3">
        <v>5</v>
      </c>
      <c r="F11">
        <f t="shared" si="0"/>
        <v>2.6865277067039382E-3</v>
      </c>
      <c r="G11" s="1">
        <f t="shared" si="1"/>
        <v>-2.5708086761053064</v>
      </c>
      <c r="H11">
        <v>2.5</v>
      </c>
      <c r="I11">
        <f t="shared" si="2"/>
        <v>1.3343022534196456E-2</v>
      </c>
      <c r="J11">
        <f t="shared" si="3"/>
        <v>0.9866569774658035</v>
      </c>
      <c r="K11">
        <f>100000*PRODUCT(J$2:J10)</f>
        <v>95447.692478575613</v>
      </c>
      <c r="L11">
        <f t="shared" si="4"/>
        <v>1273.5607115786988</v>
      </c>
      <c r="M11">
        <f t="shared" si="5"/>
        <v>474054.56061393133</v>
      </c>
      <c r="N11">
        <f>SUM(M11:M$30)</f>
        <v>3741639.7799786059</v>
      </c>
      <c r="O11">
        <f t="shared" si="6"/>
        <v>39.200945385017683</v>
      </c>
    </row>
    <row r="12" spans="1:15" x14ac:dyDescent="0.2">
      <c r="A12" t="str">
        <v>45-49</v>
      </c>
      <c r="B12">
        <v>45</v>
      </c>
      <c r="C12">
        <f>SUM(males2017!D12,males2017!D69)</f>
        <v>15778</v>
      </c>
      <c r="D12">
        <f>SUM(males2017!E12,males2017!E69)</f>
        <v>4095467</v>
      </c>
      <c r="E12" s="3">
        <v>5</v>
      </c>
      <c r="F12">
        <f t="shared" si="0"/>
        <v>3.8525521021168037E-3</v>
      </c>
      <c r="G12" s="1">
        <f t="shared" si="1"/>
        <v>-2.4142514791484624</v>
      </c>
      <c r="H12">
        <v>2.5</v>
      </c>
      <c r="I12">
        <f t="shared" si="2"/>
        <v>1.9079003374195144E-2</v>
      </c>
      <c r="J12">
        <f t="shared" si="3"/>
        <v>0.9809209966258049</v>
      </c>
      <c r="K12">
        <f>100000*PRODUCT(J$2:J11)</f>
        <v>94174.131766996914</v>
      </c>
      <c r="L12">
        <f t="shared" si="4"/>
        <v>1796.7485777444381</v>
      </c>
      <c r="M12">
        <f t="shared" si="5"/>
        <v>466378.78739062347</v>
      </c>
      <c r="N12">
        <f>SUM(M12:M$30)</f>
        <v>3267585.2193646748</v>
      </c>
      <c r="O12">
        <f t="shared" si="6"/>
        <v>34.697269388681441</v>
      </c>
    </row>
    <row r="13" spans="1:15" x14ac:dyDescent="0.2">
      <c r="A13" t="str">
        <v>50-54</v>
      </c>
      <c r="B13">
        <v>50</v>
      </c>
      <c r="C13">
        <f>SUM(males2017!D13,males2017!D70)</f>
        <v>24653</v>
      </c>
      <c r="D13">
        <f>SUM(males2017!E13,males2017!E70)</f>
        <v>4045166</v>
      </c>
      <c r="E13" s="3">
        <v>5</v>
      </c>
      <c r="F13">
        <f t="shared" si="0"/>
        <v>6.094434690690073E-3</v>
      </c>
      <c r="G13" s="1">
        <f t="shared" si="1"/>
        <v>-2.2150665725886829</v>
      </c>
      <c r="H13">
        <v>2.5</v>
      </c>
      <c r="I13">
        <f t="shared" si="2"/>
        <v>3.0014864376715831E-2</v>
      </c>
      <c r="J13">
        <f t="shared" si="3"/>
        <v>0.96998513562328414</v>
      </c>
      <c r="K13">
        <f>100000*PRODUCT(J$2:J12)</f>
        <v>92377.383189252476</v>
      </c>
      <c r="L13">
        <f t="shared" si="4"/>
        <v>2772.6946279013209</v>
      </c>
      <c r="M13">
        <f t="shared" si="5"/>
        <v>454955.1793765091</v>
      </c>
      <c r="N13">
        <f>SUM(M13:M$30)</f>
        <v>2801206.4319740506</v>
      </c>
      <c r="O13">
        <f t="shared" si="6"/>
        <v>30.323509232073086</v>
      </c>
    </row>
    <row r="14" spans="1:15" x14ac:dyDescent="0.2">
      <c r="A14" t="str">
        <v>55-59</v>
      </c>
      <c r="B14">
        <v>55</v>
      </c>
      <c r="C14">
        <f>SUM(males2017!D14,males2017!D71)</f>
        <v>37645</v>
      </c>
      <c r="D14">
        <f>SUM(males2017!E14,males2017!E71)</f>
        <v>4029193</v>
      </c>
      <c r="E14" s="3">
        <v>5</v>
      </c>
      <c r="F14">
        <f t="shared" si="0"/>
        <v>9.343061997774741E-3</v>
      </c>
      <c r="G14" s="1">
        <f t="shared" si="1"/>
        <v>-2.0295107692940468</v>
      </c>
      <c r="H14">
        <v>2.5</v>
      </c>
      <c r="I14">
        <f t="shared" si="2"/>
        <v>4.5649055108819857E-2</v>
      </c>
      <c r="J14">
        <f t="shared" si="3"/>
        <v>0.95435094489118011</v>
      </c>
      <c r="K14">
        <f>100000*PRODUCT(J$2:J13)</f>
        <v>89604.688561351155</v>
      </c>
      <c r="L14">
        <f t="shared" si="4"/>
        <v>4090.3693661457655</v>
      </c>
      <c r="M14">
        <f t="shared" si="5"/>
        <v>437797.51939139137</v>
      </c>
      <c r="N14">
        <f>SUM(M14:M$30)</f>
        <v>2346251.2525975415</v>
      </c>
      <c r="O14">
        <f t="shared" si="6"/>
        <v>26.184469699831546</v>
      </c>
    </row>
    <row r="15" spans="1:15" x14ac:dyDescent="0.2">
      <c r="A15" t="str">
        <v>60-64</v>
      </c>
      <c r="B15">
        <v>60</v>
      </c>
      <c r="C15">
        <f>SUM(males2017!D15,males2017!D72)</f>
        <v>47710</v>
      </c>
      <c r="D15">
        <f>SUM(males2017!E15,males2017!E72)</f>
        <v>3553687</v>
      </c>
      <c r="E15" s="3">
        <v>5</v>
      </c>
      <c r="F15">
        <f t="shared" si="0"/>
        <v>1.3425493016126631E-2</v>
      </c>
      <c r="G15" s="1">
        <f t="shared" si="1"/>
        <v>-1.8720697570062954</v>
      </c>
      <c r="H15">
        <v>2.5</v>
      </c>
      <c r="I15">
        <f t="shared" si="2"/>
        <v>6.4947581815439429E-2</v>
      </c>
      <c r="J15">
        <f t="shared" si="3"/>
        <v>0.93505241818456053</v>
      </c>
      <c r="K15">
        <f>100000*PRODUCT(J$2:J14)</f>
        <v>85514.319195205389</v>
      </c>
      <c r="L15">
        <f t="shared" si="4"/>
        <v>5553.9482423222071</v>
      </c>
      <c r="M15">
        <f t="shared" si="5"/>
        <v>413686.72537022142</v>
      </c>
      <c r="N15">
        <f>SUM(M15:M$30)</f>
        <v>1908453.7332061501</v>
      </c>
      <c r="O15">
        <f t="shared" si="6"/>
        <v>22.317358673577012</v>
      </c>
    </row>
    <row r="16" spans="1:15" x14ac:dyDescent="0.2">
      <c r="A16" t="str">
        <v>65-69</v>
      </c>
      <c r="B16">
        <v>65</v>
      </c>
      <c r="C16">
        <f>SUM(males2017!D16,males2017!D73)</f>
        <v>53032</v>
      </c>
      <c r="D16">
        <f>SUM(males2017!E16,males2017!E73)</f>
        <v>2877044</v>
      </c>
      <c r="E16" s="3">
        <v>5</v>
      </c>
      <c r="F16">
        <f t="shared" si="0"/>
        <v>1.8432808118332568E-2</v>
      </c>
      <c r="G16" s="1">
        <f t="shared" si="1"/>
        <v>-1.7344084978033694</v>
      </c>
      <c r="H16">
        <v>2.5</v>
      </c>
      <c r="I16">
        <f t="shared" si="2"/>
        <v>8.8104028941821302E-2</v>
      </c>
      <c r="J16">
        <f t="shared" si="3"/>
        <v>0.91189597105817866</v>
      </c>
      <c r="K16">
        <f>100000*PRODUCT(J$2:J15)</f>
        <v>79960.370952883182</v>
      </c>
      <c r="L16">
        <f t="shared" si="4"/>
        <v>7044.8308366315905</v>
      </c>
      <c r="M16">
        <f t="shared" si="5"/>
        <v>382189.77767283691</v>
      </c>
      <c r="N16">
        <f>SUM(M16:M$30)</f>
        <v>1494767.0078359288</v>
      </c>
      <c r="O16">
        <f t="shared" si="6"/>
        <v>18.693847840159766</v>
      </c>
    </row>
    <row r="17" spans="1:15" x14ac:dyDescent="0.2">
      <c r="A17" t="str">
        <v>70-74</v>
      </c>
      <c r="B17">
        <v>70</v>
      </c>
      <c r="C17">
        <f>SUM(males2017!D17,males2017!D74)</f>
        <v>55866</v>
      </c>
      <c r="D17">
        <f>SUM(males2017!E17,males2017!E74)</f>
        <v>2100696</v>
      </c>
      <c r="E17" s="3">
        <v>5</v>
      </c>
      <c r="F17">
        <f t="shared" si="0"/>
        <v>2.6594043117138321E-2</v>
      </c>
      <c r="G17" s="1">
        <f t="shared" si="1"/>
        <v>-1.5752156314544323</v>
      </c>
      <c r="H17">
        <v>2.5</v>
      </c>
      <c r="I17">
        <f t="shared" si="2"/>
        <v>0.12468079921048437</v>
      </c>
      <c r="J17">
        <f t="shared" si="3"/>
        <v>0.87531920078951564</v>
      </c>
      <c r="K17">
        <f>100000*PRODUCT(J$2:J16)</f>
        <v>72915.540116251592</v>
      </c>
      <c r="L17">
        <f t="shared" si="4"/>
        <v>9091.1678165583799</v>
      </c>
      <c r="M17">
        <f t="shared" si="5"/>
        <v>341849.78103986202</v>
      </c>
      <c r="N17">
        <f>SUM(M17:M$30)</f>
        <v>1112577.2301630918</v>
      </c>
      <c r="O17">
        <f t="shared" si="6"/>
        <v>15.258437753999685</v>
      </c>
    </row>
    <row r="18" spans="1:15" x14ac:dyDescent="0.2">
      <c r="A18" t="str">
        <v>75-79</v>
      </c>
      <c r="B18">
        <v>75</v>
      </c>
      <c r="C18">
        <f>SUM(males2017!D18,males2017!D75)</f>
        <v>57021</v>
      </c>
      <c r="D18">
        <f>SUM(males2017!E18,males2017!E75)</f>
        <v>1379787</v>
      </c>
      <c r="E18" s="3">
        <v>5</v>
      </c>
      <c r="F18">
        <f t="shared" si="0"/>
        <v>4.1325943786975815E-2</v>
      </c>
      <c r="G18" s="1">
        <f t="shared" si="1"/>
        <v>-1.3837772193827631</v>
      </c>
      <c r="H18">
        <v>2.5</v>
      </c>
      <c r="I18">
        <f t="shared" si="2"/>
        <v>0.18728082664872059</v>
      </c>
      <c r="J18">
        <f t="shared" si="3"/>
        <v>0.81271917335127941</v>
      </c>
      <c r="K18">
        <f>100000*PRODUCT(J$2:J17)</f>
        <v>63824.372299693212</v>
      </c>
      <c r="L18">
        <f t="shared" si="4"/>
        <v>11953.081204622249</v>
      </c>
      <c r="M18">
        <f t="shared" si="5"/>
        <v>289239.1584869104</v>
      </c>
      <c r="N18">
        <f>SUM(M18:M$30)</f>
        <v>770727.44912322983</v>
      </c>
      <c r="O18">
        <f t="shared" si="6"/>
        <v>12.075754470474198</v>
      </c>
    </row>
    <row r="19" spans="1:15" x14ac:dyDescent="0.2">
      <c r="A19" t="str">
        <v>80-84</v>
      </c>
      <c r="B19">
        <v>80</v>
      </c>
      <c r="C19">
        <f>SUM(males2017!D19,males2017!D76)</f>
        <v>60665</v>
      </c>
      <c r="D19">
        <f>SUM(males2017!E19,males2017!E76)</f>
        <v>898163</v>
      </c>
      <c r="E19" s="3">
        <v>5</v>
      </c>
      <c r="F19">
        <f t="shared" si="0"/>
        <v>6.7543419178924091E-2</v>
      </c>
      <c r="G19" s="1">
        <f t="shared" si="1"/>
        <v>-1.1704169583148551</v>
      </c>
      <c r="H19">
        <v>2.5</v>
      </c>
      <c r="I19">
        <f t="shared" si="2"/>
        <v>0.28892896962399944</v>
      </c>
      <c r="J19">
        <f t="shared" si="3"/>
        <v>0.71107103037600061</v>
      </c>
      <c r="K19">
        <f>100000*PRODUCT(J$2:J18)</f>
        <v>51871.291095070963</v>
      </c>
      <c r="L19">
        <f t="shared" si="4"/>
        <v>14987.118689165385</v>
      </c>
      <c r="M19">
        <f t="shared" si="5"/>
        <v>221888.65875244135</v>
      </c>
      <c r="N19">
        <f>SUM(M19:M$30)</f>
        <v>481488.29063631949</v>
      </c>
      <c r="O19">
        <f t="shared" si="6"/>
        <v>9.2823656491186242</v>
      </c>
    </row>
    <row r="20" spans="1:15" x14ac:dyDescent="0.2">
      <c r="A20" t="str">
        <v>85+</v>
      </c>
      <c r="B20">
        <v>85</v>
      </c>
      <c r="C20">
        <f>SUM(males2017!D20,males2017!D77)</f>
        <v>119589</v>
      </c>
      <c r="D20">
        <f>SUM(males2017!E20,males2017!E77)</f>
        <v>841696</v>
      </c>
      <c r="E20" s="3">
        <v>5</v>
      </c>
      <c r="F20">
        <f t="shared" si="0"/>
        <v>0.14208098886058623</v>
      </c>
      <c r="G20" s="1">
        <f t="shared" si="1"/>
        <v>-0.84746402893595918</v>
      </c>
      <c r="H20">
        <v>2.5</v>
      </c>
      <c r="I20">
        <v>1</v>
      </c>
      <c r="J20">
        <f t="shared" si="3"/>
        <v>0</v>
      </c>
      <c r="K20">
        <f>100000*PRODUCT(J$2:J19)</f>
        <v>36884.172405905578</v>
      </c>
      <c r="L20">
        <f t="shared" si="4"/>
        <v>36884.172405905578</v>
      </c>
      <c r="M20">
        <f>K20/F20</f>
        <v>259599.63188387814</v>
      </c>
      <c r="N20">
        <f>SUM(M20:M$30)</f>
        <v>259599.63188387814</v>
      </c>
      <c r="O20">
        <f t="shared" si="6"/>
        <v>7.0382393029459234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7D2D-71D8-A944-A9B7-FC26DBCBA084}">
  <dimension ref="A1:O20"/>
  <sheetViews>
    <sheetView workbookViewId="0">
      <selection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SUM(males2017!D2,males2017!D78)</f>
        <v>4783</v>
      </c>
      <c r="D2">
        <f>SUM(males2017!E2,males2017!E78)</f>
        <v>774895</v>
      </c>
      <c r="E2" s="3">
        <v>1</v>
      </c>
      <c r="F2">
        <f>C2/D2</f>
        <v>6.1724491705327815E-3</v>
      </c>
      <c r="G2" s="1">
        <f>LOG(F2)</f>
        <v>-2.2095424777505093</v>
      </c>
      <c r="H2" s="1">
        <v>0.35</v>
      </c>
      <c r="I2">
        <f>(E2*F2)/(1+(E2-H2)*F2)</f>
        <v>6.1477836969850846E-3</v>
      </c>
      <c r="J2">
        <f>1-I2</f>
        <v>0.9938522163030149</v>
      </c>
      <c r="K2">
        <v>100000</v>
      </c>
      <c r="L2">
        <f>K2-K3</f>
        <v>614.77836969851342</v>
      </c>
      <c r="M2">
        <f>E2*K3+H2*L2</f>
        <v>99600.394059695973</v>
      </c>
      <c r="N2">
        <f>SUM(M2:M$30)</f>
        <v>7677318.8734030686</v>
      </c>
      <c r="O2">
        <f>N2/K2</f>
        <v>76.773188734030683</v>
      </c>
    </row>
    <row r="3" spans="1:15" x14ac:dyDescent="0.2">
      <c r="A3" t="str">
        <v>1-4</v>
      </c>
      <c r="B3">
        <v>1</v>
      </c>
      <c r="C3">
        <f>SUM(males2017!D3,males2017!D79)</f>
        <v>805</v>
      </c>
      <c r="D3">
        <f>SUM(males2017!E3,males2017!E79)</f>
        <v>3063664</v>
      </c>
      <c r="E3" s="3">
        <v>4</v>
      </c>
      <c r="F3">
        <f t="shared" ref="F3:F20" si="0">C3/D3</f>
        <v>2.6275727364358492E-4</v>
      </c>
      <c r="G3" s="1">
        <f t="shared" ref="G3:G20" si="1">LOG(F3)</f>
        <v>-3.580445252998866</v>
      </c>
      <c r="H3">
        <v>1.35</v>
      </c>
      <c r="I3">
        <f t="shared" ref="I3:I19" si="2">(E3*F3)/(1+(E3-H3)*F3)</f>
        <v>1.0502977651245526E-3</v>
      </c>
      <c r="J3">
        <f t="shared" ref="J3:J20" si="3">1-I3</f>
        <v>0.99894970223487545</v>
      </c>
      <c r="K3">
        <f>100000*PRODUCT(J2:J$2)</f>
        <v>99385.221630301487</v>
      </c>
      <c r="L3">
        <f t="shared" ref="L3:L20" si="4">K3-K4</f>
        <v>104.38407616470067</v>
      </c>
      <c r="M3">
        <f t="shared" ref="M3:M19" si="5">E3*K4+H3*L3</f>
        <v>397264.26871936949</v>
      </c>
      <c r="N3">
        <f>SUM(M3:M$30)</f>
        <v>7577718.4793433724</v>
      </c>
      <c r="O3">
        <f t="shared" ref="O3:O20" si="6">N3/K3</f>
        <v>76.245928268202476</v>
      </c>
    </row>
    <row r="4" spans="1:15" x14ac:dyDescent="0.2">
      <c r="A4" t="str">
        <v>5-9</v>
      </c>
      <c r="B4">
        <v>5</v>
      </c>
      <c r="C4">
        <f>SUM(males2017!D4,males2017!D80)</f>
        <v>462</v>
      </c>
      <c r="D4">
        <f>SUM(males2017!E4,males2017!E80)</f>
        <v>3773838</v>
      </c>
      <c r="E4" s="3">
        <v>5</v>
      </c>
      <c r="F4">
        <f t="shared" si="0"/>
        <v>1.2242178917060034E-4</v>
      </c>
      <c r="G4" s="1">
        <f t="shared" si="1"/>
        <v>-3.9121412776611995</v>
      </c>
      <c r="H4">
        <v>2.5</v>
      </c>
      <c r="I4">
        <f t="shared" si="2"/>
        <v>6.1192166449050372E-4</v>
      </c>
      <c r="J4">
        <f t="shared" si="3"/>
        <v>0.99938807833550947</v>
      </c>
      <c r="K4">
        <f>100000*PRODUCT(J$2:J3)</f>
        <v>99280.837554136786</v>
      </c>
      <c r="L4">
        <f t="shared" si="4"/>
        <v>60.752095368152368</v>
      </c>
      <c r="M4">
        <f t="shared" si="5"/>
        <v>496252.30753226357</v>
      </c>
      <c r="N4">
        <f>SUM(M4:M$30)</f>
        <v>7180454.2106240029</v>
      </c>
      <c r="O4">
        <f t="shared" si="6"/>
        <v>72.324674000746398</v>
      </c>
    </row>
    <row r="5" spans="1:15" x14ac:dyDescent="0.2">
      <c r="A5" t="str">
        <v>10-14</v>
      </c>
      <c r="B5">
        <v>10</v>
      </c>
      <c r="C5">
        <f>SUM(males2017!D5,males2017!D81)</f>
        <v>685</v>
      </c>
      <c r="D5">
        <f>SUM(males2017!E5,males2017!E81)</f>
        <v>3769451</v>
      </c>
      <c r="E5" s="3">
        <v>5</v>
      </c>
      <c r="F5">
        <f t="shared" si="0"/>
        <v>1.817240759993962E-4</v>
      </c>
      <c r="G5" s="1">
        <f t="shared" si="1"/>
        <v>-3.7405875306941185</v>
      </c>
      <c r="H5">
        <v>2.5</v>
      </c>
      <c r="I5">
        <f t="shared" si="2"/>
        <v>9.0820777195154757E-4</v>
      </c>
      <c r="J5">
        <f t="shared" si="3"/>
        <v>0.99909179222804845</v>
      </c>
      <c r="K5">
        <f>100000*PRODUCT(J$2:J4)</f>
        <v>99220.085458768634</v>
      </c>
      <c r="L5">
        <f t="shared" si="4"/>
        <v>90.112452747343923</v>
      </c>
      <c r="M5">
        <f t="shared" si="5"/>
        <v>495875.14616197482</v>
      </c>
      <c r="N5">
        <f>SUM(M5:M$30)</f>
        <v>6684201.9030917399</v>
      </c>
      <c r="O5">
        <f t="shared" si="6"/>
        <v>67.367427393210534</v>
      </c>
    </row>
    <row r="6" spans="1:15" x14ac:dyDescent="0.2">
      <c r="A6" t="str">
        <v>15-19</v>
      </c>
      <c r="B6">
        <v>15</v>
      </c>
      <c r="C6">
        <f>SUM(males2017!D6,males2017!D82)</f>
        <v>2848</v>
      </c>
      <c r="D6">
        <f>SUM(males2017!E6,males2017!E82)</f>
        <v>3765950</v>
      </c>
      <c r="E6" s="3">
        <v>5</v>
      </c>
      <c r="F6">
        <f t="shared" si="0"/>
        <v>7.5625008298039012E-4</v>
      </c>
      <c r="G6" s="1">
        <f t="shared" si="1"/>
        <v>-3.121334564686022</v>
      </c>
      <c r="H6">
        <v>2.5</v>
      </c>
      <c r="I6">
        <f t="shared" si="2"/>
        <v>3.7741149779887471E-3</v>
      </c>
      <c r="J6">
        <f t="shared" si="3"/>
        <v>0.99622588502201126</v>
      </c>
      <c r="K6">
        <f>100000*PRODUCT(J$2:J5)</f>
        <v>99129.97300602129</v>
      </c>
      <c r="L6">
        <f t="shared" si="4"/>
        <v>374.12791588965047</v>
      </c>
      <c r="M6">
        <f t="shared" si="5"/>
        <v>494714.54524038231</v>
      </c>
      <c r="N6">
        <f>SUM(M6:M$30)</f>
        <v>6188326.7569297655</v>
      </c>
      <c r="O6">
        <f t="shared" si="6"/>
        <v>62.426394048890522</v>
      </c>
    </row>
    <row r="7" spans="1:15" x14ac:dyDescent="0.2">
      <c r="A7" t="str">
        <v>20-24</v>
      </c>
      <c r="B7">
        <v>20</v>
      </c>
      <c r="C7">
        <f>SUM(males2017!D7,males2017!D83)</f>
        <v>5669</v>
      </c>
      <c r="D7">
        <f>SUM(males2017!E7,males2017!E83)</f>
        <v>3990741</v>
      </c>
      <c r="E7" s="3">
        <v>5</v>
      </c>
      <c r="F7">
        <f t="shared" si="0"/>
        <v>1.4205381907771012E-3</v>
      </c>
      <c r="G7" s="1">
        <f t="shared" si="1"/>
        <v>-2.8475470858968377</v>
      </c>
      <c r="H7">
        <v>2.5</v>
      </c>
      <c r="I7">
        <f t="shared" si="2"/>
        <v>7.0775561070170433E-3</v>
      </c>
      <c r="J7">
        <f t="shared" si="3"/>
        <v>0.99292244389298301</v>
      </c>
      <c r="K7">
        <f>100000*PRODUCT(J$2:J6)</f>
        <v>98755.845090131639</v>
      </c>
      <c r="L7">
        <f t="shared" si="4"/>
        <v>698.95003452127276</v>
      </c>
      <c r="M7">
        <f t="shared" si="5"/>
        <v>492031.85036435496</v>
      </c>
      <c r="N7">
        <f>SUM(M7:M$30)</f>
        <v>5693612.2116893828</v>
      </c>
      <c r="O7">
        <f t="shared" si="6"/>
        <v>57.653419972184793</v>
      </c>
    </row>
    <row r="8" spans="1:15" x14ac:dyDescent="0.2">
      <c r="A8" t="str">
        <v>25-29</v>
      </c>
      <c r="B8">
        <v>25</v>
      </c>
      <c r="C8">
        <f>SUM(males2017!D8,males2017!D84)</f>
        <v>7491</v>
      </c>
      <c r="D8">
        <f>SUM(males2017!E8,males2017!E84)</f>
        <v>4853834</v>
      </c>
      <c r="E8" s="3">
        <v>5</v>
      </c>
      <c r="F8">
        <f t="shared" si="0"/>
        <v>1.5433160672573476E-3</v>
      </c>
      <c r="G8" s="1">
        <f t="shared" si="1"/>
        <v>-2.8115451224080616</v>
      </c>
      <c r="H8">
        <v>2.5</v>
      </c>
      <c r="I8">
        <f t="shared" si="2"/>
        <v>7.686921960861859E-3</v>
      </c>
      <c r="J8">
        <f t="shared" si="3"/>
        <v>0.99231307803913815</v>
      </c>
      <c r="K8">
        <f>100000*PRODUCT(J$2:J7)</f>
        <v>98056.895055610366</v>
      </c>
      <c r="L8">
        <f t="shared" si="4"/>
        <v>753.75570001690357</v>
      </c>
      <c r="M8">
        <f t="shared" si="5"/>
        <v>488400.08602800959</v>
      </c>
      <c r="N8">
        <f>SUM(M8:M$30)</f>
        <v>5201580.3613250274</v>
      </c>
      <c r="O8">
        <f t="shared" si="6"/>
        <v>53.046553823421483</v>
      </c>
    </row>
    <row r="9" spans="1:15" x14ac:dyDescent="0.2">
      <c r="A9" t="str">
        <v>30-34</v>
      </c>
      <c r="B9">
        <v>30</v>
      </c>
      <c r="C9">
        <f>SUM(males2017!D9,males2017!D85)</f>
        <v>7856</v>
      </c>
      <c r="D9">
        <f>SUM(males2017!E9,males2017!E85)</f>
        <v>4504798</v>
      </c>
      <c r="E9" s="3">
        <v>5</v>
      </c>
      <c r="F9">
        <f t="shared" si="0"/>
        <v>1.7439183732544722E-3</v>
      </c>
      <c r="G9" s="1">
        <f t="shared" si="1"/>
        <v>-2.758473846739915</v>
      </c>
      <c r="H9">
        <v>2.5</v>
      </c>
      <c r="I9">
        <f t="shared" si="2"/>
        <v>8.6817412460950955E-3</v>
      </c>
      <c r="J9">
        <f t="shared" si="3"/>
        <v>0.99131825875390489</v>
      </c>
      <c r="K9">
        <f>100000*PRODUCT(J$2:J8)</f>
        <v>97303.139355593463</v>
      </c>
      <c r="L9">
        <f t="shared" si="4"/>
        <v>844.76067831799446</v>
      </c>
      <c r="M9">
        <f t="shared" si="5"/>
        <v>484403.79508217238</v>
      </c>
      <c r="N9">
        <f>SUM(M9:M$30)</f>
        <v>4713180.2752970178</v>
      </c>
      <c r="O9">
        <f t="shared" si="6"/>
        <v>48.438111108345048</v>
      </c>
    </row>
    <row r="10" spans="1:15" x14ac:dyDescent="0.2">
      <c r="A10" t="str">
        <v>35-39</v>
      </c>
      <c r="B10">
        <v>35</v>
      </c>
      <c r="C10">
        <f>SUM(males2017!D10,males2017!D86)</f>
        <v>8657</v>
      </c>
      <c r="D10">
        <f>SUM(males2017!E10,males2017!E86)</f>
        <v>4114802</v>
      </c>
      <c r="E10" s="3">
        <v>5</v>
      </c>
      <c r="F10">
        <f t="shared" si="0"/>
        <v>2.1038679382385833E-3</v>
      </c>
      <c r="G10" s="1">
        <f t="shared" si="1"/>
        <v>-2.6769815247342152</v>
      </c>
      <c r="H10">
        <v>2.5</v>
      </c>
      <c r="I10">
        <f t="shared" si="2"/>
        <v>1.0464300923172061E-2</v>
      </c>
      <c r="J10">
        <f t="shared" si="3"/>
        <v>0.98953569907682792</v>
      </c>
      <c r="K10">
        <f>100000*PRODUCT(J$2:J9)</f>
        <v>96458.378677275468</v>
      </c>
      <c r="L10">
        <f t="shared" si="4"/>
        <v>1009.369501040288</v>
      </c>
      <c r="M10">
        <f t="shared" si="5"/>
        <v>479768.46963377664</v>
      </c>
      <c r="N10">
        <f>SUM(M10:M$30)</f>
        <v>4228776.4802148454</v>
      </c>
      <c r="O10">
        <f t="shared" si="6"/>
        <v>43.840426702207246</v>
      </c>
    </row>
    <row r="11" spans="1:15" x14ac:dyDescent="0.2">
      <c r="A11" t="str">
        <v>40-44</v>
      </c>
      <c r="B11">
        <v>40</v>
      </c>
      <c r="C11">
        <f>SUM(males2017!D11,males2017!D87)</f>
        <v>9790</v>
      </c>
      <c r="D11">
        <f>SUM(males2017!E11,males2017!E87)</f>
        <v>3704685</v>
      </c>
      <c r="E11" s="3">
        <v>5</v>
      </c>
      <c r="F11">
        <f t="shared" si="0"/>
        <v>2.6425998431715515E-3</v>
      </c>
      <c r="G11" s="1">
        <f t="shared" si="1"/>
        <v>-2.5779685951201361</v>
      </c>
      <c r="H11">
        <v>2.5</v>
      </c>
      <c r="I11">
        <f t="shared" si="2"/>
        <v>1.3126280449216444E-2</v>
      </c>
      <c r="J11">
        <f t="shared" si="3"/>
        <v>0.98687371955078351</v>
      </c>
      <c r="K11">
        <f>100000*PRODUCT(J$2:J10)</f>
        <v>95449.00917623518</v>
      </c>
      <c r="L11">
        <f t="shared" si="4"/>
        <v>1252.8904630470934</v>
      </c>
      <c r="M11">
        <f t="shared" si="5"/>
        <v>474112.8197235582</v>
      </c>
      <c r="N11">
        <f>SUM(M11:M$30)</f>
        <v>3749008.0105810687</v>
      </c>
      <c r="O11">
        <f t="shared" si="6"/>
        <v>39.277600081305962</v>
      </c>
    </row>
    <row r="12" spans="1:15" x14ac:dyDescent="0.2">
      <c r="A12" t="str">
        <v>45-49</v>
      </c>
      <c r="B12">
        <v>45</v>
      </c>
      <c r="C12">
        <f>SUM(males2017!D12,males2017!D88)</f>
        <v>14549</v>
      </c>
      <c r="D12">
        <f>SUM(males2017!E12,males2017!E88)</f>
        <v>3841553</v>
      </c>
      <c r="E12" s="3">
        <v>5</v>
      </c>
      <c r="F12">
        <f t="shared" si="0"/>
        <v>3.7872704086081852E-3</v>
      </c>
      <c r="G12" s="1">
        <f t="shared" si="1"/>
        <v>-2.4216736854326903</v>
      </c>
      <c r="H12">
        <v>2.5</v>
      </c>
      <c r="I12">
        <f t="shared" si="2"/>
        <v>1.8758740981486104E-2</v>
      </c>
      <c r="J12">
        <f t="shared" si="3"/>
        <v>0.98124125901851389</v>
      </c>
      <c r="K12">
        <f>100000*PRODUCT(J$2:J11)</f>
        <v>94196.118713188087</v>
      </c>
      <c r="L12">
        <f t="shared" si="4"/>
        <v>1767.0005924020224</v>
      </c>
      <c r="M12">
        <f t="shared" si="5"/>
        <v>466563.09208493534</v>
      </c>
      <c r="N12">
        <f>SUM(M12:M$30)</f>
        <v>3274895.1908575101</v>
      </c>
      <c r="O12">
        <f t="shared" si="6"/>
        <v>34.766774211037664</v>
      </c>
    </row>
    <row r="13" spans="1:15" x14ac:dyDescent="0.2">
      <c r="A13" t="str">
        <v>50-54</v>
      </c>
      <c r="B13">
        <v>50</v>
      </c>
      <c r="C13">
        <f>SUM(males2017!D13,males2017!D89)</f>
        <v>23101</v>
      </c>
      <c r="D13">
        <f>SUM(males2017!E13,males2017!E89)</f>
        <v>3797978</v>
      </c>
      <c r="E13" s="3">
        <v>5</v>
      </c>
      <c r="F13">
        <f t="shared" si="0"/>
        <v>6.0824470283924762E-3</v>
      </c>
      <c r="G13" s="1">
        <f t="shared" si="1"/>
        <v>-2.2159216646210682</v>
      </c>
      <c r="H13">
        <v>2.5</v>
      </c>
      <c r="I13">
        <f t="shared" si="2"/>
        <v>2.9956709889345224E-2</v>
      </c>
      <c r="J13">
        <f t="shared" si="3"/>
        <v>0.97004329011065482</v>
      </c>
      <c r="K13">
        <f>100000*PRODUCT(J$2:J12)</f>
        <v>92429.118120786065</v>
      </c>
      <c r="L13">
        <f t="shared" si="4"/>
        <v>2768.8722768723965</v>
      </c>
      <c r="M13">
        <f t="shared" si="5"/>
        <v>455223.4099117493</v>
      </c>
      <c r="N13">
        <f>SUM(M13:M$30)</f>
        <v>2808332.0987725751</v>
      </c>
      <c r="O13">
        <f t="shared" si="6"/>
        <v>30.383629703170552</v>
      </c>
    </row>
    <row r="14" spans="1:15" x14ac:dyDescent="0.2">
      <c r="A14" t="str">
        <v>55-59</v>
      </c>
      <c r="B14">
        <v>55</v>
      </c>
      <c r="C14">
        <f>SUM(males2017!D14,males2017!D90)</f>
        <v>35114</v>
      </c>
      <c r="D14">
        <f>SUM(males2017!E14,males2017!E90)</f>
        <v>3786463</v>
      </c>
      <c r="E14" s="3">
        <v>5</v>
      </c>
      <c r="F14">
        <f t="shared" si="0"/>
        <v>9.2735621607817117E-3</v>
      </c>
      <c r="G14" s="1">
        <f t="shared" si="1"/>
        <v>-2.0327534126072688</v>
      </c>
      <c r="H14">
        <v>2.5</v>
      </c>
      <c r="I14">
        <f t="shared" si="2"/>
        <v>4.5317181553684749E-2</v>
      </c>
      <c r="J14">
        <f t="shared" si="3"/>
        <v>0.9546828184463152</v>
      </c>
      <c r="K14">
        <f>100000*PRODUCT(J$2:J13)</f>
        <v>89660.245843913668</v>
      </c>
      <c r="L14">
        <f t="shared" si="4"/>
        <v>4063.1496390566463</v>
      </c>
      <c r="M14">
        <f t="shared" si="5"/>
        <v>438143.3551219267</v>
      </c>
      <c r="N14">
        <f>SUM(M14:M$30)</f>
        <v>2353108.6888608253</v>
      </c>
      <c r="O14">
        <f t="shared" si="6"/>
        <v>26.244727155413653</v>
      </c>
    </row>
    <row r="15" spans="1:15" x14ac:dyDescent="0.2">
      <c r="A15" t="str">
        <v>60-64</v>
      </c>
      <c r="B15">
        <v>60</v>
      </c>
      <c r="C15">
        <f>SUM(males2017!D15,males2017!D91)</f>
        <v>44739</v>
      </c>
      <c r="D15">
        <f>SUM(males2017!E15,males2017!E91)</f>
        <v>3336778</v>
      </c>
      <c r="E15" s="3">
        <v>5</v>
      </c>
      <c r="F15">
        <f t="shared" si="0"/>
        <v>1.340784433366559E-2</v>
      </c>
      <c r="G15" s="1">
        <f t="shared" si="1"/>
        <v>-1.8726410408843313</v>
      </c>
      <c r="H15">
        <v>2.5</v>
      </c>
      <c r="I15">
        <f t="shared" si="2"/>
        <v>6.4864973016061048E-2</v>
      </c>
      <c r="J15">
        <f t="shared" si="3"/>
        <v>0.93513502698393891</v>
      </c>
      <c r="K15">
        <f>100000*PRODUCT(J$2:J14)</f>
        <v>85597.096204857022</v>
      </c>
      <c r="L15">
        <f t="shared" si="4"/>
        <v>5552.2533355812484</v>
      </c>
      <c r="M15">
        <f t="shared" si="5"/>
        <v>414104.847685332</v>
      </c>
      <c r="N15">
        <f>SUM(M15:M$30)</f>
        <v>1914965.3337388984</v>
      </c>
      <c r="O15">
        <f t="shared" si="6"/>
        <v>22.371849264090315</v>
      </c>
    </row>
    <row r="16" spans="1:15" x14ac:dyDescent="0.2">
      <c r="A16" t="str">
        <v>65-69</v>
      </c>
      <c r="B16">
        <v>65</v>
      </c>
      <c r="C16">
        <f>SUM(males2017!D16,males2017!D92)</f>
        <v>49814</v>
      </c>
      <c r="D16">
        <f>SUM(males2017!E16,males2017!E92)</f>
        <v>2703791</v>
      </c>
      <c r="E16" s="3">
        <v>5</v>
      </c>
      <c r="F16">
        <f t="shared" si="0"/>
        <v>1.8423761304035703E-2</v>
      </c>
      <c r="G16" s="1">
        <f t="shared" si="1"/>
        <v>-1.7346217016727699</v>
      </c>
      <c r="H16">
        <v>2.5</v>
      </c>
      <c r="I16">
        <f t="shared" si="2"/>
        <v>8.8062691500201878E-2</v>
      </c>
      <c r="J16">
        <f t="shared" si="3"/>
        <v>0.91193730849979815</v>
      </c>
      <c r="K16">
        <f>100000*PRODUCT(J$2:J15)</f>
        <v>80044.842869275773</v>
      </c>
      <c r="L16">
        <f t="shared" si="4"/>
        <v>7048.9643037791539</v>
      </c>
      <c r="M16">
        <f t="shared" si="5"/>
        <v>382601.80358693103</v>
      </c>
      <c r="N16">
        <f>SUM(M16:M$30)</f>
        <v>1500860.4860535664</v>
      </c>
      <c r="O16">
        <f t="shared" si="6"/>
        <v>18.750245890352708</v>
      </c>
    </row>
    <row r="17" spans="1:15" x14ac:dyDescent="0.2">
      <c r="A17" t="str">
        <v>70-74</v>
      </c>
      <c r="B17">
        <v>70</v>
      </c>
      <c r="C17">
        <f>SUM(males2017!D17,males2017!D93)</f>
        <v>52771</v>
      </c>
      <c r="D17">
        <f>SUM(males2017!E17,males2017!E93)</f>
        <v>1981742</v>
      </c>
      <c r="E17" s="3">
        <v>5</v>
      </c>
      <c r="F17">
        <f t="shared" si="0"/>
        <v>2.6628592420204041E-2</v>
      </c>
      <c r="G17" s="1">
        <f t="shared" si="1"/>
        <v>-1.5746517896367109</v>
      </c>
      <c r="H17">
        <v>2.5</v>
      </c>
      <c r="I17">
        <f t="shared" si="2"/>
        <v>0.12483266660185047</v>
      </c>
      <c r="J17">
        <f t="shared" si="3"/>
        <v>0.87516733339814956</v>
      </c>
      <c r="K17">
        <f>100000*PRODUCT(J$2:J16)</f>
        <v>72995.87856549662</v>
      </c>
      <c r="L17">
        <f t="shared" si="4"/>
        <v>9112.2701722758065</v>
      </c>
      <c r="M17">
        <f t="shared" si="5"/>
        <v>342198.7173967936</v>
      </c>
      <c r="N17">
        <f>SUM(M17:M$30)</f>
        <v>1118258.6824666355</v>
      </c>
      <c r="O17">
        <f t="shared" si="6"/>
        <v>15.31947699572191</v>
      </c>
    </row>
    <row r="18" spans="1:15" x14ac:dyDescent="0.2">
      <c r="A18" t="str">
        <v>75-79</v>
      </c>
      <c r="B18">
        <v>75</v>
      </c>
      <c r="C18">
        <f>SUM(males2017!D18,males2017!D94)</f>
        <v>53925</v>
      </c>
      <c r="D18">
        <f>SUM(males2017!E18,males2017!E94)</f>
        <v>1309271</v>
      </c>
      <c r="E18" s="3">
        <v>5</v>
      </c>
      <c r="F18">
        <f t="shared" si="0"/>
        <v>4.1187042254812026E-2</v>
      </c>
      <c r="G18" s="1">
        <f t="shared" si="1"/>
        <v>-1.3852393947038315</v>
      </c>
      <c r="H18">
        <v>2.5</v>
      </c>
      <c r="I18">
        <f t="shared" si="2"/>
        <v>0.1867101175243675</v>
      </c>
      <c r="J18">
        <f t="shared" si="3"/>
        <v>0.8132898824756325</v>
      </c>
      <c r="K18">
        <f>100000*PRODUCT(J$2:J17)</f>
        <v>63883.608393220813</v>
      </c>
      <c r="L18">
        <f t="shared" si="4"/>
        <v>11927.716030978925</v>
      </c>
      <c r="M18">
        <f t="shared" si="5"/>
        <v>289598.75188865676</v>
      </c>
      <c r="N18">
        <f>SUM(M18:M$30)</f>
        <v>776059.96506984194</v>
      </c>
      <c r="O18">
        <f t="shared" si="6"/>
        <v>12.148029589890788</v>
      </c>
    </row>
    <row r="19" spans="1:15" x14ac:dyDescent="0.2">
      <c r="A19" t="str">
        <v>80-84</v>
      </c>
      <c r="B19">
        <v>80</v>
      </c>
      <c r="C19">
        <f>SUM(males2017!D19,males2017!D95)</f>
        <v>57194</v>
      </c>
      <c r="D19">
        <f>SUM(males2017!E19,males2017!E95)</f>
        <v>853876</v>
      </c>
      <c r="E19" s="3">
        <v>5</v>
      </c>
      <c r="F19">
        <f t="shared" si="0"/>
        <v>6.6981622624362316E-2</v>
      </c>
      <c r="G19" s="1">
        <f t="shared" si="1"/>
        <v>-1.1740443359202029</v>
      </c>
      <c r="H19">
        <v>2.5</v>
      </c>
      <c r="I19">
        <f t="shared" si="2"/>
        <v>0.28687048645698848</v>
      </c>
      <c r="J19">
        <f t="shared" si="3"/>
        <v>0.71312951354301157</v>
      </c>
      <c r="K19">
        <f>100000*PRODUCT(J$2:J18)</f>
        <v>51955.892362241888</v>
      </c>
      <c r="L19">
        <f t="shared" si="4"/>
        <v>14904.612116263263</v>
      </c>
      <c r="M19">
        <f t="shared" si="5"/>
        <v>222517.93152055127</v>
      </c>
      <c r="N19">
        <f>SUM(M19:M$30)</f>
        <v>486461.21318118519</v>
      </c>
      <c r="O19">
        <f t="shared" si="6"/>
        <v>9.3629652203743703</v>
      </c>
    </row>
    <row r="20" spans="1:15" x14ac:dyDescent="0.2">
      <c r="A20" t="str">
        <v>85+</v>
      </c>
      <c r="B20">
        <v>85</v>
      </c>
      <c r="C20">
        <f>SUM(males2017!D20,males2017!D96)</f>
        <v>111728</v>
      </c>
      <c r="D20">
        <f>SUM(males2017!E20,males2017!E96)</f>
        <v>795920</v>
      </c>
      <c r="E20" s="3">
        <v>5</v>
      </c>
      <c r="F20">
        <f t="shared" si="0"/>
        <v>0.14037591717760578</v>
      </c>
      <c r="G20" s="1">
        <f t="shared" si="1"/>
        <v>-0.85270739316060629</v>
      </c>
      <c r="H20">
        <v>2.5</v>
      </c>
      <c r="I20">
        <v>1</v>
      </c>
      <c r="J20">
        <f t="shared" si="3"/>
        <v>0</v>
      </c>
      <c r="K20">
        <f>100000*PRODUCT(J$2:J19)</f>
        <v>37051.280245978625</v>
      </c>
      <c r="L20">
        <f t="shared" si="4"/>
        <v>37051.280245978625</v>
      </c>
      <c r="M20">
        <f>K20/F20</f>
        <v>263943.28166063392</v>
      </c>
      <c r="N20">
        <f>SUM(M20:M$30)</f>
        <v>263943.28166063392</v>
      </c>
      <c r="O20">
        <f t="shared" si="6"/>
        <v>7.1237290562795357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604E-B868-4540-BC28-FBCE712CD20F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SUM(males2017!D2,males2017!D21,males2017!D40)</f>
        <v>9339</v>
      </c>
      <c r="D2">
        <f>SUM(males2017!E2,males2017!E21,males2017!E40)</f>
        <v>1566248</v>
      </c>
      <c r="E2" s="3">
        <v>1</v>
      </c>
      <c r="F2">
        <f>C2/D2</f>
        <v>5.9626572547897905E-3</v>
      </c>
      <c r="G2" s="1">
        <f>LOG(F2)</f>
        <v>-2.2245601540336963</v>
      </c>
      <c r="H2" s="1">
        <v>0.35</v>
      </c>
      <c r="I2">
        <f>(E2*F2)/(1+(E2-H2)*F2)</f>
        <v>5.9396368426279577E-3</v>
      </c>
      <c r="J2">
        <f>1-I2</f>
        <v>0.99406036315737201</v>
      </c>
      <c r="K2">
        <v>100000</v>
      </c>
      <c r="L2">
        <f>K2-K3</f>
        <v>593.96368426279514</v>
      </c>
      <c r="M2">
        <f>E2*K3+H2*L2</f>
        <v>99613.923605229182</v>
      </c>
      <c r="N2">
        <f>SUM(M2:M$30)</f>
        <v>7709050.3848571563</v>
      </c>
      <c r="O2">
        <f>N2/K2</f>
        <v>77.090503848571558</v>
      </c>
    </row>
    <row r="3" spans="1:15" x14ac:dyDescent="0.2">
      <c r="A3" t="str">
        <v>1-4</v>
      </c>
      <c r="B3">
        <v>1</v>
      </c>
      <c r="C3">
        <f>SUM(males2017!D3,males2017!D22,males2017!D41)</f>
        <v>1591</v>
      </c>
      <c r="D3">
        <f>SUM(males2017!E3,males2017!E22,males2017!E41)</f>
        <v>6340911</v>
      </c>
      <c r="E3" s="3">
        <v>4</v>
      </c>
      <c r="F3">
        <f t="shared" ref="F3:F20" si="0">C3/D3</f>
        <v>2.5091031872234129E-4</v>
      </c>
      <c r="G3" s="1">
        <f t="shared" ref="G3:G20" si="1">LOG(F3)</f>
        <v>-3.6004814778961367</v>
      </c>
      <c r="H3">
        <v>1.35</v>
      </c>
      <c r="I3">
        <f t="shared" ref="I3:I19" si="2">(E3*F3)/(1+(E3-H3)*F3)</f>
        <v>1.0029743848395535E-3</v>
      </c>
      <c r="J3">
        <f t="shared" ref="J3:J20" si="3">1-I3</f>
        <v>0.99899702561516046</v>
      </c>
      <c r="K3">
        <f>100000*PRODUCT(J2:J$2)</f>
        <v>99406.036315737205</v>
      </c>
      <c r="L3">
        <f t="shared" ref="L3:L20" si="4">K3-K4</f>
        <v>99.701708123116987</v>
      </c>
      <c r="M3">
        <f t="shared" ref="M3:M19" si="5">E3*K4+H3*L3</f>
        <v>397359.93573642254</v>
      </c>
      <c r="N3">
        <f>SUM(M3:M$30)</f>
        <v>7609436.4612519285</v>
      </c>
      <c r="O3">
        <f t="shared" ref="O3:O20" si="6">N3/K3</f>
        <v>76.549038099482701</v>
      </c>
    </row>
    <row r="4" spans="1:15" x14ac:dyDescent="0.2">
      <c r="A4" t="str">
        <v>5-9</v>
      </c>
      <c r="B4">
        <v>5</v>
      </c>
      <c r="C4">
        <f>SUM(males2017!D4,males2017!D23,males2017!D42)</f>
        <v>936</v>
      </c>
      <c r="D4">
        <f>SUM(males2017!E4,males2017!E23,males2017!E42)</f>
        <v>8016551</v>
      </c>
      <c r="E4" s="3">
        <v>5</v>
      </c>
      <c r="F4">
        <f t="shared" si="0"/>
        <v>1.167584413795908E-4</v>
      </c>
      <c r="G4" s="1">
        <f t="shared" si="1"/>
        <v>-3.9327117110869101</v>
      </c>
      <c r="H4">
        <v>2.5</v>
      </c>
      <c r="I4">
        <f t="shared" si="2"/>
        <v>5.8362184995406469E-4</v>
      </c>
      <c r="J4">
        <f t="shared" si="3"/>
        <v>0.99941637815004591</v>
      </c>
      <c r="K4">
        <f>100000*PRODUCT(J$2:J3)</f>
        <v>99306.334607614088</v>
      </c>
      <c r="L4">
        <f t="shared" si="4"/>
        <v>57.957346715847962</v>
      </c>
      <c r="M4">
        <f t="shared" si="5"/>
        <v>496386.77967128082</v>
      </c>
      <c r="N4">
        <f>SUM(M4:M$30)</f>
        <v>7212076.5255155051</v>
      </c>
      <c r="O4">
        <f t="shared" si="6"/>
        <v>72.62453653145441</v>
      </c>
    </row>
    <row r="5" spans="1:15" x14ac:dyDescent="0.2">
      <c r="A5" t="str">
        <v>10-14</v>
      </c>
      <c r="B5">
        <v>10</v>
      </c>
      <c r="C5">
        <f>SUM(males2017!D5,males2017!D24,males2017!D43)</f>
        <v>1417</v>
      </c>
      <c r="D5">
        <f>SUM(males2017!E5,males2017!E24,males2017!E43)</f>
        <v>8186714</v>
      </c>
      <c r="E5" s="3">
        <v>5</v>
      </c>
      <c r="F5">
        <f t="shared" si="0"/>
        <v>1.7308531848065048E-4</v>
      </c>
      <c r="G5" s="1">
        <f t="shared" si="1"/>
        <v>-3.7617397684807594</v>
      </c>
      <c r="H5">
        <v>2.5</v>
      </c>
      <c r="I5">
        <f t="shared" si="2"/>
        <v>8.6505227278290981E-4</v>
      </c>
      <c r="J5">
        <f t="shared" si="3"/>
        <v>0.99913494772721712</v>
      </c>
      <c r="K5">
        <f>100000*PRODUCT(J$2:J4)</f>
        <v>99248.37726089824</v>
      </c>
      <c r="L5">
        <f t="shared" si="4"/>
        <v>85.855034319552942</v>
      </c>
      <c r="M5">
        <f t="shared" si="5"/>
        <v>496027.24871869228</v>
      </c>
      <c r="N5">
        <f>SUM(M5:M$30)</f>
        <v>6715689.7458442235</v>
      </c>
      <c r="O5">
        <f t="shared" si="6"/>
        <v>67.665486642571665</v>
      </c>
    </row>
    <row r="6" spans="1:15" x14ac:dyDescent="0.2">
      <c r="A6" t="str">
        <v>15-19</v>
      </c>
      <c r="B6">
        <v>15</v>
      </c>
      <c r="C6">
        <f>SUM(males2017!D6,males2017!D25,males2017!D44)</f>
        <v>5761</v>
      </c>
      <c r="D6">
        <f>SUM(males2017!E6,males2017!E25,males2017!E44)</f>
        <v>8240122</v>
      </c>
      <c r="E6" s="3">
        <v>5</v>
      </c>
      <c r="F6">
        <f t="shared" si="0"/>
        <v>6.991401340902477E-4</v>
      </c>
      <c r="G6" s="1">
        <f t="shared" si="1"/>
        <v>-3.1554357665111912</v>
      </c>
      <c r="H6">
        <v>2.5</v>
      </c>
      <c r="I6">
        <f t="shared" si="2"/>
        <v>3.4896013695277059E-3</v>
      </c>
      <c r="J6">
        <f t="shared" si="3"/>
        <v>0.9965103986304723</v>
      </c>
      <c r="K6">
        <f>100000*PRODUCT(J$2:J5)</f>
        <v>99162.522226578687</v>
      </c>
      <c r="L6">
        <f t="shared" si="4"/>
        <v>346.0376733676967</v>
      </c>
      <c r="M6">
        <f t="shared" si="5"/>
        <v>494947.51694947423</v>
      </c>
      <c r="N6">
        <f>SUM(M6:M$30)</f>
        <v>6219662.4971255315</v>
      </c>
      <c r="O6">
        <f t="shared" si="6"/>
        <v>62.721907001458518</v>
      </c>
    </row>
    <row r="7" spans="1:15" x14ac:dyDescent="0.2">
      <c r="A7" t="str">
        <v>20-24</v>
      </c>
      <c r="B7">
        <v>20</v>
      </c>
      <c r="C7">
        <f>SUM(males2017!D7,males2017!D26,males2017!D45)</f>
        <v>11877</v>
      </c>
      <c r="D7">
        <f>SUM(males2017!E7,males2017!E26,males2017!E45)</f>
        <v>8548080</v>
      </c>
      <c r="E7" s="3">
        <v>5</v>
      </c>
      <c r="F7">
        <f t="shared" si="0"/>
        <v>1.3894348204509083E-3</v>
      </c>
      <c r="G7" s="1">
        <f t="shared" si="1"/>
        <v>-2.8571618215260108</v>
      </c>
      <c r="H7">
        <v>2.5</v>
      </c>
      <c r="I7">
        <f t="shared" si="2"/>
        <v>6.9231260213534459E-3</v>
      </c>
      <c r="J7">
        <f t="shared" si="3"/>
        <v>0.99307687397864652</v>
      </c>
      <c r="K7">
        <f>100000*PRODUCT(J$2:J6)</f>
        <v>98816.48455321099</v>
      </c>
      <c r="L7">
        <f t="shared" si="4"/>
        <v>684.11897554900497</v>
      </c>
      <c r="M7">
        <f t="shared" si="5"/>
        <v>492372.12532718247</v>
      </c>
      <c r="N7">
        <f>SUM(M7:M$30)</f>
        <v>5724714.9801760567</v>
      </c>
      <c r="O7">
        <f t="shared" si="6"/>
        <v>57.932793359931715</v>
      </c>
    </row>
    <row r="8" spans="1:15" x14ac:dyDescent="0.2">
      <c r="A8" t="str">
        <v>25-29</v>
      </c>
      <c r="B8">
        <v>25</v>
      </c>
      <c r="C8">
        <f>SUM(males2017!D8,males2017!D27,males2017!D46)</f>
        <v>15506</v>
      </c>
      <c r="D8">
        <f>SUM(males2017!E8,males2017!E27,males2017!E46)</f>
        <v>9358819</v>
      </c>
      <c r="E8" s="3">
        <v>5</v>
      </c>
      <c r="F8">
        <f t="shared" si="0"/>
        <v>1.6568329828795705E-3</v>
      </c>
      <c r="G8" s="1">
        <f t="shared" si="1"/>
        <v>-2.7807212684482496</v>
      </c>
      <c r="H8">
        <v>2.5</v>
      </c>
      <c r="I8">
        <f t="shared" si="2"/>
        <v>8.2499927640976647E-3</v>
      </c>
      <c r="J8">
        <f t="shared" si="3"/>
        <v>0.99175000723590234</v>
      </c>
      <c r="K8">
        <f>100000*PRODUCT(J$2:J7)</f>
        <v>98132.365577661985</v>
      </c>
      <c r="L8">
        <f t="shared" si="4"/>
        <v>809.59130593949521</v>
      </c>
      <c r="M8">
        <f t="shared" si="5"/>
        <v>488637.8496234612</v>
      </c>
      <c r="N8">
        <f>SUM(M8:M$30)</f>
        <v>5232342.8548488757</v>
      </c>
      <c r="O8">
        <f t="shared" si="6"/>
        <v>53.319236971904012</v>
      </c>
    </row>
    <row r="9" spans="1:15" x14ac:dyDescent="0.2">
      <c r="A9" t="str">
        <v>30-34</v>
      </c>
      <c r="B9">
        <v>30</v>
      </c>
      <c r="C9">
        <f>SUM(males2017!D9,males2017!D28,males2017!D47)</f>
        <v>16384</v>
      </c>
      <c r="D9">
        <f>SUM(males2017!E9,males2017!E28,males2017!E47)</f>
        <v>8782381</v>
      </c>
      <c r="E9" s="3">
        <v>5</v>
      </c>
      <c r="F9">
        <f t="shared" si="0"/>
        <v>1.8655533163500877E-3</v>
      </c>
      <c r="G9" s="1">
        <f t="shared" si="1"/>
        <v>-2.7291923345803983</v>
      </c>
      <c r="H9">
        <v>2.5</v>
      </c>
      <c r="I9">
        <f t="shared" si="2"/>
        <v>9.284464920940946E-3</v>
      </c>
      <c r="J9">
        <f t="shared" si="3"/>
        <v>0.99071553507905907</v>
      </c>
      <c r="K9">
        <f>100000*PRODUCT(J$2:J8)</f>
        <v>97322.77427172249</v>
      </c>
      <c r="L9">
        <f t="shared" si="4"/>
        <v>903.58988373445754</v>
      </c>
      <c r="M9">
        <f t="shared" si="5"/>
        <v>484354.89664927631</v>
      </c>
      <c r="N9">
        <f>SUM(M9:M$30)</f>
        <v>4743705.0052254135</v>
      </c>
      <c r="O9">
        <f t="shared" si="6"/>
        <v>48.74198296054653</v>
      </c>
    </row>
    <row r="10" spans="1:15" x14ac:dyDescent="0.2">
      <c r="A10" t="str">
        <v>35-39</v>
      </c>
      <c r="B10">
        <v>35</v>
      </c>
      <c r="C10">
        <f>SUM(males2017!D10,males2017!D29,males2017!D48)</f>
        <v>17900</v>
      </c>
      <c r="D10">
        <f>SUM(males2017!E10,males2017!E29,males2017!E48)</f>
        <v>8338333</v>
      </c>
      <c r="E10" s="3">
        <v>5</v>
      </c>
      <c r="F10">
        <f t="shared" si="0"/>
        <v>2.1467120586333025E-3</v>
      </c>
      <c r="G10" s="1">
        <f t="shared" si="1"/>
        <v>-2.6682262041585094</v>
      </c>
      <c r="H10">
        <v>2.5</v>
      </c>
      <c r="I10">
        <f t="shared" si="2"/>
        <v>1.0676263136127842E-2</v>
      </c>
      <c r="J10">
        <f t="shared" si="3"/>
        <v>0.98932373686387221</v>
      </c>
      <c r="K10">
        <f>100000*PRODUCT(J$2:J9)</f>
        <v>96419.184387988033</v>
      </c>
      <c r="L10">
        <f t="shared" si="4"/>
        <v>1029.3965838969743</v>
      </c>
      <c r="M10">
        <f t="shared" si="5"/>
        <v>479522.43048019771</v>
      </c>
      <c r="N10">
        <f>SUM(M10:M$30)</f>
        <v>4259350.1085761385</v>
      </c>
      <c r="O10">
        <f t="shared" si="6"/>
        <v>44.175338503555849</v>
      </c>
    </row>
    <row r="11" spans="1:15" x14ac:dyDescent="0.2">
      <c r="A11" t="str">
        <v>40-44</v>
      </c>
      <c r="B11">
        <v>40</v>
      </c>
      <c r="C11">
        <f>SUM(males2017!D11,males2017!D30,males2017!D49)</f>
        <v>19494</v>
      </c>
      <c r="D11">
        <f>SUM(males2017!E11,males2017!E30,males2017!E49)</f>
        <v>7641437</v>
      </c>
      <c r="E11" s="3">
        <v>5</v>
      </c>
      <c r="F11">
        <f t="shared" si="0"/>
        <v>2.5510908484883145E-3</v>
      </c>
      <c r="G11" s="1">
        <f t="shared" si="1"/>
        <v>-2.5932740751829861</v>
      </c>
      <c r="H11">
        <v>2.5</v>
      </c>
      <c r="I11">
        <f t="shared" si="2"/>
        <v>1.2674618981213944E-2</v>
      </c>
      <c r="J11">
        <f t="shared" si="3"/>
        <v>0.98732538101878609</v>
      </c>
      <c r="K11">
        <f>100000*PRODUCT(J$2:J10)</f>
        <v>95389.787804091058</v>
      </c>
      <c r="L11">
        <f t="shared" si="4"/>
        <v>1209.0292151157046</v>
      </c>
      <c r="M11">
        <f t="shared" si="5"/>
        <v>473926.36598266603</v>
      </c>
      <c r="N11">
        <f>SUM(M11:M$30)</f>
        <v>3779827.6780959405</v>
      </c>
      <c r="O11">
        <f t="shared" si="6"/>
        <v>39.625076909268813</v>
      </c>
    </row>
    <row r="12" spans="1:15" x14ac:dyDescent="0.2">
      <c r="A12" t="str">
        <v>45-49</v>
      </c>
      <c r="B12">
        <v>45</v>
      </c>
      <c r="C12">
        <f>SUM(males2017!D12,males2017!D31,males2017!D50)</f>
        <v>29376</v>
      </c>
      <c r="D12">
        <f>SUM(males2017!E12,males2017!E31,males2017!E50)</f>
        <v>8104423</v>
      </c>
      <c r="E12" s="3">
        <v>5</v>
      </c>
      <c r="F12">
        <f t="shared" si="0"/>
        <v>3.6246874083448012E-3</v>
      </c>
      <c r="G12" s="1">
        <f t="shared" si="1"/>
        <v>-2.4407294408680444</v>
      </c>
      <c r="H12">
        <v>2.5</v>
      </c>
      <c r="I12">
        <f t="shared" si="2"/>
        <v>1.7960682393432122E-2</v>
      </c>
      <c r="J12">
        <f t="shared" si="3"/>
        <v>0.98203931760656793</v>
      </c>
      <c r="K12">
        <f>100000*PRODUCT(J$2:J11)</f>
        <v>94180.758588975354</v>
      </c>
      <c r="L12">
        <f t="shared" si="4"/>
        <v>1691.5506925890804</v>
      </c>
      <c r="M12">
        <f t="shared" si="5"/>
        <v>466674.91621340404</v>
      </c>
      <c r="N12">
        <f>SUM(M12:M$30)</f>
        <v>3305901.3121132744</v>
      </c>
      <c r="O12">
        <f t="shared" si="6"/>
        <v>35.10166366933742</v>
      </c>
    </row>
    <row r="13" spans="1:15" x14ac:dyDescent="0.2">
      <c r="A13" t="str">
        <v>50-54</v>
      </c>
      <c r="B13">
        <v>50</v>
      </c>
      <c r="C13">
        <f>SUM(males2017!D13,males2017!D32,males2017!D51)</f>
        <v>45833</v>
      </c>
      <c r="D13">
        <f>SUM(males2017!E13,males2017!E32,males2017!E51)</f>
        <v>8105695</v>
      </c>
      <c r="E13" s="3">
        <v>5</v>
      </c>
      <c r="F13">
        <f t="shared" si="0"/>
        <v>5.6544195161549998E-3</v>
      </c>
      <c r="G13" s="1">
        <f t="shared" si="1"/>
        <v>-2.2476119732090196</v>
      </c>
      <c r="H13">
        <v>2.5</v>
      </c>
      <c r="I13">
        <f t="shared" si="2"/>
        <v>2.7878012634001716E-2</v>
      </c>
      <c r="J13">
        <f t="shared" si="3"/>
        <v>0.97212198736599831</v>
      </c>
      <c r="K13">
        <f>100000*PRODUCT(J$2:J12)</f>
        <v>92489.207896386273</v>
      </c>
      <c r="L13">
        <f t="shared" si="4"/>
        <v>2578.4153062442638</v>
      </c>
      <c r="M13">
        <f t="shared" si="5"/>
        <v>456000.00121632067</v>
      </c>
      <c r="N13">
        <f>SUM(M13:M$30)</f>
        <v>2839226.3958998704</v>
      </c>
      <c r="O13">
        <f t="shared" si="6"/>
        <v>30.69792098425793</v>
      </c>
    </row>
    <row r="14" spans="1:15" x14ac:dyDescent="0.2">
      <c r="A14" t="str">
        <v>55-59</v>
      </c>
      <c r="B14">
        <v>55</v>
      </c>
      <c r="C14">
        <f>SUM(males2017!D14,males2017!D33,males2017!D52)</f>
        <v>69676</v>
      </c>
      <c r="D14">
        <f>SUM(males2017!E14,males2017!E33,males2017!E52)</f>
        <v>8094313</v>
      </c>
      <c r="E14" s="3">
        <v>5</v>
      </c>
      <c r="F14">
        <f t="shared" si="0"/>
        <v>8.6080189881463688E-3</v>
      </c>
      <c r="G14" s="1">
        <f t="shared" si="1"/>
        <v>-2.0650967836806955</v>
      </c>
      <c r="H14">
        <v>2.5</v>
      </c>
      <c r="I14">
        <f t="shared" si="2"/>
        <v>4.2133382548207338E-2</v>
      </c>
      <c r="J14">
        <f t="shared" si="3"/>
        <v>0.95786661745179269</v>
      </c>
      <c r="K14">
        <f>100000*PRODUCT(J$2:J13)</f>
        <v>89910.792590142009</v>
      </c>
      <c r="L14">
        <f t="shared" si="4"/>
        <v>3788.2458194129722</v>
      </c>
      <c r="M14">
        <f t="shared" si="5"/>
        <v>440083.34840217757</v>
      </c>
      <c r="N14">
        <f>SUM(M14:M$30)</f>
        <v>2383226.3946835496</v>
      </c>
      <c r="O14">
        <f t="shared" si="6"/>
        <v>26.506566409079248</v>
      </c>
    </row>
    <row r="15" spans="1:15" x14ac:dyDescent="0.2">
      <c r="A15" t="str">
        <v>60-64</v>
      </c>
      <c r="B15">
        <v>60</v>
      </c>
      <c r="C15">
        <f>SUM(males2017!D15,males2017!D34,males2017!D53)</f>
        <v>89010</v>
      </c>
      <c r="D15">
        <f>SUM(males2017!E15,males2017!E34,males2017!E53)</f>
        <v>7071456</v>
      </c>
      <c r="E15" s="3">
        <v>5</v>
      </c>
      <c r="F15">
        <f t="shared" si="0"/>
        <v>1.2587223904101221E-2</v>
      </c>
      <c r="G15" s="1">
        <f t="shared" si="1"/>
        <v>-1.9000700424157129</v>
      </c>
      <c r="H15">
        <v>2.5</v>
      </c>
      <c r="I15">
        <f t="shared" si="2"/>
        <v>6.101606242187909E-2</v>
      </c>
      <c r="J15">
        <f t="shared" si="3"/>
        <v>0.93898393757812093</v>
      </c>
      <c r="K15">
        <f>100000*PRODUCT(J$2:J14)</f>
        <v>86122.546770729037</v>
      </c>
      <c r="L15">
        <f t="shared" si="4"/>
        <v>5254.858689693996</v>
      </c>
      <c r="M15">
        <f t="shared" si="5"/>
        <v>417475.58712941018</v>
      </c>
      <c r="N15">
        <f>SUM(M15:M$30)</f>
        <v>1943143.046281372</v>
      </c>
      <c r="O15">
        <f t="shared" si="6"/>
        <v>22.56253581834158</v>
      </c>
    </row>
    <row r="16" spans="1:15" x14ac:dyDescent="0.2">
      <c r="A16" t="str">
        <v>65-69</v>
      </c>
      <c r="B16">
        <v>65</v>
      </c>
      <c r="C16">
        <f>SUM(males2017!D16,males2017!D35,males2017!D54)</f>
        <v>100420</v>
      </c>
      <c r="D16">
        <f>SUM(males2017!E16,males2017!E35,males2017!E54)</f>
        <v>5752105</v>
      </c>
      <c r="E16" s="3">
        <v>5</v>
      </c>
      <c r="F16">
        <f t="shared" si="0"/>
        <v>1.7457956695853084E-2</v>
      </c>
      <c r="G16" s="1">
        <f t="shared" si="1"/>
        <v>-1.7580065881015179</v>
      </c>
      <c r="H16">
        <v>2.5</v>
      </c>
      <c r="I16">
        <f t="shared" si="2"/>
        <v>8.3639352973561398E-2</v>
      </c>
      <c r="J16">
        <f t="shared" si="3"/>
        <v>0.9163606470264386</v>
      </c>
      <c r="K16">
        <f>100000*PRODUCT(J$2:J15)</f>
        <v>80867.688081035041</v>
      </c>
      <c r="L16">
        <f t="shared" si="4"/>
        <v>6763.721107565565</v>
      </c>
      <c r="M16">
        <f t="shared" si="5"/>
        <v>387429.13763626129</v>
      </c>
      <c r="N16">
        <f>SUM(M16:M$30)</f>
        <v>1525667.4591519618</v>
      </c>
      <c r="O16">
        <f t="shared" si="6"/>
        <v>18.866218329663845</v>
      </c>
    </row>
    <row r="17" spans="1:15" x14ac:dyDescent="0.2">
      <c r="A17" t="str">
        <v>70-74</v>
      </c>
      <c r="B17">
        <v>70</v>
      </c>
      <c r="C17">
        <f>SUM(males2017!D17,males2017!D36,males2017!D55)</f>
        <v>108995</v>
      </c>
      <c r="D17">
        <f>SUM(males2017!E17,males2017!E36,males2017!E55)</f>
        <v>4275985</v>
      </c>
      <c r="E17" s="3">
        <v>5</v>
      </c>
      <c r="F17">
        <f t="shared" si="0"/>
        <v>2.5490033290575153E-2</v>
      </c>
      <c r="G17" s="1">
        <f t="shared" si="1"/>
        <v>-1.5936295973316879</v>
      </c>
      <c r="H17">
        <v>2.5</v>
      </c>
      <c r="I17">
        <f t="shared" si="2"/>
        <v>0.11981494886470127</v>
      </c>
      <c r="J17">
        <f t="shared" si="3"/>
        <v>0.88018505113529877</v>
      </c>
      <c r="K17">
        <f>100000*PRODUCT(J$2:J16)</f>
        <v>74103.966973469476</v>
      </c>
      <c r="L17">
        <f t="shared" si="4"/>
        <v>8878.7630135977524</v>
      </c>
      <c r="M17">
        <f t="shared" si="5"/>
        <v>348322.92733335297</v>
      </c>
      <c r="N17">
        <f>SUM(M17:M$30)</f>
        <v>1138238.3215157005</v>
      </c>
      <c r="O17">
        <f t="shared" si="6"/>
        <v>15.360018741280205</v>
      </c>
    </row>
    <row r="18" spans="1:15" x14ac:dyDescent="0.2">
      <c r="A18" t="str">
        <v>75-79</v>
      </c>
      <c r="B18">
        <v>75</v>
      </c>
      <c r="C18">
        <f>SUM(males2017!D18,males2017!D37,males2017!D56)</f>
        <v>111321</v>
      </c>
      <c r="D18">
        <f>SUM(males2017!E18,males2017!E37,males2017!E56)</f>
        <v>2770285</v>
      </c>
      <c r="E18" s="3">
        <v>5</v>
      </c>
      <c r="F18">
        <f t="shared" si="0"/>
        <v>4.0183952192644437E-2</v>
      </c>
      <c r="G18" s="1">
        <f t="shared" si="1"/>
        <v>-1.3959473515338312</v>
      </c>
      <c r="H18">
        <v>2.5</v>
      </c>
      <c r="I18">
        <f t="shared" si="2"/>
        <v>0.18257799718722195</v>
      </c>
      <c r="J18">
        <f t="shared" si="3"/>
        <v>0.8174220028127781</v>
      </c>
      <c r="K18">
        <f>100000*PRODUCT(J$2:J17)</f>
        <v>65225.203959871724</v>
      </c>
      <c r="L18">
        <f t="shared" si="4"/>
        <v>11908.687105121426</v>
      </c>
      <c r="M18">
        <f t="shared" si="5"/>
        <v>296354.30203655502</v>
      </c>
      <c r="N18">
        <f>SUM(M18:M$30)</f>
        <v>789915.39418234746</v>
      </c>
      <c r="O18">
        <f t="shared" si="6"/>
        <v>12.110585268055649</v>
      </c>
    </row>
    <row r="19" spans="1:15" x14ac:dyDescent="0.2">
      <c r="A19" t="str">
        <v>80-84</v>
      </c>
      <c r="B19">
        <v>80</v>
      </c>
      <c r="C19">
        <f>SUM(males2017!D19,males2017!D38,males2017!D57)</f>
        <v>119221</v>
      </c>
      <c r="D19">
        <f>SUM(males2017!E19,males2017!E38,males2017!E57)</f>
        <v>1789192</v>
      </c>
      <c r="E19" s="3">
        <v>5</v>
      </c>
      <c r="F19">
        <f t="shared" si="0"/>
        <v>6.6633988973793759E-2</v>
      </c>
      <c r="G19" s="1">
        <f t="shared" si="1"/>
        <v>-1.1763041873704316</v>
      </c>
      <c r="H19">
        <v>2.5</v>
      </c>
      <c r="I19">
        <f t="shared" si="2"/>
        <v>0.28559423680359441</v>
      </c>
      <c r="J19">
        <f t="shared" si="3"/>
        <v>0.71440576319640559</v>
      </c>
      <c r="K19">
        <f>100000*PRODUCT(J$2:J18)</f>
        <v>53316.516854750298</v>
      </c>
      <c r="L19">
        <f t="shared" si="4"/>
        <v>15226.889940158391</v>
      </c>
      <c r="M19">
        <f t="shared" si="5"/>
        <v>228515.35942335552</v>
      </c>
      <c r="N19">
        <f>SUM(M19:M$30)</f>
        <v>493561.09214579244</v>
      </c>
      <c r="O19">
        <f t="shared" si="6"/>
        <v>9.2571893526052431</v>
      </c>
    </row>
    <row r="20" spans="1:15" x14ac:dyDescent="0.2">
      <c r="A20" t="str">
        <v>85+</v>
      </c>
      <c r="B20">
        <v>85</v>
      </c>
      <c r="C20">
        <f>SUM(males2017!D20,males2017!D39,males2017!D58)</f>
        <v>240460</v>
      </c>
      <c r="D20">
        <f>SUM(males2017!E20,males2017!E39,males2017!E58)</f>
        <v>1673235</v>
      </c>
      <c r="E20" s="3">
        <v>5</v>
      </c>
      <c r="F20">
        <f t="shared" si="0"/>
        <v>0.14370964030754796</v>
      </c>
      <c r="G20" s="1">
        <f t="shared" si="1"/>
        <v>-0.84251409761426477</v>
      </c>
      <c r="H20">
        <v>2.5</v>
      </c>
      <c r="I20">
        <v>1</v>
      </c>
      <c r="J20">
        <f t="shared" si="3"/>
        <v>0</v>
      </c>
      <c r="K20">
        <f>100000*PRODUCT(J$2:J19)</f>
        <v>38089.626914591907</v>
      </c>
      <c r="L20">
        <f t="shared" si="4"/>
        <v>38089.626914591907</v>
      </c>
      <c r="M20">
        <f>K20/F20</f>
        <v>265045.73272243695</v>
      </c>
      <c r="N20">
        <f>SUM(M20:M$30)</f>
        <v>265045.73272243695</v>
      </c>
      <c r="O20">
        <f t="shared" si="6"/>
        <v>6.958475422107627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EE1E-E2EC-8D4C-B5D1-71D5AE9F79D3}">
  <dimension ref="A1:O20"/>
  <sheetViews>
    <sheetView workbookViewId="0">
      <selection activeCell="I37" sqref="I37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SUM(males2017!D2,males2017!D40,males2017!D97)</f>
        <v>8003</v>
      </c>
      <c r="D2">
        <f>SUM(males2017!E2,males2017!E40,males2017!E97)</f>
        <v>1270415</v>
      </c>
      <c r="E2" s="3">
        <v>1</v>
      </c>
      <c r="F2">
        <f>C2/D2</f>
        <v>6.2995162997918006E-3</v>
      </c>
      <c r="G2" s="1">
        <f>LOG(F2)</f>
        <v>-2.2006927960061042</v>
      </c>
      <c r="H2" s="1">
        <v>0.35</v>
      </c>
      <c r="I2">
        <f>(E2*F2)/(1+(E2-H2)*F2)</f>
        <v>6.2738269509510676E-3</v>
      </c>
      <c r="J2">
        <f>1-I2</f>
        <v>0.99372617304904898</v>
      </c>
      <c r="K2">
        <v>100000</v>
      </c>
      <c r="L2">
        <f>K2-K3</f>
        <v>627.38269509510428</v>
      </c>
      <c r="M2">
        <f>E2*K3+H2*L2</f>
        <v>99592.201248188183</v>
      </c>
      <c r="N2">
        <f>SUM(M2:M$30)</f>
        <v>7664545.2057020897</v>
      </c>
      <c r="O2">
        <f>N2/K2</f>
        <v>76.645452057020904</v>
      </c>
    </row>
    <row r="3" spans="1:15" x14ac:dyDescent="0.2">
      <c r="A3" t="str">
        <v>1-4</v>
      </c>
      <c r="B3">
        <v>1</v>
      </c>
      <c r="C3">
        <f>SUM(males2017!D3,males2017!D41,males2017!D98)</f>
        <v>1361</v>
      </c>
      <c r="D3">
        <f>SUM(males2017!E3,males2017!E41,males2017!E98)</f>
        <v>5081324</v>
      </c>
      <c r="E3" s="3">
        <v>4</v>
      </c>
      <c r="F3">
        <f t="shared" ref="F3:F20" si="0">C3/D3</f>
        <v>2.6784357777618587E-4</v>
      </c>
      <c r="G3" s="1">
        <f t="shared" ref="G3:G20" si="1">LOG(F3)</f>
        <v>-3.5721187624694011</v>
      </c>
      <c r="H3">
        <v>1.35</v>
      </c>
      <c r="I3">
        <f t="shared" ref="I3:I19" si="2">(E3*F3)/(1+(E3-H3)*F3)</f>
        <v>1.0706144045445338E-3</v>
      </c>
      <c r="J3">
        <f t="shared" ref="J3:J20" si="3">1-I3</f>
        <v>0.99892938559545552</v>
      </c>
      <c r="K3">
        <f>100000*PRODUCT(J2:J$2)</f>
        <v>99372.617304904896</v>
      </c>
      <c r="L3">
        <f t="shared" ref="L3:L20" si="4">K3-K4</f>
        <v>106.38975550391478</v>
      </c>
      <c r="M3">
        <f t="shared" ref="M3:M19" si="5">E3*K4+H3*L3</f>
        <v>397208.53636753419</v>
      </c>
      <c r="N3">
        <f>SUM(M3:M$30)</f>
        <v>7564953.0044539003</v>
      </c>
      <c r="O3">
        <f t="shared" ref="O3:O20" si="6">N3/K3</f>
        <v>76.127138537997482</v>
      </c>
    </row>
    <row r="4" spans="1:15" x14ac:dyDescent="0.2">
      <c r="A4" t="str">
        <v>5-9</v>
      </c>
      <c r="B4">
        <v>5</v>
      </c>
      <c r="C4">
        <f>SUM(males2017!D4,males2017!D42,males2017!D99)</f>
        <v>783</v>
      </c>
      <c r="D4">
        <f>SUM(males2017!E4,males2017!E42,males2017!E99)</f>
        <v>6323102</v>
      </c>
      <c r="E4" s="3">
        <v>5</v>
      </c>
      <c r="F4">
        <f t="shared" si="0"/>
        <v>1.2383162567992736E-4</v>
      </c>
      <c r="G4" s="1">
        <f t="shared" si="1"/>
        <v>-3.9071684255562964</v>
      </c>
      <c r="H4">
        <v>2.5</v>
      </c>
      <c r="I4">
        <f t="shared" si="2"/>
        <v>6.1896650932690832E-4</v>
      </c>
      <c r="J4">
        <f t="shared" si="3"/>
        <v>0.99938103349067309</v>
      </c>
      <c r="K4">
        <f>100000*PRODUCT(J$2:J3)</f>
        <v>99266.227549400981</v>
      </c>
      <c r="L4">
        <f t="shared" si="4"/>
        <v>61.442470360314474</v>
      </c>
      <c r="M4">
        <f t="shared" si="5"/>
        <v>496177.53157110413</v>
      </c>
      <c r="N4">
        <f>SUM(M4:M$30)</f>
        <v>7167744.4680863665</v>
      </c>
      <c r="O4">
        <f t="shared" si="6"/>
        <v>72.207281822201367</v>
      </c>
    </row>
    <row r="5" spans="1:15" x14ac:dyDescent="0.2">
      <c r="A5" t="str">
        <v>10-14</v>
      </c>
      <c r="B5">
        <v>10</v>
      </c>
      <c r="C5">
        <f>SUM(males2017!D5,males2017!D43,males2017!D100)</f>
        <v>1198</v>
      </c>
      <c r="D5">
        <f>SUM(males2017!E5,males2017!E43,males2017!E100)</f>
        <v>6350561</v>
      </c>
      <c r="E5" s="3">
        <v>5</v>
      </c>
      <c r="F5">
        <f t="shared" si="0"/>
        <v>1.8864475122748998E-4</v>
      </c>
      <c r="G5" s="1">
        <f t="shared" si="1"/>
        <v>-3.7243552739225652</v>
      </c>
      <c r="H5">
        <v>2.5</v>
      </c>
      <c r="I5">
        <f t="shared" si="2"/>
        <v>9.4277913030120454E-4</v>
      </c>
      <c r="J5">
        <f t="shared" si="3"/>
        <v>0.99905722086969884</v>
      </c>
      <c r="K5">
        <f>100000*PRODUCT(J$2:J4)</f>
        <v>99204.785079040666</v>
      </c>
      <c r="L5">
        <f t="shared" si="4"/>
        <v>93.528200998523971</v>
      </c>
      <c r="M5">
        <f t="shared" si="5"/>
        <v>495790.10489270702</v>
      </c>
      <c r="N5">
        <f>SUM(M5:M$30)</f>
        <v>6671566.9365152633</v>
      </c>
      <c r="O5">
        <f t="shared" si="6"/>
        <v>67.250455017867765</v>
      </c>
    </row>
    <row r="6" spans="1:15" x14ac:dyDescent="0.2">
      <c r="A6" t="str">
        <v>15-19</v>
      </c>
      <c r="B6">
        <v>15</v>
      </c>
      <c r="C6">
        <f>SUM(males2017!D6,males2017!D44,males2017!D101)</f>
        <v>4710</v>
      </c>
      <c r="D6">
        <f>SUM(males2017!E6,males2017!E44,males2017!E101)</f>
        <v>6516971</v>
      </c>
      <c r="E6" s="3">
        <v>5</v>
      </c>
      <c r="F6">
        <f t="shared" si="0"/>
        <v>7.2272839636696254E-4</v>
      </c>
      <c r="G6" s="1">
        <f t="shared" si="1"/>
        <v>-3.1410248812952752</v>
      </c>
      <c r="H6">
        <v>2.5</v>
      </c>
      <c r="I6">
        <f t="shared" si="2"/>
        <v>3.6071245534747406E-3</v>
      </c>
      <c r="J6">
        <f t="shared" si="3"/>
        <v>0.99639287544652522</v>
      </c>
      <c r="K6">
        <f>100000*PRODUCT(J$2:J5)</f>
        <v>99111.256878042142</v>
      </c>
      <c r="L6">
        <f t="shared" si="4"/>
        <v>357.50664821053215</v>
      </c>
      <c r="M6">
        <f t="shared" si="5"/>
        <v>494662.51776968437</v>
      </c>
      <c r="N6">
        <f>SUM(M6:M$30)</f>
        <v>6175776.8316225549</v>
      </c>
      <c r="O6">
        <f t="shared" si="6"/>
        <v>62.311558002154477</v>
      </c>
    </row>
    <row r="7" spans="1:15" x14ac:dyDescent="0.2">
      <c r="A7" t="str">
        <v>20-24</v>
      </c>
      <c r="B7">
        <v>20</v>
      </c>
      <c r="C7">
        <f>SUM(males2017!D7,males2017!D45,males2017!D102)</f>
        <v>9633</v>
      </c>
      <c r="D7">
        <f>SUM(males2017!E7,males2017!E45,males2017!E102)</f>
        <v>7182033</v>
      </c>
      <c r="E7" s="3">
        <v>5</v>
      </c>
      <c r="F7">
        <f t="shared" si="0"/>
        <v>1.3412636784041511E-3</v>
      </c>
      <c r="G7" s="1">
        <f t="shared" si="1"/>
        <v>-2.8724858360044432</v>
      </c>
      <c r="H7">
        <v>2.5</v>
      </c>
      <c r="I7">
        <f t="shared" si="2"/>
        <v>6.6839061905127669E-3</v>
      </c>
      <c r="J7">
        <f t="shared" si="3"/>
        <v>0.99331609380948727</v>
      </c>
      <c r="K7">
        <f>100000*PRODUCT(J$2:J6)</f>
        <v>98753.75022983161</v>
      </c>
      <c r="L7">
        <f t="shared" si="4"/>
        <v>660.06080249752267</v>
      </c>
      <c r="M7">
        <f t="shared" si="5"/>
        <v>492118.59914291429</v>
      </c>
      <c r="N7">
        <f>SUM(M7:M$30)</f>
        <v>5681114.3138528718</v>
      </c>
      <c r="O7">
        <f t="shared" si="6"/>
        <v>57.528086787905259</v>
      </c>
    </row>
    <row r="8" spans="1:15" x14ac:dyDescent="0.2">
      <c r="A8" t="str">
        <v>25-29</v>
      </c>
      <c r="B8">
        <v>25</v>
      </c>
      <c r="C8">
        <f>SUM(males2017!D8,males2017!D46,males2017!D103)</f>
        <v>12321</v>
      </c>
      <c r="D8">
        <f>SUM(males2017!E8,males2017!E46,males2017!E103)</f>
        <v>7770612</v>
      </c>
      <c r="E8" s="3">
        <v>5</v>
      </c>
      <c r="F8">
        <f t="shared" si="0"/>
        <v>1.5855893975918499E-3</v>
      </c>
      <c r="G8" s="1">
        <f t="shared" si="1"/>
        <v>-2.79980926685902</v>
      </c>
      <c r="H8">
        <v>2.5</v>
      </c>
      <c r="I8">
        <f t="shared" si="2"/>
        <v>7.8966448968965826E-3</v>
      </c>
      <c r="J8">
        <f t="shared" si="3"/>
        <v>0.99210335510310343</v>
      </c>
      <c r="K8">
        <f>100000*PRODUCT(J$2:J7)</f>
        <v>98093.689427334088</v>
      </c>
      <c r="L8">
        <f t="shared" si="4"/>
        <v>774.61103203411039</v>
      </c>
      <c r="M8">
        <f t="shared" si="5"/>
        <v>488531.91955658514</v>
      </c>
      <c r="N8">
        <f>SUM(M8:M$30)</f>
        <v>5188995.7147099571</v>
      </c>
      <c r="O8">
        <f t="shared" si="6"/>
        <v>52.898364257711656</v>
      </c>
    </row>
    <row r="9" spans="1:15" x14ac:dyDescent="0.2">
      <c r="A9" t="str">
        <v>30-34</v>
      </c>
      <c r="B9">
        <v>30</v>
      </c>
      <c r="C9">
        <f>SUM(males2017!D9,males2017!D47,males2017!D104)</f>
        <v>13269</v>
      </c>
      <c r="D9">
        <f>SUM(males2017!E9,males2017!E47,males2017!E104)</f>
        <v>7115493</v>
      </c>
      <c r="E9" s="3">
        <v>5</v>
      </c>
      <c r="F9">
        <f t="shared" si="0"/>
        <v>1.8648040269310924E-3</v>
      </c>
      <c r="G9" s="1">
        <f t="shared" si="1"/>
        <v>-2.7293668016538977</v>
      </c>
      <c r="H9">
        <v>2.5</v>
      </c>
      <c r="I9">
        <f t="shared" si="2"/>
        <v>9.2807531699447953E-3</v>
      </c>
      <c r="J9">
        <f t="shared" si="3"/>
        <v>0.99071924683005519</v>
      </c>
      <c r="K9">
        <f>100000*PRODUCT(J$2:J8)</f>
        <v>97319.078395299977</v>
      </c>
      <c r="L9">
        <f t="shared" si="4"/>
        <v>903.19434531328443</v>
      </c>
      <c r="M9">
        <f t="shared" si="5"/>
        <v>484337.40611321671</v>
      </c>
      <c r="N9">
        <f>SUM(M9:M$30)</f>
        <v>4700463.7951533711</v>
      </c>
      <c r="O9">
        <f t="shared" si="6"/>
        <v>48.299509948712995</v>
      </c>
    </row>
    <row r="10" spans="1:15" x14ac:dyDescent="0.2">
      <c r="A10" t="str">
        <v>35-39</v>
      </c>
      <c r="B10">
        <v>35</v>
      </c>
      <c r="C10">
        <f>SUM(males2017!D10,males2017!D48,males2017!D105)</f>
        <v>14649</v>
      </c>
      <c r="D10">
        <f>SUM(males2017!E10,males2017!E48,males2017!E105)</f>
        <v>6595431</v>
      </c>
      <c r="E10" s="3">
        <v>5</v>
      </c>
      <c r="F10">
        <f t="shared" si="0"/>
        <v>2.2210830497658152E-3</v>
      </c>
      <c r="G10" s="1">
        <f t="shared" si="1"/>
        <v>-2.6534352021986272</v>
      </c>
      <c r="H10">
        <v>2.5</v>
      </c>
      <c r="I10">
        <f t="shared" si="2"/>
        <v>1.1044090642513663E-2</v>
      </c>
      <c r="J10">
        <f t="shared" si="3"/>
        <v>0.98895590935748634</v>
      </c>
      <c r="K10">
        <f>100000*PRODUCT(J$2:J9)</f>
        <v>96415.884049986693</v>
      </c>
      <c r="L10">
        <f t="shared" si="4"/>
        <v>1064.825762826149</v>
      </c>
      <c r="M10">
        <f t="shared" si="5"/>
        <v>479417.3558428681</v>
      </c>
      <c r="N10">
        <f>SUM(M10:M$30)</f>
        <v>4216126.3890401544</v>
      </c>
      <c r="O10">
        <f t="shared" si="6"/>
        <v>43.728545670486298</v>
      </c>
    </row>
    <row r="11" spans="1:15" x14ac:dyDescent="0.2">
      <c r="A11" t="str">
        <v>40-44</v>
      </c>
      <c r="B11">
        <v>40</v>
      </c>
      <c r="C11">
        <f>SUM(males2017!D11,males2017!D49,males2017!D106)</f>
        <v>16293</v>
      </c>
      <c r="D11">
        <f>SUM(males2017!E11,males2017!E49,males2017!E106)</f>
        <v>5933787</v>
      </c>
      <c r="E11" s="3">
        <v>5</v>
      </c>
      <c r="F11">
        <f t="shared" si="0"/>
        <v>2.7458012901373104E-3</v>
      </c>
      <c r="G11" s="1">
        <f t="shared" si="1"/>
        <v>-2.5613308952563818</v>
      </c>
      <c r="H11">
        <v>2.5</v>
      </c>
      <c r="I11">
        <f t="shared" si="2"/>
        <v>1.3635406161114713E-2</v>
      </c>
      <c r="J11">
        <f t="shared" si="3"/>
        <v>0.98636459383888531</v>
      </c>
      <c r="K11">
        <f>100000*PRODUCT(J$2:J10)</f>
        <v>95351.058287160544</v>
      </c>
      <c r="L11">
        <f t="shared" si="4"/>
        <v>1300.1504076375568</v>
      </c>
      <c r="M11">
        <f t="shared" si="5"/>
        <v>473504.91541670886</v>
      </c>
      <c r="N11">
        <f>SUM(M11:M$30)</f>
        <v>3736709.0331972865</v>
      </c>
      <c r="O11">
        <f t="shared" si="6"/>
        <v>39.188962349466145</v>
      </c>
    </row>
    <row r="12" spans="1:15" x14ac:dyDescent="0.2">
      <c r="A12" t="str">
        <v>45-49</v>
      </c>
      <c r="B12">
        <v>45</v>
      </c>
      <c r="C12">
        <f>SUM(males2017!D12,males2017!D50,males2017!D107)</f>
        <v>24361</v>
      </c>
      <c r="D12">
        <f>SUM(males2017!E12,males2017!E50,males2017!E107)</f>
        <v>6205389</v>
      </c>
      <c r="E12" s="3">
        <v>5</v>
      </c>
      <c r="F12">
        <f t="shared" si="0"/>
        <v>3.9257812846221242E-3</v>
      </c>
      <c r="G12" s="1">
        <f t="shared" si="1"/>
        <v>-2.406073899725226</v>
      </c>
      <c r="H12">
        <v>2.5</v>
      </c>
      <c r="I12">
        <f t="shared" si="2"/>
        <v>1.9438131788155719E-2</v>
      </c>
      <c r="J12">
        <f t="shared" si="3"/>
        <v>0.98056186821184432</v>
      </c>
      <c r="K12">
        <f>100000*PRODUCT(J$2:J11)</f>
        <v>94050.907879522987</v>
      </c>
      <c r="L12">
        <f t="shared" si="4"/>
        <v>1828.1739421578532</v>
      </c>
      <c r="M12">
        <f t="shared" si="5"/>
        <v>465684.1045422203</v>
      </c>
      <c r="N12">
        <f>SUM(M12:M$30)</f>
        <v>3263204.1177805774</v>
      </c>
      <c r="O12">
        <f t="shared" si="6"/>
        <v>34.696146920353662</v>
      </c>
    </row>
    <row r="13" spans="1:15" x14ac:dyDescent="0.2">
      <c r="A13" t="str">
        <v>50-54</v>
      </c>
      <c r="B13">
        <v>50</v>
      </c>
      <c r="C13">
        <f>SUM(males2017!D13,males2017!D51,males2017!D108)</f>
        <v>38135</v>
      </c>
      <c r="D13">
        <f>SUM(males2017!E13,males2017!E51,males2017!E108)</f>
        <v>6187340</v>
      </c>
      <c r="E13" s="3">
        <v>5</v>
      </c>
      <c r="F13">
        <f t="shared" si="0"/>
        <v>6.1633916998257736E-3</v>
      </c>
      <c r="G13" s="1">
        <f t="shared" si="1"/>
        <v>-2.2101802308305425</v>
      </c>
      <c r="H13">
        <v>2.5</v>
      </c>
      <c r="I13">
        <f t="shared" si="2"/>
        <v>3.0349321606910434E-2</v>
      </c>
      <c r="J13">
        <f t="shared" si="3"/>
        <v>0.9696506783930896</v>
      </c>
      <c r="K13">
        <f>100000*PRODUCT(J$2:J12)</f>
        <v>92222.733937365134</v>
      </c>
      <c r="L13">
        <f t="shared" si="4"/>
        <v>2798.8974117336329</v>
      </c>
      <c r="M13">
        <f t="shared" si="5"/>
        <v>454116.42615749157</v>
      </c>
      <c r="N13">
        <f>SUM(M13:M$30)</f>
        <v>2797520.0132383574</v>
      </c>
      <c r="O13">
        <f t="shared" si="6"/>
        <v>30.334386043449413</v>
      </c>
    </row>
    <row r="14" spans="1:15" x14ac:dyDescent="0.2">
      <c r="A14" t="str">
        <v>55-59</v>
      </c>
      <c r="B14">
        <v>55</v>
      </c>
      <c r="C14">
        <f>SUM(males2017!D14,males2017!D52,males2017!D109)</f>
        <v>58387</v>
      </c>
      <c r="D14">
        <f>SUM(males2017!E14,males2017!E52,males2017!E109)</f>
        <v>6237963</v>
      </c>
      <c r="E14" s="3">
        <v>5</v>
      </c>
      <c r="F14">
        <f t="shared" si="0"/>
        <v>9.3599465081790328E-3</v>
      </c>
      <c r="G14" s="1">
        <f t="shared" si="1"/>
        <v>-2.0287266332350846</v>
      </c>
      <c r="H14">
        <v>2.5</v>
      </c>
      <c r="I14">
        <f t="shared" si="2"/>
        <v>4.572966450684262E-2</v>
      </c>
      <c r="J14">
        <f t="shared" si="3"/>
        <v>0.95427033549315743</v>
      </c>
      <c r="K14">
        <f>100000*PRODUCT(J$2:J13)</f>
        <v>89423.836525631501</v>
      </c>
      <c r="L14">
        <f t="shared" si="4"/>
        <v>4089.3220432318631</v>
      </c>
      <c r="M14">
        <f t="shared" si="5"/>
        <v>436895.87752007786</v>
      </c>
      <c r="N14">
        <f>SUM(M14:M$30)</f>
        <v>2343403.5870808661</v>
      </c>
      <c r="O14">
        <f t="shared" si="6"/>
        <v>26.20558095166469</v>
      </c>
    </row>
    <row r="15" spans="1:15" x14ac:dyDescent="0.2">
      <c r="A15" t="str">
        <v>60-64</v>
      </c>
      <c r="B15">
        <v>60</v>
      </c>
      <c r="C15">
        <f>SUM(males2017!D15,males2017!D53,males2017!D110)</f>
        <v>74507</v>
      </c>
      <c r="D15">
        <f>SUM(males2017!E15,males2017!E53,males2017!E110)</f>
        <v>5555678</v>
      </c>
      <c r="E15" s="3">
        <v>5</v>
      </c>
      <c r="F15">
        <f t="shared" si="0"/>
        <v>1.3410964422344131E-2</v>
      </c>
      <c r="G15" s="1">
        <f t="shared" si="1"/>
        <v>-1.8725399896173209</v>
      </c>
      <c r="H15">
        <v>2.5</v>
      </c>
      <c r="I15">
        <f t="shared" si="2"/>
        <v>6.4879577836466751E-2</v>
      </c>
      <c r="J15">
        <f t="shared" si="3"/>
        <v>0.93512042216353319</v>
      </c>
      <c r="K15">
        <f>100000*PRODUCT(J$2:J14)</f>
        <v>85334.514482399638</v>
      </c>
      <c r="L15">
        <f t="shared" si="4"/>
        <v>5536.4672744979471</v>
      </c>
      <c r="M15">
        <f t="shared" si="5"/>
        <v>412831.40422575333</v>
      </c>
      <c r="N15">
        <f>SUM(M15:M$30)</f>
        <v>1906507.709560788</v>
      </c>
      <c r="O15">
        <f t="shared" si="6"/>
        <v>22.341577978439286</v>
      </c>
    </row>
    <row r="16" spans="1:15" x14ac:dyDescent="0.2">
      <c r="A16" t="str">
        <v>65-69</v>
      </c>
      <c r="B16">
        <v>65</v>
      </c>
      <c r="C16">
        <f>SUM(males2017!D16,males2017!D54,males2017!D111)</f>
        <v>84024</v>
      </c>
      <c r="D16">
        <f>SUM(males2017!E16,males2017!E54,males2017!E111)</f>
        <v>4597405</v>
      </c>
      <c r="E16" s="3">
        <v>5</v>
      </c>
      <c r="F16">
        <f t="shared" si="0"/>
        <v>1.8276397228436478E-2</v>
      </c>
      <c r="G16" s="1">
        <f t="shared" si="1"/>
        <v>-1.7381094113384135</v>
      </c>
      <c r="H16">
        <v>2.5</v>
      </c>
      <c r="I16">
        <f t="shared" si="2"/>
        <v>8.7389091756258239E-2</v>
      </c>
      <c r="J16">
        <f t="shared" si="3"/>
        <v>0.9126109082437418</v>
      </c>
      <c r="K16">
        <f>100000*PRODUCT(J$2:J15)</f>
        <v>79798.047207901691</v>
      </c>
      <c r="L16">
        <f t="shared" si="4"/>
        <v>6973.4788694215531</v>
      </c>
      <c r="M16">
        <f t="shared" si="5"/>
        <v>381556.53886595456</v>
      </c>
      <c r="N16">
        <f>SUM(M16:M$30)</f>
        <v>1493676.3053350346</v>
      </c>
      <c r="O16">
        <f t="shared" si="6"/>
        <v>18.718206241858123</v>
      </c>
    </row>
    <row r="17" spans="1:15" x14ac:dyDescent="0.2">
      <c r="A17" t="str">
        <v>70-74</v>
      </c>
      <c r="B17">
        <v>70</v>
      </c>
      <c r="C17">
        <f>SUM(males2017!D17,males2017!D55,males2017!D112)</f>
        <v>90022</v>
      </c>
      <c r="D17">
        <f>SUM(males2017!E17,males2017!E55,males2017!E112)</f>
        <v>3424467</v>
      </c>
      <c r="E17" s="3">
        <v>5</v>
      </c>
      <c r="F17">
        <f t="shared" si="0"/>
        <v>2.6287886552856254E-2</v>
      </c>
      <c r="G17" s="1">
        <f t="shared" si="1"/>
        <v>-1.5802443281320364</v>
      </c>
      <c r="H17">
        <v>2.5</v>
      </c>
      <c r="I17">
        <f t="shared" si="2"/>
        <v>0.12333395989940601</v>
      </c>
      <c r="J17">
        <f t="shared" si="3"/>
        <v>0.87666604010059401</v>
      </c>
      <c r="K17">
        <f>100000*PRODUCT(J$2:J16)</f>
        <v>72824.568338480138</v>
      </c>
      <c r="L17">
        <f t="shared" si="4"/>
        <v>8981.7423911496517</v>
      </c>
      <c r="M17">
        <f t="shared" si="5"/>
        <v>341668.48571452656</v>
      </c>
      <c r="N17">
        <f>SUM(M17:M$30)</f>
        <v>1112119.7664690802</v>
      </c>
      <c r="O17">
        <f t="shared" si="6"/>
        <v>15.271216731420592</v>
      </c>
    </row>
    <row r="18" spans="1:15" x14ac:dyDescent="0.2">
      <c r="A18" t="str">
        <v>75-79</v>
      </c>
      <c r="B18">
        <v>75</v>
      </c>
      <c r="C18">
        <f>SUM(males2017!D18,males2017!D56,males2017!D113)</f>
        <v>91754</v>
      </c>
      <c r="D18">
        <f>SUM(males2017!E18,males2017!E56,males2017!E113)</f>
        <v>2241124</v>
      </c>
      <c r="E18" s="3">
        <v>5</v>
      </c>
      <c r="F18">
        <f t="shared" si="0"/>
        <v>4.094106350206414E-2</v>
      </c>
      <c r="G18" s="1">
        <f t="shared" si="1"/>
        <v>-1.3878408801132056</v>
      </c>
      <c r="H18">
        <v>2.5</v>
      </c>
      <c r="I18">
        <f t="shared" si="2"/>
        <v>0.18569857466619225</v>
      </c>
      <c r="J18">
        <f t="shared" si="3"/>
        <v>0.81430142533380778</v>
      </c>
      <c r="K18">
        <f>100000*PRODUCT(J$2:J17)</f>
        <v>63842.825947330486</v>
      </c>
      <c r="L18">
        <f t="shared" si="4"/>
        <v>11855.521781081072</v>
      </c>
      <c r="M18">
        <f t="shared" si="5"/>
        <v>289575.32528394973</v>
      </c>
      <c r="N18">
        <f>SUM(M18:M$30)</f>
        <v>770451.28075455362</v>
      </c>
      <c r="O18">
        <f t="shared" si="6"/>
        <v>12.067938242429401</v>
      </c>
    </row>
    <row r="19" spans="1:15" x14ac:dyDescent="0.2">
      <c r="A19" t="str">
        <v>80-84</v>
      </c>
      <c r="B19">
        <v>80</v>
      </c>
      <c r="C19">
        <f>SUM(males2017!D19,males2017!D57,males2017!D114)</f>
        <v>97903</v>
      </c>
      <c r="D19">
        <f>SUM(males2017!E19,males2017!E57,males2017!E114)</f>
        <v>1457662</v>
      </c>
      <c r="E19" s="3">
        <v>5</v>
      </c>
      <c r="F19">
        <f t="shared" si="0"/>
        <v>6.7164404368090819E-2</v>
      </c>
      <c r="G19" s="1">
        <f t="shared" si="1"/>
        <v>-1.1728608323368452</v>
      </c>
      <c r="H19">
        <v>2.5</v>
      </c>
      <c r="I19">
        <f t="shared" si="2"/>
        <v>0.28754076183925287</v>
      </c>
      <c r="J19">
        <f t="shared" si="3"/>
        <v>0.71245923816074708</v>
      </c>
      <c r="K19">
        <f>100000*PRODUCT(J$2:J18)</f>
        <v>51987.304166249414</v>
      </c>
      <c r="L19">
        <f t="shared" si="4"/>
        <v>14948.469045932325</v>
      </c>
      <c r="M19">
        <f t="shared" si="5"/>
        <v>222565.34821641626</v>
      </c>
      <c r="N19">
        <f>SUM(M19:M$30)</f>
        <v>480875.95547060383</v>
      </c>
      <c r="O19">
        <f t="shared" si="6"/>
        <v>9.2498728907507477</v>
      </c>
    </row>
    <row r="20" spans="1:15" x14ac:dyDescent="0.2">
      <c r="A20" t="str">
        <v>85+</v>
      </c>
      <c r="B20">
        <v>85</v>
      </c>
      <c r="C20">
        <f>SUM(males2017!D20,males2017!D58,males2017!D115)</f>
        <v>193818</v>
      </c>
      <c r="D20">
        <f>SUM(males2017!E20,males2017!E58,males2017!E115)</f>
        <v>1351696</v>
      </c>
      <c r="E20" s="3">
        <v>5</v>
      </c>
      <c r="F20">
        <f t="shared" si="0"/>
        <v>0.14338875013316604</v>
      </c>
      <c r="G20" s="1">
        <f t="shared" si="1"/>
        <v>-0.84348492082124682</v>
      </c>
      <c r="H20">
        <v>2.5</v>
      </c>
      <c r="I20">
        <v>1</v>
      </c>
      <c r="J20">
        <f t="shared" si="3"/>
        <v>0</v>
      </c>
      <c r="K20">
        <f>100000*PRODUCT(J$2:J19)</f>
        <v>37038.83512031709</v>
      </c>
      <c r="L20">
        <f t="shared" si="4"/>
        <v>37038.83512031709</v>
      </c>
      <c r="M20">
        <f>K20/F20</f>
        <v>258310.60725418758</v>
      </c>
      <c r="N20">
        <f>SUM(M20:M$30)</f>
        <v>258310.60725418758</v>
      </c>
      <c r="O20">
        <f t="shared" si="6"/>
        <v>6.9740478180561141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DE74-67E7-234B-B2EE-CE28DAD47DC1}">
  <dimension ref="A1:O20"/>
  <sheetViews>
    <sheetView workbookViewId="0">
      <selection activeCell="P42" sqref="P42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SUM(males2017!D2,males2017!D40,males2017!D59)</f>
        <v>7892</v>
      </c>
      <c r="D2">
        <f>SUM(males2017!E2,males2017!E40,males2017!E59)</f>
        <v>1253134</v>
      </c>
      <c r="E2" s="3">
        <v>1</v>
      </c>
      <c r="F2">
        <f>C2/D2</f>
        <v>6.2978101304409584E-3</v>
      </c>
      <c r="G2" s="1">
        <f>LOG(F2)</f>
        <v>-2.2008104368313854</v>
      </c>
      <c r="H2" s="1">
        <v>0.35</v>
      </c>
      <c r="I2">
        <f>(E2*F2)/(1+(E2-H2)*F2)</f>
        <v>6.2721346668321853E-3</v>
      </c>
      <c r="J2">
        <f>1-I2</f>
        <v>0.99372786533316781</v>
      </c>
      <c r="K2">
        <v>100000</v>
      </c>
      <c r="L2">
        <f>K2-K3</f>
        <v>627.21346668321348</v>
      </c>
      <c r="M2">
        <f>E2*K3+H2*L2</f>
        <v>99592.311246655911</v>
      </c>
      <c r="N2">
        <f>SUM(M2:M$30)</f>
        <v>7647562.9183053151</v>
      </c>
      <c r="O2">
        <f>N2/K2</f>
        <v>76.475629183053144</v>
      </c>
    </row>
    <row r="3" spans="1:15" x14ac:dyDescent="0.2">
      <c r="A3" t="str">
        <v>1-4</v>
      </c>
      <c r="B3">
        <v>1</v>
      </c>
      <c r="C3">
        <f>SUM(males2017!D3,males2017!D41,males2017!D60)</f>
        <v>1370</v>
      </c>
      <c r="D3">
        <f>SUM(males2017!E3,males2017!E41,males2017!E60)</f>
        <v>5015778</v>
      </c>
      <c r="E3" s="3">
        <v>4</v>
      </c>
      <c r="F3">
        <f t="shared" ref="F3:F20" si="0">C3/D3</f>
        <v>2.7313808545753024E-4</v>
      </c>
      <c r="G3" s="1">
        <f t="shared" ref="G3:G20" si="1">LOG(F3)</f>
        <v>-3.5636177390736306</v>
      </c>
      <c r="H3">
        <v>1.35</v>
      </c>
      <c r="I3">
        <f t="shared" ref="I3:I19" si="2">(E3*F3)/(1+(E3-H3)*F3)</f>
        <v>1.0917621070291451E-3</v>
      </c>
      <c r="J3">
        <f t="shared" ref="J3:J20" si="3">1-I3</f>
        <v>0.9989082378929709</v>
      </c>
      <c r="K3">
        <f>100000*PRODUCT(J2:J$2)</f>
        <v>99372.786533316787</v>
      </c>
      <c r="L3">
        <f t="shared" ref="L3:L20" si="4">K3-K4</f>
        <v>108.4914428069751</v>
      </c>
      <c r="M3">
        <f t="shared" ref="M3:M19" si="5">E3*K4+H3*L3</f>
        <v>397203.64380982867</v>
      </c>
      <c r="N3">
        <f>SUM(M3:M$30)</f>
        <v>7547970.6070586592</v>
      </c>
      <c r="O3">
        <f t="shared" ref="O3:O20" si="6">N3/K3</f>
        <v>75.956113040344761</v>
      </c>
    </row>
    <row r="4" spans="1:15" x14ac:dyDescent="0.2">
      <c r="A4" t="str">
        <v>5-9</v>
      </c>
      <c r="B4">
        <v>5</v>
      </c>
      <c r="C4">
        <f>SUM(males2017!D4,males2017!D42,males2017!D61)</f>
        <v>795</v>
      </c>
      <c r="D4">
        <f>SUM(males2017!E4,males2017!E42,males2017!E61)</f>
        <v>6251290</v>
      </c>
      <c r="E4" s="3">
        <v>5</v>
      </c>
      <c r="F4">
        <f t="shared" si="0"/>
        <v>1.271737513377239E-4</v>
      </c>
      <c r="G4" s="1">
        <f t="shared" si="1"/>
        <v>-3.8956025178192615</v>
      </c>
      <c r="H4">
        <v>2.5</v>
      </c>
      <c r="I4">
        <f t="shared" si="2"/>
        <v>6.3566665640538101E-4</v>
      </c>
      <c r="J4">
        <f t="shared" si="3"/>
        <v>0.99936433334359465</v>
      </c>
      <c r="K4">
        <f>100000*PRODUCT(J$2:J3)</f>
        <v>99264.295090509811</v>
      </c>
      <c r="L4">
        <f t="shared" si="4"/>
        <v>63.09900256061519</v>
      </c>
      <c r="M4">
        <f t="shared" si="5"/>
        <v>496163.72794614756</v>
      </c>
      <c r="N4">
        <f>SUM(M4:M$30)</f>
        <v>7150766.9632488303</v>
      </c>
      <c r="O4">
        <f t="shared" si="6"/>
        <v>72.037654191053448</v>
      </c>
    </row>
    <row r="5" spans="1:15" x14ac:dyDescent="0.2">
      <c r="A5" t="str">
        <v>10-14</v>
      </c>
      <c r="B5">
        <v>10</v>
      </c>
      <c r="C5">
        <f>SUM(males2017!D5,males2017!D43,males2017!D62)</f>
        <v>1201</v>
      </c>
      <c r="D5">
        <f>SUM(males2017!E5,males2017!E43,males2017!E62)</f>
        <v>6293394</v>
      </c>
      <c r="E5" s="3">
        <v>5</v>
      </c>
      <c r="F5">
        <f t="shared" si="0"/>
        <v>1.9083502478948561E-4</v>
      </c>
      <c r="G5" s="1">
        <f t="shared" si="1"/>
        <v>-3.7193419143444992</v>
      </c>
      <c r="H5">
        <v>2.5</v>
      </c>
      <c r="I5">
        <f t="shared" si="2"/>
        <v>9.5372011594250779E-4</v>
      </c>
      <c r="J5">
        <f t="shared" si="3"/>
        <v>0.99904627988405748</v>
      </c>
      <c r="K5">
        <f>100000*PRODUCT(J$2:J4)</f>
        <v>99201.196087949196</v>
      </c>
      <c r="L5">
        <f t="shared" si="4"/>
        <v>94.610176234637038</v>
      </c>
      <c r="M5">
        <f t="shared" si="5"/>
        <v>495769.45499915944</v>
      </c>
      <c r="N5">
        <f>SUM(M5:M$30)</f>
        <v>6654603.235302683</v>
      </c>
      <c r="O5">
        <f t="shared" si="6"/>
        <v>67.081885075285641</v>
      </c>
    </row>
    <row r="6" spans="1:15" x14ac:dyDescent="0.2">
      <c r="A6" t="str">
        <v>15-19</v>
      </c>
      <c r="B6">
        <v>15</v>
      </c>
      <c r="C6">
        <f>SUM(males2017!D6,males2017!D44,males2017!D63)</f>
        <v>4753</v>
      </c>
      <c r="D6">
        <f>SUM(males2017!E6,males2017!E44,males2017!E63)</f>
        <v>6424623</v>
      </c>
      <c r="E6" s="3">
        <v>5</v>
      </c>
      <c r="F6">
        <f t="shared" si="0"/>
        <v>7.3980994682489541E-4</v>
      </c>
      <c r="G6" s="1">
        <f t="shared" si="1"/>
        <v>-3.1308798338450043</v>
      </c>
      <c r="H6">
        <v>2.5</v>
      </c>
      <c r="I6">
        <f t="shared" si="2"/>
        <v>3.6922208797926142E-3</v>
      </c>
      <c r="J6">
        <f t="shared" si="3"/>
        <v>0.9963077791202074</v>
      </c>
      <c r="K6">
        <f>100000*PRODUCT(J$2:J5)</f>
        <v>99106.585911714559</v>
      </c>
      <c r="L6">
        <f t="shared" si="4"/>
        <v>365.92340582818724</v>
      </c>
      <c r="M6">
        <f t="shared" si="5"/>
        <v>494618.12104400236</v>
      </c>
      <c r="N6">
        <f>SUM(M6:M$30)</f>
        <v>6158833.7803035229</v>
      </c>
      <c r="O6">
        <f t="shared" si="6"/>
        <v>62.143536916808863</v>
      </c>
    </row>
    <row r="7" spans="1:15" x14ac:dyDescent="0.2">
      <c r="A7" t="str">
        <v>20-24</v>
      </c>
      <c r="B7">
        <v>20</v>
      </c>
      <c r="C7">
        <f>SUM(males2017!D7,males2017!D45,males2017!D64)</f>
        <v>9538</v>
      </c>
      <c r="D7">
        <f>SUM(males2017!E7,males2017!E45,males2017!E64)</f>
        <v>6953050</v>
      </c>
      <c r="E7" s="3">
        <v>5</v>
      </c>
      <c r="F7">
        <f t="shared" si="0"/>
        <v>1.371772100013663E-3</v>
      </c>
      <c r="G7" s="1">
        <f t="shared" si="1"/>
        <v>-2.8627180343491827</v>
      </c>
      <c r="H7">
        <v>2.5</v>
      </c>
      <c r="I7">
        <f t="shared" si="2"/>
        <v>6.8354189076946107E-3</v>
      </c>
      <c r="J7">
        <f t="shared" si="3"/>
        <v>0.99316458109230543</v>
      </c>
      <c r="K7">
        <f>100000*PRODUCT(J$2:J6)</f>
        <v>98740.662505886372</v>
      </c>
      <c r="L7">
        <f t="shared" si="4"/>
        <v>674.93379145102517</v>
      </c>
      <c r="M7">
        <f t="shared" si="5"/>
        <v>492015.97805080429</v>
      </c>
      <c r="N7">
        <f>SUM(M7:M$30)</f>
        <v>5664215.6592595205</v>
      </c>
      <c r="O7">
        <f t="shared" si="6"/>
        <v>57.3645701326123</v>
      </c>
    </row>
    <row r="8" spans="1:15" x14ac:dyDescent="0.2">
      <c r="A8" t="str">
        <v>25-29</v>
      </c>
      <c r="B8">
        <v>25</v>
      </c>
      <c r="C8">
        <f>SUM(males2017!D8,males2017!D46,males2017!D65)</f>
        <v>12318</v>
      </c>
      <c r="D8">
        <f>SUM(males2017!E8,males2017!E46,males2017!E65)</f>
        <v>7620962</v>
      </c>
      <c r="E8" s="3">
        <v>5</v>
      </c>
      <c r="F8">
        <f t="shared" si="0"/>
        <v>1.6163313765375027E-3</v>
      </c>
      <c r="G8" s="1">
        <f t="shared" si="1"/>
        <v>-2.7914695963782021</v>
      </c>
      <c r="H8">
        <v>2.5</v>
      </c>
      <c r="I8">
        <f t="shared" si="2"/>
        <v>8.0491317222959376E-3</v>
      </c>
      <c r="J8">
        <f t="shared" si="3"/>
        <v>0.99195086827770407</v>
      </c>
      <c r="K8">
        <f>100000*PRODUCT(J$2:J7)</f>
        <v>98065.728714435347</v>
      </c>
      <c r="L8">
        <f t="shared" si="4"/>
        <v>789.34396786543948</v>
      </c>
      <c r="M8">
        <f t="shared" si="5"/>
        <v>488355.28365251311</v>
      </c>
      <c r="N8">
        <f>SUM(M8:M$30)</f>
        <v>5172199.6812087158</v>
      </c>
      <c r="O8">
        <f t="shared" si="6"/>
        <v>52.742173530061827</v>
      </c>
    </row>
    <row r="9" spans="1:15" x14ac:dyDescent="0.2">
      <c r="A9" t="str">
        <v>30-34</v>
      </c>
      <c r="B9">
        <v>30</v>
      </c>
      <c r="C9">
        <f>SUM(males2017!D9,males2017!D47,males2017!D66)</f>
        <v>13240</v>
      </c>
      <c r="D9">
        <f>SUM(males2017!E9,males2017!E47,males2017!E66)</f>
        <v>7006287</v>
      </c>
      <c r="E9" s="3">
        <v>5</v>
      </c>
      <c r="F9">
        <f t="shared" si="0"/>
        <v>1.8897313227391342E-3</v>
      </c>
      <c r="G9" s="1">
        <f t="shared" si="1"/>
        <v>-2.7235999383380829</v>
      </c>
      <c r="H9">
        <v>2.5</v>
      </c>
      <c r="I9">
        <f t="shared" si="2"/>
        <v>9.4042279533715079E-3</v>
      </c>
      <c r="J9">
        <f t="shared" si="3"/>
        <v>0.99059577204662852</v>
      </c>
      <c r="K9">
        <f>100000*PRODUCT(J$2:J8)</f>
        <v>97276.384746569907</v>
      </c>
      <c r="L9">
        <f t="shared" si="4"/>
        <v>914.80929663660936</v>
      </c>
      <c r="M9">
        <f t="shared" si="5"/>
        <v>484094.90049125801</v>
      </c>
      <c r="N9">
        <f>SUM(M9:M$30)</f>
        <v>4683844.3975562025</v>
      </c>
      <c r="O9">
        <f t="shared" si="6"/>
        <v>48.149860932422868</v>
      </c>
    </row>
    <row r="10" spans="1:15" x14ac:dyDescent="0.2">
      <c r="A10" t="str">
        <v>35-39</v>
      </c>
      <c r="B10">
        <v>35</v>
      </c>
      <c r="C10">
        <f>SUM(males2017!D10,males2017!D48,males2017!D67)</f>
        <v>14692</v>
      </c>
      <c r="D10">
        <f>SUM(males2017!E10,males2017!E48,males2017!E67)</f>
        <v>6513168</v>
      </c>
      <c r="E10" s="3">
        <v>5</v>
      </c>
      <c r="F10">
        <f t="shared" si="0"/>
        <v>2.2557379143298621E-3</v>
      </c>
      <c r="G10" s="1">
        <f t="shared" si="1"/>
        <v>-2.6467113607934674</v>
      </c>
      <c r="H10">
        <v>2.5</v>
      </c>
      <c r="I10">
        <f t="shared" si="2"/>
        <v>1.1215441828254423E-2</v>
      </c>
      <c r="J10">
        <f t="shared" si="3"/>
        <v>0.9887845581717456</v>
      </c>
      <c r="K10">
        <f>100000*PRODUCT(J$2:J9)</f>
        <v>96361.575449933298</v>
      </c>
      <c r="L10">
        <f t="shared" si="4"/>
        <v>1080.7376439376822</v>
      </c>
      <c r="M10">
        <f t="shared" si="5"/>
        <v>479106.03313982225</v>
      </c>
      <c r="N10">
        <f>SUM(M10:M$30)</f>
        <v>4199749.4970649444</v>
      </c>
      <c r="O10">
        <f t="shared" si="6"/>
        <v>43.583238209373334</v>
      </c>
    </row>
    <row r="11" spans="1:15" x14ac:dyDescent="0.2">
      <c r="A11" t="str">
        <v>40-44</v>
      </c>
      <c r="B11">
        <v>40</v>
      </c>
      <c r="C11">
        <f>SUM(males2017!D11,males2017!D49,males2017!D68)</f>
        <v>16437</v>
      </c>
      <c r="D11">
        <f>SUM(males2017!E11,males2017!E49,males2017!E68)</f>
        <v>5884199</v>
      </c>
      <c r="E11" s="3">
        <v>5</v>
      </c>
      <c r="F11">
        <f t="shared" si="0"/>
        <v>2.793413343090538E-3</v>
      </c>
      <c r="G11" s="1">
        <f t="shared" si="1"/>
        <v>-2.5538647967224102</v>
      </c>
      <c r="H11">
        <v>2.5</v>
      </c>
      <c r="I11">
        <f t="shared" si="2"/>
        <v>1.3870203685337675E-2</v>
      </c>
      <c r="J11">
        <f t="shared" si="3"/>
        <v>0.98612979631466235</v>
      </c>
      <c r="K11">
        <f>100000*PRODUCT(J$2:J10)</f>
        <v>95280.837805995616</v>
      </c>
      <c r="L11">
        <f t="shared" si="4"/>
        <v>1321.5646276787738</v>
      </c>
      <c r="M11">
        <f t="shared" si="5"/>
        <v>473100.27746078116</v>
      </c>
      <c r="N11">
        <f>SUM(M11:M$30)</f>
        <v>3720643.4639251223</v>
      </c>
      <c r="O11">
        <f t="shared" si="6"/>
        <v>39.049231194847849</v>
      </c>
    </row>
    <row r="12" spans="1:15" x14ac:dyDescent="0.2">
      <c r="A12" t="str">
        <v>45-49</v>
      </c>
      <c r="B12">
        <v>45</v>
      </c>
      <c r="C12">
        <f>SUM(males2017!D12,males2017!D50,males2017!D69)</f>
        <v>24462</v>
      </c>
      <c r="D12">
        <f>SUM(males2017!E12,males2017!E50,males2017!E69)</f>
        <v>6173076</v>
      </c>
      <c r="E12" s="3">
        <v>5</v>
      </c>
      <c r="F12">
        <f t="shared" si="0"/>
        <v>3.9626921813371487E-3</v>
      </c>
      <c r="G12" s="1">
        <f t="shared" si="1"/>
        <v>-2.4020096619930369</v>
      </c>
      <c r="H12">
        <v>2.5</v>
      </c>
      <c r="I12">
        <f t="shared" si="2"/>
        <v>1.9619099773492514E-2</v>
      </c>
      <c r="J12">
        <f t="shared" si="3"/>
        <v>0.98038090022650748</v>
      </c>
      <c r="K12">
        <f>100000*PRODUCT(J$2:J11)</f>
        <v>93959.273178316842</v>
      </c>
      <c r="L12">
        <f t="shared" si="4"/>
        <v>1843.396355130244</v>
      </c>
      <c r="M12">
        <f t="shared" si="5"/>
        <v>465187.87500375859</v>
      </c>
      <c r="N12">
        <f>SUM(M12:M$30)</f>
        <v>3247543.1864643414</v>
      </c>
      <c r="O12">
        <f t="shared" si="6"/>
        <v>34.56330680954845</v>
      </c>
    </row>
    <row r="13" spans="1:15" x14ac:dyDescent="0.2">
      <c r="A13" t="str">
        <v>50-54</v>
      </c>
      <c r="B13">
        <v>50</v>
      </c>
      <c r="C13">
        <f>SUM(males2017!D13,males2017!D51,males2017!D70)</f>
        <v>38443</v>
      </c>
      <c r="D13">
        <f>SUM(males2017!E13,males2017!E51,males2017!E70)</f>
        <v>6161780</v>
      </c>
      <c r="E13" s="3">
        <v>5</v>
      </c>
      <c r="F13">
        <f t="shared" si="0"/>
        <v>6.2389439415233908E-3</v>
      </c>
      <c r="G13" s="1">
        <f t="shared" si="1"/>
        <v>-2.2048889165969858</v>
      </c>
      <c r="H13">
        <v>2.5</v>
      </c>
      <c r="I13">
        <f t="shared" si="2"/>
        <v>3.0715636866274761E-2</v>
      </c>
      <c r="J13">
        <f t="shared" si="3"/>
        <v>0.96928436313372524</v>
      </c>
      <c r="K13">
        <f>100000*PRODUCT(J$2:J12)</f>
        <v>92115.876823186598</v>
      </c>
      <c r="L13">
        <f t="shared" si="4"/>
        <v>2829.3978221194848</v>
      </c>
      <c r="M13">
        <f t="shared" si="5"/>
        <v>453505.88956063427</v>
      </c>
      <c r="N13">
        <f>SUM(M13:M$30)</f>
        <v>2782355.3114605825</v>
      </c>
      <c r="O13">
        <f t="shared" si="6"/>
        <v>30.204948456401521</v>
      </c>
    </row>
    <row r="14" spans="1:15" x14ac:dyDescent="0.2">
      <c r="A14" t="str">
        <v>55-59</v>
      </c>
      <c r="B14">
        <v>55</v>
      </c>
      <c r="C14">
        <f>SUM(males2017!D14,males2017!D52,males2017!D71)</f>
        <v>59149</v>
      </c>
      <c r="D14">
        <f>SUM(males2017!E14,males2017!E52,males2017!E71)</f>
        <v>6221839</v>
      </c>
      <c r="E14" s="3">
        <v>5</v>
      </c>
      <c r="F14">
        <f t="shared" si="0"/>
        <v>9.5066747950244297E-3</v>
      </c>
      <c r="G14" s="1">
        <f t="shared" si="1"/>
        <v>-2.021971362211004</v>
      </c>
      <c r="H14">
        <v>2.5</v>
      </c>
      <c r="I14">
        <f t="shared" si="2"/>
        <v>4.6429889328582621E-2</v>
      </c>
      <c r="J14">
        <f t="shared" si="3"/>
        <v>0.95357011067141739</v>
      </c>
      <c r="K14">
        <f>100000*PRODUCT(J$2:J13)</f>
        <v>89286.479001067113</v>
      </c>
      <c r="L14">
        <f t="shared" si="4"/>
        <v>4145.5613385583565</v>
      </c>
      <c r="M14">
        <f t="shared" si="5"/>
        <v>436068.49165893969</v>
      </c>
      <c r="N14">
        <f>SUM(M14:M$30)</f>
        <v>2328849.4218999487</v>
      </c>
      <c r="O14">
        <f t="shared" si="6"/>
        <v>26.082890130230304</v>
      </c>
    </row>
    <row r="15" spans="1:15" x14ac:dyDescent="0.2">
      <c r="A15" t="str">
        <v>60-64</v>
      </c>
      <c r="B15">
        <v>60</v>
      </c>
      <c r="C15">
        <f>SUM(males2017!D15,males2017!D53,males2017!D72)</f>
        <v>75517</v>
      </c>
      <c r="D15">
        <f>SUM(males2017!E15,males2017!E53,males2017!E72)</f>
        <v>5552486</v>
      </c>
      <c r="E15" s="3">
        <v>5</v>
      </c>
      <c r="F15">
        <f t="shared" si="0"/>
        <v>1.3600574589472175E-2</v>
      </c>
      <c r="G15" s="1">
        <f t="shared" si="1"/>
        <v>-1.8664427434117077</v>
      </c>
      <c r="H15">
        <v>2.5</v>
      </c>
      <c r="I15">
        <f t="shared" si="2"/>
        <v>6.5766710324189986E-2</v>
      </c>
      <c r="J15">
        <f t="shared" si="3"/>
        <v>0.93423328967580999</v>
      </c>
      <c r="K15">
        <f>100000*PRODUCT(J$2:J14)</f>
        <v>85140.917662508757</v>
      </c>
      <c r="L15">
        <f t="shared" si="4"/>
        <v>5599.4380686459335</v>
      </c>
      <c r="M15">
        <f t="shared" si="5"/>
        <v>411705.99314092897</v>
      </c>
      <c r="N15">
        <f>SUM(M15:M$30)</f>
        <v>1892780.9302410088</v>
      </c>
      <c r="O15">
        <f t="shared" si="6"/>
        <v>22.231154915945691</v>
      </c>
    </row>
    <row r="16" spans="1:15" x14ac:dyDescent="0.2">
      <c r="A16" t="str">
        <v>65-69</v>
      </c>
      <c r="B16">
        <v>65</v>
      </c>
      <c r="C16">
        <f>SUM(males2017!D16,males2017!D54,males2017!D73)</f>
        <v>85108</v>
      </c>
      <c r="D16">
        <f>SUM(males2017!E16,males2017!E54,males2017!E73)</f>
        <v>4583620</v>
      </c>
      <c r="E16" s="3">
        <v>5</v>
      </c>
      <c r="F16">
        <f t="shared" si="0"/>
        <v>1.8567856846771764E-2</v>
      </c>
      <c r="G16" s="1">
        <f t="shared" si="1"/>
        <v>-1.7312382208339541</v>
      </c>
      <c r="H16">
        <v>2.5</v>
      </c>
      <c r="I16">
        <f t="shared" si="2"/>
        <v>8.8720892170986915E-2</v>
      </c>
      <c r="J16">
        <f t="shared" si="3"/>
        <v>0.91127910782901311</v>
      </c>
      <c r="K16">
        <f>100000*PRODUCT(J$2:J15)</f>
        <v>79541.479593862823</v>
      </c>
      <c r="L16">
        <f t="shared" si="4"/>
        <v>7056.9910341678478</v>
      </c>
      <c r="M16">
        <f t="shared" si="5"/>
        <v>380064.92038389447</v>
      </c>
      <c r="N16">
        <f>SUM(M16:M$30)</f>
        <v>1481074.9371000798</v>
      </c>
      <c r="O16">
        <f t="shared" si="6"/>
        <v>18.620158245262953</v>
      </c>
    </row>
    <row r="17" spans="1:15" x14ac:dyDescent="0.2">
      <c r="A17" t="str">
        <v>70-74</v>
      </c>
      <c r="B17">
        <v>70</v>
      </c>
      <c r="C17">
        <f>SUM(males2017!D17,males2017!D55,males2017!D74)</f>
        <v>90796</v>
      </c>
      <c r="D17">
        <f>SUM(males2017!E17,males2017!E55,males2017!E74)</f>
        <v>3408729</v>
      </c>
      <c r="E17" s="3">
        <v>5</v>
      </c>
      <c r="F17">
        <f t="shared" si="0"/>
        <v>2.6636321045175489E-2</v>
      </c>
      <c r="G17" s="1">
        <f t="shared" si="1"/>
        <v>-1.5745257592357216</v>
      </c>
      <c r="H17">
        <v>2.5</v>
      </c>
      <c r="I17">
        <f t="shared" si="2"/>
        <v>0.12486663573284953</v>
      </c>
      <c r="J17">
        <f t="shared" si="3"/>
        <v>0.87513336426715049</v>
      </c>
      <c r="K17">
        <f>100000*PRODUCT(J$2:J16)</f>
        <v>72484.488559694975</v>
      </c>
      <c r="L17">
        <f t="shared" si="4"/>
        <v>9050.8942292653301</v>
      </c>
      <c r="M17">
        <f t="shared" si="5"/>
        <v>339795.20722531155</v>
      </c>
      <c r="N17">
        <f>SUM(M17:M$30)</f>
        <v>1101010.0167161855</v>
      </c>
      <c r="O17">
        <f t="shared" si="6"/>
        <v>15.189594885662233</v>
      </c>
    </row>
    <row r="18" spans="1:15" x14ac:dyDescent="0.2">
      <c r="A18" t="str">
        <v>75-79</v>
      </c>
      <c r="B18">
        <v>75</v>
      </c>
      <c r="C18">
        <f>SUM(males2017!D18,males2017!D56,males2017!D75)</f>
        <v>92490</v>
      </c>
      <c r="D18">
        <f>SUM(males2017!E18,males2017!E56,males2017!E75)</f>
        <v>2231037</v>
      </c>
      <c r="E18" s="3">
        <v>5</v>
      </c>
      <c r="F18">
        <f t="shared" si="0"/>
        <v>4.1456058326240219E-2</v>
      </c>
      <c r="G18" s="1">
        <f t="shared" si="1"/>
        <v>-1.3824119933309815</v>
      </c>
      <c r="H18">
        <v>2.5</v>
      </c>
      <c r="I18">
        <f t="shared" si="2"/>
        <v>0.18781510659710463</v>
      </c>
      <c r="J18">
        <f t="shared" si="3"/>
        <v>0.81218489340289535</v>
      </c>
      <c r="K18">
        <f>100000*PRODUCT(J$2:J17)</f>
        <v>63433.594330429645</v>
      </c>
      <c r="L18">
        <f t="shared" si="4"/>
        <v>11913.787281007142</v>
      </c>
      <c r="M18">
        <f t="shared" si="5"/>
        <v>287383.50344963034</v>
      </c>
      <c r="N18">
        <f>SUM(M18:M$30)</f>
        <v>761214.80949087383</v>
      </c>
      <c r="O18">
        <f t="shared" si="6"/>
        <v>12.000184090557083</v>
      </c>
    </row>
    <row r="19" spans="1:15" x14ac:dyDescent="0.2">
      <c r="A19" t="str">
        <v>80-84</v>
      </c>
      <c r="B19">
        <v>80</v>
      </c>
      <c r="C19">
        <f>SUM(males2017!D19,males2017!D57,males2017!D76)</f>
        <v>98348</v>
      </c>
      <c r="D19">
        <f>SUM(males2017!E19,males2017!E57,males2017!E76)</f>
        <v>1446688</v>
      </c>
      <c r="E19" s="3">
        <v>5</v>
      </c>
      <c r="F19">
        <f t="shared" si="0"/>
        <v>6.7981485987303414E-2</v>
      </c>
      <c r="G19" s="1">
        <f t="shared" si="1"/>
        <v>-1.1676093465338848</v>
      </c>
      <c r="H19">
        <v>2.5</v>
      </c>
      <c r="I19">
        <f t="shared" si="2"/>
        <v>0.2905306642372078</v>
      </c>
      <c r="J19">
        <f t="shared" si="3"/>
        <v>0.70946933576279214</v>
      </c>
      <c r="K19">
        <f>100000*PRODUCT(J$2:J18)</f>
        <v>51519.807049422503</v>
      </c>
      <c r="L19">
        <f t="shared" si="4"/>
        <v>14968.0837634415</v>
      </c>
      <c r="M19">
        <f t="shared" si="5"/>
        <v>220178.82583850875</v>
      </c>
      <c r="N19">
        <f>SUM(M19:M$30)</f>
        <v>473831.30604124349</v>
      </c>
      <c r="O19">
        <f t="shared" si="6"/>
        <v>9.1970706642340723</v>
      </c>
    </row>
    <row r="20" spans="1:15" x14ac:dyDescent="0.2">
      <c r="A20" t="str">
        <v>85+</v>
      </c>
      <c r="B20">
        <v>85</v>
      </c>
      <c r="C20">
        <f>SUM(males2017!D20,males2017!D58,males2017!D77)</f>
        <v>192702</v>
      </c>
      <c r="D20">
        <f>SUM(males2017!E20,males2017!E58,males2017!E77)</f>
        <v>1337265</v>
      </c>
      <c r="E20" s="3">
        <v>5</v>
      </c>
      <c r="F20">
        <f t="shared" si="0"/>
        <v>0.144101580464605</v>
      </c>
      <c r="G20" s="1">
        <f t="shared" si="1"/>
        <v>-0.84133125594317426</v>
      </c>
      <c r="H20">
        <v>2.5</v>
      </c>
      <c r="I20">
        <v>1</v>
      </c>
      <c r="J20">
        <f t="shared" si="3"/>
        <v>0</v>
      </c>
      <c r="K20">
        <f>100000*PRODUCT(J$2:J19)</f>
        <v>36551.723285981003</v>
      </c>
      <c r="L20">
        <f t="shared" si="4"/>
        <v>36551.723285981003</v>
      </c>
      <c r="M20">
        <f>K20/F20</f>
        <v>253652.4802027347</v>
      </c>
      <c r="N20">
        <f>SUM(M20:M$30)</f>
        <v>253652.4802027347</v>
      </c>
      <c r="O20">
        <f t="shared" si="6"/>
        <v>6.9395491484260665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3701-6D02-8542-B0D5-E63F63E05899}">
  <dimension ref="A1:O20"/>
  <sheetViews>
    <sheetView workbookViewId="0">
      <selection activeCell="F28" sqref="F28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SUM(males2017!D2,males2017!D40,males2017!D78)</f>
        <v>7535</v>
      </c>
      <c r="D2">
        <f>SUM(males2017!E2,males2017!E40,males2017!E78)</f>
        <v>1197003</v>
      </c>
      <c r="E2" s="3">
        <v>1</v>
      </c>
      <c r="F2">
        <f>C2/D2</f>
        <v>6.2948881498208443E-3</v>
      </c>
      <c r="G2" s="1">
        <f>LOG(F2)</f>
        <v>-2.2010119822117442</v>
      </c>
      <c r="H2" s="1">
        <v>0.35</v>
      </c>
      <c r="I2">
        <f>(E2*F2)/(1+(E2-H2)*F2)</f>
        <v>6.2692364573364318E-3</v>
      </c>
      <c r="J2">
        <f>1-I2</f>
        <v>0.99373076354266354</v>
      </c>
      <c r="K2">
        <v>100000</v>
      </c>
      <c r="L2">
        <f>K2-K3</f>
        <v>626.92364573365194</v>
      </c>
      <c r="M2">
        <f>E2*K3+H2*L2</f>
        <v>99592.499630273131</v>
      </c>
      <c r="N2">
        <f>SUM(M2:M$30)</f>
        <v>7651070.3813344771</v>
      </c>
      <c r="O2">
        <f>N2/K2</f>
        <v>76.510703813344776</v>
      </c>
    </row>
    <row r="3" spans="1:15" x14ac:dyDescent="0.2">
      <c r="A3" t="str">
        <v>1-4</v>
      </c>
      <c r="B3">
        <v>1</v>
      </c>
      <c r="C3">
        <f>SUM(males2017!D3,males2017!D41,males2017!D79)</f>
        <v>1291</v>
      </c>
      <c r="D3">
        <f>SUM(males2017!E3,males2017!E41,males2017!E79)</f>
        <v>4792430</v>
      </c>
      <c r="E3" s="3">
        <v>4</v>
      </c>
      <c r="F3">
        <f t="shared" ref="F3:F20" si="0">C3/D3</f>
        <v>2.6938317304582435E-4</v>
      </c>
      <c r="G3" s="1">
        <f t="shared" ref="G3:G20" si="1">LOG(F3)</f>
        <v>-3.5696295358646388</v>
      </c>
      <c r="H3">
        <v>1.35</v>
      </c>
      <c r="I3">
        <f t="shared" ref="I3:I19" si="2">(E3*F3)/(1+(E3-H3)*F3)</f>
        <v>1.0767640275908062E-3</v>
      </c>
      <c r="J3">
        <f t="shared" ref="J3:J20" si="3">1-I3</f>
        <v>0.99892323597240917</v>
      </c>
      <c r="K3">
        <f>100000*PRODUCT(J2:J$2)</f>
        <v>99373.076354266348</v>
      </c>
      <c r="L3">
        <f t="shared" ref="L3:L20" si="4">K3-K4</f>
        <v>107.00135392931406</v>
      </c>
      <c r="M3">
        <f t="shared" ref="M3:M19" si="5">E3*K4+H3*L3</f>
        <v>397208.75182915269</v>
      </c>
      <c r="N3">
        <f>SUM(M3:M$30)</f>
        <v>7551477.8817042038</v>
      </c>
      <c r="O3">
        <f t="shared" ref="O3:O20" si="6">N3/K3</f>
        <v>75.991185527789071</v>
      </c>
    </row>
    <row r="4" spans="1:15" x14ac:dyDescent="0.2">
      <c r="A4" t="str">
        <v>5-9</v>
      </c>
      <c r="B4">
        <v>5</v>
      </c>
      <c r="C4">
        <f>SUM(males2017!D4,males2017!D42,males2017!D80)</f>
        <v>753</v>
      </c>
      <c r="D4">
        <f>SUM(males2017!E4,males2017!E42,males2017!E80)</f>
        <v>5973691</v>
      </c>
      <c r="E4" s="3">
        <v>5</v>
      </c>
      <c r="F4">
        <f t="shared" si="0"/>
        <v>1.2605272016915506E-4</v>
      </c>
      <c r="G4" s="1">
        <f t="shared" si="1"/>
        <v>-3.8994477779787515</v>
      </c>
      <c r="H4">
        <v>2.5</v>
      </c>
      <c r="I4">
        <f t="shared" si="2"/>
        <v>6.3006504731303204E-4</v>
      </c>
      <c r="J4">
        <f t="shared" si="3"/>
        <v>0.999369934952687</v>
      </c>
      <c r="K4">
        <f>100000*PRODUCT(J$2:J3)</f>
        <v>99266.075000337034</v>
      </c>
      <c r="L4">
        <f t="shared" si="4"/>
        <v>62.544084241657401</v>
      </c>
      <c r="M4">
        <f t="shared" si="5"/>
        <v>496174.01479108102</v>
      </c>
      <c r="N4">
        <f>SUM(M4:M$30)</f>
        <v>7154269.1298750509</v>
      </c>
      <c r="O4">
        <f t="shared" si="6"/>
        <v>72.071643105167198</v>
      </c>
    </row>
    <row r="5" spans="1:15" x14ac:dyDescent="0.2">
      <c r="A5" t="str">
        <v>10-14</v>
      </c>
      <c r="B5">
        <v>10</v>
      </c>
      <c r="C5">
        <f>SUM(males2017!D5,males2017!D43,males2017!D81)</f>
        <v>1151</v>
      </c>
      <c r="D5">
        <f>SUM(males2017!E5,males2017!E43,males2017!E81)</f>
        <v>6017399</v>
      </c>
      <c r="E5" s="3">
        <v>5</v>
      </c>
      <c r="F5">
        <f t="shared" si="0"/>
        <v>1.9127865710749778E-4</v>
      </c>
      <c r="G5" s="1">
        <f t="shared" si="1"/>
        <v>-3.7183334858929653</v>
      </c>
      <c r="H5">
        <v>2.5</v>
      </c>
      <c r="I5">
        <f t="shared" si="2"/>
        <v>9.5593616007503982E-4</v>
      </c>
      <c r="J5">
        <f t="shared" si="3"/>
        <v>0.99904406383992495</v>
      </c>
      <c r="K5">
        <f>100000*PRODUCT(J$2:J4)</f>
        <v>99203.530916095377</v>
      </c>
      <c r="L5">
        <f t="shared" si="4"/>
        <v>94.83224240981508</v>
      </c>
      <c r="M5">
        <f t="shared" si="5"/>
        <v>495780.57397445233</v>
      </c>
      <c r="N5">
        <f>SUM(M5:M$30)</f>
        <v>6658095.1150839692</v>
      </c>
      <c r="O5">
        <f t="shared" si="6"/>
        <v>67.115505401871943</v>
      </c>
    </row>
    <row r="6" spans="1:15" x14ac:dyDescent="0.2">
      <c r="A6" t="str">
        <v>15-19</v>
      </c>
      <c r="B6">
        <v>15</v>
      </c>
      <c r="C6">
        <f>SUM(males2017!D6,males2017!D44,males2017!D82)</f>
        <v>4526</v>
      </c>
      <c r="D6">
        <f>SUM(males2017!E6,males2017!E44,males2017!E82)</f>
        <v>6094958</v>
      </c>
      <c r="E6" s="3">
        <v>5</v>
      </c>
      <c r="F6">
        <f t="shared" si="0"/>
        <v>7.4258099891746584E-4</v>
      </c>
      <c r="G6" s="1">
        <f t="shared" si="1"/>
        <v>-3.1292561676480641</v>
      </c>
      <c r="H6">
        <v>2.5</v>
      </c>
      <c r="I6">
        <f t="shared" si="2"/>
        <v>3.7060249353410824E-3</v>
      </c>
      <c r="J6">
        <f t="shared" si="3"/>
        <v>0.99629397506465889</v>
      </c>
      <c r="K6">
        <f>100000*PRODUCT(J$2:J5)</f>
        <v>99108.698673685562</v>
      </c>
      <c r="L6">
        <f t="shared" si="4"/>
        <v>367.29930859387969</v>
      </c>
      <c r="M6">
        <f t="shared" si="5"/>
        <v>494625.24509694311</v>
      </c>
      <c r="N6">
        <f>SUM(M6:M$30)</f>
        <v>6162314.5411095163</v>
      </c>
      <c r="O6">
        <f t="shared" si="6"/>
        <v>62.177332803035561</v>
      </c>
    </row>
    <row r="7" spans="1:15" x14ac:dyDescent="0.2">
      <c r="A7" t="str">
        <v>20-24</v>
      </c>
      <c r="B7">
        <v>20</v>
      </c>
      <c r="C7">
        <f>SUM(males2017!D7,males2017!D45,males2017!D83)</f>
        <v>9152</v>
      </c>
      <c r="D7">
        <f>SUM(males2017!E7,males2017!E45,males2017!E83)</f>
        <v>6520368</v>
      </c>
      <c r="E7" s="3">
        <v>5</v>
      </c>
      <c r="F7">
        <f t="shared" si="0"/>
        <v>1.4036017599006682E-3</v>
      </c>
      <c r="G7" s="1">
        <f t="shared" si="1"/>
        <v>-2.8527560959178242</v>
      </c>
      <c r="H7">
        <v>2.5</v>
      </c>
      <c r="I7">
        <f t="shared" si="2"/>
        <v>6.9934686871107443E-3</v>
      </c>
      <c r="J7">
        <f t="shared" si="3"/>
        <v>0.9930065313128893</v>
      </c>
      <c r="K7">
        <f>100000*PRODUCT(J$2:J6)</f>
        <v>98741.399365091682</v>
      </c>
      <c r="L7">
        <f t="shared" si="4"/>
        <v>690.54488458126434</v>
      </c>
      <c r="M7">
        <f t="shared" si="5"/>
        <v>491980.63461400522</v>
      </c>
      <c r="N7">
        <f>SUM(M7:M$30)</f>
        <v>5667689.2960125729</v>
      </c>
      <c r="O7">
        <f t="shared" si="6"/>
        <v>57.399321180942131</v>
      </c>
    </row>
    <row r="8" spans="1:15" x14ac:dyDescent="0.2">
      <c r="A8" t="str">
        <v>25-29</v>
      </c>
      <c r="B8">
        <v>25</v>
      </c>
      <c r="C8">
        <f>SUM(males2017!D8,males2017!D46,males2017!D84)</f>
        <v>11797</v>
      </c>
      <c r="D8">
        <f>SUM(males2017!E8,males2017!E46,males2017!E84)</f>
        <v>7291770</v>
      </c>
      <c r="E8" s="3">
        <v>5</v>
      </c>
      <c r="F8">
        <f t="shared" si="0"/>
        <v>1.6178513584493204E-3</v>
      </c>
      <c r="G8" s="1">
        <f t="shared" si="1"/>
        <v>-2.7910613820875527</v>
      </c>
      <c r="H8">
        <v>2.5</v>
      </c>
      <c r="I8">
        <f t="shared" si="2"/>
        <v>8.0566705537467066E-3</v>
      </c>
      <c r="J8">
        <f t="shared" si="3"/>
        <v>0.9919433294462533</v>
      </c>
      <c r="K8">
        <f>100000*PRODUCT(J$2:J7)</f>
        <v>98050.854480510417</v>
      </c>
      <c r="L8">
        <f t="shared" si="4"/>
        <v>789.96343206283927</v>
      </c>
      <c r="M8">
        <f t="shared" si="5"/>
        <v>488279.36382239498</v>
      </c>
      <c r="N8">
        <f>SUM(M8:M$30)</f>
        <v>5175708.6613985682</v>
      </c>
      <c r="O8">
        <f t="shared" si="6"/>
        <v>52.785961823793635</v>
      </c>
    </row>
    <row r="9" spans="1:15" x14ac:dyDescent="0.2">
      <c r="A9" t="str">
        <v>30-34</v>
      </c>
      <c r="B9">
        <v>30</v>
      </c>
      <c r="C9">
        <f>SUM(males2017!D9,males2017!D47,males2017!D85)</f>
        <v>12669</v>
      </c>
      <c r="D9">
        <f>SUM(males2017!E9,males2017!E47,males2017!E85)</f>
        <v>6718823</v>
      </c>
      <c r="E9" s="3">
        <v>5</v>
      </c>
      <c r="F9">
        <f t="shared" si="0"/>
        <v>1.8855981174083615E-3</v>
      </c>
      <c r="G9" s="1">
        <f t="shared" si="1"/>
        <v>-2.7245508640855403</v>
      </c>
      <c r="H9">
        <v>2.5</v>
      </c>
      <c r="I9">
        <f t="shared" si="2"/>
        <v>9.3837556072735705E-3</v>
      </c>
      <c r="J9">
        <f t="shared" si="3"/>
        <v>0.99061624439272644</v>
      </c>
      <c r="K9">
        <f>100000*PRODUCT(J$2:J8)</f>
        <v>97260.891048447578</v>
      </c>
      <c r="L9">
        <f t="shared" si="4"/>
        <v>912.67243174428586</v>
      </c>
      <c r="M9">
        <f t="shared" si="5"/>
        <v>484022.77416287718</v>
      </c>
      <c r="N9">
        <f>SUM(M9:M$30)</f>
        <v>4687429.2975761732</v>
      </c>
      <c r="O9">
        <f t="shared" si="6"/>
        <v>48.19438982150875</v>
      </c>
    </row>
    <row r="10" spans="1:15" x14ac:dyDescent="0.2">
      <c r="A10" t="str">
        <v>35-39</v>
      </c>
      <c r="B10">
        <v>35</v>
      </c>
      <c r="C10">
        <f>SUM(males2017!D10,males2017!D48,males2017!D86)</f>
        <v>13977</v>
      </c>
      <c r="D10">
        <f>SUM(males2017!E10,males2017!E48,males2017!E86)</f>
        <v>6243016</v>
      </c>
      <c r="E10" s="3">
        <v>5</v>
      </c>
      <c r="F10">
        <f t="shared" si="0"/>
        <v>2.2388217489751746E-3</v>
      </c>
      <c r="G10" s="1">
        <f t="shared" si="1"/>
        <v>-2.6499804828024587</v>
      </c>
      <c r="H10">
        <v>2.5</v>
      </c>
      <c r="I10">
        <f t="shared" si="2"/>
        <v>1.1131803435782508E-2</v>
      </c>
      <c r="J10">
        <f t="shared" si="3"/>
        <v>0.98886819656421754</v>
      </c>
      <c r="K10">
        <f>100000*PRODUCT(J$2:J9)</f>
        <v>96348.218616703292</v>
      </c>
      <c r="L10">
        <f t="shared" si="4"/>
        <v>1072.5294310289319</v>
      </c>
      <c r="M10">
        <f t="shared" si="5"/>
        <v>479059.7695059441</v>
      </c>
      <c r="N10">
        <f>SUM(M10:M$30)</f>
        <v>4203406.5234132949</v>
      </c>
      <c r="O10">
        <f t="shared" si="6"/>
        <v>43.627236536001469</v>
      </c>
    </row>
    <row r="11" spans="1:15" x14ac:dyDescent="0.2">
      <c r="A11" t="str">
        <v>40-44</v>
      </c>
      <c r="B11">
        <v>40</v>
      </c>
      <c r="C11">
        <f>SUM(males2017!D11,males2017!D49,males2017!D87)</f>
        <v>15638</v>
      </c>
      <c r="D11">
        <f>SUM(males2017!E11,males2017!E49,males2017!E87)</f>
        <v>5647365</v>
      </c>
      <c r="E11" s="3">
        <v>5</v>
      </c>
      <c r="F11">
        <f t="shared" si="0"/>
        <v>2.7690790306629728E-3</v>
      </c>
      <c r="G11" s="1">
        <f t="shared" si="1"/>
        <v>-2.5576646491330695</v>
      </c>
      <c r="H11">
        <v>2.5</v>
      </c>
      <c r="I11">
        <f t="shared" si="2"/>
        <v>1.3750206631190582E-2</v>
      </c>
      <c r="J11">
        <f t="shared" si="3"/>
        <v>0.98624979336880947</v>
      </c>
      <c r="K11">
        <f>100000*PRODUCT(J$2:J10)</f>
        <v>95275.68918567436</v>
      </c>
      <c r="L11">
        <f t="shared" si="4"/>
        <v>1310.0604132321023</v>
      </c>
      <c r="M11">
        <f t="shared" si="5"/>
        <v>473103.2948952915</v>
      </c>
      <c r="N11">
        <f>SUM(M11:M$30)</f>
        <v>3724346.7539073513</v>
      </c>
      <c r="O11">
        <f t="shared" si="6"/>
        <v>39.090210585087469</v>
      </c>
    </row>
    <row r="12" spans="1:15" x14ac:dyDescent="0.2">
      <c r="A12" t="str">
        <v>45-49</v>
      </c>
      <c r="B12">
        <v>45</v>
      </c>
      <c r="C12">
        <f>SUM(males2017!D12,males2017!D50,males2017!D88)</f>
        <v>23233</v>
      </c>
      <c r="D12">
        <f>SUM(males2017!E12,males2017!E50,males2017!E88)</f>
        <v>5919162</v>
      </c>
      <c r="E12" s="3">
        <v>5</v>
      </c>
      <c r="F12">
        <f t="shared" si="0"/>
        <v>3.9250488498202953E-3</v>
      </c>
      <c r="G12" s="1">
        <f t="shared" si="1"/>
        <v>-2.4061549338039829</v>
      </c>
      <c r="H12">
        <v>2.5</v>
      </c>
      <c r="I12">
        <f t="shared" si="2"/>
        <v>1.943454044752561E-2</v>
      </c>
      <c r="J12">
        <f t="shared" si="3"/>
        <v>0.98056545955247443</v>
      </c>
      <c r="K12">
        <f>100000*PRODUCT(J$2:J11)</f>
        <v>93965.628772442258</v>
      </c>
      <c r="L12">
        <f t="shared" si="4"/>
        <v>1826.1788130552013</v>
      </c>
      <c r="M12">
        <f t="shared" si="5"/>
        <v>465262.69682957331</v>
      </c>
      <c r="N12">
        <f>SUM(M12:M$30)</f>
        <v>3251243.45901206</v>
      </c>
      <c r="O12">
        <f t="shared" si="6"/>
        <v>34.600348036680913</v>
      </c>
    </row>
    <row r="13" spans="1:15" x14ac:dyDescent="0.2">
      <c r="A13" t="str">
        <v>50-54</v>
      </c>
      <c r="B13">
        <v>50</v>
      </c>
      <c r="C13">
        <f>SUM(males2017!D13,males2017!D51,males2017!D89)</f>
        <v>36891</v>
      </c>
      <c r="D13">
        <f>SUM(males2017!E13,males2017!E51,males2017!E89)</f>
        <v>5914592</v>
      </c>
      <c r="E13" s="3">
        <v>5</v>
      </c>
      <c r="F13">
        <f t="shared" si="0"/>
        <v>6.2372856825965344E-3</v>
      </c>
      <c r="G13" s="1">
        <f t="shared" si="1"/>
        <v>-2.2050043637677161</v>
      </c>
      <c r="H13">
        <v>2.5</v>
      </c>
      <c r="I13">
        <f t="shared" si="2"/>
        <v>3.0707598255615969E-2</v>
      </c>
      <c r="J13">
        <f t="shared" si="3"/>
        <v>0.96929240174438402</v>
      </c>
      <c r="K13">
        <f>100000*PRODUCT(J$2:J12)</f>
        <v>92139.449959387057</v>
      </c>
      <c r="L13">
        <f t="shared" si="4"/>
        <v>2829.3812128463032</v>
      </c>
      <c r="M13">
        <f t="shared" si="5"/>
        <v>453623.79676481953</v>
      </c>
      <c r="N13">
        <f>SUM(M13:M$30)</f>
        <v>2785980.7621824867</v>
      </c>
      <c r="O13">
        <f t="shared" si="6"/>
        <v>30.236568195387349</v>
      </c>
    </row>
    <row r="14" spans="1:15" x14ac:dyDescent="0.2">
      <c r="A14" t="str">
        <v>55-59</v>
      </c>
      <c r="B14">
        <v>55</v>
      </c>
      <c r="C14">
        <f>SUM(males2017!D14,males2017!D52,males2017!D90)</f>
        <v>56618</v>
      </c>
      <c r="D14">
        <f>SUM(males2017!E14,males2017!E52,males2017!E90)</f>
        <v>5979109</v>
      </c>
      <c r="E14" s="3">
        <v>5</v>
      </c>
      <c r="F14">
        <f t="shared" si="0"/>
        <v>9.4693038711955238E-3</v>
      </c>
      <c r="G14" s="1">
        <f t="shared" si="1"/>
        <v>-2.0236819466578457</v>
      </c>
      <c r="H14">
        <v>2.5</v>
      </c>
      <c r="I14">
        <f t="shared" si="2"/>
        <v>4.6251593375479155E-2</v>
      </c>
      <c r="J14">
        <f t="shared" si="3"/>
        <v>0.95374840662452087</v>
      </c>
      <c r="K14">
        <f>100000*PRODUCT(J$2:J13)</f>
        <v>89310.068746540754</v>
      </c>
      <c r="L14">
        <f t="shared" si="4"/>
        <v>4130.7329840010934</v>
      </c>
      <c r="M14">
        <f t="shared" si="5"/>
        <v>436223.51127270103</v>
      </c>
      <c r="N14">
        <f>SUM(M14:M$30)</f>
        <v>2332356.9654176668</v>
      </c>
      <c r="O14">
        <f t="shared" si="6"/>
        <v>26.115274550250597</v>
      </c>
    </row>
    <row r="15" spans="1:15" x14ac:dyDescent="0.2">
      <c r="A15" t="str">
        <v>60-64</v>
      </c>
      <c r="B15">
        <v>60</v>
      </c>
      <c r="C15">
        <f>SUM(males2017!D15,males2017!D53,males2017!D91)</f>
        <v>72546</v>
      </c>
      <c r="D15">
        <f>SUM(males2017!E15,males2017!E53,males2017!E91)</f>
        <v>5335577</v>
      </c>
      <c r="E15" s="3">
        <v>5</v>
      </c>
      <c r="F15">
        <f t="shared" si="0"/>
        <v>1.3596655057175635E-2</v>
      </c>
      <c r="G15" s="1">
        <f t="shared" si="1"/>
        <v>-1.8665679202243413</v>
      </c>
      <c r="H15">
        <v>2.5</v>
      </c>
      <c r="I15">
        <f t="shared" si="2"/>
        <v>6.5748380171479062E-2</v>
      </c>
      <c r="J15">
        <f t="shared" si="3"/>
        <v>0.9342516198285209</v>
      </c>
      <c r="K15">
        <f>100000*PRODUCT(J$2:J14)</f>
        <v>85179.33576253966</v>
      </c>
      <c r="L15">
        <f t="shared" si="4"/>
        <v>5600.4033504695108</v>
      </c>
      <c r="M15">
        <f t="shared" si="5"/>
        <v>411895.67043652455</v>
      </c>
      <c r="N15">
        <f>SUM(M15:M$30)</f>
        <v>1896133.4541449659</v>
      </c>
      <c r="O15">
        <f t="shared" si="6"/>
        <v>22.260486503803559</v>
      </c>
    </row>
    <row r="16" spans="1:15" x14ac:dyDescent="0.2">
      <c r="A16" t="str">
        <v>65-69</v>
      </c>
      <c r="B16">
        <v>65</v>
      </c>
      <c r="C16">
        <f>SUM(males2017!D16,males2017!D54,males2017!D92)</f>
        <v>81890</v>
      </c>
      <c r="D16">
        <f>SUM(males2017!E16,males2017!E54,males2017!E92)</f>
        <v>4410367</v>
      </c>
      <c r="E16" s="3">
        <v>5</v>
      </c>
      <c r="F16">
        <f t="shared" si="0"/>
        <v>1.8567615801587486E-2</v>
      </c>
      <c r="G16" s="1">
        <f t="shared" si="1"/>
        <v>-1.7312438588175831</v>
      </c>
      <c r="H16">
        <v>2.5</v>
      </c>
      <c r="I16">
        <f t="shared" si="2"/>
        <v>8.8719791501447848E-2</v>
      </c>
      <c r="J16">
        <f t="shared" si="3"/>
        <v>0.91128020849855218</v>
      </c>
      <c r="K16">
        <f>100000*PRODUCT(J$2:J15)</f>
        <v>79578.932412070149</v>
      </c>
      <c r="L16">
        <f t="shared" si="4"/>
        <v>7060.2262915066676</v>
      </c>
      <c r="M16">
        <f t="shared" si="5"/>
        <v>380244.09633158409</v>
      </c>
      <c r="N16">
        <f>SUM(M16:M$30)</f>
        <v>1484237.7837084413</v>
      </c>
      <c r="O16">
        <f t="shared" si="6"/>
        <v>18.651139676301053</v>
      </c>
    </row>
    <row r="17" spans="1:15" x14ac:dyDescent="0.2">
      <c r="A17" t="str">
        <v>70-74</v>
      </c>
      <c r="B17">
        <v>70</v>
      </c>
      <c r="C17">
        <f>SUM(males2017!D17,males2017!D55,males2017!D93)</f>
        <v>87701</v>
      </c>
      <c r="D17">
        <f>SUM(males2017!E17,males2017!E55,males2017!E93)</f>
        <v>3289775</v>
      </c>
      <c r="E17" s="3">
        <v>5</v>
      </c>
      <c r="F17">
        <f t="shared" si="0"/>
        <v>2.6658662066554702E-2</v>
      </c>
      <c r="G17" s="1">
        <f t="shared" si="1"/>
        <v>-1.574161650559561</v>
      </c>
      <c r="H17">
        <v>2.5</v>
      </c>
      <c r="I17">
        <f t="shared" si="2"/>
        <v>0.12496482287471386</v>
      </c>
      <c r="J17">
        <f t="shared" si="3"/>
        <v>0.87503517712528611</v>
      </c>
      <c r="K17">
        <f>100000*PRODUCT(J$2:J16)</f>
        <v>72518.706120563482</v>
      </c>
      <c r="L17">
        <f t="shared" si="4"/>
        <v>9062.2872654596431</v>
      </c>
      <c r="M17">
        <f t="shared" si="5"/>
        <v>339937.81243916828</v>
      </c>
      <c r="N17">
        <f>SUM(M17:M$30)</f>
        <v>1103993.6873768573</v>
      </c>
      <c r="O17">
        <f t="shared" si="6"/>
        <v>15.223571219561618</v>
      </c>
    </row>
    <row r="18" spans="1:15" x14ac:dyDescent="0.2">
      <c r="A18" t="str">
        <v>75-79</v>
      </c>
      <c r="B18">
        <v>75</v>
      </c>
      <c r="C18">
        <f>SUM(males2017!D18,males2017!D56,males2017!D94)</f>
        <v>89394</v>
      </c>
      <c r="D18">
        <f>SUM(males2017!E18,males2017!E56,males2017!E94)</f>
        <v>2160521</v>
      </c>
      <c r="E18" s="3">
        <v>5</v>
      </c>
      <c r="F18">
        <f t="shared" si="0"/>
        <v>4.1376131035060527E-2</v>
      </c>
      <c r="G18" s="1">
        <f t="shared" si="1"/>
        <v>-1.383250121419924</v>
      </c>
      <c r="H18">
        <v>2.5</v>
      </c>
      <c r="I18">
        <f t="shared" si="2"/>
        <v>0.18748694424426787</v>
      </c>
      <c r="J18">
        <f t="shared" si="3"/>
        <v>0.81251305575573207</v>
      </c>
      <c r="K18">
        <f>100000*PRODUCT(J$2:J17)</f>
        <v>63456.418855103839</v>
      </c>
      <c r="L18">
        <f t="shared" si="4"/>
        <v>11897.250063827771</v>
      </c>
      <c r="M18">
        <f t="shared" si="5"/>
        <v>287538.96911594976</v>
      </c>
      <c r="N18">
        <f>SUM(M18:M$30)</f>
        <v>764055.87493768893</v>
      </c>
      <c r="O18">
        <f t="shared" si="6"/>
        <v>12.040639681894614</v>
      </c>
    </row>
    <row r="19" spans="1:15" x14ac:dyDescent="0.2">
      <c r="A19" t="str">
        <v>80-84</v>
      </c>
      <c r="B19">
        <v>80</v>
      </c>
      <c r="C19">
        <f>SUM(males2017!D19,males2017!D57,males2017!D95)</f>
        <v>94877</v>
      </c>
      <c r="D19">
        <f>SUM(males2017!E19,males2017!E57,males2017!E95)</f>
        <v>1402401</v>
      </c>
      <c r="E19" s="3">
        <v>5</v>
      </c>
      <c r="F19">
        <f t="shared" si="0"/>
        <v>6.7653260372746452E-2</v>
      </c>
      <c r="G19" s="1">
        <f t="shared" si="1"/>
        <v>-1.169711268870159</v>
      </c>
      <c r="H19">
        <v>2.5</v>
      </c>
      <c r="I19">
        <f t="shared" si="2"/>
        <v>0.2893308615824593</v>
      </c>
      <c r="J19">
        <f t="shared" si="3"/>
        <v>0.71066913841754076</v>
      </c>
      <c r="K19">
        <f>100000*PRODUCT(J$2:J18)</f>
        <v>51559.168791276068</v>
      </c>
      <c r="L19">
        <f t="shared" si="4"/>
        <v>14917.658728855349</v>
      </c>
      <c r="M19">
        <f t="shared" si="5"/>
        <v>220501.69713424196</v>
      </c>
      <c r="N19">
        <f>SUM(M19:M$30)</f>
        <v>476516.90582173917</v>
      </c>
      <c r="O19">
        <f t="shared" si="6"/>
        <v>9.242137082364426</v>
      </c>
    </row>
    <row r="20" spans="1:15" x14ac:dyDescent="0.2">
      <c r="A20" t="str">
        <v>85+</v>
      </c>
      <c r="B20">
        <v>85</v>
      </c>
      <c r="C20">
        <f>SUM(males2017!D20,males2017!D58,males2017!D96)</f>
        <v>184841</v>
      </c>
      <c r="D20">
        <f>SUM(males2017!E20,males2017!E58,males2017!E96)</f>
        <v>1291489</v>
      </c>
      <c r="E20" s="3">
        <v>5</v>
      </c>
      <c r="F20">
        <f t="shared" si="0"/>
        <v>0.14312239593213724</v>
      </c>
      <c r="G20" s="1">
        <f t="shared" si="1"/>
        <v>-0.844292402098337</v>
      </c>
      <c r="H20">
        <v>2.5</v>
      </c>
      <c r="I20">
        <v>1</v>
      </c>
      <c r="J20">
        <f t="shared" si="3"/>
        <v>0</v>
      </c>
      <c r="K20">
        <f>100000*PRODUCT(J$2:J19)</f>
        <v>36641.510062420719</v>
      </c>
      <c r="L20">
        <f t="shared" si="4"/>
        <v>36641.510062420719</v>
      </c>
      <c r="M20">
        <f>K20/F20</f>
        <v>256015.20868749722</v>
      </c>
      <c r="N20">
        <f>SUM(M20:M$30)</f>
        <v>256015.20868749722</v>
      </c>
      <c r="O20">
        <f t="shared" si="6"/>
        <v>6.9870266878019489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F56A-B9AD-5C49-9B61-4FE998A3FB9E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SUM(males2017!D2,males2017!D21,males2017!D97)</f>
        <v>7823</v>
      </c>
      <c r="D2">
        <f>SUM(males2017!E2,males2017!E21,males2017!E97)</f>
        <v>1324005</v>
      </c>
      <c r="E2" s="3">
        <v>1</v>
      </c>
      <c r="F2">
        <f>C2/D2</f>
        <v>5.9085879585046887E-3</v>
      </c>
      <c r="G2" s="1">
        <f>LOG(F2)</f>
        <v>-2.2285162949394608</v>
      </c>
      <c r="H2" s="1">
        <v>0.35</v>
      </c>
      <c r="I2">
        <f>(E2*F2)/(1+(E2-H2)*F2)</f>
        <v>5.885982359583714E-3</v>
      </c>
      <c r="J2">
        <f>1-I2</f>
        <v>0.99411401764041629</v>
      </c>
      <c r="K2">
        <v>100000</v>
      </c>
      <c r="L2">
        <f>K2-K3</f>
        <v>588.59823595837224</v>
      </c>
      <c r="M2">
        <f>E2*K3+H2*L2</f>
        <v>99617.411146627055</v>
      </c>
      <c r="N2">
        <f>SUM(M2:M$30)</f>
        <v>7720057.3987161657</v>
      </c>
      <c r="O2">
        <f>N2/K2</f>
        <v>77.200573987161661</v>
      </c>
    </row>
    <row r="3" spans="1:15" x14ac:dyDescent="0.2">
      <c r="A3" t="str">
        <v>1-4</v>
      </c>
      <c r="B3">
        <v>1</v>
      </c>
      <c r="C3">
        <f>SUM(males2017!D3,males2017!D22,males2017!D98)</f>
        <v>1339</v>
      </c>
      <c r="D3">
        <f>SUM(males2017!E3,males2017!E22,males2017!E98)</f>
        <v>5343594</v>
      </c>
      <c r="E3" s="3">
        <v>4</v>
      </c>
      <c r="F3">
        <f t="shared" ref="F3:F20" si="0">C3/D3</f>
        <v>2.5058041460485211E-4</v>
      </c>
      <c r="G3" s="1">
        <f t="shared" ref="G3:G20" si="1">LOG(F3)</f>
        <v>-3.6010528765239846</v>
      </c>
      <c r="H3">
        <v>1.35</v>
      </c>
      <c r="I3">
        <f t="shared" ref="I3:I19" si="2">(E3*F3)/(1+(E3-H3)*F3)</f>
        <v>1.0016565203280964E-3</v>
      </c>
      <c r="J3">
        <f t="shared" ref="J3:J20" si="3">1-I3</f>
        <v>0.99899834347967187</v>
      </c>
      <c r="K3">
        <f>100000*PRODUCT(J2:J$2)</f>
        <v>99411.401764041628</v>
      </c>
      <c r="L3">
        <f t="shared" ref="L3:L20" si="4">K3-K4</f>
        <v>99.576078771904577</v>
      </c>
      <c r="M3">
        <f t="shared" ref="M3:M19" si="5">E3*K4+H3*L3</f>
        <v>397381.73044742097</v>
      </c>
      <c r="N3">
        <f>SUM(M3:M$30)</f>
        <v>7620439.9875695389</v>
      </c>
      <c r="O3">
        <f t="shared" ref="O3:O20" si="6">N3/K3</f>
        <v>76.65559334589274</v>
      </c>
    </row>
    <row r="4" spans="1:15" x14ac:dyDescent="0.2">
      <c r="A4" t="str">
        <v>5-9</v>
      </c>
      <c r="B4">
        <v>5</v>
      </c>
      <c r="C4">
        <f>SUM(males2017!D4,males2017!D23,males2017!D99)</f>
        <v>772</v>
      </c>
      <c r="D4">
        <f>SUM(males2017!E4,males2017!E23,males2017!E99)</f>
        <v>6740969</v>
      </c>
      <c r="E4" s="3">
        <v>5</v>
      </c>
      <c r="F4">
        <f t="shared" si="0"/>
        <v>1.1452359445652398E-4</v>
      </c>
      <c r="G4" s="1">
        <f t="shared" si="1"/>
        <v>-3.9411050295979084</v>
      </c>
      <c r="H4">
        <v>2.5</v>
      </c>
      <c r="I4">
        <f t="shared" si="2"/>
        <v>5.724540735372129E-4</v>
      </c>
      <c r="J4">
        <f t="shared" si="3"/>
        <v>0.99942754592646277</v>
      </c>
      <c r="K4">
        <f>100000*PRODUCT(J$2:J3)</f>
        <v>99311.825685269723</v>
      </c>
      <c r="L4">
        <f t="shared" si="4"/>
        <v>56.851459163954132</v>
      </c>
      <c r="M4">
        <f t="shared" si="5"/>
        <v>496416.99977843877</v>
      </c>
      <c r="N4">
        <f>SUM(M4:M$30)</f>
        <v>7223058.2571221171</v>
      </c>
      <c r="O4">
        <f t="shared" si="6"/>
        <v>72.731099315531623</v>
      </c>
    </row>
    <row r="5" spans="1:15" x14ac:dyDescent="0.2">
      <c r="A5" t="str">
        <v>10-14</v>
      </c>
      <c r="B5">
        <v>10</v>
      </c>
      <c r="C5">
        <f>SUM(males2017!D5,males2017!D24,males2017!D100)</f>
        <v>1150</v>
      </c>
      <c r="D5">
        <f>SUM(males2017!E5,males2017!E24,males2017!E100)</f>
        <v>6874995</v>
      </c>
      <c r="E5" s="3">
        <v>5</v>
      </c>
      <c r="F5">
        <f t="shared" si="0"/>
        <v>1.6727284892570832E-4</v>
      </c>
      <c r="G5" s="1">
        <f t="shared" si="1"/>
        <v>-3.7765745462980416</v>
      </c>
      <c r="H5">
        <v>2.5</v>
      </c>
      <c r="I5">
        <f t="shared" si="2"/>
        <v>8.3601463825283117E-4</v>
      </c>
      <c r="J5">
        <f t="shared" si="3"/>
        <v>0.99916398536174722</v>
      </c>
      <c r="K5">
        <f>100000*PRODUCT(J$2:J4)</f>
        <v>99254.974226105769</v>
      </c>
      <c r="L5">
        <f t="shared" si="4"/>
        <v>82.978611372440355</v>
      </c>
      <c r="M5">
        <f t="shared" si="5"/>
        <v>496067.42460209772</v>
      </c>
      <c r="N5">
        <f>SUM(M5:M$30)</f>
        <v>6726641.2573436787</v>
      </c>
      <c r="O5">
        <f t="shared" si="6"/>
        <v>67.771326422595109</v>
      </c>
    </row>
    <row r="6" spans="1:15" x14ac:dyDescent="0.2">
      <c r="A6" t="str">
        <v>15-19</v>
      </c>
      <c r="B6">
        <v>15</v>
      </c>
      <c r="C6">
        <f>SUM(males2017!D6,males2017!D25,males2017!D101)</f>
        <v>4826</v>
      </c>
      <c r="D6">
        <f>SUM(males2017!E6,males2017!E25,males2017!E101)</f>
        <v>6936024</v>
      </c>
      <c r="E6" s="3">
        <v>5</v>
      </c>
      <c r="F6">
        <f t="shared" si="0"/>
        <v>6.9578767316837424E-4</v>
      </c>
      <c r="G6" s="1">
        <f t="shared" si="1"/>
        <v>-3.1575232696418594</v>
      </c>
      <c r="H6">
        <v>2.5</v>
      </c>
      <c r="I6">
        <f t="shared" si="2"/>
        <v>3.4728973678949705E-3</v>
      </c>
      <c r="J6">
        <f t="shared" si="3"/>
        <v>0.99652710263210498</v>
      </c>
      <c r="K6">
        <f>100000*PRODUCT(J$2:J5)</f>
        <v>99171.995614733329</v>
      </c>
      <c r="L6">
        <f t="shared" si="4"/>
        <v>344.41416253930947</v>
      </c>
      <c r="M6">
        <f t="shared" si="5"/>
        <v>494998.94266731839</v>
      </c>
      <c r="N6">
        <f>SUM(M6:M$30)</f>
        <v>6230573.8327415809</v>
      </c>
      <c r="O6">
        <f t="shared" si="6"/>
        <v>62.825939864579532</v>
      </c>
    </row>
    <row r="7" spans="1:15" x14ac:dyDescent="0.2">
      <c r="A7" t="str">
        <v>20-24</v>
      </c>
      <c r="B7">
        <v>20</v>
      </c>
      <c r="C7">
        <f>SUM(males2017!D7,males2017!D26,males2017!D102)</f>
        <v>9845</v>
      </c>
      <c r="D7">
        <f>SUM(males2017!E7,males2017!E26,males2017!E102)</f>
        <v>7249023</v>
      </c>
      <c r="E7" s="3">
        <v>5</v>
      </c>
      <c r="F7">
        <f t="shared" si="0"/>
        <v>1.3581140520591533E-3</v>
      </c>
      <c r="G7" s="1">
        <f t="shared" si="1"/>
        <v>-2.8670637572277791</v>
      </c>
      <c r="H7">
        <v>2.5</v>
      </c>
      <c r="I7">
        <f t="shared" si="2"/>
        <v>6.7675923546072657E-3</v>
      </c>
      <c r="J7">
        <f t="shared" si="3"/>
        <v>0.99323240764539278</v>
      </c>
      <c r="K7">
        <f>100000*PRODUCT(J$2:J6)</f>
        <v>98827.581452194019</v>
      </c>
      <c r="L7">
        <f t="shared" si="4"/>
        <v>668.82478466018802</v>
      </c>
      <c r="M7">
        <f t="shared" si="5"/>
        <v>492465.8452993196</v>
      </c>
      <c r="N7">
        <f>SUM(M7:M$30)</f>
        <v>5735574.8900742633</v>
      </c>
      <c r="O7">
        <f t="shared" si="6"/>
        <v>58.03617579014356</v>
      </c>
    </row>
    <row r="8" spans="1:15" x14ac:dyDescent="0.2">
      <c r="A8" t="str">
        <v>25-29</v>
      </c>
      <c r="B8">
        <v>25</v>
      </c>
      <c r="C8">
        <f>SUM(males2017!D8,males2017!D27,males2017!D103)</f>
        <v>13002</v>
      </c>
      <c r="D8">
        <f>SUM(males2017!E8,males2017!E27,males2017!E103)</f>
        <v>7978184</v>
      </c>
      <c r="E8" s="3">
        <v>5</v>
      </c>
      <c r="F8">
        <f t="shared" si="0"/>
        <v>1.6296941760180011E-3</v>
      </c>
      <c r="G8" s="1">
        <f t="shared" si="1"/>
        <v>-2.7878938864728138</v>
      </c>
      <c r="H8">
        <v>2.5</v>
      </c>
      <c r="I8">
        <f t="shared" si="2"/>
        <v>8.1154068020865625E-3</v>
      </c>
      <c r="J8">
        <f t="shared" si="3"/>
        <v>0.99188459319791344</v>
      </c>
      <c r="K8">
        <f>100000*PRODUCT(J$2:J7)</f>
        <v>98158.756667533831</v>
      </c>
      <c r="L8">
        <f t="shared" si="4"/>
        <v>796.5982415440667</v>
      </c>
      <c r="M8">
        <f t="shared" si="5"/>
        <v>488802.28773380903</v>
      </c>
      <c r="N8">
        <f>SUM(M8:M$30)</f>
        <v>5243109.044774943</v>
      </c>
      <c r="O8">
        <f t="shared" si="6"/>
        <v>53.414582893847005</v>
      </c>
    </row>
    <row r="9" spans="1:15" x14ac:dyDescent="0.2">
      <c r="A9" t="str">
        <v>30-34</v>
      </c>
      <c r="B9">
        <v>30</v>
      </c>
      <c r="C9">
        <f>SUM(males2017!D9,males2017!D28,males2017!D104)</f>
        <v>13574</v>
      </c>
      <c r="D9">
        <f>SUM(males2017!E9,males2017!E28,males2017!E104)</f>
        <v>7505898</v>
      </c>
      <c r="E9" s="3">
        <v>5</v>
      </c>
      <c r="F9">
        <f t="shared" si="0"/>
        <v>1.8084445059072213E-3</v>
      </c>
      <c r="G9" s="1">
        <f t="shared" si="1"/>
        <v>-2.7426948134979088</v>
      </c>
      <c r="H9">
        <v>2.5</v>
      </c>
      <c r="I9">
        <f t="shared" si="2"/>
        <v>9.0015256306074688E-3</v>
      </c>
      <c r="J9">
        <f t="shared" si="3"/>
        <v>0.99099847436939248</v>
      </c>
      <c r="K9">
        <f>100000*PRODUCT(J$2:J8)</f>
        <v>97362.158425989765</v>
      </c>
      <c r="L9">
        <f t="shared" si="4"/>
        <v>876.40796452281938</v>
      </c>
      <c r="M9">
        <f t="shared" si="5"/>
        <v>484619.77221864177</v>
      </c>
      <c r="N9">
        <f>SUM(M9:M$30)</f>
        <v>4754306.7570411339</v>
      </c>
      <c r="O9">
        <f t="shared" si="6"/>
        <v>48.831156107278986</v>
      </c>
    </row>
    <row r="10" spans="1:15" x14ac:dyDescent="0.2">
      <c r="A10" t="str">
        <v>35-39</v>
      </c>
      <c r="B10">
        <v>35</v>
      </c>
      <c r="C10">
        <f>SUM(males2017!D10,males2017!D29,males2017!D105)</f>
        <v>14858</v>
      </c>
      <c r="D10">
        <f>SUM(males2017!E10,males2017!E29,males2017!E105)</f>
        <v>7114229</v>
      </c>
      <c r="E10" s="3">
        <v>5</v>
      </c>
      <c r="F10">
        <f t="shared" si="0"/>
        <v>2.0884905447941019E-3</v>
      </c>
      <c r="G10" s="1">
        <f t="shared" si="1"/>
        <v>-2.6801674865722105</v>
      </c>
      <c r="H10">
        <v>2.5</v>
      </c>
      <c r="I10">
        <f t="shared" si="2"/>
        <v>1.0388213509739527E-2</v>
      </c>
      <c r="J10">
        <f t="shared" si="3"/>
        <v>0.98961178649026049</v>
      </c>
      <c r="K10">
        <f>100000*PRODUCT(J$2:J9)</f>
        <v>96485.750461466945</v>
      </c>
      <c r="L10">
        <f t="shared" si="4"/>
        <v>1002.3145764411602</v>
      </c>
      <c r="M10">
        <f t="shared" si="5"/>
        <v>479922.96586623183</v>
      </c>
      <c r="N10">
        <f>SUM(M10:M$30)</f>
        <v>4269686.9848224921</v>
      </c>
      <c r="O10">
        <f t="shared" si="6"/>
        <v>44.251995392082861</v>
      </c>
    </row>
    <row r="11" spans="1:15" x14ac:dyDescent="0.2">
      <c r="A11" t="str">
        <v>40-44</v>
      </c>
      <c r="B11">
        <v>40</v>
      </c>
      <c r="C11">
        <f>SUM(males2017!D11,males2017!D30,males2017!D106)</f>
        <v>16214</v>
      </c>
      <c r="D11">
        <f>SUM(males2017!E11,males2017!E30,males2017!E106)</f>
        <v>6514653</v>
      </c>
      <c r="E11" s="3">
        <v>5</v>
      </c>
      <c r="F11">
        <f t="shared" si="0"/>
        <v>2.488850902726515E-3</v>
      </c>
      <c r="G11" s="1">
        <f t="shared" si="1"/>
        <v>-2.6040011194872785</v>
      </c>
      <c r="H11">
        <v>2.5</v>
      </c>
      <c r="I11">
        <f t="shared" si="2"/>
        <v>1.2367303576953093E-2</v>
      </c>
      <c r="J11">
        <f t="shared" si="3"/>
        <v>0.98763269642304685</v>
      </c>
      <c r="K11">
        <f>100000*PRODUCT(J$2:J10)</f>
        <v>95483.435885025785</v>
      </c>
      <c r="L11">
        <f t="shared" si="4"/>
        <v>1180.8726381606684</v>
      </c>
      <c r="M11">
        <f t="shared" si="5"/>
        <v>474464.99782972725</v>
      </c>
      <c r="N11">
        <f>SUM(M11:M$30)</f>
        <v>3789764.0189562598</v>
      </c>
      <c r="O11">
        <f t="shared" si="6"/>
        <v>39.690276997568652</v>
      </c>
    </row>
    <row r="12" spans="1:15" x14ac:dyDescent="0.2">
      <c r="A12" t="str">
        <v>45-49</v>
      </c>
      <c r="B12">
        <v>45</v>
      </c>
      <c r="C12">
        <f>SUM(males2017!D12,males2017!D31,males2017!D107)</f>
        <v>24650</v>
      </c>
      <c r="D12">
        <f>SUM(males2017!E12,males2017!E31,males2017!E107)</f>
        <v>6893578</v>
      </c>
      <c r="E12" s="3">
        <v>5</v>
      </c>
      <c r="F12">
        <f t="shared" si="0"/>
        <v>3.5757918456859415E-3</v>
      </c>
      <c r="G12" s="1">
        <f t="shared" si="1"/>
        <v>-2.4466277703294543</v>
      </c>
      <c r="H12">
        <v>2.5</v>
      </c>
      <c r="I12">
        <f t="shared" si="2"/>
        <v>1.7720546761898968E-2</v>
      </c>
      <c r="J12">
        <f t="shared" si="3"/>
        <v>0.98227945323810106</v>
      </c>
      <c r="K12">
        <f>100000*PRODUCT(J$2:J11)</f>
        <v>94302.563246865117</v>
      </c>
      <c r="L12">
        <f t="shared" si="4"/>
        <v>1671.0929817830038</v>
      </c>
      <c r="M12">
        <f t="shared" si="5"/>
        <v>467335.08377986803</v>
      </c>
      <c r="N12">
        <f>SUM(M12:M$30)</f>
        <v>3315299.0211265329</v>
      </c>
      <c r="O12">
        <f t="shared" si="6"/>
        <v>35.155979932886318</v>
      </c>
    </row>
    <row r="13" spans="1:15" x14ac:dyDescent="0.2">
      <c r="A13" t="str">
        <v>50-54</v>
      </c>
      <c r="B13">
        <v>50</v>
      </c>
      <c r="C13">
        <f>SUM(males2017!D13,males2017!D32,males2017!D108)</f>
        <v>38271</v>
      </c>
      <c r="D13">
        <f>SUM(males2017!E13,males2017!E32,males2017!E108)</f>
        <v>6893346</v>
      </c>
      <c r="E13" s="3">
        <v>5</v>
      </c>
      <c r="F13">
        <f t="shared" si="0"/>
        <v>5.5518756783715772E-3</v>
      </c>
      <c r="G13" s="1">
        <f t="shared" si="1"/>
        <v>-2.2555602674814645</v>
      </c>
      <c r="H13">
        <v>2.5</v>
      </c>
      <c r="I13">
        <f t="shared" si="2"/>
        <v>2.7379361365718686E-2</v>
      </c>
      <c r="J13">
        <f t="shared" si="3"/>
        <v>0.97262063863428128</v>
      </c>
      <c r="K13">
        <f>100000*PRODUCT(J$2:J12)</f>
        <v>92631.470265082113</v>
      </c>
      <c r="L13">
        <f t="shared" si="4"/>
        <v>2536.1904982255073</v>
      </c>
      <c r="M13">
        <f t="shared" si="5"/>
        <v>456816.87507984677</v>
      </c>
      <c r="N13">
        <f>SUM(M13:M$30)</f>
        <v>2847963.9373466647</v>
      </c>
      <c r="O13">
        <f t="shared" si="6"/>
        <v>30.745101305168625</v>
      </c>
    </row>
    <row r="14" spans="1:15" x14ac:dyDescent="0.2">
      <c r="A14" t="str">
        <v>55-59</v>
      </c>
      <c r="B14">
        <v>55</v>
      </c>
      <c r="C14">
        <f>SUM(males2017!D14,males2017!D33,males2017!D109)</f>
        <v>58078</v>
      </c>
      <c r="D14">
        <f>SUM(males2017!E14,males2017!E33,males2017!E109)</f>
        <v>6862062</v>
      </c>
      <c r="E14" s="3">
        <v>5</v>
      </c>
      <c r="F14">
        <f t="shared" si="0"/>
        <v>8.4636367319327627E-3</v>
      </c>
      <c r="G14" s="1">
        <f t="shared" si="1"/>
        <v>-2.0724429852784936</v>
      </c>
      <c r="H14">
        <v>2.5</v>
      </c>
      <c r="I14">
        <f t="shared" si="2"/>
        <v>4.1441322902813466E-2</v>
      </c>
      <c r="J14">
        <f t="shared" si="3"/>
        <v>0.95855867709718656</v>
      </c>
      <c r="K14">
        <f>100000*PRODUCT(J$2:J13)</f>
        <v>90095.279766856605</v>
      </c>
      <c r="L14">
        <f t="shared" si="4"/>
        <v>3733.6675808376167</v>
      </c>
      <c r="M14">
        <f t="shared" si="5"/>
        <v>441142.22988218896</v>
      </c>
      <c r="N14">
        <f>SUM(M14:M$30)</f>
        <v>2391147.0622668178</v>
      </c>
      <c r="O14">
        <f t="shared" si="6"/>
        <v>26.54020353179979</v>
      </c>
    </row>
    <row r="15" spans="1:15" x14ac:dyDescent="0.2">
      <c r="A15" t="str">
        <v>60-64</v>
      </c>
      <c r="B15">
        <v>60</v>
      </c>
      <c r="C15">
        <f>SUM(males2017!D15,males2017!D34,males2017!D110)</f>
        <v>74166</v>
      </c>
      <c r="D15">
        <f>SUM(males2017!E15,males2017!E34,males2017!E110)</f>
        <v>5975697</v>
      </c>
      <c r="E15" s="3">
        <v>5</v>
      </c>
      <c r="F15">
        <f t="shared" si="0"/>
        <v>1.2411271856655382E-2</v>
      </c>
      <c r="G15" s="1">
        <f t="shared" si="1"/>
        <v>-1.9061837114888271</v>
      </c>
      <c r="H15">
        <v>2.5</v>
      </c>
      <c r="I15">
        <f t="shared" si="2"/>
        <v>6.018881007194804E-2</v>
      </c>
      <c r="J15">
        <f t="shared" si="3"/>
        <v>0.9398111899280519</v>
      </c>
      <c r="K15">
        <f>100000*PRODUCT(J$2:J14)</f>
        <v>86361.612186018989</v>
      </c>
      <c r="L15">
        <f t="shared" si="4"/>
        <v>5198.0026733715349</v>
      </c>
      <c r="M15">
        <f t="shared" si="5"/>
        <v>418813.05424666608</v>
      </c>
      <c r="N15">
        <f>SUM(M15:M$30)</f>
        <v>1950004.8323846289</v>
      </c>
      <c r="O15">
        <f t="shared" si="6"/>
        <v>22.579532537956876</v>
      </c>
    </row>
    <row r="16" spans="1:15" x14ac:dyDescent="0.2">
      <c r="A16" t="str">
        <v>65-69</v>
      </c>
      <c r="B16">
        <v>65</v>
      </c>
      <c r="C16">
        <f>SUM(males2017!D16,males2017!D35,males2017!D111)</f>
        <v>83640</v>
      </c>
      <c r="D16">
        <f>SUM(males2017!E16,males2017!E35,males2017!E111)</f>
        <v>4838391</v>
      </c>
      <c r="E16" s="3">
        <v>5</v>
      </c>
      <c r="F16">
        <f t="shared" si="0"/>
        <v>1.7286738504597911E-2</v>
      </c>
      <c r="G16" s="1">
        <f t="shared" si="1"/>
        <v>-1.76228693749927</v>
      </c>
      <c r="H16">
        <v>2.5</v>
      </c>
      <c r="I16">
        <f t="shared" si="2"/>
        <v>8.2853045206024142E-2</v>
      </c>
      <c r="J16">
        <f t="shared" si="3"/>
        <v>0.9171469547939759</v>
      </c>
      <c r="K16">
        <f>100000*PRODUCT(J$2:J15)</f>
        <v>81163.609512647454</v>
      </c>
      <c r="L16">
        <f t="shared" si="4"/>
        <v>6724.6522080354625</v>
      </c>
      <c r="M16">
        <f t="shared" si="5"/>
        <v>389006.4170431486</v>
      </c>
      <c r="N16">
        <f>SUM(M16:M$30)</f>
        <v>1531191.778137963</v>
      </c>
      <c r="O16">
        <f t="shared" si="6"/>
        <v>18.865496339210523</v>
      </c>
    </row>
    <row r="17" spans="1:15" x14ac:dyDescent="0.2">
      <c r="A17" t="str">
        <v>70-74</v>
      </c>
      <c r="B17">
        <v>70</v>
      </c>
      <c r="C17">
        <f>SUM(males2017!D17,males2017!D36,males2017!D112)</f>
        <v>91140</v>
      </c>
      <c r="D17">
        <f>SUM(males2017!E17,males2017!E36,males2017!E112)</f>
        <v>3575191</v>
      </c>
      <c r="E17" s="3">
        <v>5</v>
      </c>
      <c r="F17">
        <f t="shared" si="0"/>
        <v>2.5492344325100395E-2</v>
      </c>
      <c r="G17" s="1">
        <f t="shared" si="1"/>
        <v>-1.5935902241368929</v>
      </c>
      <c r="H17">
        <v>2.5</v>
      </c>
      <c r="I17">
        <f t="shared" si="2"/>
        <v>0.11982516096986598</v>
      </c>
      <c r="J17">
        <f t="shared" si="3"/>
        <v>0.88017483903013405</v>
      </c>
      <c r="K17">
        <f>100000*PRODUCT(J$2:J16)</f>
        <v>74438.957304611991</v>
      </c>
      <c r="L17">
        <f t="shared" si="4"/>
        <v>8919.6600414541172</v>
      </c>
      <c r="M17">
        <f t="shared" si="5"/>
        <v>349895.63641942467</v>
      </c>
      <c r="N17">
        <f>SUM(M17:M$30)</f>
        <v>1142185.3610948143</v>
      </c>
      <c r="O17">
        <f t="shared" si="6"/>
        <v>15.343919399903365</v>
      </c>
    </row>
    <row r="18" spans="1:15" x14ac:dyDescent="0.2">
      <c r="A18" t="str">
        <v>75-79</v>
      </c>
      <c r="B18">
        <v>75</v>
      </c>
      <c r="C18">
        <f>SUM(males2017!D18,males2017!D37,males2017!D113)</f>
        <v>93788</v>
      </c>
      <c r="D18">
        <f>SUM(males2017!E18,males2017!E37,males2017!E113)</f>
        <v>2325442</v>
      </c>
      <c r="E18" s="3">
        <v>5</v>
      </c>
      <c r="F18">
        <f t="shared" si="0"/>
        <v>4.0331257455571888E-2</v>
      </c>
      <c r="G18" s="1">
        <f t="shared" si="1"/>
        <v>-1.3943582372658074</v>
      </c>
      <c r="H18">
        <v>2.5</v>
      </c>
      <c r="I18">
        <f t="shared" si="2"/>
        <v>0.18318598451821783</v>
      </c>
      <c r="J18">
        <f t="shared" si="3"/>
        <v>0.81681401548178223</v>
      </c>
      <c r="K18">
        <f>100000*PRODUCT(J$2:J17)</f>
        <v>65519.297263157874</v>
      </c>
      <c r="L18">
        <f t="shared" si="4"/>
        <v>12002.216974093353</v>
      </c>
      <c r="M18">
        <f t="shared" si="5"/>
        <v>297590.94388055598</v>
      </c>
      <c r="N18">
        <f>SUM(M18:M$30)</f>
        <v>792289.72467538971</v>
      </c>
      <c r="O18">
        <f t="shared" si="6"/>
        <v>12.092463713295988</v>
      </c>
    </row>
    <row r="19" spans="1:15" x14ac:dyDescent="0.2">
      <c r="A19" t="str">
        <v>80-84</v>
      </c>
      <c r="B19">
        <v>80</v>
      </c>
      <c r="C19">
        <f>SUM(males2017!D19,males2017!D38,males2017!D114)</f>
        <v>100380</v>
      </c>
      <c r="D19">
        <f>SUM(males2017!E19,males2017!E38,males2017!E114)</f>
        <v>1502701</v>
      </c>
      <c r="E19" s="3">
        <v>5</v>
      </c>
      <c r="F19">
        <f t="shared" si="0"/>
        <v>6.6799715978095447E-2</v>
      </c>
      <c r="G19" s="1">
        <f t="shared" si="1"/>
        <v>-1.17522538407248</v>
      </c>
      <c r="H19">
        <v>2.5</v>
      </c>
      <c r="I19">
        <f t="shared" si="2"/>
        <v>0.28620289898046991</v>
      </c>
      <c r="J19">
        <f t="shared" si="3"/>
        <v>0.71379710101953009</v>
      </c>
      <c r="K19">
        <f>100000*PRODUCT(J$2:J18)</f>
        <v>53517.080289064521</v>
      </c>
      <c r="L19">
        <f t="shared" si="4"/>
        <v>15316.743523700832</v>
      </c>
      <c r="M19">
        <f t="shared" si="5"/>
        <v>229293.54263607052</v>
      </c>
      <c r="N19">
        <f>SUM(M19:M$30)</f>
        <v>494698.78079483361</v>
      </c>
      <c r="O19">
        <f t="shared" si="6"/>
        <v>9.2437550427413449</v>
      </c>
    </row>
    <row r="20" spans="1:15" x14ac:dyDescent="0.2">
      <c r="A20" t="str">
        <v>85+</v>
      </c>
      <c r="B20">
        <v>85</v>
      </c>
      <c r="C20">
        <f>SUM(males2017!D20,males2017!D39,males2017!D115)</f>
        <v>202180</v>
      </c>
      <c r="D20">
        <f>SUM(males2017!E20,males2017!E39,males2017!E115)</f>
        <v>1404690</v>
      </c>
      <c r="E20" s="3">
        <v>5</v>
      </c>
      <c r="F20">
        <f t="shared" si="0"/>
        <v>0.14393211313528251</v>
      </c>
      <c r="G20" s="1">
        <f t="shared" si="1"/>
        <v>-0.84184229847823511</v>
      </c>
      <c r="H20">
        <v>2.5</v>
      </c>
      <c r="I20">
        <v>1</v>
      </c>
      <c r="J20">
        <f t="shared" si="3"/>
        <v>0</v>
      </c>
      <c r="K20">
        <f>100000*PRODUCT(J$2:J19)</f>
        <v>38200.336765363689</v>
      </c>
      <c r="L20">
        <f t="shared" si="4"/>
        <v>38200.336765363689</v>
      </c>
      <c r="M20">
        <f>K20/F20</f>
        <v>265405.2381587631</v>
      </c>
      <c r="N20">
        <f>SUM(M20:M$30)</f>
        <v>265405.2381587631</v>
      </c>
      <c r="O20">
        <f t="shared" si="6"/>
        <v>6.9477198535958058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9F68-97AB-BD46-9352-B13A5B7BDD71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SUM(males2017!D2,males2017!D59,males2017!D97)</f>
        <v>6376</v>
      </c>
      <c r="D2">
        <f>SUM(males2017!E2,males2017!E59,males2017!E97)</f>
        <v>1010891</v>
      </c>
      <c r="E2" s="3">
        <v>1</v>
      </c>
      <c r="F2">
        <f>C2/D2</f>
        <v>6.3073071181759454E-3</v>
      </c>
      <c r="G2" s="1">
        <f>LOG(F2)</f>
        <v>-2.2001560216336409</v>
      </c>
      <c r="H2" s="1">
        <v>0.35</v>
      </c>
      <c r="I2">
        <f>(E2*F2)/(1+(E2-H2)*F2)</f>
        <v>6.2815543182040733E-3</v>
      </c>
      <c r="J2">
        <f>1-I2</f>
        <v>0.9937184456817959</v>
      </c>
      <c r="K2">
        <v>100000</v>
      </c>
      <c r="L2">
        <f>K2-K3</f>
        <v>628.15543182041438</v>
      </c>
      <c r="M2">
        <f>E2*K3+H2*L2</f>
        <v>99591.698969316727</v>
      </c>
      <c r="N2">
        <f>SUM(M2:M$30)</f>
        <v>7647153.2645499231</v>
      </c>
      <c r="O2">
        <f>N2/K2</f>
        <v>76.471532645499238</v>
      </c>
    </row>
    <row r="3" spans="1:15" x14ac:dyDescent="0.2">
      <c r="A3" t="str">
        <v>1-4</v>
      </c>
      <c r="B3">
        <v>1</v>
      </c>
      <c r="C3">
        <f>SUM(males2017!D3,males2017!D60,males2017!D98)</f>
        <v>1118</v>
      </c>
      <c r="D3">
        <f>SUM(males2017!E3,males2017!E60,males2017!E98)</f>
        <v>4018461</v>
      </c>
      <c r="E3" s="3">
        <v>4</v>
      </c>
      <c r="F3">
        <f t="shared" ref="F3:F20" si="0">C3/D3</f>
        <v>2.7821596377319575E-4</v>
      </c>
      <c r="G3" s="1">
        <f t="shared" ref="G3:G20" si="1">LOG(F3)</f>
        <v>-3.5556179542156419</v>
      </c>
      <c r="H3">
        <v>1.35</v>
      </c>
      <c r="I3">
        <f t="shared" ref="I3:I19" si="2">(E3*F3)/(1+(E3-H3)*F3)</f>
        <v>1.1120439758685464E-3</v>
      </c>
      <c r="J3">
        <f t="shared" ref="J3:J20" si="3">1-I3</f>
        <v>0.9988879560241315</v>
      </c>
      <c r="K3">
        <f>100000*PRODUCT(J2:J$2)</f>
        <v>99371.844568179586</v>
      </c>
      <c r="L3">
        <f t="shared" ref="L3:L20" si="4">K3-K4</f>
        <v>110.50586112299061</v>
      </c>
      <c r="M3">
        <f t="shared" ref="M3:M19" si="5">E3*K4+H3*L3</f>
        <v>397194.53774074244</v>
      </c>
      <c r="N3">
        <f>SUM(M3:M$30)</f>
        <v>7547561.5655806065</v>
      </c>
      <c r="O3">
        <f t="shared" ref="O3:O20" si="6">N3/K3</f>
        <v>75.952716771823447</v>
      </c>
    </row>
    <row r="4" spans="1:15" x14ac:dyDescent="0.2">
      <c r="A4" t="str">
        <v>5-9</v>
      </c>
      <c r="B4">
        <v>5</v>
      </c>
      <c r="C4">
        <f>SUM(males2017!D4,males2017!D61,males2017!D99)</f>
        <v>631</v>
      </c>
      <c r="D4">
        <f>SUM(males2017!E4,males2017!E61,males2017!E99)</f>
        <v>4975708</v>
      </c>
      <c r="E4" s="3">
        <v>5</v>
      </c>
      <c r="F4">
        <f t="shared" si="0"/>
        <v>1.2681612345418982E-4</v>
      </c>
      <c r="G4" s="1">
        <f t="shared" si="1"/>
        <v>-3.8968255265644944</v>
      </c>
      <c r="H4">
        <v>2.5</v>
      </c>
      <c r="I4">
        <f t="shared" si="2"/>
        <v>6.3387965187048246E-4</v>
      </c>
      <c r="J4">
        <f t="shared" si="3"/>
        <v>0.99936612034812955</v>
      </c>
      <c r="K4">
        <f>100000*PRODUCT(J$2:J3)</f>
        <v>99261.338707056595</v>
      </c>
      <c r="L4">
        <f t="shared" si="4"/>
        <v>62.919742823811248</v>
      </c>
      <c r="M4">
        <f t="shared" si="5"/>
        <v>496149.39417822345</v>
      </c>
      <c r="N4">
        <f>SUM(M4:M$30)</f>
        <v>7150367.0278398637</v>
      </c>
      <c r="O4">
        <f t="shared" si="6"/>
        <v>72.035770633139123</v>
      </c>
    </row>
    <row r="5" spans="1:15" x14ac:dyDescent="0.2">
      <c r="A5" t="str">
        <v>10-14</v>
      </c>
      <c r="B5">
        <v>10</v>
      </c>
      <c r="C5">
        <f>SUM(males2017!D5,males2017!D62,males2017!D100)</f>
        <v>934</v>
      </c>
      <c r="D5">
        <f>SUM(males2017!E5,males2017!E62,males2017!E100)</f>
        <v>4981675</v>
      </c>
      <c r="E5" s="3">
        <v>5</v>
      </c>
      <c r="F5">
        <f t="shared" si="0"/>
        <v>1.8748714036945406E-4</v>
      </c>
      <c r="G5" s="1">
        <f t="shared" si="1"/>
        <v>-3.7270285149128615</v>
      </c>
      <c r="H5">
        <v>2.5</v>
      </c>
      <c r="I5">
        <f t="shared" si="2"/>
        <v>9.3699651485450468E-4</v>
      </c>
      <c r="J5">
        <f t="shared" si="3"/>
        <v>0.99906300348514554</v>
      </c>
      <c r="K5">
        <f>100000*PRODUCT(J$2:J4)</f>
        <v>99198.418964232784</v>
      </c>
      <c r="L5">
        <f t="shared" si="4"/>
        <v>92.948572848559706</v>
      </c>
      <c r="M5">
        <f t="shared" si="5"/>
        <v>495759.72338904248</v>
      </c>
      <c r="N5">
        <f>SUM(M5:M$30)</f>
        <v>6654217.6336616408</v>
      </c>
      <c r="O5">
        <f t="shared" si="6"/>
        <v>67.079875900652226</v>
      </c>
    </row>
    <row r="6" spans="1:15" x14ac:dyDescent="0.2">
      <c r="A6" t="str">
        <v>15-19</v>
      </c>
      <c r="B6">
        <v>15</v>
      </c>
      <c r="C6">
        <f>SUM(males2017!D6,males2017!D63,males2017!D101)</f>
        <v>3818</v>
      </c>
      <c r="D6">
        <f>SUM(males2017!E6,males2017!E63,males2017!E101)</f>
        <v>5120525</v>
      </c>
      <c r="E6" s="3">
        <v>5</v>
      </c>
      <c r="F6">
        <f t="shared" si="0"/>
        <v>7.4562666914037136E-4</v>
      </c>
      <c r="G6" s="1">
        <f t="shared" si="1"/>
        <v>-3.1274785667842195</v>
      </c>
      <c r="H6">
        <v>2.5</v>
      </c>
      <c r="I6">
        <f t="shared" si="2"/>
        <v>3.7211967867884846E-3</v>
      </c>
      <c r="J6">
        <f t="shared" si="3"/>
        <v>0.99627880321321149</v>
      </c>
      <c r="K6">
        <f>100000*PRODUCT(J$2:J5)</f>
        <v>99105.470391384224</v>
      </c>
      <c r="L6">
        <f t="shared" si="4"/>
        <v>368.79095797358605</v>
      </c>
      <c r="M6">
        <f t="shared" si="5"/>
        <v>494605.37456198718</v>
      </c>
      <c r="N6">
        <f>SUM(M6:M$30)</f>
        <v>6158457.9102725983</v>
      </c>
      <c r="O6">
        <f t="shared" si="6"/>
        <v>62.140443771184465</v>
      </c>
    </row>
    <row r="7" spans="1:15" x14ac:dyDescent="0.2">
      <c r="A7" t="str">
        <v>20-24</v>
      </c>
      <c r="B7">
        <v>20</v>
      </c>
      <c r="C7">
        <f>SUM(males2017!D7,males2017!D64,males2017!D102)</f>
        <v>7506</v>
      </c>
      <c r="D7">
        <f>SUM(males2017!E7,males2017!E64,males2017!E102)</f>
        <v>5653993</v>
      </c>
      <c r="E7" s="3">
        <v>5</v>
      </c>
      <c r="F7">
        <f t="shared" si="0"/>
        <v>1.327557356367438E-3</v>
      </c>
      <c r="G7" s="1">
        <f t="shared" si="1"/>
        <v>-2.8769467063928054</v>
      </c>
      <c r="H7">
        <v>2.5</v>
      </c>
      <c r="I7">
        <f t="shared" si="2"/>
        <v>6.6158295488719958E-3</v>
      </c>
      <c r="J7">
        <f t="shared" si="3"/>
        <v>0.99338417045112803</v>
      </c>
      <c r="K7">
        <f>100000*PRODUCT(J$2:J6)</f>
        <v>98736.679433410638</v>
      </c>
      <c r="L7">
        <f t="shared" si="4"/>
        <v>653.22504135305644</v>
      </c>
      <c r="M7">
        <f t="shared" si="5"/>
        <v>492050.33456367056</v>
      </c>
      <c r="N7">
        <f>SUM(M7:M$30)</f>
        <v>5663852.5357106114</v>
      </c>
      <c r="O7">
        <f t="shared" si="6"/>
        <v>57.36320654301921</v>
      </c>
    </row>
    <row r="8" spans="1:15" x14ac:dyDescent="0.2">
      <c r="A8" t="str">
        <v>25-29</v>
      </c>
      <c r="B8">
        <v>25</v>
      </c>
      <c r="C8">
        <f>SUM(males2017!D8,males2017!D65,males2017!D103)</f>
        <v>9814</v>
      </c>
      <c r="D8">
        <f>SUM(males2017!E8,males2017!E65,males2017!E103)</f>
        <v>6240327</v>
      </c>
      <c r="E8" s="3">
        <v>5</v>
      </c>
      <c r="F8">
        <f t="shared" si="0"/>
        <v>1.572673996090269E-3</v>
      </c>
      <c r="G8" s="1">
        <f t="shared" si="1"/>
        <v>-2.8033612941424417</v>
      </c>
      <c r="H8">
        <v>2.5</v>
      </c>
      <c r="I8">
        <f t="shared" si="2"/>
        <v>7.8325747638176221E-3</v>
      </c>
      <c r="J8">
        <f t="shared" si="3"/>
        <v>0.9921674252361824</v>
      </c>
      <c r="K8">
        <f>100000*PRODUCT(J$2:J7)</f>
        <v>98083.454392057582</v>
      </c>
      <c r="L8">
        <f t="shared" si="4"/>
        <v>768.24598961928859</v>
      </c>
      <c r="M8">
        <f t="shared" si="5"/>
        <v>488496.65698623972</v>
      </c>
      <c r="N8">
        <f>SUM(M8:M$30)</f>
        <v>5171802.2011469398</v>
      </c>
      <c r="O8">
        <f t="shared" si="6"/>
        <v>52.728589477225142</v>
      </c>
    </row>
    <row r="9" spans="1:15" x14ac:dyDescent="0.2">
      <c r="A9" t="str">
        <v>30-34</v>
      </c>
      <c r="B9">
        <v>30</v>
      </c>
      <c r="C9">
        <f>SUM(males2017!D9,males2017!D66,males2017!D104)</f>
        <v>10430</v>
      </c>
      <c r="D9">
        <f>SUM(males2017!E9,males2017!E66,males2017!E104)</f>
        <v>5729804</v>
      </c>
      <c r="E9" s="3">
        <v>5</v>
      </c>
      <c r="F9">
        <f t="shared" si="0"/>
        <v>1.8203065933843461E-3</v>
      </c>
      <c r="G9" s="1">
        <f t="shared" si="1"/>
        <v>-2.7398554578385346</v>
      </c>
      <c r="H9">
        <v>2.5</v>
      </c>
      <c r="I9">
        <f t="shared" si="2"/>
        <v>9.060301649843578E-3</v>
      </c>
      <c r="J9">
        <f t="shared" si="3"/>
        <v>0.99093969835015638</v>
      </c>
      <c r="K9">
        <f>100000*PRODUCT(J$2:J8)</f>
        <v>97315.208402438293</v>
      </c>
      <c r="L9">
        <f t="shared" si="4"/>
        <v>881.70514324348187</v>
      </c>
      <c r="M9">
        <f t="shared" si="5"/>
        <v>484371.77915408276</v>
      </c>
      <c r="N9">
        <f>SUM(M9:M$30)</f>
        <v>4683305.5441606995</v>
      </c>
      <c r="O9">
        <f t="shared" si="6"/>
        <v>48.125114471248011</v>
      </c>
    </row>
    <row r="10" spans="1:15" x14ac:dyDescent="0.2">
      <c r="A10" t="str">
        <v>35-39</v>
      </c>
      <c r="B10">
        <v>35</v>
      </c>
      <c r="C10">
        <f>SUM(males2017!D10,males2017!D67,males2017!D105)</f>
        <v>11650</v>
      </c>
      <c r="D10">
        <f>SUM(males2017!E10,males2017!E67,males2017!E105)</f>
        <v>5289064</v>
      </c>
      <c r="E10" s="3">
        <v>5</v>
      </c>
      <c r="F10">
        <f t="shared" si="0"/>
        <v>2.2026581640910378E-3</v>
      </c>
      <c r="G10" s="1">
        <f t="shared" si="1"/>
        <v>-2.6570528968429321</v>
      </c>
      <c r="H10">
        <v>2.5</v>
      </c>
      <c r="I10">
        <f t="shared" si="2"/>
        <v>1.0952976661792202E-2</v>
      </c>
      <c r="J10">
        <f t="shared" si="3"/>
        <v>0.98904702333820782</v>
      </c>
      <c r="K10">
        <f>100000*PRODUCT(J$2:J9)</f>
        <v>96433.503259194811</v>
      </c>
      <c r="L10">
        <f t="shared" si="4"/>
        <v>1056.2339106128347</v>
      </c>
      <c r="M10">
        <f t="shared" si="5"/>
        <v>479526.93151944195</v>
      </c>
      <c r="N10">
        <f>SUM(M10:M$30)</f>
        <v>4198933.7650066167</v>
      </c>
      <c r="O10">
        <f t="shared" si="6"/>
        <v>43.542271338216203</v>
      </c>
    </row>
    <row r="11" spans="1:15" x14ac:dyDescent="0.2">
      <c r="A11" t="str">
        <v>40-44</v>
      </c>
      <c r="B11">
        <v>40</v>
      </c>
      <c r="C11">
        <f>SUM(males2017!D11,males2017!D68,males2017!D106)</f>
        <v>13157</v>
      </c>
      <c r="D11">
        <f>SUM(males2017!E11,males2017!E68,males2017!E106)</f>
        <v>4757415</v>
      </c>
      <c r="E11" s="3">
        <v>5</v>
      </c>
      <c r="F11">
        <f t="shared" si="0"/>
        <v>2.7655775247692285E-3</v>
      </c>
      <c r="G11" s="1">
        <f t="shared" si="1"/>
        <v>-2.5582141628655504</v>
      </c>
      <c r="H11">
        <v>2.5</v>
      </c>
      <c r="I11">
        <f t="shared" si="2"/>
        <v>1.3732938856221651E-2</v>
      </c>
      <c r="J11">
        <f t="shared" si="3"/>
        <v>0.98626706114377838</v>
      </c>
      <c r="K11">
        <f>100000*PRODUCT(J$2:J10)</f>
        <v>95377.269348581976</v>
      </c>
      <c r="L11">
        <f t="shared" si="4"/>
        <v>1309.8102082374535</v>
      </c>
      <c r="M11">
        <f t="shared" si="5"/>
        <v>473611.82122231624</v>
      </c>
      <c r="N11">
        <f>SUM(M11:M$30)</f>
        <v>3719406.8334871754</v>
      </c>
      <c r="O11">
        <f t="shared" si="6"/>
        <v>38.996784652049527</v>
      </c>
    </row>
    <row r="12" spans="1:15" x14ac:dyDescent="0.2">
      <c r="A12" t="str">
        <v>45-49</v>
      </c>
      <c r="B12">
        <v>45</v>
      </c>
      <c r="C12">
        <f>SUM(males2017!D12,males2017!D69,males2017!D107)</f>
        <v>19736</v>
      </c>
      <c r="D12">
        <f>SUM(males2017!E12,males2017!E69,males2017!E107)</f>
        <v>4962231</v>
      </c>
      <c r="E12" s="3">
        <v>5</v>
      </c>
      <c r="F12">
        <f t="shared" si="0"/>
        <v>3.9772433004428851E-3</v>
      </c>
      <c r="G12" s="1">
        <f t="shared" si="1"/>
        <v>-2.4004178410462491</v>
      </c>
      <c r="H12">
        <v>2.5</v>
      </c>
      <c r="I12">
        <f t="shared" si="2"/>
        <v>1.9690432401336822E-2</v>
      </c>
      <c r="J12">
        <f t="shared" si="3"/>
        <v>0.98030956759866317</v>
      </c>
      <c r="K12">
        <f>100000*PRODUCT(J$2:J11)</f>
        <v>94067.459140344523</v>
      </c>
      <c r="L12">
        <f t="shared" si="4"/>
        <v>1852.2289453684789</v>
      </c>
      <c r="M12">
        <f t="shared" si="5"/>
        <v>465706.72333830141</v>
      </c>
      <c r="N12">
        <f>SUM(M12:M$30)</f>
        <v>3245795.0122648589</v>
      </c>
      <c r="O12">
        <f t="shared" si="6"/>
        <v>34.504971665305376</v>
      </c>
    </row>
    <row r="13" spans="1:15" x14ac:dyDescent="0.2">
      <c r="A13" t="str">
        <v>50-54</v>
      </c>
      <c r="B13">
        <v>50</v>
      </c>
      <c r="C13">
        <f>SUM(males2017!D13,males2017!D70,males2017!D108)</f>
        <v>30881</v>
      </c>
      <c r="D13">
        <f>SUM(males2017!E13,males2017!E70,males2017!E108)</f>
        <v>4949431</v>
      </c>
      <c r="E13" s="3">
        <v>5</v>
      </c>
      <c r="F13">
        <f t="shared" si="0"/>
        <v>6.2393030633218242E-3</v>
      </c>
      <c r="G13" s="1">
        <f t="shared" si="1"/>
        <v>-2.204863918756284</v>
      </c>
      <c r="H13">
        <v>2.5</v>
      </c>
      <c r="I13">
        <f t="shared" si="2"/>
        <v>3.0717377743971191E-2</v>
      </c>
      <c r="J13">
        <f t="shared" si="3"/>
        <v>0.96928262225602879</v>
      </c>
      <c r="K13">
        <f>100000*PRODUCT(J$2:J12)</f>
        <v>92215.230194976044</v>
      </c>
      <c r="L13">
        <f t="shared" si="4"/>
        <v>2832.610059646322</v>
      </c>
      <c r="M13">
        <f t="shared" si="5"/>
        <v>453994.62582576444</v>
      </c>
      <c r="N13">
        <f>SUM(M13:M$30)</f>
        <v>2780088.2889265576</v>
      </c>
      <c r="O13">
        <f t="shared" si="6"/>
        <v>30.147821385344425</v>
      </c>
    </row>
    <row r="14" spans="1:15" x14ac:dyDescent="0.2">
      <c r="A14" t="str">
        <v>55-59</v>
      </c>
      <c r="B14">
        <v>55</v>
      </c>
      <c r="C14">
        <f>SUM(males2017!D14,males2017!D71,males2017!D109)</f>
        <v>47551</v>
      </c>
      <c r="D14">
        <f>SUM(males2017!E14,males2017!E71,males2017!E109)</f>
        <v>4989588</v>
      </c>
      <c r="E14" s="3">
        <v>5</v>
      </c>
      <c r="F14">
        <f t="shared" si="0"/>
        <v>9.530045366471139E-3</v>
      </c>
      <c r="G14" s="1">
        <f t="shared" si="1"/>
        <v>-2.0209050319575619</v>
      </c>
      <c r="H14">
        <v>2.5</v>
      </c>
      <c r="I14">
        <f t="shared" si="2"/>
        <v>4.6541373334125481E-2</v>
      </c>
      <c r="J14">
        <f t="shared" si="3"/>
        <v>0.95345862666587455</v>
      </c>
      <c r="K14">
        <f>100000*PRODUCT(J$2:J13)</f>
        <v>89382.620135329722</v>
      </c>
      <c r="L14">
        <f t="shared" si="4"/>
        <v>4159.9898933007062</v>
      </c>
      <c r="M14">
        <f t="shared" si="5"/>
        <v>436513.12594339688</v>
      </c>
      <c r="N14">
        <f>SUM(M14:M$30)</f>
        <v>2326093.663100793</v>
      </c>
      <c r="O14">
        <f t="shared" si="6"/>
        <v>26.024003990697206</v>
      </c>
    </row>
    <row r="15" spans="1:15" x14ac:dyDescent="0.2">
      <c r="A15" t="str">
        <v>60-64</v>
      </c>
      <c r="B15">
        <v>60</v>
      </c>
      <c r="C15">
        <f>SUM(males2017!D15,males2017!D72,males2017!D110)</f>
        <v>60673</v>
      </c>
      <c r="D15">
        <f>SUM(males2017!E15,males2017!E72,males2017!E110)</f>
        <v>4456727</v>
      </c>
      <c r="E15" s="3">
        <v>5</v>
      </c>
      <c r="F15">
        <f t="shared" si="0"/>
        <v>1.3613802236484307E-2</v>
      </c>
      <c r="G15" s="1">
        <f t="shared" si="1"/>
        <v>-1.8660205625478898</v>
      </c>
      <c r="H15">
        <v>2.5</v>
      </c>
      <c r="I15">
        <f t="shared" si="2"/>
        <v>6.5828568403046642E-2</v>
      </c>
      <c r="J15">
        <f t="shared" si="3"/>
        <v>0.93417143159695337</v>
      </c>
      <c r="K15">
        <f>100000*PRODUCT(J$2:J14)</f>
        <v>85222.630242029016</v>
      </c>
      <c r="L15">
        <f t="shared" si="4"/>
        <v>5610.0837443749624</v>
      </c>
      <c r="M15">
        <f t="shared" si="5"/>
        <v>412087.94184920768</v>
      </c>
      <c r="N15">
        <f>SUM(M15:M$30)</f>
        <v>1889580.5371573963</v>
      </c>
      <c r="O15">
        <f t="shared" si="6"/>
        <v>22.172286067574536</v>
      </c>
    </row>
    <row r="16" spans="1:15" x14ac:dyDescent="0.2">
      <c r="A16" t="str">
        <v>65-69</v>
      </c>
      <c r="B16">
        <v>65</v>
      </c>
      <c r="C16">
        <f>SUM(males2017!D16,males2017!D73,males2017!D111)</f>
        <v>68328</v>
      </c>
      <c r="D16">
        <f>SUM(males2017!E16,males2017!E73,males2017!E111)</f>
        <v>3669906</v>
      </c>
      <c r="E16" s="3">
        <v>5</v>
      </c>
      <c r="F16">
        <f t="shared" si="0"/>
        <v>1.8618460527326859E-2</v>
      </c>
      <c r="G16" s="1">
        <f t="shared" si="1"/>
        <v>-1.7300562316321881</v>
      </c>
      <c r="H16">
        <v>2.5</v>
      </c>
      <c r="I16">
        <f t="shared" si="2"/>
        <v>8.8951932525256933E-2</v>
      </c>
      <c r="J16">
        <f t="shared" si="3"/>
        <v>0.9110480674747431</v>
      </c>
      <c r="K16">
        <f>100000*PRODUCT(J$2:J15)</f>
        <v>79612.546497654053</v>
      </c>
      <c r="L16">
        <f t="shared" si="4"/>
        <v>7081.6898642231972</v>
      </c>
      <c r="M16">
        <f t="shared" si="5"/>
        <v>380358.50782771228</v>
      </c>
      <c r="N16">
        <f>SUM(M16:M$30)</f>
        <v>1477492.5953081886</v>
      </c>
      <c r="O16">
        <f t="shared" si="6"/>
        <v>18.558539580840137</v>
      </c>
    </row>
    <row r="17" spans="1:15" x14ac:dyDescent="0.2">
      <c r="A17" t="str">
        <v>70-74</v>
      </c>
      <c r="B17">
        <v>70</v>
      </c>
      <c r="C17">
        <f>SUM(males2017!D17,males2017!D74,males2017!D112)</f>
        <v>72941</v>
      </c>
      <c r="D17">
        <f>SUM(males2017!E17,males2017!E74,males2017!E112)</f>
        <v>2707935</v>
      </c>
      <c r="E17" s="3">
        <v>5</v>
      </c>
      <c r="F17">
        <f t="shared" si="0"/>
        <v>2.6936023205874588E-2</v>
      </c>
      <c r="G17" s="1">
        <f t="shared" si="1"/>
        <v>-1.5696665224672006</v>
      </c>
      <c r="H17">
        <v>2.5</v>
      </c>
      <c r="I17">
        <f t="shared" si="2"/>
        <v>0.12618294892809107</v>
      </c>
      <c r="J17">
        <f t="shared" si="3"/>
        <v>0.87381705107190899</v>
      </c>
      <c r="K17">
        <f>100000*PRODUCT(J$2:J16)</f>
        <v>72530.856633430856</v>
      </c>
      <c r="L17">
        <f t="shared" si="4"/>
        <v>9152.1573782869018</v>
      </c>
      <c r="M17">
        <f t="shared" si="5"/>
        <v>339773.88972143701</v>
      </c>
      <c r="N17">
        <f>SUM(M17:M$30)</f>
        <v>1097134.0874804764</v>
      </c>
      <c r="O17">
        <f t="shared" si="6"/>
        <v>15.126446017663417</v>
      </c>
    </row>
    <row r="18" spans="1:15" x14ac:dyDescent="0.2">
      <c r="A18" t="str">
        <v>75-79</v>
      </c>
      <c r="B18">
        <v>75</v>
      </c>
      <c r="C18">
        <f>SUM(males2017!D18,males2017!D75,males2017!D113)</f>
        <v>74957</v>
      </c>
      <c r="D18">
        <f>SUM(males2017!E18,males2017!E75,males2017!E113)</f>
        <v>1786194</v>
      </c>
      <c r="E18" s="3">
        <v>5</v>
      </c>
      <c r="F18">
        <f t="shared" si="0"/>
        <v>4.1964646617332721E-2</v>
      </c>
      <c r="G18" s="1">
        <f t="shared" si="1"/>
        <v>-1.3771164297125245</v>
      </c>
      <c r="H18">
        <v>2.5</v>
      </c>
      <c r="I18">
        <f t="shared" si="2"/>
        <v>0.18990046800583607</v>
      </c>
      <c r="J18">
        <f t="shared" si="3"/>
        <v>0.81009953199416396</v>
      </c>
      <c r="K18">
        <f>100000*PRODUCT(J$2:J17)</f>
        <v>63378.699255143954</v>
      </c>
      <c r="L18">
        <f t="shared" si="4"/>
        <v>12035.644650152964</v>
      </c>
      <c r="M18">
        <f t="shared" si="5"/>
        <v>286804.38465033734</v>
      </c>
      <c r="N18">
        <f>SUM(M18:M$30)</f>
        <v>757360.19775903923</v>
      </c>
      <c r="O18">
        <f t="shared" si="6"/>
        <v>11.949759251292463</v>
      </c>
    </row>
    <row r="19" spans="1:15" x14ac:dyDescent="0.2">
      <c r="A19" t="str">
        <v>80-84</v>
      </c>
      <c r="B19">
        <v>80</v>
      </c>
      <c r="C19">
        <f>SUM(males2017!D19,males2017!D76,males2017!D114)</f>
        <v>79507</v>
      </c>
      <c r="D19">
        <f>SUM(males2017!E19,males2017!E76,males2017!E114)</f>
        <v>1160197</v>
      </c>
      <c r="E19" s="3">
        <v>5</v>
      </c>
      <c r="F19">
        <f t="shared" si="0"/>
        <v>6.852887914724827E-2</v>
      </c>
      <c r="G19" s="1">
        <f t="shared" si="1"/>
        <v>-1.1641263714096002</v>
      </c>
      <c r="H19">
        <v>2.5</v>
      </c>
      <c r="I19">
        <f t="shared" si="2"/>
        <v>0.29252787692393728</v>
      </c>
      <c r="J19">
        <f t="shared" si="3"/>
        <v>0.70747212307606278</v>
      </c>
      <c r="K19">
        <f>100000*PRODUCT(J$2:J18)</f>
        <v>51343.05460499099</v>
      </c>
      <c r="L19">
        <f t="shared" si="4"/>
        <v>15019.274758387794</v>
      </c>
      <c r="M19">
        <f t="shared" si="5"/>
        <v>219167.08612898545</v>
      </c>
      <c r="N19">
        <f>SUM(M19:M$30)</f>
        <v>470555.8131087019</v>
      </c>
      <c r="O19">
        <f t="shared" si="6"/>
        <v>9.1649360703007297</v>
      </c>
    </row>
    <row r="20" spans="1:15" x14ac:dyDescent="0.2">
      <c r="A20" t="str">
        <v>85+</v>
      </c>
      <c r="B20">
        <v>85</v>
      </c>
      <c r="C20">
        <f>SUM(males2017!D20,males2017!D77,males2017!D115)</f>
        <v>154422</v>
      </c>
      <c r="D20">
        <f>SUM(males2017!E20,males2017!E77,males2017!E115)</f>
        <v>1068720</v>
      </c>
      <c r="E20" s="3">
        <v>5</v>
      </c>
      <c r="F20">
        <f t="shared" si="0"/>
        <v>0.14449247698181</v>
      </c>
      <c r="G20" s="1">
        <f t="shared" si="1"/>
        <v>-0.8401547639132424</v>
      </c>
      <c r="H20">
        <v>2.5</v>
      </c>
      <c r="I20">
        <v>1</v>
      </c>
      <c r="J20">
        <f t="shared" si="3"/>
        <v>0</v>
      </c>
      <c r="K20">
        <f>100000*PRODUCT(J$2:J19)</f>
        <v>36323.779846603196</v>
      </c>
      <c r="L20">
        <f t="shared" si="4"/>
        <v>36323.779846603196</v>
      </c>
      <c r="M20">
        <f>K20/F20</f>
        <v>251388.72697971645</v>
      </c>
      <c r="N20">
        <f>SUM(M20:M$30)</f>
        <v>251388.72697971645</v>
      </c>
      <c r="O20">
        <f t="shared" si="6"/>
        <v>6.9207755371643946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18A1-68CB-9A4F-B94E-34BB4842DF92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SUM(males2017!D2,males2017!D78,males2017!D97)</f>
        <v>6019</v>
      </c>
      <c r="D2">
        <f>SUM(males2017!E2,males2017!E78,males2017!E97)</f>
        <v>954760</v>
      </c>
      <c r="E2" s="3">
        <v>1</v>
      </c>
      <c r="F2">
        <f>C2/D2</f>
        <v>6.3042021031463405E-3</v>
      </c>
      <c r="G2" s="1">
        <f>LOG(F2)</f>
        <v>-2.2003698724737211</v>
      </c>
      <c r="H2" s="1">
        <v>0.35</v>
      </c>
      <c r="I2">
        <f>(E2*F2)/(1+(E2-H2)*F2)</f>
        <v>6.2784746008372931E-3</v>
      </c>
      <c r="J2">
        <f>1-I2</f>
        <v>0.9937215253991627</v>
      </c>
      <c r="K2">
        <v>100000</v>
      </c>
      <c r="L2">
        <f>K2-K3</f>
        <v>627.84746008373622</v>
      </c>
      <c r="M2">
        <f>E2*K3+H2*L2</f>
        <v>99591.899150945566</v>
      </c>
      <c r="N2">
        <f>SUM(M2:M$30)</f>
        <v>7651602.8122215262</v>
      </c>
      <c r="O2">
        <f>N2/K2</f>
        <v>76.516028122215261</v>
      </c>
    </row>
    <row r="3" spans="1:15" x14ac:dyDescent="0.2">
      <c r="A3" t="str">
        <v>1-4</v>
      </c>
      <c r="B3">
        <v>1</v>
      </c>
      <c r="C3">
        <f>SUM(males2017!D3,males2017!D79,males2017!D98)</f>
        <v>1039</v>
      </c>
      <c r="D3">
        <f>SUM(males2017!E3,males2017!E79,males2017!E98)</f>
        <v>3795113</v>
      </c>
      <c r="E3" s="3">
        <v>4</v>
      </c>
      <c r="F3">
        <f t="shared" ref="F3:F20" si="0">C3/D3</f>
        <v>2.7377313929782853E-4</v>
      </c>
      <c r="G3" s="1">
        <f t="shared" ref="G3:G20" si="1">LOG(F3)</f>
        <v>-3.5626091640434487</v>
      </c>
      <c r="H3">
        <v>1.35</v>
      </c>
      <c r="I3">
        <f t="shared" ref="I3:I19" si="2">(E3*F3)/(1+(E3-H3)*F3)</f>
        <v>1.094298644816714E-3</v>
      </c>
      <c r="J3">
        <f t="shared" ref="J3:J20" si="3">1-I3</f>
        <v>0.99890570135518331</v>
      </c>
      <c r="K3">
        <f>100000*PRODUCT(J2:J$2)</f>
        <v>99372.152539916264</v>
      </c>
      <c r="L3">
        <f t="shared" ref="L3:L20" si="4">K3-K4</f>
        <v>108.7428118569369</v>
      </c>
      <c r="M3">
        <f t="shared" ref="M3:M19" si="5">E3*K4+H3*L3</f>
        <v>397200.44170824415</v>
      </c>
      <c r="N3">
        <f>SUM(M3:M$30)</f>
        <v>7552010.91307058</v>
      </c>
      <c r="O3">
        <f t="shared" ref="O3:O20" si="6">N3/K3</f>
        <v>75.997255972059719</v>
      </c>
    </row>
    <row r="4" spans="1:15" x14ac:dyDescent="0.2">
      <c r="A4" t="str">
        <v>5-9</v>
      </c>
      <c r="B4">
        <v>5</v>
      </c>
      <c r="C4">
        <f>SUM(males2017!D4,males2017!D80,males2017!D99)</f>
        <v>589</v>
      </c>
      <c r="D4">
        <f>SUM(males2017!E4,males2017!E80,males2017!E99)</f>
        <v>4698109</v>
      </c>
      <c r="E4" s="3">
        <v>5</v>
      </c>
      <c r="F4">
        <f t="shared" si="0"/>
        <v>1.2536959019043619E-4</v>
      </c>
      <c r="G4" s="1">
        <f t="shared" si="1"/>
        <v>-3.9018077937612077</v>
      </c>
      <c r="H4">
        <v>2.5</v>
      </c>
      <c r="I4">
        <f t="shared" si="2"/>
        <v>6.2665154333423089E-4</v>
      </c>
      <c r="J4">
        <f t="shared" si="3"/>
        <v>0.99937334845666581</v>
      </c>
      <c r="K4">
        <f>100000*PRODUCT(J$2:J3)</f>
        <v>99263.409728059327</v>
      </c>
      <c r="L4">
        <f t="shared" si="4"/>
        <v>62.203568902710686</v>
      </c>
      <c r="M4">
        <f t="shared" si="5"/>
        <v>496161.53971803986</v>
      </c>
      <c r="N4">
        <f>SUM(M4:M$30)</f>
        <v>7154810.4713623365</v>
      </c>
      <c r="O4">
        <f t="shared" si="6"/>
        <v>72.079031850342005</v>
      </c>
    </row>
    <row r="5" spans="1:15" x14ac:dyDescent="0.2">
      <c r="A5" t="str">
        <v>10-14</v>
      </c>
      <c r="B5">
        <v>10</v>
      </c>
      <c r="C5">
        <f>SUM(males2017!D5,males2017!D81,males2017!D100)</f>
        <v>884</v>
      </c>
      <c r="D5">
        <f>SUM(males2017!E5,males2017!E81,males2017!E100)</f>
        <v>4705680</v>
      </c>
      <c r="E5" s="3">
        <v>5</v>
      </c>
      <c r="F5">
        <f t="shared" si="0"/>
        <v>1.878580778973496E-4</v>
      </c>
      <c r="G5" s="1">
        <f t="shared" si="1"/>
        <v>-3.726170125536358</v>
      </c>
      <c r="H5">
        <v>2.5</v>
      </c>
      <c r="I5">
        <f t="shared" si="2"/>
        <v>9.3884946334769925E-4</v>
      </c>
      <c r="J5">
        <f t="shared" si="3"/>
        <v>0.99906115053665234</v>
      </c>
      <c r="K5">
        <f>100000*PRODUCT(J$2:J4)</f>
        <v>99201.206159156616</v>
      </c>
      <c r="L5">
        <f t="shared" si="4"/>
        <v>93.134999165966292</v>
      </c>
      <c r="M5">
        <f t="shared" si="5"/>
        <v>495773.19329786813</v>
      </c>
      <c r="N5">
        <f>SUM(M5:M$30)</f>
        <v>6658648.9316442972</v>
      </c>
      <c r="O5">
        <f t="shared" si="6"/>
        <v>67.122660998307637</v>
      </c>
    </row>
    <row r="6" spans="1:15" x14ac:dyDescent="0.2">
      <c r="A6" t="str">
        <v>15-19</v>
      </c>
      <c r="B6">
        <v>15</v>
      </c>
      <c r="C6">
        <f>SUM(males2017!D6,males2017!D82,males2017!D101)</f>
        <v>3591</v>
      </c>
      <c r="D6">
        <f>SUM(males2017!E6,males2017!E82,males2017!E101)</f>
        <v>4790860</v>
      </c>
      <c r="E6" s="3">
        <v>5</v>
      </c>
      <c r="F6">
        <f t="shared" si="0"/>
        <v>7.495522724521276E-4</v>
      </c>
      <c r="G6" s="1">
        <f t="shared" si="1"/>
        <v>-3.1251980748291639</v>
      </c>
      <c r="H6">
        <v>2.5</v>
      </c>
      <c r="I6">
        <f t="shared" si="2"/>
        <v>3.74075164002948E-3</v>
      </c>
      <c r="J6">
        <f t="shared" si="3"/>
        <v>0.99625924835997048</v>
      </c>
      <c r="K6">
        <f>100000*PRODUCT(J$2:J5)</f>
        <v>99108.07115999065</v>
      </c>
      <c r="L6">
        <f t="shared" si="4"/>
        <v>370.73867973189044</v>
      </c>
      <c r="M6">
        <f t="shared" si="5"/>
        <v>494613.50910062355</v>
      </c>
      <c r="N6">
        <f>SUM(M6:M$30)</f>
        <v>6162875.7383464286</v>
      </c>
      <c r="O6">
        <f t="shared" si="6"/>
        <v>62.18338896332336</v>
      </c>
    </row>
    <row r="7" spans="1:15" x14ac:dyDescent="0.2">
      <c r="A7" t="str">
        <v>20-24</v>
      </c>
      <c r="B7">
        <v>20</v>
      </c>
      <c r="C7">
        <f>SUM(males2017!D7,males2017!D83,males2017!D102)</f>
        <v>7120</v>
      </c>
      <c r="D7">
        <f>SUM(males2017!E7,males2017!E83,males2017!E102)</f>
        <v>5221311</v>
      </c>
      <c r="E7" s="3">
        <v>5</v>
      </c>
      <c r="F7">
        <f t="shared" si="0"/>
        <v>1.3636421963755846E-3</v>
      </c>
      <c r="G7" s="1">
        <f t="shared" si="1"/>
        <v>-2.8652995684804474</v>
      </c>
      <c r="H7">
        <v>2.5</v>
      </c>
      <c r="I7">
        <f t="shared" si="2"/>
        <v>6.7950459534069805E-3</v>
      </c>
      <c r="J7">
        <f t="shared" si="3"/>
        <v>0.99320495404659304</v>
      </c>
      <c r="K7">
        <f>100000*PRODUCT(J$2:J6)</f>
        <v>98737.332480258759</v>
      </c>
      <c r="L7">
        <f t="shared" si="4"/>
        <v>670.92471152018697</v>
      </c>
      <c r="M7">
        <f t="shared" si="5"/>
        <v>492009.35062249331</v>
      </c>
      <c r="N7">
        <f>SUM(M7:M$30)</f>
        <v>5668262.2292458052</v>
      </c>
      <c r="O7">
        <f t="shared" si="6"/>
        <v>57.407487997299299</v>
      </c>
    </row>
    <row r="8" spans="1:15" x14ac:dyDescent="0.2">
      <c r="A8" t="str">
        <v>25-29</v>
      </c>
      <c r="B8">
        <v>25</v>
      </c>
      <c r="C8">
        <f>SUM(males2017!D8,males2017!D84,males2017!D103)</f>
        <v>9293</v>
      </c>
      <c r="D8">
        <f>SUM(males2017!E8,males2017!E84,males2017!E103)</f>
        <v>5911135</v>
      </c>
      <c r="E8" s="3">
        <v>5</v>
      </c>
      <c r="F8">
        <f t="shared" si="0"/>
        <v>1.572117706667163E-3</v>
      </c>
      <c r="G8" s="1">
        <f t="shared" si="1"/>
        <v>-2.8035149408396802</v>
      </c>
      <c r="H8">
        <v>2.5</v>
      </c>
      <c r="I8">
        <f t="shared" si="2"/>
        <v>7.8298150561117094E-3</v>
      </c>
      <c r="J8">
        <f t="shared" si="3"/>
        <v>0.99217018494388831</v>
      </c>
      <c r="K8">
        <f>100000*PRODUCT(J$2:J7)</f>
        <v>98066.407768738572</v>
      </c>
      <c r="L8">
        <f t="shared" si="4"/>
        <v>767.84183604645659</v>
      </c>
      <c r="M8">
        <f t="shared" si="5"/>
        <v>488412.43425357674</v>
      </c>
      <c r="N8">
        <f>SUM(M8:M$30)</f>
        <v>5176252.8786233114</v>
      </c>
      <c r="O8">
        <f t="shared" si="6"/>
        <v>52.783139470449612</v>
      </c>
    </row>
    <row r="9" spans="1:15" x14ac:dyDescent="0.2">
      <c r="A9" t="str">
        <v>30-34</v>
      </c>
      <c r="B9">
        <v>30</v>
      </c>
      <c r="C9">
        <f>SUM(males2017!D9,males2017!D85,males2017!D104)</f>
        <v>9859</v>
      </c>
      <c r="D9">
        <f>SUM(males2017!E9,males2017!E85,males2017!E104)</f>
        <v>5442340</v>
      </c>
      <c r="E9" s="3">
        <v>5</v>
      </c>
      <c r="F9">
        <f t="shared" si="0"/>
        <v>1.8115369491799483E-3</v>
      </c>
      <c r="G9" s="1">
        <f t="shared" si="1"/>
        <v>-2.7419528034117735</v>
      </c>
      <c r="H9">
        <v>2.5</v>
      </c>
      <c r="I9">
        <f t="shared" si="2"/>
        <v>9.0168488587178946E-3</v>
      </c>
      <c r="J9">
        <f t="shared" si="3"/>
        <v>0.9909831511412821</v>
      </c>
      <c r="K9">
        <f>100000*PRODUCT(J$2:J8)</f>
        <v>97298.565932692116</v>
      </c>
      <c r="L9">
        <f t="shared" si="4"/>
        <v>877.32646318507614</v>
      </c>
      <c r="M9">
        <f t="shared" si="5"/>
        <v>484299.51350549783</v>
      </c>
      <c r="N9">
        <f>SUM(M9:M$30)</f>
        <v>4687840.4443697343</v>
      </c>
      <c r="O9">
        <f t="shared" si="6"/>
        <v>48.179954138405542</v>
      </c>
    </row>
    <row r="10" spans="1:15" x14ac:dyDescent="0.2">
      <c r="A10" t="str">
        <v>35-39</v>
      </c>
      <c r="B10">
        <v>35</v>
      </c>
      <c r="C10">
        <f>SUM(males2017!D10,males2017!D86,males2017!D105)</f>
        <v>10935</v>
      </c>
      <c r="D10">
        <f>SUM(males2017!E10,males2017!E86,males2017!E105)</f>
        <v>5018912</v>
      </c>
      <c r="E10" s="3">
        <v>5</v>
      </c>
      <c r="F10">
        <f t="shared" si="0"/>
        <v>2.1787590617249318E-3</v>
      </c>
      <c r="G10" s="1">
        <f t="shared" si="1"/>
        <v>-2.6617907935944229</v>
      </c>
      <c r="H10">
        <v>2.5</v>
      </c>
      <c r="I10">
        <f t="shared" si="2"/>
        <v>1.0834779374265979E-2</v>
      </c>
      <c r="J10">
        <f t="shared" si="3"/>
        <v>0.98916522062573398</v>
      </c>
      <c r="K10">
        <f>100000*PRODUCT(J$2:J9)</f>
        <v>96421.23946950704</v>
      </c>
      <c r="L10">
        <f t="shared" si="4"/>
        <v>1044.7028566453955</v>
      </c>
      <c r="M10">
        <f t="shared" si="5"/>
        <v>479494.44020592177</v>
      </c>
      <c r="N10">
        <f>SUM(M10:M$30)</f>
        <v>4203540.9308642363</v>
      </c>
      <c r="O10">
        <f t="shared" si="6"/>
        <v>43.59559111655679</v>
      </c>
    </row>
    <row r="11" spans="1:15" x14ac:dyDescent="0.2">
      <c r="A11" t="str">
        <v>40-44</v>
      </c>
      <c r="B11">
        <v>40</v>
      </c>
      <c r="C11">
        <f>SUM(males2017!D11,males2017!D87,males2017!D106)</f>
        <v>12358</v>
      </c>
      <c r="D11">
        <f>SUM(males2017!E11,males2017!E87,males2017!E106)</f>
        <v>4520581</v>
      </c>
      <c r="E11" s="3">
        <v>5</v>
      </c>
      <c r="F11">
        <f t="shared" si="0"/>
        <v>2.7337194046517473E-3</v>
      </c>
      <c r="G11" s="1">
        <f t="shared" si="1"/>
        <v>-2.5632460644811554</v>
      </c>
      <c r="H11">
        <v>2.5</v>
      </c>
      <c r="I11">
        <f t="shared" si="2"/>
        <v>1.3575815845233501E-2</v>
      </c>
      <c r="J11">
        <f t="shared" si="3"/>
        <v>0.98642418415476651</v>
      </c>
      <c r="K11">
        <f>100000*PRODUCT(J$2:J10)</f>
        <v>95376.536612861644</v>
      </c>
      <c r="L11">
        <f t="shared" si="4"/>
        <v>1294.8142970123736</v>
      </c>
      <c r="M11">
        <f t="shared" si="5"/>
        <v>473645.6473217773</v>
      </c>
      <c r="N11">
        <f>SUM(M11:M$30)</f>
        <v>3724046.490658314</v>
      </c>
      <c r="O11">
        <f t="shared" si="6"/>
        <v>39.045729934338183</v>
      </c>
    </row>
    <row r="12" spans="1:15" x14ac:dyDescent="0.2">
      <c r="A12" t="str">
        <v>45-49</v>
      </c>
      <c r="B12">
        <v>45</v>
      </c>
      <c r="C12">
        <f>SUM(males2017!D12,males2017!D88,males2017!D107)</f>
        <v>18507</v>
      </c>
      <c r="D12">
        <f>SUM(males2017!E12,males2017!E88,males2017!E107)</f>
        <v>4708317</v>
      </c>
      <c r="E12" s="3">
        <v>5</v>
      </c>
      <c r="F12">
        <f t="shared" si="0"/>
        <v>3.9307039012029142E-3</v>
      </c>
      <c r="G12" s="1">
        <f t="shared" si="1"/>
        <v>-2.4055296702264712</v>
      </c>
      <c r="H12">
        <v>2.5</v>
      </c>
      <c r="I12">
        <f t="shared" si="2"/>
        <v>1.9462268469516108E-2</v>
      </c>
      <c r="J12">
        <f t="shared" si="3"/>
        <v>0.98053773153048385</v>
      </c>
      <c r="K12">
        <f>100000*PRODUCT(J$2:J11)</f>
        <v>94081.722315849271</v>
      </c>
      <c r="L12">
        <f t="shared" si="4"/>
        <v>1831.0437377855269</v>
      </c>
      <c r="M12">
        <f t="shared" si="5"/>
        <v>465831.0022347825</v>
      </c>
      <c r="N12">
        <f>SUM(M12:M$30)</f>
        <v>3250400.843336537</v>
      </c>
      <c r="O12">
        <f t="shared" si="6"/>
        <v>34.548696211410295</v>
      </c>
    </row>
    <row r="13" spans="1:15" x14ac:dyDescent="0.2">
      <c r="A13" t="str">
        <v>50-54</v>
      </c>
      <c r="B13">
        <v>50</v>
      </c>
      <c r="C13">
        <f>SUM(males2017!D13,males2017!D89,males2017!D108)</f>
        <v>29329</v>
      </c>
      <c r="D13">
        <f>SUM(males2017!E13,males2017!E89,males2017!E108)</f>
        <v>4702243</v>
      </c>
      <c r="E13" s="3">
        <v>5</v>
      </c>
      <c r="F13">
        <f t="shared" si="0"/>
        <v>6.2372361445378298E-3</v>
      </c>
      <c r="G13" s="1">
        <f t="shared" si="1"/>
        <v>-2.2050078130551256</v>
      </c>
      <c r="H13">
        <v>2.5</v>
      </c>
      <c r="I13">
        <f t="shared" si="2"/>
        <v>3.0707358112876892E-2</v>
      </c>
      <c r="J13">
        <f t="shared" si="3"/>
        <v>0.96929264188712305</v>
      </c>
      <c r="K13">
        <f>100000*PRODUCT(J$2:J12)</f>
        <v>92250.678578063744</v>
      </c>
      <c r="L13">
        <f t="shared" si="4"/>
        <v>2832.7746232525096</v>
      </c>
      <c r="M13">
        <f t="shared" si="5"/>
        <v>454171.4563321874</v>
      </c>
      <c r="N13">
        <f>SUM(M13:M$30)</f>
        <v>2784569.8411017545</v>
      </c>
      <c r="O13">
        <f t="shared" si="6"/>
        <v>30.184816892652066</v>
      </c>
    </row>
    <row r="14" spans="1:15" x14ac:dyDescent="0.2">
      <c r="A14" t="str">
        <v>55-59</v>
      </c>
      <c r="B14">
        <v>55</v>
      </c>
      <c r="C14">
        <f>SUM(males2017!D14,males2017!D90,males2017!D109)</f>
        <v>45020</v>
      </c>
      <c r="D14">
        <f>SUM(males2017!E14,males2017!E90,males2017!E109)</f>
        <v>4746858</v>
      </c>
      <c r="E14" s="3">
        <v>5</v>
      </c>
      <c r="F14">
        <f t="shared" si="0"/>
        <v>9.4841682645657403E-3</v>
      </c>
      <c r="G14" s="1">
        <f t="shared" si="1"/>
        <v>-2.0230007495352509</v>
      </c>
      <c r="H14">
        <v>2.5</v>
      </c>
      <c r="I14">
        <f t="shared" si="2"/>
        <v>4.6322515005943116E-2</v>
      </c>
      <c r="J14">
        <f t="shared" si="3"/>
        <v>0.95367748499405691</v>
      </c>
      <c r="K14">
        <f>100000*PRODUCT(J$2:J13)</f>
        <v>89417.903954811234</v>
      </c>
      <c r="L14">
        <f t="shared" si="4"/>
        <v>4142.0621977467235</v>
      </c>
      <c r="M14">
        <f t="shared" si="5"/>
        <v>436734.36427968938</v>
      </c>
      <c r="N14">
        <f>SUM(M14:M$30)</f>
        <v>2330398.3847695673</v>
      </c>
      <c r="O14">
        <f t="shared" si="6"/>
        <v>26.06187666786812</v>
      </c>
    </row>
    <row r="15" spans="1:15" x14ac:dyDescent="0.2">
      <c r="A15" t="str">
        <v>60-64</v>
      </c>
      <c r="B15">
        <v>60</v>
      </c>
      <c r="C15">
        <f>SUM(males2017!D15,males2017!D91,males2017!D110)</f>
        <v>57702</v>
      </c>
      <c r="D15">
        <f>SUM(males2017!E15,males2017!E91,males2017!E110)</f>
        <v>4239818</v>
      </c>
      <c r="E15" s="3">
        <v>5</v>
      </c>
      <c r="F15">
        <f t="shared" si="0"/>
        <v>1.3609546447512605E-2</v>
      </c>
      <c r="G15" s="1">
        <f t="shared" si="1"/>
        <v>-1.8661563478770986</v>
      </c>
      <c r="H15">
        <v>2.5</v>
      </c>
      <c r="I15">
        <f t="shared" si="2"/>
        <v>6.580866696334664E-2</v>
      </c>
      <c r="J15">
        <f t="shared" si="3"/>
        <v>0.93419133303665336</v>
      </c>
      <c r="K15">
        <f>100000*PRODUCT(J$2:J14)</f>
        <v>85275.841757064511</v>
      </c>
      <c r="L15">
        <f t="shared" si="4"/>
        <v>5611.8894702097168</v>
      </c>
      <c r="M15">
        <f t="shared" si="5"/>
        <v>412349.48510979826</v>
      </c>
      <c r="N15">
        <f>SUM(M15:M$30)</f>
        <v>1893664.020489878</v>
      </c>
      <c r="O15">
        <f t="shared" si="6"/>
        <v>22.206336301957421</v>
      </c>
    </row>
    <row r="16" spans="1:15" x14ac:dyDescent="0.2">
      <c r="A16" t="str">
        <v>65-69</v>
      </c>
      <c r="B16">
        <v>65</v>
      </c>
      <c r="C16">
        <f>SUM(males2017!D16,males2017!D92,males2017!D111)</f>
        <v>65110</v>
      </c>
      <c r="D16">
        <f>SUM(males2017!E16,males2017!E92,males2017!E111)</f>
        <v>3496653</v>
      </c>
      <c r="E16" s="3">
        <v>5</v>
      </c>
      <c r="F16">
        <f t="shared" si="0"/>
        <v>1.8620663817656483E-2</v>
      </c>
      <c r="G16" s="1">
        <f t="shared" si="1"/>
        <v>-1.7300048406905302</v>
      </c>
      <c r="H16">
        <v>2.5</v>
      </c>
      <c r="I16">
        <f t="shared" si="2"/>
        <v>8.8961990781072878E-2</v>
      </c>
      <c r="J16">
        <f t="shared" si="3"/>
        <v>0.91103800921892708</v>
      </c>
      <c r="K16">
        <f>100000*PRODUCT(J$2:J15)</f>
        <v>79663.952286854794</v>
      </c>
      <c r="L16">
        <f t="shared" si="4"/>
        <v>7087.0637889270001</v>
      </c>
      <c r="M16">
        <f t="shared" si="5"/>
        <v>380602.10196195648</v>
      </c>
      <c r="N16">
        <f>SUM(M16:M$30)</f>
        <v>1481314.5353800796</v>
      </c>
      <c r="O16">
        <f t="shared" si="6"/>
        <v>18.594539849669356</v>
      </c>
    </row>
    <row r="17" spans="1:15" x14ac:dyDescent="0.2">
      <c r="A17" t="str">
        <v>70-74</v>
      </c>
      <c r="B17">
        <v>70</v>
      </c>
      <c r="C17">
        <f>SUM(males2017!D17,males2017!D93,males2017!D112)</f>
        <v>69846</v>
      </c>
      <c r="D17">
        <f>SUM(males2017!E17,males2017!E93,males2017!E112)</f>
        <v>2588981</v>
      </c>
      <c r="E17" s="3">
        <v>5</v>
      </c>
      <c r="F17">
        <f t="shared" si="0"/>
        <v>2.6978181763404212E-2</v>
      </c>
      <c r="G17" s="1">
        <f t="shared" si="1"/>
        <v>-1.5689873236311123</v>
      </c>
      <c r="H17">
        <v>2.5</v>
      </c>
      <c r="I17">
        <f t="shared" si="2"/>
        <v>0.12636796405842243</v>
      </c>
      <c r="J17">
        <f t="shared" si="3"/>
        <v>0.87363203594157757</v>
      </c>
      <c r="K17">
        <f>100000*PRODUCT(J$2:J16)</f>
        <v>72576.888497927794</v>
      </c>
      <c r="L17">
        <f t="shared" si="4"/>
        <v>9171.3936371782693</v>
      </c>
      <c r="M17">
        <f t="shared" si="5"/>
        <v>339955.95839669334</v>
      </c>
      <c r="N17">
        <f>SUM(M17:M$30)</f>
        <v>1100712.4334181231</v>
      </c>
      <c r="O17">
        <f t="shared" si="6"/>
        <v>15.166156281962273</v>
      </c>
    </row>
    <row r="18" spans="1:15" x14ac:dyDescent="0.2">
      <c r="A18" t="str">
        <v>75-79</v>
      </c>
      <c r="B18">
        <v>75</v>
      </c>
      <c r="C18">
        <f>SUM(males2017!D18,males2017!D94,males2017!D113)</f>
        <v>71861</v>
      </c>
      <c r="D18">
        <f>SUM(males2017!E18,males2017!E94,males2017!E113)</f>
        <v>1715678</v>
      </c>
      <c r="E18" s="3">
        <v>5</v>
      </c>
      <c r="F18">
        <f t="shared" si="0"/>
        <v>4.1884899147742176E-2</v>
      </c>
      <c r="G18" s="1">
        <f t="shared" si="1"/>
        <v>-1.3779425259332161</v>
      </c>
      <c r="H18">
        <v>2.5</v>
      </c>
      <c r="I18">
        <f t="shared" si="2"/>
        <v>0.18957379728759707</v>
      </c>
      <c r="J18">
        <f t="shared" si="3"/>
        <v>0.81042620271240295</v>
      </c>
      <c r="K18">
        <f>100000*PRODUCT(J$2:J17)</f>
        <v>63405.494860749524</v>
      </c>
      <c r="L18">
        <f t="shared" si="4"/>
        <v>12020.0204296515</v>
      </c>
      <c r="M18">
        <f t="shared" si="5"/>
        <v>286977.42322961887</v>
      </c>
      <c r="N18">
        <f>SUM(M18:M$30)</f>
        <v>760756.47502142994</v>
      </c>
      <c r="O18">
        <f t="shared" si="6"/>
        <v>11.998273599034205</v>
      </c>
    </row>
    <row r="19" spans="1:15" x14ac:dyDescent="0.2">
      <c r="A19" t="str">
        <v>80-84</v>
      </c>
      <c r="B19">
        <v>80</v>
      </c>
      <c r="C19">
        <f>SUM(males2017!D19,males2017!D95,males2017!D114)</f>
        <v>76036</v>
      </c>
      <c r="D19">
        <f>SUM(males2017!E19,males2017!E95,males2017!E114)</f>
        <v>1115910</v>
      </c>
      <c r="E19" s="3">
        <v>5</v>
      </c>
      <c r="F19">
        <f t="shared" si="0"/>
        <v>6.8138111496446843E-2</v>
      </c>
      <c r="G19" s="1">
        <f t="shared" si="1"/>
        <v>-1.1666099074285154</v>
      </c>
      <c r="H19">
        <v>2.5</v>
      </c>
      <c r="I19">
        <f t="shared" si="2"/>
        <v>0.29110260336906585</v>
      </c>
      <c r="J19">
        <f t="shared" si="3"/>
        <v>0.70889739663093421</v>
      </c>
      <c r="K19">
        <f>100000*PRODUCT(J$2:J18)</f>
        <v>51385.474431098024</v>
      </c>
      <c r="L19">
        <f t="shared" si="4"/>
        <v>14958.445382247199</v>
      </c>
      <c r="M19">
        <f t="shared" si="5"/>
        <v>219531.25869987212</v>
      </c>
      <c r="N19">
        <f>SUM(M19:M$30)</f>
        <v>473779.05179181101</v>
      </c>
      <c r="O19">
        <f t="shared" si="6"/>
        <v>9.2200968666173146</v>
      </c>
    </row>
    <row r="20" spans="1:15" x14ac:dyDescent="0.2">
      <c r="A20" t="str">
        <v>85+</v>
      </c>
      <c r="B20">
        <v>85</v>
      </c>
      <c r="C20">
        <f>SUM(males2017!D20,males2017!D96,males2017!D115)</f>
        <v>146561</v>
      </c>
      <c r="D20">
        <f>SUM(males2017!E20,males2017!E96,males2017!E115)</f>
        <v>1022944</v>
      </c>
      <c r="E20" s="3">
        <v>5</v>
      </c>
      <c r="F20">
        <f t="shared" si="0"/>
        <v>0.14327372759408138</v>
      </c>
      <c r="G20" s="1">
        <f t="shared" si="1"/>
        <v>-0.84383343979796011</v>
      </c>
      <c r="H20">
        <v>2.5</v>
      </c>
      <c r="I20">
        <v>1</v>
      </c>
      <c r="J20">
        <f t="shared" si="3"/>
        <v>0</v>
      </c>
      <c r="K20">
        <f>100000*PRODUCT(J$2:J19)</f>
        <v>36427.029048850825</v>
      </c>
      <c r="L20">
        <f t="shared" si="4"/>
        <v>36427.029048850825</v>
      </c>
      <c r="M20">
        <f>K20/F20</f>
        <v>254247.79309193892</v>
      </c>
      <c r="N20">
        <f>SUM(M20:M$30)</f>
        <v>254247.79309193892</v>
      </c>
      <c r="O20">
        <f t="shared" si="6"/>
        <v>6.9796467000088702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9F95-97CE-034C-AD49-A5722DBD19CE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SUM(males2017!D2,males2017!D21,males2017!D59)</f>
        <v>7712</v>
      </c>
      <c r="D2">
        <f>SUM(males2017!E2,males2017!E21,males2017!E59)</f>
        <v>1306724</v>
      </c>
      <c r="E2" s="3">
        <v>1</v>
      </c>
      <c r="F2">
        <f>C2/D2</f>
        <v>5.9017818605918313E-3</v>
      </c>
      <c r="G2" s="1">
        <f>LOG(F2)</f>
        <v>-2.2290168467662599</v>
      </c>
      <c r="H2" s="1">
        <v>0.35</v>
      </c>
      <c r="I2">
        <f>(E2*F2)/(1+(E2-H2)*F2)</f>
        <v>5.8792282110252609E-3</v>
      </c>
      <c r="J2">
        <f>1-I2</f>
        <v>0.99412077178897473</v>
      </c>
      <c r="K2">
        <v>100000</v>
      </c>
      <c r="L2">
        <f>K2-K3</f>
        <v>587.92282110253291</v>
      </c>
      <c r="M2">
        <f>E2*K3+H2*L2</f>
        <v>99617.850166283359</v>
      </c>
      <c r="N2">
        <f>SUM(M2:M$30)</f>
        <v>7703919.5279429061</v>
      </c>
      <c r="O2">
        <f>N2/K2</f>
        <v>77.039195279429066</v>
      </c>
    </row>
    <row r="3" spans="1:15" x14ac:dyDescent="0.2">
      <c r="A3" t="str">
        <v>1-4</v>
      </c>
      <c r="B3">
        <v>1</v>
      </c>
      <c r="C3">
        <f>SUM(males2017!D3,males2017!D22,males2017!D60)</f>
        <v>1348</v>
      </c>
      <c r="D3">
        <f>SUM(males2017!E3,males2017!E22,males2017!E60)</f>
        <v>5278048</v>
      </c>
      <c r="E3" s="3">
        <v>4</v>
      </c>
      <c r="F3">
        <f t="shared" ref="F3:F20" si="0">C3/D3</f>
        <v>2.5539744996635122E-4</v>
      </c>
      <c r="G3" s="1">
        <f t="shared" ref="G3:G20" si="1">LOG(F3)</f>
        <v>-3.5927834432944952</v>
      </c>
      <c r="H3">
        <v>1.35</v>
      </c>
      <c r="I3">
        <f t="shared" ref="I3:I19" si="2">(E3*F3)/(1+(E3-H3)*F3)</f>
        <v>1.0208988522120541E-3</v>
      </c>
      <c r="J3">
        <f t="shared" ref="J3:J20" si="3">1-I3</f>
        <v>0.99897910114778798</v>
      </c>
      <c r="K3">
        <f>100000*PRODUCT(J2:J$2)</f>
        <v>99412.077178897467</v>
      </c>
      <c r="L3">
        <f t="shared" ref="L3:L20" si="4">K3-K4</f>
        <v>101.48967548794462</v>
      </c>
      <c r="M3">
        <f t="shared" ref="M3:M19" si="5">E3*K4+H3*L3</f>
        <v>397379.36107554683</v>
      </c>
      <c r="N3">
        <f>SUM(M3:M$30)</f>
        <v>7604301.6777766226</v>
      </c>
      <c r="O3">
        <f t="shared" ref="O3:O20" si="6">N3/K3</f>
        <v>76.4927350234546</v>
      </c>
    </row>
    <row r="4" spans="1:15" x14ac:dyDescent="0.2">
      <c r="A4" t="str">
        <v>5-9</v>
      </c>
      <c r="B4">
        <v>5</v>
      </c>
      <c r="C4">
        <f>SUM(males2017!D4,males2017!D23,males2017!D61)</f>
        <v>784</v>
      </c>
      <c r="D4">
        <f>SUM(males2017!E4,males2017!E23,males2017!E61)</f>
        <v>6669157</v>
      </c>
      <c r="E4" s="3">
        <v>5</v>
      </c>
      <c r="F4">
        <f t="shared" si="0"/>
        <v>1.1755608692372965E-4</v>
      </c>
      <c r="G4" s="1">
        <f t="shared" si="1"/>
        <v>-3.9297548786704994</v>
      </c>
      <c r="H4">
        <v>2.5</v>
      </c>
      <c r="I4">
        <f t="shared" si="2"/>
        <v>5.8760774245152656E-4</v>
      </c>
      <c r="J4">
        <f t="shared" si="3"/>
        <v>0.99941239225754852</v>
      </c>
      <c r="K4">
        <f>100000*PRODUCT(J$2:J3)</f>
        <v>99310.587503409522</v>
      </c>
      <c r="L4">
        <f t="shared" si="4"/>
        <v>58.355670124408789</v>
      </c>
      <c r="M4">
        <f t="shared" si="5"/>
        <v>496407.0483417366</v>
      </c>
      <c r="N4">
        <f>SUM(M4:M$30)</f>
        <v>7206922.3167010751</v>
      </c>
      <c r="O4">
        <f t="shared" si="6"/>
        <v>72.56952655177524</v>
      </c>
    </row>
    <row r="5" spans="1:15" x14ac:dyDescent="0.2">
      <c r="A5" t="str">
        <v>10-14</v>
      </c>
      <c r="B5">
        <v>10</v>
      </c>
      <c r="C5">
        <f>SUM(males2017!D5,males2017!D24,males2017!D62)</f>
        <v>1153</v>
      </c>
      <c r="D5">
        <f>SUM(males2017!E5,males2017!E24,males2017!E62)</f>
        <v>6817828</v>
      </c>
      <c r="E5" s="3">
        <v>5</v>
      </c>
      <c r="F5">
        <f t="shared" si="0"/>
        <v>1.6911544263070291E-4</v>
      </c>
      <c r="G5" s="1">
        <f t="shared" si="1"/>
        <v>-3.7718167333656818</v>
      </c>
      <c r="H5">
        <v>2.5</v>
      </c>
      <c r="I5">
        <f t="shared" si="2"/>
        <v>8.4521986382503681E-4</v>
      </c>
      <c r="J5">
        <f t="shared" si="3"/>
        <v>0.99915478013617498</v>
      </c>
      <c r="K5">
        <f>100000*PRODUCT(J$2:J4)</f>
        <v>99252.231833285114</v>
      </c>
      <c r="L5">
        <f t="shared" si="4"/>
        <v>83.889957874460379</v>
      </c>
      <c r="M5">
        <f t="shared" si="5"/>
        <v>496051.43427173939</v>
      </c>
      <c r="N5">
        <f>SUM(M5:M$30)</f>
        <v>6710515.2683593389</v>
      </c>
      <c r="O5">
        <f t="shared" si="6"/>
        <v>67.610724156118252</v>
      </c>
    </row>
    <row r="6" spans="1:15" x14ac:dyDescent="0.2">
      <c r="A6" t="str">
        <v>15-19</v>
      </c>
      <c r="B6">
        <v>15</v>
      </c>
      <c r="C6">
        <f>SUM(males2017!D6,males2017!D25,males2017!D63)</f>
        <v>4869</v>
      </c>
      <c r="D6">
        <f>SUM(males2017!E6,males2017!E25,males2017!E63)</f>
        <v>6843676</v>
      </c>
      <c r="E6" s="3">
        <v>5</v>
      </c>
      <c r="F6">
        <f t="shared" si="0"/>
        <v>7.1145974765608429E-4</v>
      </c>
      <c r="G6" s="1">
        <f t="shared" si="1"/>
        <v>-3.1478496660159019</v>
      </c>
      <c r="H6">
        <v>2.5</v>
      </c>
      <c r="I6">
        <f t="shared" si="2"/>
        <v>3.550982784990071E-3</v>
      </c>
      <c r="J6">
        <f t="shared" si="3"/>
        <v>0.99644901721500989</v>
      </c>
      <c r="K6">
        <f>100000*PRODUCT(J$2:J5)</f>
        <v>99168.341875410653</v>
      </c>
      <c r="L6">
        <f t="shared" si="4"/>
        <v>352.14507481560577</v>
      </c>
      <c r="M6">
        <f t="shared" si="5"/>
        <v>494961.34669001424</v>
      </c>
      <c r="N6">
        <f>SUM(M6:M$30)</f>
        <v>6214463.8340875991</v>
      </c>
      <c r="O6">
        <f t="shared" si="6"/>
        <v>62.665803587752741</v>
      </c>
    </row>
    <row r="7" spans="1:15" x14ac:dyDescent="0.2">
      <c r="A7" t="str">
        <v>20-24</v>
      </c>
      <c r="B7">
        <v>20</v>
      </c>
      <c r="C7">
        <f>SUM(males2017!D7,males2017!D26,males2017!D64)</f>
        <v>9750</v>
      </c>
      <c r="D7">
        <f>SUM(males2017!E7,males2017!E26,males2017!E64)</f>
        <v>7020040</v>
      </c>
      <c r="E7" s="3">
        <v>5</v>
      </c>
      <c r="F7">
        <f t="shared" si="0"/>
        <v>1.3888809750371794E-3</v>
      </c>
      <c r="G7" s="1">
        <f t="shared" si="1"/>
        <v>-2.8573349710366509</v>
      </c>
      <c r="H7">
        <v>2.5</v>
      </c>
      <c r="I7">
        <f t="shared" si="2"/>
        <v>6.9203759290161074E-3</v>
      </c>
      <c r="J7">
        <f t="shared" si="3"/>
        <v>0.99307962407098394</v>
      </c>
      <c r="K7">
        <f>100000*PRODUCT(J$2:J6)</f>
        <v>98816.196800595048</v>
      </c>
      <c r="L7">
        <f t="shared" si="4"/>
        <v>683.84522973575804</v>
      </c>
      <c r="M7">
        <f t="shared" si="5"/>
        <v>492371.37092863588</v>
      </c>
      <c r="N7">
        <f>SUM(M7:M$30)</f>
        <v>5719502.4873975841</v>
      </c>
      <c r="O7">
        <f t="shared" si="6"/>
        <v>57.880212683546048</v>
      </c>
    </row>
    <row r="8" spans="1:15" x14ac:dyDescent="0.2">
      <c r="A8" t="str">
        <v>25-29</v>
      </c>
      <c r="B8">
        <v>25</v>
      </c>
      <c r="C8">
        <f>SUM(males2017!D8,males2017!D27,males2017!D65)</f>
        <v>12999</v>
      </c>
      <c r="D8">
        <f>SUM(males2017!E8,males2017!E27,males2017!E65)</f>
        <v>7828534</v>
      </c>
      <c r="E8" s="3">
        <v>5</v>
      </c>
      <c r="F8">
        <f t="shared" si="0"/>
        <v>1.6604641430949907E-3</v>
      </c>
      <c r="G8" s="1">
        <f t="shared" si="1"/>
        <v>-2.7797704983396834</v>
      </c>
      <c r="H8">
        <v>2.5</v>
      </c>
      <c r="I8">
        <f t="shared" si="2"/>
        <v>8.2679989260951315E-3</v>
      </c>
      <c r="J8">
        <f t="shared" si="3"/>
        <v>0.99173200107390491</v>
      </c>
      <c r="K8">
        <f>100000*PRODUCT(J$2:J7)</f>
        <v>98132.351570859289</v>
      </c>
      <c r="L8">
        <f t="shared" si="4"/>
        <v>811.35817740306084</v>
      </c>
      <c r="M8">
        <f t="shared" si="5"/>
        <v>488633.36241078877</v>
      </c>
      <c r="N8">
        <f>SUM(M8:M$30)</f>
        <v>5227131.1164689483</v>
      </c>
      <c r="O8">
        <f t="shared" si="6"/>
        <v>53.266135303957817</v>
      </c>
    </row>
    <row r="9" spans="1:15" x14ac:dyDescent="0.2">
      <c r="A9" t="str">
        <v>30-34</v>
      </c>
      <c r="B9">
        <v>30</v>
      </c>
      <c r="C9">
        <f>SUM(males2017!D9,males2017!D28,males2017!D66)</f>
        <v>13545</v>
      </c>
      <c r="D9">
        <f>SUM(males2017!E9,males2017!E28,males2017!E66)</f>
        <v>7396692</v>
      </c>
      <c r="E9" s="3">
        <v>5</v>
      </c>
      <c r="F9">
        <f t="shared" si="0"/>
        <v>1.8312240120313243E-3</v>
      </c>
      <c r="G9" s="1">
        <f t="shared" si="1"/>
        <v>-2.7372585255845334</v>
      </c>
      <c r="H9">
        <v>2.5</v>
      </c>
      <c r="I9">
        <f t="shared" si="2"/>
        <v>9.1143938181194959E-3</v>
      </c>
      <c r="J9">
        <f t="shared" si="3"/>
        <v>0.99088560618188049</v>
      </c>
      <c r="K9">
        <f>100000*PRODUCT(J$2:J8)</f>
        <v>97320.993393456229</v>
      </c>
      <c r="L9">
        <f t="shared" si="4"/>
        <v>887.02186055856873</v>
      </c>
      <c r="M9">
        <f t="shared" si="5"/>
        <v>484387.41231588472</v>
      </c>
      <c r="N9">
        <f>SUM(M9:M$30)</f>
        <v>4738497.7540581599</v>
      </c>
      <c r="O9">
        <f t="shared" si="6"/>
        <v>48.689368951476119</v>
      </c>
    </row>
    <row r="10" spans="1:15" x14ac:dyDescent="0.2">
      <c r="A10" t="str">
        <v>35-39</v>
      </c>
      <c r="B10">
        <v>35</v>
      </c>
      <c r="C10">
        <f>SUM(males2017!D10,males2017!D29,males2017!D67)</f>
        <v>14901</v>
      </c>
      <c r="D10">
        <f>SUM(males2017!E10,males2017!E29,males2017!E67)</f>
        <v>7031966</v>
      </c>
      <c r="E10" s="3">
        <v>5</v>
      </c>
      <c r="F10">
        <f t="shared" si="0"/>
        <v>2.1190375493851934E-3</v>
      </c>
      <c r="G10" s="1">
        <f t="shared" si="1"/>
        <v>-2.6738613475146407</v>
      </c>
      <c r="H10">
        <v>2.5</v>
      </c>
      <c r="I10">
        <f t="shared" si="2"/>
        <v>1.0539354526953724E-2</v>
      </c>
      <c r="J10">
        <f t="shared" si="3"/>
        <v>0.98946064547304624</v>
      </c>
      <c r="K10">
        <f>100000*PRODUCT(J$2:J9)</f>
        <v>96433.97153289766</v>
      </c>
      <c r="L10">
        <f t="shared" si="4"/>
        <v>1016.3518144273694</v>
      </c>
      <c r="M10">
        <f t="shared" si="5"/>
        <v>479628.97812841984</v>
      </c>
      <c r="N10">
        <f>SUM(M10:M$30)</f>
        <v>4254110.3417422744</v>
      </c>
      <c r="O10">
        <f t="shared" si="6"/>
        <v>44.114229395716833</v>
      </c>
    </row>
    <row r="11" spans="1:15" x14ac:dyDescent="0.2">
      <c r="A11" t="str">
        <v>40-44</v>
      </c>
      <c r="B11">
        <v>40</v>
      </c>
      <c r="C11">
        <f>SUM(males2017!D11,males2017!D30,males2017!D68)</f>
        <v>16358</v>
      </c>
      <c r="D11">
        <f>SUM(males2017!E11,males2017!E30,males2017!E68)</f>
        <v>6465065</v>
      </c>
      <c r="E11" s="3">
        <v>5</v>
      </c>
      <c r="F11">
        <f t="shared" si="0"/>
        <v>2.5302143133905074E-3</v>
      </c>
      <c r="G11" s="1">
        <f t="shared" si="1"/>
        <v>-2.5968426917961289</v>
      </c>
      <c r="H11">
        <v>2.5</v>
      </c>
      <c r="I11">
        <f t="shared" si="2"/>
        <v>1.2571549778971899E-2</v>
      </c>
      <c r="J11">
        <f t="shared" si="3"/>
        <v>0.9874284502210281</v>
      </c>
      <c r="K11">
        <f>100000*PRODUCT(J$2:J10)</f>
        <v>95417.619718470291</v>
      </c>
      <c r="L11">
        <f t="shared" si="4"/>
        <v>1199.5473560817627</v>
      </c>
      <c r="M11">
        <f t="shared" si="5"/>
        <v>474089.23020214704</v>
      </c>
      <c r="N11">
        <f>SUM(M11:M$30)</f>
        <v>3774481.3636138556</v>
      </c>
      <c r="O11">
        <f t="shared" si="6"/>
        <v>39.557488174096818</v>
      </c>
    </row>
    <row r="12" spans="1:15" x14ac:dyDescent="0.2">
      <c r="A12" t="str">
        <v>45-49</v>
      </c>
      <c r="B12">
        <v>45</v>
      </c>
      <c r="C12">
        <f>SUM(males2017!D12,males2017!D31,males2017!D69)</f>
        <v>24751</v>
      </c>
      <c r="D12">
        <f>SUM(males2017!E12,males2017!E31,males2017!E69)</f>
        <v>6861265</v>
      </c>
      <c r="E12" s="3">
        <v>5</v>
      </c>
      <c r="F12">
        <f t="shared" si="0"/>
        <v>3.6073522885357147E-3</v>
      </c>
      <c r="G12" s="1">
        <f t="shared" si="1"/>
        <v>-2.4428114430722303</v>
      </c>
      <c r="H12">
        <v>2.5</v>
      </c>
      <c r="I12">
        <f t="shared" si="2"/>
        <v>1.7875552901012799E-2</v>
      </c>
      <c r="J12">
        <f t="shared" si="3"/>
        <v>0.98212444709898716</v>
      </c>
      <c r="K12">
        <f>100000*PRODUCT(J$2:J11)</f>
        <v>94218.072362388528</v>
      </c>
      <c r="L12">
        <f t="shared" si="4"/>
        <v>1684.200136745334</v>
      </c>
      <c r="M12">
        <f t="shared" si="5"/>
        <v>466879.86147007928</v>
      </c>
      <c r="N12">
        <f>SUM(M12:M$30)</f>
        <v>3300392.1334117083</v>
      </c>
      <c r="O12">
        <f t="shared" si="6"/>
        <v>35.029289505281916</v>
      </c>
    </row>
    <row r="13" spans="1:15" x14ac:dyDescent="0.2">
      <c r="A13" t="str">
        <v>50-54</v>
      </c>
      <c r="B13">
        <v>50</v>
      </c>
      <c r="C13">
        <f>SUM(males2017!D13,males2017!D32,males2017!D70)</f>
        <v>38579</v>
      </c>
      <c r="D13">
        <f>SUM(males2017!E13,males2017!E32,males2017!E70)</f>
        <v>6867786</v>
      </c>
      <c r="E13" s="3">
        <v>5</v>
      </c>
      <c r="F13">
        <f t="shared" si="0"/>
        <v>5.6173852825350118E-3</v>
      </c>
      <c r="G13" s="1">
        <f t="shared" si="1"/>
        <v>-2.2504657879200911</v>
      </c>
      <c r="H13">
        <v>2.5</v>
      </c>
      <c r="I13">
        <f t="shared" si="2"/>
        <v>2.7697951253357601E-2</v>
      </c>
      <c r="J13">
        <f t="shared" si="3"/>
        <v>0.97230204874664239</v>
      </c>
      <c r="K13">
        <f>100000*PRODUCT(J$2:J12)</f>
        <v>92533.872225643194</v>
      </c>
      <c r="L13">
        <f t="shared" si="4"/>
        <v>2562.9986821902858</v>
      </c>
      <c r="M13">
        <f t="shared" si="5"/>
        <v>456261.8644227403</v>
      </c>
      <c r="N13">
        <f>SUM(M13:M$30)</f>
        <v>2833512.2719416283</v>
      </c>
      <c r="O13">
        <f t="shared" si="6"/>
        <v>30.621351984839979</v>
      </c>
    </row>
    <row r="14" spans="1:15" x14ac:dyDescent="0.2">
      <c r="A14" t="str">
        <v>55-59</v>
      </c>
      <c r="B14">
        <v>55</v>
      </c>
      <c r="C14">
        <f>SUM(males2017!D14,males2017!D33,males2017!D71)</f>
        <v>58840</v>
      </c>
      <c r="D14">
        <f>SUM(males2017!E14,males2017!E33,males2017!E71)</f>
        <v>6845938</v>
      </c>
      <c r="E14" s="3">
        <v>5</v>
      </c>
      <c r="F14">
        <f t="shared" si="0"/>
        <v>8.5948777216504155E-3</v>
      </c>
      <c r="G14" s="1">
        <f t="shared" si="1"/>
        <v>-2.0657602975912672</v>
      </c>
      <c r="H14">
        <v>2.5</v>
      </c>
      <c r="I14">
        <f t="shared" si="2"/>
        <v>4.2070413459786724E-2</v>
      </c>
      <c r="J14">
        <f t="shared" si="3"/>
        <v>0.95792958654021332</v>
      </c>
      <c r="K14">
        <f>100000*PRODUCT(J$2:J13)</f>
        <v>89970.873543452908</v>
      </c>
      <c r="L14">
        <f t="shared" si="4"/>
        <v>3785.1118493112444</v>
      </c>
      <c r="M14">
        <f t="shared" si="5"/>
        <v>440391.58809398644</v>
      </c>
      <c r="N14">
        <f>SUM(M14:M$30)</f>
        <v>2377250.4075188888</v>
      </c>
      <c r="O14">
        <f t="shared" si="6"/>
        <v>26.422444441097451</v>
      </c>
    </row>
    <row r="15" spans="1:15" x14ac:dyDescent="0.2">
      <c r="A15" t="str">
        <v>60-64</v>
      </c>
      <c r="B15">
        <v>60</v>
      </c>
      <c r="C15">
        <f>SUM(males2017!D15,males2017!D34,males2017!D72)</f>
        <v>75176</v>
      </c>
      <c r="D15">
        <f>SUM(males2017!E15,males2017!E34,males2017!E72)</f>
        <v>5972505</v>
      </c>
      <c r="E15" s="3">
        <v>5</v>
      </c>
      <c r="F15">
        <f t="shared" si="0"/>
        <v>1.2587013321880853E-2</v>
      </c>
      <c r="G15" s="1">
        <f t="shared" si="1"/>
        <v>-1.9000773081529405</v>
      </c>
      <c r="H15">
        <v>2.5</v>
      </c>
      <c r="I15">
        <f t="shared" si="2"/>
        <v>6.1015072774775199E-2</v>
      </c>
      <c r="J15">
        <f t="shared" si="3"/>
        <v>0.93898492722522475</v>
      </c>
      <c r="K15">
        <f>100000*PRODUCT(J$2:J14)</f>
        <v>86185.761694141664</v>
      </c>
      <c r="L15">
        <f t="shared" si="4"/>
        <v>5258.6305219174974</v>
      </c>
      <c r="M15">
        <f t="shared" si="5"/>
        <v>417782.23216591461</v>
      </c>
      <c r="N15">
        <f>SUM(M15:M$30)</f>
        <v>1936858.8194249021</v>
      </c>
      <c r="O15">
        <f t="shared" si="6"/>
        <v>22.473071901348142</v>
      </c>
    </row>
    <row r="16" spans="1:15" x14ac:dyDescent="0.2">
      <c r="A16" t="str">
        <v>65-69</v>
      </c>
      <c r="B16">
        <v>65</v>
      </c>
      <c r="C16">
        <f>SUM(males2017!D16,males2017!D35,males2017!D73)</f>
        <v>84724</v>
      </c>
      <c r="D16">
        <f>SUM(males2017!E16,males2017!E35,males2017!E73)</f>
        <v>4824606</v>
      </c>
      <c r="E16" s="3">
        <v>5</v>
      </c>
      <c r="F16">
        <f t="shared" si="0"/>
        <v>1.7560812219692138E-2</v>
      </c>
      <c r="G16" s="1">
        <f t="shared" si="1"/>
        <v>-1.755455401051057</v>
      </c>
      <c r="H16">
        <v>2.5</v>
      </c>
      <c r="I16">
        <f t="shared" si="2"/>
        <v>8.4111399852593596E-2</v>
      </c>
      <c r="J16">
        <f t="shared" si="3"/>
        <v>0.91588860014740636</v>
      </c>
      <c r="K16">
        <f>100000*PRODUCT(J$2:J15)</f>
        <v>80927.131172224166</v>
      </c>
      <c r="L16">
        <f t="shared" si="4"/>
        <v>6806.8942889502359</v>
      </c>
      <c r="M16">
        <f t="shared" si="5"/>
        <v>387618.42013874522</v>
      </c>
      <c r="N16">
        <f>SUM(M16:M$30)</f>
        <v>1519076.5872589876</v>
      </c>
      <c r="O16">
        <f t="shared" si="6"/>
        <v>18.770918544315897</v>
      </c>
    </row>
    <row r="17" spans="1:15" x14ac:dyDescent="0.2">
      <c r="A17" t="str">
        <v>70-74</v>
      </c>
      <c r="B17">
        <v>70</v>
      </c>
      <c r="C17">
        <f>SUM(males2017!D17,males2017!D36,males2017!D74)</f>
        <v>91914</v>
      </c>
      <c r="D17">
        <f>SUM(males2017!E17,males2017!E36,males2017!E74)</f>
        <v>3559453</v>
      </c>
      <c r="E17" s="3">
        <v>5</v>
      </c>
      <c r="F17">
        <f t="shared" si="0"/>
        <v>2.582250699756395E-2</v>
      </c>
      <c r="G17" s="1">
        <f t="shared" si="1"/>
        <v>-1.5880015962154477</v>
      </c>
      <c r="H17">
        <v>2.5</v>
      </c>
      <c r="I17">
        <f t="shared" si="2"/>
        <v>0.12128295979297155</v>
      </c>
      <c r="J17">
        <f t="shared" si="3"/>
        <v>0.87871704020702845</v>
      </c>
      <c r="K17">
        <f>100000*PRODUCT(J$2:J16)</f>
        <v>74120.23688327393</v>
      </c>
      <c r="L17">
        <f t="shared" si="4"/>
        <v>8989.5217097596469</v>
      </c>
      <c r="M17">
        <f t="shared" si="5"/>
        <v>348127.38014197053</v>
      </c>
      <c r="N17">
        <f>SUM(M17:M$30)</f>
        <v>1131458.167120242</v>
      </c>
      <c r="O17">
        <f t="shared" si="6"/>
        <v>15.265172032600026</v>
      </c>
    </row>
    <row r="18" spans="1:15" x14ac:dyDescent="0.2">
      <c r="A18" t="str">
        <v>75-79</v>
      </c>
      <c r="B18">
        <v>75</v>
      </c>
      <c r="C18">
        <f>SUM(males2017!D18,males2017!D37,males2017!D75)</f>
        <v>94524</v>
      </c>
      <c r="D18">
        <f>SUM(males2017!E18,males2017!E37,males2017!E75)</f>
        <v>2315355</v>
      </c>
      <c r="E18" s="3">
        <v>5</v>
      </c>
      <c r="F18">
        <f t="shared" si="0"/>
        <v>4.0824841115077386E-2</v>
      </c>
      <c r="G18" s="1">
        <f t="shared" si="1"/>
        <v>-1.3890754968051198</v>
      </c>
      <c r="H18">
        <v>2.5</v>
      </c>
      <c r="I18">
        <f t="shared" si="2"/>
        <v>0.18522023855012315</v>
      </c>
      <c r="J18">
        <f t="shared" si="3"/>
        <v>0.81477976144987685</v>
      </c>
      <c r="K18">
        <f>100000*PRODUCT(J$2:J17)</f>
        <v>65130.715173514283</v>
      </c>
      <c r="L18">
        <f t="shared" si="4"/>
        <v>12063.526601378435</v>
      </c>
      <c r="M18">
        <f t="shared" si="5"/>
        <v>295494.75936412532</v>
      </c>
      <c r="N18">
        <f>SUM(M18:M$30)</f>
        <v>783330.78697827179</v>
      </c>
      <c r="O18">
        <f t="shared" si="6"/>
        <v>12.027056433994401</v>
      </c>
    </row>
    <row r="19" spans="1:15" x14ac:dyDescent="0.2">
      <c r="A19" t="str">
        <v>80-84</v>
      </c>
      <c r="B19">
        <v>80</v>
      </c>
      <c r="C19">
        <f>SUM(males2017!D19,males2017!D38,males2017!D76)</f>
        <v>100825</v>
      </c>
      <c r="D19">
        <f>SUM(males2017!E19,males2017!E38,males2017!E76)</f>
        <v>1491727</v>
      </c>
      <c r="E19" s="3">
        <v>5</v>
      </c>
      <c r="F19">
        <f t="shared" si="0"/>
        <v>6.7589444985577118E-2</v>
      </c>
      <c r="G19" s="1">
        <f t="shared" si="1"/>
        <v>-1.1701211197747474</v>
      </c>
      <c r="H19">
        <v>2.5</v>
      </c>
      <c r="I19">
        <f t="shared" si="2"/>
        <v>0.28909739392283301</v>
      </c>
      <c r="J19">
        <f t="shared" si="3"/>
        <v>0.71090260607716704</v>
      </c>
      <c r="K19">
        <f>100000*PRODUCT(J$2:J18)</f>
        <v>53067.188572135849</v>
      </c>
      <c r="L19">
        <f t="shared" si="4"/>
        <v>15341.585919016019</v>
      </c>
      <c r="M19">
        <f t="shared" si="5"/>
        <v>226981.97806313919</v>
      </c>
      <c r="N19">
        <f>SUM(M19:M$30)</f>
        <v>487836.02761414641</v>
      </c>
      <c r="O19">
        <f t="shared" si="6"/>
        <v>9.1927995573199812</v>
      </c>
    </row>
    <row r="20" spans="1:15" x14ac:dyDescent="0.2">
      <c r="A20" t="str">
        <v>85+</v>
      </c>
      <c r="B20">
        <v>85</v>
      </c>
      <c r="C20">
        <f>SUM(males2017!D20,males2017!D39,males2017!D77)</f>
        <v>201064</v>
      </c>
      <c r="D20">
        <f>SUM(males2017!E20,males2017!E39,males2017!E77)</f>
        <v>1390259</v>
      </c>
      <c r="E20" s="3">
        <v>5</v>
      </c>
      <c r="F20">
        <f t="shared" si="0"/>
        <v>0.14462341189663222</v>
      </c>
      <c r="G20" s="1">
        <f t="shared" si="1"/>
        <v>-0.83976139698274277</v>
      </c>
      <c r="H20">
        <v>2.5</v>
      </c>
      <c r="I20">
        <v>1</v>
      </c>
      <c r="J20">
        <f t="shared" si="3"/>
        <v>0</v>
      </c>
      <c r="K20">
        <f>100000*PRODUCT(J$2:J19)</f>
        <v>37725.602653119829</v>
      </c>
      <c r="L20">
        <f t="shared" si="4"/>
        <v>37725.602653119829</v>
      </c>
      <c r="M20">
        <f>K20/F20</f>
        <v>260854.04955100722</v>
      </c>
      <c r="N20">
        <f>SUM(M20:M$30)</f>
        <v>260854.04955100722</v>
      </c>
      <c r="O20">
        <f t="shared" si="6"/>
        <v>6.9145098078223839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A475-94C6-D840-A587-10B2CB783328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SUM(males2017!D2,males2017!D21,males2017!D78)</f>
        <v>7355</v>
      </c>
      <c r="D2">
        <f>SUM(males2017!E2,males2017!E21,males2017!E78)</f>
        <v>1250593</v>
      </c>
      <c r="E2" s="3">
        <v>1</v>
      </c>
      <c r="F2">
        <f>C2/D2</f>
        <v>5.8812099539978235E-3</v>
      </c>
      <c r="G2" s="1">
        <f>LOG(F2)</f>
        <v>-2.2305333163920222</v>
      </c>
      <c r="H2" s="1">
        <v>0.35</v>
      </c>
      <c r="I2">
        <f>(E2*F2)/(1+(E2-H2)*F2)</f>
        <v>5.8588129630717549E-3</v>
      </c>
      <c r="J2">
        <f>1-I2</f>
        <v>0.99414118703692822</v>
      </c>
      <c r="K2">
        <v>100000</v>
      </c>
      <c r="L2">
        <f>K2-K3</f>
        <v>585.88129630718322</v>
      </c>
      <c r="M2">
        <f>E2*K3+H2*L2</f>
        <v>99619.177157400336</v>
      </c>
      <c r="N2">
        <f>SUM(M2:M$30)</f>
        <v>7709397.9693405768</v>
      </c>
      <c r="O2">
        <f>N2/K2</f>
        <v>77.093979693405771</v>
      </c>
    </row>
    <row r="3" spans="1:15" x14ac:dyDescent="0.2">
      <c r="A3" t="str">
        <v>1-4</v>
      </c>
      <c r="B3">
        <v>1</v>
      </c>
      <c r="C3">
        <f>SUM(males2017!D3,males2017!D22,males2017!D79)</f>
        <v>1269</v>
      </c>
      <c r="D3">
        <f>SUM(males2017!E3,males2017!E22,males2017!E79)</f>
        <v>5054700</v>
      </c>
      <c r="E3" s="3">
        <v>4</v>
      </c>
      <c r="F3">
        <f t="shared" ref="F3:F20" si="0">C3/D3</f>
        <v>2.5105347498367858E-4</v>
      </c>
      <c r="G3" s="1">
        <f t="shared" ref="G3:G20" si="1">LOG(F3)</f>
        <v>-3.6002337629142445</v>
      </c>
      <c r="H3">
        <v>1.35</v>
      </c>
      <c r="I3">
        <f t="shared" ref="I3:I19" si="2">(E3*F3)/(1+(E3-H3)*F3)</f>
        <v>1.0035462489359935E-3</v>
      </c>
      <c r="J3">
        <f t="shared" ref="J3:J20" si="3">1-I3</f>
        <v>0.99899645375106405</v>
      </c>
      <c r="K3">
        <f>100000*PRODUCT(J2:J$2)</f>
        <v>99414.118703692817</v>
      </c>
      <c r="L3">
        <f t="shared" ref="L3:L20" si="4">K3-K4</f>
        <v>99.766665916366037</v>
      </c>
      <c r="M3">
        <f t="shared" ref="M3:M19" si="5">E3*K4+H3*L3</f>
        <v>397392.09315009287</v>
      </c>
      <c r="N3">
        <f>SUM(M3:M$30)</f>
        <v>7609778.7921831766</v>
      </c>
      <c r="O3">
        <f t="shared" ref="O3:O20" si="6">N3/K3</f>
        <v>76.54625813124575</v>
      </c>
    </row>
    <row r="4" spans="1:15" x14ac:dyDescent="0.2">
      <c r="A4" t="str">
        <v>5-9</v>
      </c>
      <c r="B4">
        <v>5</v>
      </c>
      <c r="C4">
        <f>SUM(males2017!D4,males2017!D23,males2017!D80)</f>
        <v>742</v>
      </c>
      <c r="D4">
        <f>SUM(males2017!E4,males2017!E23,males2017!E80)</f>
        <v>6391558</v>
      </c>
      <c r="E4" s="3">
        <v>5</v>
      </c>
      <c r="F4">
        <f t="shared" si="0"/>
        <v>1.1609063079768657E-4</v>
      </c>
      <c r="G4" s="1">
        <f t="shared" si="1"/>
        <v>-3.9352028289871459</v>
      </c>
      <c r="H4">
        <v>2.5</v>
      </c>
      <c r="I4">
        <f t="shared" si="2"/>
        <v>5.8028473993467964E-4</v>
      </c>
      <c r="J4">
        <f t="shared" si="3"/>
        <v>0.99941971526006534</v>
      </c>
      <c r="K4">
        <f>100000*PRODUCT(J$2:J3)</f>
        <v>99314.352037776451</v>
      </c>
      <c r="L4">
        <f t="shared" si="4"/>
        <v>57.630602944016573</v>
      </c>
      <c r="M4">
        <f t="shared" si="5"/>
        <v>496427.68368152221</v>
      </c>
      <c r="N4">
        <f>SUM(M4:M$30)</f>
        <v>7212386.6990330853</v>
      </c>
      <c r="O4">
        <f t="shared" si="6"/>
        <v>72.621796860635925</v>
      </c>
    </row>
    <row r="5" spans="1:15" x14ac:dyDescent="0.2">
      <c r="A5" t="str">
        <v>10-14</v>
      </c>
      <c r="B5">
        <v>10</v>
      </c>
      <c r="C5">
        <f>SUM(males2017!D5,males2017!D24,males2017!D81)</f>
        <v>1103</v>
      </c>
      <c r="D5">
        <f>SUM(males2017!E5,males2017!E24,males2017!E81)</f>
        <v>6541833</v>
      </c>
      <c r="E5" s="3">
        <v>5</v>
      </c>
      <c r="F5">
        <f t="shared" si="0"/>
        <v>1.6860717783532536E-4</v>
      </c>
      <c r="G5" s="1">
        <f t="shared" si="1"/>
        <v>-3.7731239408149588</v>
      </c>
      <c r="H5">
        <v>2.5</v>
      </c>
      <c r="I5">
        <f t="shared" si="2"/>
        <v>8.4268068414670094E-4</v>
      </c>
      <c r="J5">
        <f t="shared" si="3"/>
        <v>0.99915731931585328</v>
      </c>
      <c r="K5">
        <f>100000*PRODUCT(J$2:J4)</f>
        <v>99256.721434832434</v>
      </c>
      <c r="L5">
        <f t="shared" si="4"/>
        <v>83.641721924868762</v>
      </c>
      <c r="M5">
        <f t="shared" si="5"/>
        <v>496074.50286934996</v>
      </c>
      <c r="N5">
        <f>SUM(M5:M$30)</f>
        <v>6715959.0153515628</v>
      </c>
      <c r="O5">
        <f t="shared" si="6"/>
        <v>67.662511095139934</v>
      </c>
    </row>
    <row r="6" spans="1:15" x14ac:dyDescent="0.2">
      <c r="A6" t="str">
        <v>15-19</v>
      </c>
      <c r="B6">
        <v>15</v>
      </c>
      <c r="C6">
        <f>SUM(males2017!D6,males2017!D25,males2017!D82)</f>
        <v>4642</v>
      </c>
      <c r="D6">
        <f>SUM(males2017!E6,males2017!E25,males2017!E82)</f>
        <v>6514011</v>
      </c>
      <c r="E6" s="3">
        <v>5</v>
      </c>
      <c r="F6">
        <f t="shared" si="0"/>
        <v>7.1261777113977858E-4</v>
      </c>
      <c r="G6" s="1">
        <f t="shared" si="1"/>
        <v>-3.1471433514886402</v>
      </c>
      <c r="H6">
        <v>2.5</v>
      </c>
      <c r="I6">
        <f t="shared" si="2"/>
        <v>3.5567523433803028E-3</v>
      </c>
      <c r="J6">
        <f t="shared" si="3"/>
        <v>0.99644324765661973</v>
      </c>
      <c r="K6">
        <f>100000*PRODUCT(J$2:J5)</f>
        <v>99173.079712907565</v>
      </c>
      <c r="L6">
        <f t="shared" si="4"/>
        <v>352.73408366912918</v>
      </c>
      <c r="M6">
        <f t="shared" si="5"/>
        <v>494983.56335536495</v>
      </c>
      <c r="N6">
        <f>SUM(M6:M$30)</f>
        <v>6219884.5124822129</v>
      </c>
      <c r="O6">
        <f t="shared" si="6"/>
        <v>62.717468596194891</v>
      </c>
    </row>
    <row r="7" spans="1:15" x14ac:dyDescent="0.2">
      <c r="A7" t="str">
        <v>20-24</v>
      </c>
      <c r="B7">
        <v>20</v>
      </c>
      <c r="C7">
        <f>SUM(males2017!D7,males2017!D26,males2017!D83)</f>
        <v>9364</v>
      </c>
      <c r="D7">
        <f>SUM(males2017!E7,males2017!E26,males2017!E83)</f>
        <v>6587358</v>
      </c>
      <c r="E7" s="3">
        <v>5</v>
      </c>
      <c r="F7">
        <f t="shared" si="0"/>
        <v>1.4215107179539961E-3</v>
      </c>
      <c r="G7" s="1">
        <f t="shared" si="1"/>
        <v>-2.8472498614531525</v>
      </c>
      <c r="H7">
        <v>2.5</v>
      </c>
      <c r="I7">
        <f t="shared" si="2"/>
        <v>7.0823843765202461E-3</v>
      </c>
      <c r="J7">
        <f t="shared" si="3"/>
        <v>0.9929176156234798</v>
      </c>
      <c r="K7">
        <f>100000*PRODUCT(J$2:J6)</f>
        <v>98820.345629238436</v>
      </c>
      <c r="L7">
        <f t="shared" si="4"/>
        <v>699.88367196684703</v>
      </c>
      <c r="M7">
        <f t="shared" si="5"/>
        <v>492352.01896627503</v>
      </c>
      <c r="N7">
        <f>SUM(M7:M$30)</f>
        <v>5724900.949126848</v>
      </c>
      <c r="O7">
        <f t="shared" si="6"/>
        <v>57.932411718189691</v>
      </c>
    </row>
    <row r="8" spans="1:15" x14ac:dyDescent="0.2">
      <c r="A8" t="str">
        <v>25-29</v>
      </c>
      <c r="B8">
        <v>25</v>
      </c>
      <c r="C8">
        <f>SUM(males2017!D8,males2017!D27,males2017!D84)</f>
        <v>12478</v>
      </c>
      <c r="D8">
        <f>SUM(males2017!E8,males2017!E27,males2017!E84)</f>
        <v>7499342</v>
      </c>
      <c r="E8" s="3">
        <v>5</v>
      </c>
      <c r="F8">
        <f t="shared" si="0"/>
        <v>1.6638793110115527E-3</v>
      </c>
      <c r="G8" s="1">
        <f t="shared" si="1"/>
        <v>-2.7788781783232999</v>
      </c>
      <c r="H8">
        <v>2.5</v>
      </c>
      <c r="I8">
        <f t="shared" si="2"/>
        <v>8.2849337304896041E-3</v>
      </c>
      <c r="J8">
        <f t="shared" si="3"/>
        <v>0.99171506626951045</v>
      </c>
      <c r="K8">
        <f>100000*PRODUCT(J$2:J7)</f>
        <v>98120.461957271589</v>
      </c>
      <c r="L8">
        <f t="shared" si="4"/>
        <v>812.92152492102468</v>
      </c>
      <c r="M8">
        <f t="shared" si="5"/>
        <v>488570.00597405538</v>
      </c>
      <c r="N8">
        <f>SUM(M8:M$30)</f>
        <v>5232548.9301605728</v>
      </c>
      <c r="O8">
        <f t="shared" si="6"/>
        <v>53.327805697033767</v>
      </c>
    </row>
    <row r="9" spans="1:15" x14ac:dyDescent="0.2">
      <c r="A9" t="str">
        <v>30-34</v>
      </c>
      <c r="B9">
        <v>30</v>
      </c>
      <c r="C9">
        <f>SUM(males2017!D9,males2017!D28,males2017!D85)</f>
        <v>12974</v>
      </c>
      <c r="D9">
        <f>SUM(males2017!E9,males2017!E28,males2017!E85)</f>
        <v>7109228</v>
      </c>
      <c r="E9" s="3">
        <v>5</v>
      </c>
      <c r="F9">
        <f t="shared" si="0"/>
        <v>1.8249520201068245E-3</v>
      </c>
      <c r="G9" s="1">
        <f t="shared" si="1"/>
        <v>-2.7387485491125831</v>
      </c>
      <c r="H9">
        <v>2.5</v>
      </c>
      <c r="I9">
        <f t="shared" si="2"/>
        <v>9.083318549195054E-3</v>
      </c>
      <c r="J9">
        <f t="shared" si="3"/>
        <v>0.99091668145080491</v>
      </c>
      <c r="K9">
        <f>100000*PRODUCT(J$2:J8)</f>
        <v>97307.540432350565</v>
      </c>
      <c r="L9">
        <f t="shared" si="4"/>
        <v>883.87538698571734</v>
      </c>
      <c r="M9">
        <f t="shared" si="5"/>
        <v>484328.01369428856</v>
      </c>
      <c r="N9">
        <f>SUM(M9:M$30)</f>
        <v>4743978.9241865175</v>
      </c>
      <c r="O9">
        <f t="shared" si="6"/>
        <v>48.752428672108834</v>
      </c>
    </row>
    <row r="10" spans="1:15" x14ac:dyDescent="0.2">
      <c r="A10" t="str">
        <v>35-39</v>
      </c>
      <c r="B10">
        <v>35</v>
      </c>
      <c r="C10">
        <f>SUM(males2017!D10,males2017!D29,males2017!D86)</f>
        <v>14186</v>
      </c>
      <c r="D10">
        <f>SUM(males2017!E10,males2017!E29,males2017!E86)</f>
        <v>6761814</v>
      </c>
      <c r="E10" s="3">
        <v>5</v>
      </c>
      <c r="F10">
        <f t="shared" si="0"/>
        <v>2.0979577373763905E-3</v>
      </c>
      <c r="G10" s="1">
        <f t="shared" si="1"/>
        <v>-2.6782032647645271</v>
      </c>
      <c r="H10">
        <v>2.5</v>
      </c>
      <c r="I10">
        <f t="shared" si="2"/>
        <v>1.0435057910672786E-2</v>
      </c>
      <c r="J10">
        <f t="shared" si="3"/>
        <v>0.98956494208932722</v>
      </c>
      <c r="K10">
        <f>100000*PRODUCT(J$2:J9)</f>
        <v>96423.665045364847</v>
      </c>
      <c r="L10">
        <f t="shared" si="4"/>
        <v>1006.1865287076944</v>
      </c>
      <c r="M10">
        <f t="shared" si="5"/>
        <v>479602.85890505498</v>
      </c>
      <c r="N10">
        <f>SUM(M10:M$30)</f>
        <v>4259650.9104922283</v>
      </c>
      <c r="O10">
        <f t="shared" si="6"/>
        <v>44.176405330456717</v>
      </c>
    </row>
    <row r="11" spans="1:15" x14ac:dyDescent="0.2">
      <c r="A11" t="str">
        <v>40-44</v>
      </c>
      <c r="B11">
        <v>40</v>
      </c>
      <c r="C11">
        <f>SUM(males2017!D11,males2017!D30,males2017!D87)</f>
        <v>15559</v>
      </c>
      <c r="D11">
        <f>SUM(males2017!E11,males2017!E30,males2017!E87)</f>
        <v>6228231</v>
      </c>
      <c r="E11" s="3">
        <v>5</v>
      </c>
      <c r="F11">
        <f t="shared" si="0"/>
        <v>2.4981411254656419E-3</v>
      </c>
      <c r="G11" s="1">
        <f t="shared" si="1"/>
        <v>-2.6023830310220322</v>
      </c>
      <c r="H11">
        <v>2.5</v>
      </c>
      <c r="I11">
        <f t="shared" si="2"/>
        <v>1.2413180932862634E-2</v>
      </c>
      <c r="J11">
        <f t="shared" si="3"/>
        <v>0.98758681906713741</v>
      </c>
      <c r="K11">
        <f>100000*PRODUCT(J$2:J10)</f>
        <v>95417.478516657153</v>
      </c>
      <c r="L11">
        <f t="shared" si="4"/>
        <v>1184.4344249847927</v>
      </c>
      <c r="M11">
        <f t="shared" si="5"/>
        <v>474126.30652082374</v>
      </c>
      <c r="N11">
        <f>SUM(M11:M$30)</f>
        <v>3780048.0515871737</v>
      </c>
      <c r="O11">
        <f t="shared" si="6"/>
        <v>39.615887050791073</v>
      </c>
    </row>
    <row r="12" spans="1:15" x14ac:dyDescent="0.2">
      <c r="A12" t="str">
        <v>45-49</v>
      </c>
      <c r="B12">
        <v>45</v>
      </c>
      <c r="C12">
        <f>SUM(males2017!D12,males2017!D31,males2017!D88)</f>
        <v>23522</v>
      </c>
      <c r="D12">
        <f>SUM(males2017!E12,males2017!E31,males2017!E88)</f>
        <v>6607351</v>
      </c>
      <c r="E12" s="3">
        <v>5</v>
      </c>
      <c r="F12">
        <f t="shared" si="0"/>
        <v>3.5599743376732973E-3</v>
      </c>
      <c r="G12" s="1">
        <f t="shared" si="1"/>
        <v>-2.4485531326583185</v>
      </c>
      <c r="H12">
        <v>2.5</v>
      </c>
      <c r="I12">
        <f t="shared" si="2"/>
        <v>1.764285144242049E-2</v>
      </c>
      <c r="J12">
        <f t="shared" si="3"/>
        <v>0.9823571485575795</v>
      </c>
      <c r="K12">
        <f>100000*PRODUCT(J$2:J11)</f>
        <v>94233.04409167236</v>
      </c>
      <c r="L12">
        <f t="shared" si="4"/>
        <v>1662.5395978764427</v>
      </c>
      <c r="M12">
        <f t="shared" si="5"/>
        <v>467008.87146367069</v>
      </c>
      <c r="N12">
        <f>SUM(M12:M$30)</f>
        <v>3305921.7450663503</v>
      </c>
      <c r="O12">
        <f t="shared" si="6"/>
        <v>35.082404234445228</v>
      </c>
    </row>
    <row r="13" spans="1:15" x14ac:dyDescent="0.2">
      <c r="A13" t="str">
        <v>50-54</v>
      </c>
      <c r="B13">
        <v>50</v>
      </c>
      <c r="C13">
        <f>SUM(males2017!D13,males2017!D32,males2017!D89)</f>
        <v>37027</v>
      </c>
      <c r="D13">
        <f>SUM(males2017!E13,males2017!E32,males2017!E89)</f>
        <v>6620598</v>
      </c>
      <c r="E13" s="3">
        <v>5</v>
      </c>
      <c r="F13">
        <f t="shared" si="0"/>
        <v>5.5926972155687449E-3</v>
      </c>
      <c r="G13" s="1">
        <f t="shared" si="1"/>
        <v>-2.2523786924127185</v>
      </c>
      <c r="H13">
        <v>2.5</v>
      </c>
      <c r="I13">
        <f t="shared" si="2"/>
        <v>2.7577898980741648E-2</v>
      </c>
      <c r="J13">
        <f t="shared" si="3"/>
        <v>0.9724221010192583</v>
      </c>
      <c r="K13">
        <f>100000*PRODUCT(J$2:J12)</f>
        <v>92570.504493795917</v>
      </c>
      <c r="L13">
        <f t="shared" si="4"/>
        <v>2552.9000215261913</v>
      </c>
      <c r="M13">
        <f t="shared" si="5"/>
        <v>456470.2724151641</v>
      </c>
      <c r="N13">
        <f>SUM(M13:M$30)</f>
        <v>2838912.873602679</v>
      </c>
      <c r="O13">
        <f t="shared" si="6"/>
        <v>30.667574829874056</v>
      </c>
    </row>
    <row r="14" spans="1:15" x14ac:dyDescent="0.2">
      <c r="A14" t="str">
        <v>55-59</v>
      </c>
      <c r="B14">
        <v>55</v>
      </c>
      <c r="C14">
        <f>SUM(males2017!D14,males2017!D33,males2017!D90)</f>
        <v>56309</v>
      </c>
      <c r="D14">
        <f>SUM(males2017!E14,males2017!E33,males2017!E90)</f>
        <v>6603208</v>
      </c>
      <c r="E14" s="3">
        <v>5</v>
      </c>
      <c r="F14">
        <f t="shared" si="0"/>
        <v>8.5275217742648724E-3</v>
      </c>
      <c r="G14" s="1">
        <f t="shared" si="1"/>
        <v>-2.0691771629869962</v>
      </c>
      <c r="H14">
        <v>2.5</v>
      </c>
      <c r="I14">
        <f t="shared" si="2"/>
        <v>4.1747599952283367E-2</v>
      </c>
      <c r="J14">
        <f t="shared" si="3"/>
        <v>0.95825240004771661</v>
      </c>
      <c r="K14">
        <f>100000*PRODUCT(J$2:J13)</f>
        <v>90017.604472269726</v>
      </c>
      <c r="L14">
        <f t="shared" si="4"/>
        <v>3758.0189401711832</v>
      </c>
      <c r="M14">
        <f t="shared" si="5"/>
        <v>440692.97501092067</v>
      </c>
      <c r="N14">
        <f>SUM(M14:M$30)</f>
        <v>2382442.6011875155</v>
      </c>
      <c r="O14">
        <f t="shared" si="6"/>
        <v>26.466407489453204</v>
      </c>
    </row>
    <row r="15" spans="1:15" x14ac:dyDescent="0.2">
      <c r="A15" t="str">
        <v>60-64</v>
      </c>
      <c r="B15">
        <v>60</v>
      </c>
      <c r="C15">
        <f>SUM(males2017!D15,males2017!D34,males2017!D91)</f>
        <v>72205</v>
      </c>
      <c r="D15">
        <f>SUM(males2017!E15,males2017!E34,males2017!E91)</f>
        <v>5755596</v>
      </c>
      <c r="E15" s="3">
        <v>5</v>
      </c>
      <c r="F15">
        <f t="shared" si="0"/>
        <v>1.2545182114936489E-2</v>
      </c>
      <c r="G15" s="1">
        <f t="shared" si="1"/>
        <v>-1.9015230297708205</v>
      </c>
      <c r="H15">
        <v>2.5</v>
      </c>
      <c r="I15">
        <f t="shared" si="2"/>
        <v>6.081846381345625E-2</v>
      </c>
      <c r="J15">
        <f t="shared" si="3"/>
        <v>0.93918153618654376</v>
      </c>
      <c r="K15">
        <f>100000*PRODUCT(J$2:J14)</f>
        <v>86259.585532098543</v>
      </c>
      <c r="L15">
        <f t="shared" si="4"/>
        <v>5246.175481247672</v>
      </c>
      <c r="M15">
        <f t="shared" si="5"/>
        <v>418182.48895737354</v>
      </c>
      <c r="N15">
        <f>SUM(M15:M$30)</f>
        <v>1941749.6261765948</v>
      </c>
      <c r="O15">
        <f t="shared" si="6"/>
        <v>22.510537399394753</v>
      </c>
    </row>
    <row r="16" spans="1:15" x14ac:dyDescent="0.2">
      <c r="A16" t="str">
        <v>65-69</v>
      </c>
      <c r="B16">
        <v>65</v>
      </c>
      <c r="C16">
        <f>SUM(males2017!D16,males2017!D35,males2017!D92)</f>
        <v>81506</v>
      </c>
      <c r="D16">
        <f>SUM(males2017!E16,males2017!E35,males2017!E92)</f>
        <v>4651353</v>
      </c>
      <c r="E16" s="3">
        <v>5</v>
      </c>
      <c r="F16">
        <f t="shared" si="0"/>
        <v>1.7523073393913555E-2</v>
      </c>
      <c r="G16" s="1">
        <f t="shared" si="1"/>
        <v>-1.7563897200310612</v>
      </c>
      <c r="H16">
        <v>2.5</v>
      </c>
      <c r="I16">
        <f t="shared" si="2"/>
        <v>8.3938227659966252E-2</v>
      </c>
      <c r="J16">
        <f t="shared" si="3"/>
        <v>0.91606177234003372</v>
      </c>
      <c r="K16">
        <f>100000*PRODUCT(J$2:J15)</f>
        <v>81013.410050850871</v>
      </c>
      <c r="L16">
        <f t="shared" si="4"/>
        <v>6800.122056358523</v>
      </c>
      <c r="M16">
        <f t="shared" si="5"/>
        <v>388066.74511335802</v>
      </c>
      <c r="N16">
        <f>SUM(M16:M$30)</f>
        <v>1523567.1372192211</v>
      </c>
      <c r="O16">
        <f t="shared" si="6"/>
        <v>18.806357321126235</v>
      </c>
    </row>
    <row r="17" spans="1:15" x14ac:dyDescent="0.2">
      <c r="A17" t="str">
        <v>70-74</v>
      </c>
      <c r="B17">
        <v>70</v>
      </c>
      <c r="C17">
        <f>SUM(males2017!D17,males2017!D36,males2017!D93)</f>
        <v>88819</v>
      </c>
      <c r="D17">
        <f>SUM(males2017!E17,males2017!E36,males2017!E93)</f>
        <v>3440499</v>
      </c>
      <c r="E17" s="3">
        <v>5</v>
      </c>
      <c r="F17">
        <f t="shared" si="0"/>
        <v>2.5815731962136889E-2</v>
      </c>
      <c r="G17" s="1">
        <f t="shared" si="1"/>
        <v>-1.5881155567445759</v>
      </c>
      <c r="H17">
        <v>2.5</v>
      </c>
      <c r="I17">
        <f t="shared" si="2"/>
        <v>0.12125306804978449</v>
      </c>
      <c r="J17">
        <f t="shared" si="3"/>
        <v>0.87874693195021547</v>
      </c>
      <c r="K17">
        <f>100000*PRODUCT(J$2:J16)</f>
        <v>74213.287994492348</v>
      </c>
      <c r="L17">
        <f t="shared" si="4"/>
        <v>8998.5888593944401</v>
      </c>
      <c r="M17">
        <f t="shared" si="5"/>
        <v>348569.96782397566</v>
      </c>
      <c r="N17">
        <f>SUM(M17:M$30)</f>
        <v>1135500.3921058632</v>
      </c>
      <c r="O17">
        <f t="shared" si="6"/>
        <v>15.300499719000902</v>
      </c>
    </row>
    <row r="18" spans="1:15" x14ac:dyDescent="0.2">
      <c r="A18" t="str">
        <v>75-79</v>
      </c>
      <c r="B18">
        <v>75</v>
      </c>
      <c r="C18">
        <f>SUM(males2017!D18,males2017!D37,males2017!D94)</f>
        <v>91428</v>
      </c>
      <c r="D18">
        <f>SUM(males2017!E18,males2017!E37,males2017!E94)</f>
        <v>2244839</v>
      </c>
      <c r="E18" s="3">
        <v>5</v>
      </c>
      <c r="F18">
        <f t="shared" si="0"/>
        <v>4.0728087849507245E-2</v>
      </c>
      <c r="G18" s="1">
        <f t="shared" si="1"/>
        <v>-1.3901059792069417</v>
      </c>
      <c r="H18">
        <v>2.5</v>
      </c>
      <c r="I18">
        <f t="shared" si="2"/>
        <v>0.18482183900842925</v>
      </c>
      <c r="J18">
        <f t="shared" si="3"/>
        <v>0.8151781609915707</v>
      </c>
      <c r="K18">
        <f>100000*PRODUCT(J$2:J17)</f>
        <v>65214.699135097908</v>
      </c>
      <c r="L18">
        <f t="shared" si="4"/>
        <v>12053.10062453022</v>
      </c>
      <c r="M18">
        <f t="shared" si="5"/>
        <v>295940.74411416403</v>
      </c>
      <c r="N18">
        <f>SUM(M18:M$30)</f>
        <v>786930.42428188748</v>
      </c>
      <c r="O18">
        <f t="shared" si="6"/>
        <v>12.066764620836368</v>
      </c>
    </row>
    <row r="19" spans="1:15" x14ac:dyDescent="0.2">
      <c r="A19" t="str">
        <v>80-84</v>
      </c>
      <c r="B19">
        <v>80</v>
      </c>
      <c r="C19">
        <f>SUM(males2017!D19,males2017!D38,males2017!D95)</f>
        <v>97354</v>
      </c>
      <c r="D19">
        <f>SUM(males2017!E19,males2017!E38,males2017!E95)</f>
        <v>1447440</v>
      </c>
      <c r="E19" s="3">
        <v>5</v>
      </c>
      <c r="F19">
        <f t="shared" si="0"/>
        <v>6.7259437351461893E-2</v>
      </c>
      <c r="G19" s="1">
        <f t="shared" si="1"/>
        <v>-1.1722467700302652</v>
      </c>
      <c r="H19">
        <v>2.5</v>
      </c>
      <c r="I19">
        <f t="shared" si="2"/>
        <v>0.2878890482456789</v>
      </c>
      <c r="J19">
        <f t="shared" si="3"/>
        <v>0.71211095175432115</v>
      </c>
      <c r="K19">
        <f>100000*PRODUCT(J$2:J18)</f>
        <v>53161.598510567688</v>
      </c>
      <c r="L19">
        <f t="shared" si="4"/>
        <v>15304.641998426232</v>
      </c>
      <c r="M19">
        <f t="shared" si="5"/>
        <v>227546.38755677285</v>
      </c>
      <c r="N19">
        <f>SUM(M19:M$30)</f>
        <v>490989.68016772345</v>
      </c>
      <c r="O19">
        <f t="shared" si="6"/>
        <v>9.2357960242697068</v>
      </c>
    </row>
    <row r="20" spans="1:15" x14ac:dyDescent="0.2">
      <c r="A20" t="str">
        <v>85+</v>
      </c>
      <c r="B20">
        <v>85</v>
      </c>
      <c r="C20">
        <f>SUM(males2017!D20,males2017!D39,males2017!D96)</f>
        <v>193203</v>
      </c>
      <c r="D20">
        <f>SUM(males2017!E20,males2017!E39,males2017!E96)</f>
        <v>1344483</v>
      </c>
      <c r="E20" s="3">
        <v>5</v>
      </c>
      <c r="F20">
        <f t="shared" si="0"/>
        <v>0.14370058974341809</v>
      </c>
      <c r="G20" s="1">
        <f t="shared" si="1"/>
        <v>-0.84254144952905441</v>
      </c>
      <c r="H20">
        <v>2.5</v>
      </c>
      <c r="I20">
        <v>1</v>
      </c>
      <c r="J20">
        <f t="shared" si="3"/>
        <v>0</v>
      </c>
      <c r="K20">
        <f>100000*PRODUCT(J$2:J19)</f>
        <v>37856.956512141456</v>
      </c>
      <c r="L20">
        <f t="shared" si="4"/>
        <v>37856.956512141456</v>
      </c>
      <c r="M20">
        <f>K20/F20</f>
        <v>263443.29261095059</v>
      </c>
      <c r="N20">
        <f>SUM(M20:M$30)</f>
        <v>263443.29261095059</v>
      </c>
      <c r="O20">
        <f t="shared" si="6"/>
        <v>6.9589136814645745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50CA-6526-394D-B08E-26B11F159CCD}">
  <dimension ref="A1:O20"/>
  <sheetViews>
    <sheetView workbookViewId="0">
      <selection activeCell="D28" sqref="D28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SUM(males2017!D2,males2017!D59,males2017!D78)</f>
        <v>5908</v>
      </c>
      <c r="D2">
        <f>SUM(males2017!E2,males2017!E59,males2017!E78)</f>
        <v>937479</v>
      </c>
      <c r="E2" s="3">
        <v>1</v>
      </c>
      <c r="F2">
        <f>C2/D2</f>
        <v>6.3020078316420956E-3</v>
      </c>
      <c r="G2" s="1">
        <f>LOG(F2)</f>
        <v>-2.2005210614544923</v>
      </c>
      <c r="H2" s="1">
        <v>0.35</v>
      </c>
      <c r="I2">
        <f>(E2*F2)/(1+(E2-H2)*F2)</f>
        <v>6.2762981993780649E-3</v>
      </c>
      <c r="J2">
        <f>1-I2</f>
        <v>0.99372370180062197</v>
      </c>
      <c r="K2">
        <v>100000</v>
      </c>
      <c r="L2">
        <f>K2-K3</f>
        <v>627.62981993780704</v>
      </c>
      <c r="M2">
        <f>E2*K3+H2*L2</f>
        <v>99592.040617040431</v>
      </c>
      <c r="N2">
        <f>SUM(M2:M$30)</f>
        <v>7629296.3282455141</v>
      </c>
      <c r="O2">
        <f>N2/K2</f>
        <v>76.292963282455148</v>
      </c>
    </row>
    <row r="3" spans="1:15" x14ac:dyDescent="0.2">
      <c r="A3" t="str">
        <v>1-4</v>
      </c>
      <c r="B3">
        <v>1</v>
      </c>
      <c r="C3">
        <f>SUM(males2017!D3,males2017!D60,males2017!D79)</f>
        <v>1048</v>
      </c>
      <c r="D3">
        <f>SUM(males2017!E3,males2017!E60,males2017!E79)</f>
        <v>3729567</v>
      </c>
      <c r="E3" s="3">
        <v>4</v>
      </c>
      <c r="F3">
        <f t="shared" ref="F3:F20" si="0">C3/D3</f>
        <v>2.8099776730113708E-4</v>
      </c>
      <c r="G3" s="1">
        <f t="shared" ref="G3:G20" si="1">LOG(F3)</f>
        <v>-3.5512971308160877</v>
      </c>
      <c r="H3">
        <v>1.35</v>
      </c>
      <c r="I3">
        <f t="shared" ref="I3:I19" si="2">(E3*F3)/(1+(E3-H3)*F3)</f>
        <v>1.1231547186885925E-3</v>
      </c>
      <c r="J3">
        <f t="shared" ref="J3:J20" si="3">1-I3</f>
        <v>0.99887684528131138</v>
      </c>
      <c r="K3">
        <f>100000*PRODUCT(J2:J$2)</f>
        <v>99372.370180062193</v>
      </c>
      <c r="L3">
        <f t="shared" ref="L3:L20" si="4">K3-K4</f>
        <v>111.61054647499986</v>
      </c>
      <c r="M3">
        <f t="shared" ref="M3:M19" si="5">E3*K4+H3*L3</f>
        <v>397193.71277209005</v>
      </c>
      <c r="N3">
        <f>SUM(M3:M$30)</f>
        <v>7529704.2876284737</v>
      </c>
      <c r="O3">
        <f t="shared" ref="O3:O20" si="6">N3/K3</f>
        <v>75.772614399603128</v>
      </c>
    </row>
    <row r="4" spans="1:15" x14ac:dyDescent="0.2">
      <c r="A4" t="str">
        <v>5-9</v>
      </c>
      <c r="B4">
        <v>5</v>
      </c>
      <c r="C4">
        <f>SUM(males2017!D4,males2017!D61,males2017!D80)</f>
        <v>601</v>
      </c>
      <c r="D4">
        <f>SUM(males2017!E4,males2017!E61,males2017!E80)</f>
        <v>4626297</v>
      </c>
      <c r="E4" s="3">
        <v>5</v>
      </c>
      <c r="F4">
        <f t="shared" si="0"/>
        <v>1.2990951510462903E-4</v>
      </c>
      <c r="G4" s="1">
        <f t="shared" si="1"/>
        <v>-3.886359038256487</v>
      </c>
      <c r="H4">
        <v>2.5</v>
      </c>
      <c r="I4">
        <f t="shared" si="2"/>
        <v>6.493366879874548E-4</v>
      </c>
      <c r="J4">
        <f t="shared" si="3"/>
        <v>0.9993506633120125</v>
      </c>
      <c r="K4">
        <f>100000*PRODUCT(J$2:J3)</f>
        <v>99260.759633587193</v>
      </c>
      <c r="L4">
        <f t="shared" si="4"/>
        <v>64.453652907599462</v>
      </c>
      <c r="M4">
        <f t="shared" si="5"/>
        <v>496142.66403566697</v>
      </c>
      <c r="N4">
        <f>SUM(M4:M$30)</f>
        <v>7132510.5748563837</v>
      </c>
      <c r="O4">
        <f t="shared" si="6"/>
        <v>71.856296498086962</v>
      </c>
    </row>
    <row r="5" spans="1:15" x14ac:dyDescent="0.2">
      <c r="A5" t="str">
        <v>10-14</v>
      </c>
      <c r="B5">
        <v>10</v>
      </c>
      <c r="C5">
        <f>SUM(males2017!D5,males2017!D62,males2017!D81)</f>
        <v>887</v>
      </c>
      <c r="D5">
        <f>SUM(males2017!E5,males2017!E62,males2017!E81)</f>
        <v>4648513</v>
      </c>
      <c r="E5" s="3">
        <v>5</v>
      </c>
      <c r="F5">
        <f t="shared" si="0"/>
        <v>1.9081370752324452E-4</v>
      </c>
      <c r="G5" s="1">
        <f t="shared" si="1"/>
        <v>-3.7193904300099456</v>
      </c>
      <c r="H5">
        <v>2.5</v>
      </c>
      <c r="I5">
        <f t="shared" si="2"/>
        <v>9.5361363123492096E-4</v>
      </c>
      <c r="J5">
        <f t="shared" si="3"/>
        <v>0.99904638636876508</v>
      </c>
      <c r="K5">
        <f>100000*PRODUCT(J$2:J4)</f>
        <v>99196.305980679594</v>
      </c>
      <c r="L5">
        <f t="shared" si="4"/>
        <v>94.594949551319587</v>
      </c>
      <c r="M5">
        <f t="shared" si="5"/>
        <v>495745.04252951971</v>
      </c>
      <c r="N5">
        <f>SUM(M5:M$30)</f>
        <v>6636367.9108207161</v>
      </c>
      <c r="O5">
        <f t="shared" si="6"/>
        <v>66.901361348206635</v>
      </c>
    </row>
    <row r="6" spans="1:15" x14ac:dyDescent="0.2">
      <c r="A6" t="str">
        <v>15-19</v>
      </c>
      <c r="B6">
        <v>15</v>
      </c>
      <c r="C6">
        <f>SUM(males2017!D6,males2017!D63,males2017!D82)</f>
        <v>3634</v>
      </c>
      <c r="D6">
        <f>SUM(males2017!E6,males2017!E63,males2017!E82)</f>
        <v>4698512</v>
      </c>
      <c r="E6" s="3">
        <v>5</v>
      </c>
      <c r="F6">
        <f t="shared" si="0"/>
        <v>7.7343635602079982E-4</v>
      </c>
      <c r="G6" s="1">
        <f t="shared" si="1"/>
        <v>-3.1115754174089076</v>
      </c>
      <c r="H6">
        <v>2.5</v>
      </c>
      <c r="I6">
        <f t="shared" si="2"/>
        <v>3.859718663258559E-3</v>
      </c>
      <c r="J6">
        <f t="shared" si="3"/>
        <v>0.99614028133674148</v>
      </c>
      <c r="K6">
        <f>100000*PRODUCT(J$2:J5)</f>
        <v>99101.711031128274</v>
      </c>
      <c r="L6">
        <f t="shared" si="4"/>
        <v>382.50472362770233</v>
      </c>
      <c r="M6">
        <f t="shared" si="5"/>
        <v>494552.29334657214</v>
      </c>
      <c r="N6">
        <f>SUM(M6:M$30)</f>
        <v>6140622.8682911964</v>
      </c>
      <c r="O6">
        <f t="shared" si="6"/>
        <v>61.962833985403144</v>
      </c>
    </row>
    <row r="7" spans="1:15" x14ac:dyDescent="0.2">
      <c r="A7" t="str">
        <v>20-24</v>
      </c>
      <c r="B7">
        <v>20</v>
      </c>
      <c r="C7">
        <f>SUM(males2017!D7,males2017!D64,males2017!D83)</f>
        <v>7025</v>
      </c>
      <c r="D7">
        <f>SUM(males2017!E7,males2017!E64,males2017!E83)</f>
        <v>4992328</v>
      </c>
      <c r="E7" s="3">
        <v>5</v>
      </c>
      <c r="F7">
        <f t="shared" si="0"/>
        <v>1.4071591449920759E-3</v>
      </c>
      <c r="G7" s="1">
        <f t="shared" si="1"/>
        <v>-2.8516567825344432</v>
      </c>
      <c r="H7">
        <v>2.5</v>
      </c>
      <c r="I7">
        <f t="shared" si="2"/>
        <v>7.0111312812126333E-3</v>
      </c>
      <c r="J7">
        <f t="shared" si="3"/>
        <v>0.99298886871878733</v>
      </c>
      <c r="K7">
        <f>100000*PRODUCT(J$2:J6)</f>
        <v>98719.206307500572</v>
      </c>
      <c r="L7">
        <f t="shared" si="4"/>
        <v>692.13331539899809</v>
      </c>
      <c r="M7">
        <f t="shared" si="5"/>
        <v>491865.69824900536</v>
      </c>
      <c r="N7">
        <f>SUM(M7:M$30)</f>
        <v>5646070.5749446237</v>
      </c>
      <c r="O7">
        <f t="shared" si="6"/>
        <v>57.193233071158126</v>
      </c>
    </row>
    <row r="8" spans="1:15" x14ac:dyDescent="0.2">
      <c r="A8" t="str">
        <v>25-29</v>
      </c>
      <c r="B8">
        <v>25</v>
      </c>
      <c r="C8">
        <f>SUM(males2017!D8,males2017!D65,males2017!D84)</f>
        <v>9290</v>
      </c>
      <c r="D8">
        <f>SUM(males2017!E8,males2017!E65,males2017!E84)</f>
        <v>5761485</v>
      </c>
      <c r="E8" s="3">
        <v>5</v>
      </c>
      <c r="F8">
        <f t="shared" si="0"/>
        <v>1.6124315172216885E-3</v>
      </c>
      <c r="G8" s="1">
        <f t="shared" si="1"/>
        <v>-2.7925187215449787</v>
      </c>
      <c r="H8">
        <v>2.5</v>
      </c>
      <c r="I8">
        <f t="shared" si="2"/>
        <v>8.0297888744638897E-3</v>
      </c>
      <c r="J8">
        <f t="shared" si="3"/>
        <v>0.99197021112553607</v>
      </c>
      <c r="K8">
        <f>100000*PRODUCT(J$2:J7)</f>
        <v>98027.072992101574</v>
      </c>
      <c r="L8">
        <f t="shared" si="4"/>
        <v>787.13670010823989</v>
      </c>
      <c r="M8">
        <f t="shared" si="5"/>
        <v>488167.52321023727</v>
      </c>
      <c r="N8">
        <f>SUM(M8:M$30)</f>
        <v>5154204.876695619</v>
      </c>
      <c r="O8">
        <f t="shared" si="6"/>
        <v>52.579401989396473</v>
      </c>
    </row>
    <row r="9" spans="1:15" x14ac:dyDescent="0.2">
      <c r="A9" t="str">
        <v>30-34</v>
      </c>
      <c r="B9">
        <v>30</v>
      </c>
      <c r="C9">
        <f>SUM(males2017!D9,males2017!D66,males2017!D85)</f>
        <v>9830</v>
      </c>
      <c r="D9">
        <f>SUM(males2017!E9,males2017!E66,males2017!E85)</f>
        <v>5333134</v>
      </c>
      <c r="E9" s="3">
        <v>5</v>
      </c>
      <c r="F9">
        <f t="shared" si="0"/>
        <v>1.8431938893716153E-3</v>
      </c>
      <c r="G9" s="1">
        <f t="shared" si="1"/>
        <v>-2.734428978044527</v>
      </c>
      <c r="H9">
        <v>2.5</v>
      </c>
      <c r="I9">
        <f t="shared" si="2"/>
        <v>9.1736971903475899E-3</v>
      </c>
      <c r="J9">
        <f t="shared" si="3"/>
        <v>0.99082630280965245</v>
      </c>
      <c r="K9">
        <f>100000*PRODUCT(J$2:J8)</f>
        <v>97239.936291993334</v>
      </c>
      <c r="L9">
        <f t="shared" si="4"/>
        <v>892.04973035142757</v>
      </c>
      <c r="M9">
        <f t="shared" si="5"/>
        <v>483969.55713408813</v>
      </c>
      <c r="N9">
        <f>SUM(M9:M$30)</f>
        <v>4666037.3534853812</v>
      </c>
      <c r="O9">
        <f t="shared" si="6"/>
        <v>47.984784147473569</v>
      </c>
    </row>
    <row r="10" spans="1:15" x14ac:dyDescent="0.2">
      <c r="A10" t="str">
        <v>35-39</v>
      </c>
      <c r="B10">
        <v>35</v>
      </c>
      <c r="C10">
        <f>SUM(males2017!D10,males2017!D67,males2017!D86)</f>
        <v>10978</v>
      </c>
      <c r="D10">
        <f>SUM(males2017!E10,males2017!E67,males2017!E86)</f>
        <v>4936649</v>
      </c>
      <c r="E10" s="3">
        <v>5</v>
      </c>
      <c r="F10">
        <f t="shared" si="0"/>
        <v>2.2237756826543674E-3</v>
      </c>
      <c r="G10" s="1">
        <f t="shared" si="1"/>
        <v>-2.6529090231595469</v>
      </c>
      <c r="H10">
        <v>2.5</v>
      </c>
      <c r="I10">
        <f t="shared" si="2"/>
        <v>1.1057405439945336E-2</v>
      </c>
      <c r="J10">
        <f t="shared" si="3"/>
        <v>0.98894259456005462</v>
      </c>
      <c r="K10">
        <f>100000*PRODUCT(J$2:J9)</f>
        <v>96347.886561641906</v>
      </c>
      <c r="L10">
        <f t="shared" si="4"/>
        <v>1065.3576449939428</v>
      </c>
      <c r="M10">
        <f t="shared" si="5"/>
        <v>479076.03869572468</v>
      </c>
      <c r="N10">
        <f>SUM(M10:M$30)</f>
        <v>4182067.7963512926</v>
      </c>
      <c r="O10">
        <f t="shared" si="6"/>
        <v>43.405911074921917</v>
      </c>
    </row>
    <row r="11" spans="1:15" x14ac:dyDescent="0.2">
      <c r="A11" t="str">
        <v>40-44</v>
      </c>
      <c r="B11">
        <v>40</v>
      </c>
      <c r="C11">
        <f>SUM(males2017!D11,males2017!D68,males2017!D87)</f>
        <v>12502</v>
      </c>
      <c r="D11">
        <f>SUM(males2017!E11,males2017!E68,males2017!E87)</f>
        <v>4470993</v>
      </c>
      <c r="E11" s="3">
        <v>5</v>
      </c>
      <c r="F11">
        <f t="shared" si="0"/>
        <v>2.7962468292837854E-3</v>
      </c>
      <c r="G11" s="1">
        <f t="shared" si="1"/>
        <v>-2.5534244953496139</v>
      </c>
      <c r="H11">
        <v>2.5</v>
      </c>
      <c r="I11">
        <f t="shared" si="2"/>
        <v>1.3884175194258512E-2</v>
      </c>
      <c r="J11">
        <f t="shared" si="3"/>
        <v>0.98611582480574145</v>
      </c>
      <c r="K11">
        <f>100000*PRODUCT(J$2:J10)</f>
        <v>95282.528916647963</v>
      </c>
      <c r="L11">
        <f t="shared" si="4"/>
        <v>1322.9193244307389</v>
      </c>
      <c r="M11">
        <f t="shared" si="5"/>
        <v>473105.34627216298</v>
      </c>
      <c r="N11">
        <f>SUM(M11:M$30)</f>
        <v>3702991.757655568</v>
      </c>
      <c r="O11">
        <f t="shared" si="6"/>
        <v>38.863281650457679</v>
      </c>
    </row>
    <row r="12" spans="1:15" x14ac:dyDescent="0.2">
      <c r="A12" t="str">
        <v>45-49</v>
      </c>
      <c r="B12">
        <v>45</v>
      </c>
      <c r="C12">
        <f>SUM(males2017!D12,males2017!D69,males2017!D88)</f>
        <v>18608</v>
      </c>
      <c r="D12">
        <f>SUM(males2017!E12,males2017!E69,males2017!E88)</f>
        <v>4676004</v>
      </c>
      <c r="E12" s="3">
        <v>5</v>
      </c>
      <c r="F12">
        <f t="shared" si="0"/>
        <v>3.9794662280015162E-3</v>
      </c>
      <c r="G12" s="1">
        <f t="shared" si="1"/>
        <v>-2.4001751766146646</v>
      </c>
      <c r="H12">
        <v>2.5</v>
      </c>
      <c r="I12">
        <f t="shared" si="2"/>
        <v>1.970132920446778E-2</v>
      </c>
      <c r="J12">
        <f t="shared" si="3"/>
        <v>0.98029867079553223</v>
      </c>
      <c r="K12">
        <f>100000*PRODUCT(J$2:J11)</f>
        <v>93959.609592217224</v>
      </c>
      <c r="L12">
        <f t="shared" si="4"/>
        <v>1851.1292004995339</v>
      </c>
      <c r="M12">
        <f t="shared" si="5"/>
        <v>465170.22495983727</v>
      </c>
      <c r="N12">
        <f>SUM(M12:M$30)</f>
        <v>3229886.4113834049</v>
      </c>
      <c r="O12">
        <f t="shared" si="6"/>
        <v>34.375264280056562</v>
      </c>
    </row>
    <row r="13" spans="1:15" x14ac:dyDescent="0.2">
      <c r="A13" t="str">
        <v>50-54</v>
      </c>
      <c r="B13">
        <v>50</v>
      </c>
      <c r="C13">
        <f>SUM(males2017!D13,males2017!D70,males2017!D89)</f>
        <v>29637</v>
      </c>
      <c r="D13">
        <f>SUM(males2017!E13,males2017!E70,males2017!E89)</f>
        <v>4676683</v>
      </c>
      <c r="E13" s="3">
        <v>5</v>
      </c>
      <c r="F13">
        <f t="shared" si="0"/>
        <v>6.3371838544541079E-3</v>
      </c>
      <c r="G13" s="1">
        <f t="shared" si="1"/>
        <v>-2.1981036929352591</v>
      </c>
      <c r="H13">
        <v>2.5</v>
      </c>
      <c r="I13">
        <f t="shared" si="2"/>
        <v>3.1191749641716386E-2</v>
      </c>
      <c r="J13">
        <f t="shared" si="3"/>
        <v>0.96880825035828366</v>
      </c>
      <c r="K13">
        <f>100000*PRODUCT(J$2:J12)</f>
        <v>92108.480391717691</v>
      </c>
      <c r="L13">
        <f t="shared" si="4"/>
        <v>2873.0246602574043</v>
      </c>
      <c r="M13">
        <f t="shared" si="5"/>
        <v>453359.84030794498</v>
      </c>
      <c r="N13">
        <f>SUM(M13:M$30)</f>
        <v>2764716.1864235681</v>
      </c>
      <c r="O13">
        <f t="shared" si="6"/>
        <v>30.015870142095718</v>
      </c>
    </row>
    <row r="14" spans="1:15" x14ac:dyDescent="0.2">
      <c r="A14" t="str">
        <v>55-59</v>
      </c>
      <c r="B14">
        <v>55</v>
      </c>
      <c r="C14">
        <f>SUM(males2017!D14,males2017!D71,males2017!D90)</f>
        <v>45782</v>
      </c>
      <c r="D14">
        <f>SUM(males2017!E14,males2017!E71,males2017!E90)</f>
        <v>4730734</v>
      </c>
      <c r="E14" s="3">
        <v>5</v>
      </c>
      <c r="F14">
        <f t="shared" si="0"/>
        <v>9.6775680053031946E-3</v>
      </c>
      <c r="G14" s="1">
        <f t="shared" si="1"/>
        <v>-2.014233768164611</v>
      </c>
      <c r="H14">
        <v>2.5</v>
      </c>
      <c r="I14">
        <f t="shared" si="2"/>
        <v>4.7244803040706981E-2</v>
      </c>
      <c r="J14">
        <f t="shared" si="3"/>
        <v>0.952755196959293</v>
      </c>
      <c r="K14">
        <f>100000*PRODUCT(J$2:J13)</f>
        <v>89235.455731460286</v>
      </c>
      <c r="L14">
        <f t="shared" si="4"/>
        <v>4215.9115302805731</v>
      </c>
      <c r="M14">
        <f t="shared" si="5"/>
        <v>435637.4998316</v>
      </c>
      <c r="N14">
        <f>SUM(M14:M$30)</f>
        <v>2311356.3461156231</v>
      </c>
      <c r="O14">
        <f t="shared" si="6"/>
        <v>25.901771074843584</v>
      </c>
    </row>
    <row r="15" spans="1:15" x14ac:dyDescent="0.2">
      <c r="A15" t="str">
        <v>60-64</v>
      </c>
      <c r="B15">
        <v>60</v>
      </c>
      <c r="C15">
        <f>SUM(males2017!D15,males2017!D72,males2017!D91)</f>
        <v>58712</v>
      </c>
      <c r="D15">
        <f>SUM(males2017!E15,males2017!E72,males2017!E91)</f>
        <v>4236626</v>
      </c>
      <c r="E15" s="3">
        <v>5</v>
      </c>
      <c r="F15">
        <f t="shared" si="0"/>
        <v>1.3858197537379982E-2</v>
      </c>
      <c r="G15" s="1">
        <f t="shared" si="1"/>
        <v>-1.8582932524424522</v>
      </c>
      <c r="H15">
        <v>2.5</v>
      </c>
      <c r="I15">
        <f t="shared" si="2"/>
        <v>6.6970752880294457E-2</v>
      </c>
      <c r="J15">
        <f t="shared" si="3"/>
        <v>0.93302924711970558</v>
      </c>
      <c r="K15">
        <f>100000*PRODUCT(J$2:J14)</f>
        <v>85019.544201179713</v>
      </c>
      <c r="L15">
        <f t="shared" si="4"/>
        <v>5693.8228846924758</v>
      </c>
      <c r="M15">
        <f t="shared" si="5"/>
        <v>410863.1637941674</v>
      </c>
      <c r="N15">
        <f>SUM(M15:M$30)</f>
        <v>1875718.846284023</v>
      </c>
      <c r="O15">
        <f t="shared" si="6"/>
        <v>22.062207741852326</v>
      </c>
    </row>
    <row r="16" spans="1:15" x14ac:dyDescent="0.2">
      <c r="A16" t="str">
        <v>65-69</v>
      </c>
      <c r="B16">
        <v>65</v>
      </c>
      <c r="C16">
        <f>SUM(males2017!D16,males2017!D73,males2017!D92)</f>
        <v>66194</v>
      </c>
      <c r="D16">
        <f>SUM(males2017!E16,males2017!E73,males2017!E92)</f>
        <v>3482868</v>
      </c>
      <c r="E16" s="3">
        <v>5</v>
      </c>
      <c r="F16">
        <f t="shared" si="0"/>
        <v>1.9005601131021906E-2</v>
      </c>
      <c r="G16" s="1">
        <f t="shared" si="1"/>
        <v>-1.7211183894780311</v>
      </c>
      <c r="H16">
        <v>2.5</v>
      </c>
      <c r="I16">
        <f t="shared" si="2"/>
        <v>9.0717647113642788E-2</v>
      </c>
      <c r="J16">
        <f t="shared" si="3"/>
        <v>0.90928235288635717</v>
      </c>
      <c r="K16">
        <f>100000*PRODUCT(J$2:J15)</f>
        <v>79325.721316487237</v>
      </c>
      <c r="L16">
        <f t="shared" si="4"/>
        <v>7196.2427934242587</v>
      </c>
      <c r="M16">
        <f t="shared" si="5"/>
        <v>378637.99959887558</v>
      </c>
      <c r="N16">
        <f>SUM(M16:M$30)</f>
        <v>1464855.6824898557</v>
      </c>
      <c r="O16">
        <f t="shared" si="6"/>
        <v>18.466339267757743</v>
      </c>
    </row>
    <row r="17" spans="1:15" x14ac:dyDescent="0.2">
      <c r="A17" t="str">
        <v>70-74</v>
      </c>
      <c r="B17">
        <v>70</v>
      </c>
      <c r="C17">
        <f>SUM(males2017!D17,males2017!D74,males2017!D93)</f>
        <v>70620</v>
      </c>
      <c r="D17">
        <f>SUM(males2017!E17,males2017!E74,males2017!E93)</f>
        <v>2573243</v>
      </c>
      <c r="E17" s="3">
        <v>5</v>
      </c>
      <c r="F17">
        <f t="shared" si="0"/>
        <v>2.7443968564181465E-2</v>
      </c>
      <c r="G17" s="1">
        <f t="shared" si="1"/>
        <v>-1.5615530868099301</v>
      </c>
      <c r="H17">
        <v>2.5</v>
      </c>
      <c r="I17">
        <f t="shared" si="2"/>
        <v>0.12840966574574889</v>
      </c>
      <c r="J17">
        <f t="shared" si="3"/>
        <v>0.87159033425425114</v>
      </c>
      <c r="K17">
        <f>100000*PRODUCT(J$2:J16)</f>
        <v>72129.478523062979</v>
      </c>
      <c r="L17">
        <f t="shared" si="4"/>
        <v>9262.1222275616892</v>
      </c>
      <c r="M17">
        <f t="shared" si="5"/>
        <v>337492.08704641066</v>
      </c>
      <c r="N17">
        <f>SUM(M17:M$30)</f>
        <v>1086217.6828909798</v>
      </c>
      <c r="O17">
        <f t="shared" si="6"/>
        <v>15.059275418768875</v>
      </c>
    </row>
    <row r="18" spans="1:15" x14ac:dyDescent="0.2">
      <c r="A18" t="str">
        <v>75-79</v>
      </c>
      <c r="B18">
        <v>75</v>
      </c>
      <c r="C18">
        <f>SUM(males2017!D18,males2017!D75,males2017!D94)</f>
        <v>72597</v>
      </c>
      <c r="D18">
        <f>SUM(males2017!E18,males2017!E75,males2017!E94)</f>
        <v>1705591</v>
      </c>
      <c r="E18" s="3">
        <v>5</v>
      </c>
      <c r="F18">
        <f t="shared" si="0"/>
        <v>4.2564131729119117E-2</v>
      </c>
      <c r="G18" s="1">
        <f t="shared" si="1"/>
        <v>-1.3709562214070132</v>
      </c>
      <c r="H18">
        <v>2.5</v>
      </c>
      <c r="I18">
        <f t="shared" si="2"/>
        <v>0.19235237868382613</v>
      </c>
      <c r="J18">
        <f t="shared" si="3"/>
        <v>0.80764762131617385</v>
      </c>
      <c r="K18">
        <f>100000*PRODUCT(J$2:J17)</f>
        <v>62867.356295501289</v>
      </c>
      <c r="L18">
        <f t="shared" si="4"/>
        <v>12092.68552500329</v>
      </c>
      <c r="M18">
        <f t="shared" si="5"/>
        <v>284105.06766499823</v>
      </c>
      <c r="N18">
        <f>SUM(M18:M$30)</f>
        <v>748725.59584456915</v>
      </c>
      <c r="O18">
        <f t="shared" si="6"/>
        <v>11.909608419435749</v>
      </c>
    </row>
    <row r="19" spans="1:15" x14ac:dyDescent="0.2">
      <c r="A19" t="str">
        <v>80-84</v>
      </c>
      <c r="B19">
        <v>80</v>
      </c>
      <c r="C19">
        <f>SUM(males2017!D19,males2017!D76,males2017!D95)</f>
        <v>76481</v>
      </c>
      <c r="D19">
        <f>SUM(males2017!E19,males2017!E76,males2017!E95)</f>
        <v>1104936</v>
      </c>
      <c r="E19" s="3">
        <v>5</v>
      </c>
      <c r="F19">
        <f t="shared" si="0"/>
        <v>6.921758364285352E-2</v>
      </c>
      <c r="G19" s="1">
        <f t="shared" si="1"/>
        <v>-1.1597835658175637</v>
      </c>
      <c r="H19">
        <v>2.5</v>
      </c>
      <c r="I19">
        <f t="shared" si="2"/>
        <v>0.29503405693141588</v>
      </c>
      <c r="J19">
        <f t="shared" si="3"/>
        <v>0.70496594306858418</v>
      </c>
      <c r="K19">
        <f>100000*PRODUCT(J$2:J18)</f>
        <v>50774.670770498</v>
      </c>
      <c r="L19">
        <f t="shared" si="4"/>
        <v>14980.257106777004</v>
      </c>
      <c r="M19">
        <f t="shared" si="5"/>
        <v>216422.71108554749</v>
      </c>
      <c r="N19">
        <f>SUM(M19:M$30)</f>
        <v>464620.52817957103</v>
      </c>
      <c r="O19">
        <f t="shared" si="6"/>
        <v>9.1506359594070101</v>
      </c>
    </row>
    <row r="20" spans="1:15" x14ac:dyDescent="0.2">
      <c r="A20" t="str">
        <v>85+</v>
      </c>
      <c r="B20">
        <v>85</v>
      </c>
      <c r="C20">
        <f>SUM(males2017!D20,males2017!D77,males2017!D96)</f>
        <v>145445</v>
      </c>
      <c r="D20">
        <f>SUM(males2017!E20,males2017!E77,males2017!E96)</f>
        <v>1008513</v>
      </c>
      <c r="E20" s="3">
        <v>5</v>
      </c>
      <c r="F20">
        <f t="shared" si="0"/>
        <v>0.14421727830974912</v>
      </c>
      <c r="G20" s="1">
        <f t="shared" si="1"/>
        <v>-0.84098270476879144</v>
      </c>
      <c r="H20">
        <v>2.5</v>
      </c>
      <c r="I20">
        <v>1</v>
      </c>
      <c r="J20">
        <f t="shared" si="3"/>
        <v>0</v>
      </c>
      <c r="K20">
        <f>100000*PRODUCT(J$2:J19)</f>
        <v>35794.413663720996</v>
      </c>
      <c r="L20">
        <f t="shared" si="4"/>
        <v>35794.413663720996</v>
      </c>
      <c r="M20">
        <f>K20/F20</f>
        <v>248197.81709402351</v>
      </c>
      <c r="N20">
        <f>SUM(M20:M$30)</f>
        <v>248197.81709402351</v>
      </c>
      <c r="O20">
        <f t="shared" si="6"/>
        <v>6.9339819175633393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96A1-04A0-414C-B424-ECE51EB59193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SUM(males2017!D2,males2017!D21,males2017!D40,males2017!D97)</f>
        <v>10575</v>
      </c>
      <c r="D2">
        <f>SUM(males2017!E2,males2017!E21,males2017!E40,males2017!E97)</f>
        <v>1746113</v>
      </c>
      <c r="E2" s="3">
        <v>1</v>
      </c>
      <c r="F2">
        <f>C2/D2</f>
        <v>6.0563090704897106E-3</v>
      </c>
      <c r="G2" s="1">
        <f>LOG(F2)</f>
        <v>-2.217791969673252</v>
      </c>
      <c r="H2" s="1">
        <v>0.35</v>
      </c>
      <c r="I2">
        <f>(E2*F2)/(1+(E2-H2)*F2)</f>
        <v>6.0325612843337229E-3</v>
      </c>
      <c r="J2">
        <f>1-I2</f>
        <v>0.99396743871566628</v>
      </c>
      <c r="K2">
        <v>100000</v>
      </c>
      <c r="L2">
        <f>K2-K3</f>
        <v>603.25612843337876</v>
      </c>
      <c r="M2">
        <f>E2*K3+H2*L2</f>
        <v>99607.883516518297</v>
      </c>
      <c r="N2">
        <f>SUM(M2:M$30)</f>
        <v>7691467.654326695</v>
      </c>
      <c r="O2">
        <f>N2/K2</f>
        <v>76.91467654326695</v>
      </c>
    </row>
    <row r="3" spans="1:15" x14ac:dyDescent="0.2">
      <c r="A3" t="str">
        <v>1-4</v>
      </c>
      <c r="B3">
        <v>1</v>
      </c>
      <c r="C3">
        <f>SUM(males2017!D3,males2017!D22,males2017!D41,males2017!D98)</f>
        <v>1825</v>
      </c>
      <c r="D3">
        <f>SUM(males2017!E3,males2017!E22,males2017!E41,males2017!E98)</f>
        <v>7072360</v>
      </c>
      <c r="E3" s="3">
        <v>4</v>
      </c>
      <c r="F3">
        <f t="shared" ref="F3:F20" si="0">C3/D3</f>
        <v>2.5804681888365414E-4</v>
      </c>
      <c r="G3" s="1">
        <f t="shared" ref="G3:G20" si="1">LOG(F3)</f>
        <v>-3.5883014904006205</v>
      </c>
      <c r="H3">
        <v>1.35</v>
      </c>
      <c r="I3">
        <f t="shared" ref="I3:I19" si="2">(E3*F3)/(1+(E3-H3)*F3)</f>
        <v>1.0314819233676049E-3</v>
      </c>
      <c r="J3">
        <f t="shared" ref="J3:J20" si="3">1-I3</f>
        <v>0.99896851807663245</v>
      </c>
      <c r="K3">
        <f>100000*PRODUCT(J2:J$2)</f>
        <v>99396.743871566621</v>
      </c>
      <c r="L3">
        <f t="shared" ref="L3:L20" si="4">K3-K4</f>
        <v>102.52594454510836</v>
      </c>
      <c r="M3">
        <f t="shared" ref="M3:M19" si="5">E3*K4+H3*L3</f>
        <v>397315.28173322196</v>
      </c>
      <c r="N3">
        <f>SUM(M3:M$30)</f>
        <v>7591859.7708101766</v>
      </c>
      <c r="O3">
        <f t="shared" ref="O3:O20" si="6">N3/K3</f>
        <v>76.379360883489667</v>
      </c>
    </row>
    <row r="4" spans="1:15" x14ac:dyDescent="0.2">
      <c r="A4" t="str">
        <v>5-9</v>
      </c>
      <c r="B4">
        <v>5</v>
      </c>
      <c r="C4">
        <f>SUM(males2017!D4,males2017!D23,males2017!D42,males2017!D99)</f>
        <v>1063</v>
      </c>
      <c r="D4">
        <f>SUM(males2017!E4,males2017!E23,males2017!E42,males2017!E99)</f>
        <v>8940822</v>
      </c>
      <c r="E4" s="3">
        <v>5</v>
      </c>
      <c r="F4">
        <f t="shared" si="0"/>
        <v>1.1889287137133476E-4</v>
      </c>
      <c r="G4" s="1">
        <f t="shared" si="1"/>
        <v>-3.9248441842114543</v>
      </c>
      <c r="H4">
        <v>2.5</v>
      </c>
      <c r="I4">
        <f t="shared" si="2"/>
        <v>5.9428771542440503E-4</v>
      </c>
      <c r="J4">
        <f t="shared" si="3"/>
        <v>0.99940571228457564</v>
      </c>
      <c r="K4">
        <f>100000*PRODUCT(J$2:J3)</f>
        <v>99294.217927021513</v>
      </c>
      <c r="L4">
        <f t="shared" si="4"/>
        <v>59.00933392670413</v>
      </c>
      <c r="M4">
        <f t="shared" si="5"/>
        <v>496323.56630029081</v>
      </c>
      <c r="N4">
        <f>SUM(M4:M$30)</f>
        <v>7194544.4890769543</v>
      </c>
      <c r="O4">
        <f t="shared" si="6"/>
        <v>72.456832223249336</v>
      </c>
    </row>
    <row r="5" spans="1:15" x14ac:dyDescent="0.2">
      <c r="A5" t="str">
        <v>10-14</v>
      </c>
      <c r="B5">
        <v>10</v>
      </c>
      <c r="C5">
        <f>SUM(males2017!D5,males2017!D24,males2017!D43,males2017!D100)</f>
        <v>1616</v>
      </c>
      <c r="D5">
        <f>SUM(males2017!E5,males2017!E24,males2017!E43,males2017!E100)</f>
        <v>9122943</v>
      </c>
      <c r="E5" s="3">
        <v>5</v>
      </c>
      <c r="F5">
        <f t="shared" si="0"/>
        <v>1.7713582119278833E-4</v>
      </c>
      <c r="G5" s="1">
        <f t="shared" si="1"/>
        <v>-3.7516936049688203</v>
      </c>
      <c r="H5">
        <v>2.5</v>
      </c>
      <c r="I5">
        <f t="shared" si="2"/>
        <v>8.8528706583544637E-4</v>
      </c>
      <c r="J5">
        <f t="shared" si="3"/>
        <v>0.99911471293416454</v>
      </c>
      <c r="K5">
        <f>100000*PRODUCT(J$2:J4)</f>
        <v>99235.208593094809</v>
      </c>
      <c r="L5">
        <f t="shared" si="4"/>
        <v>87.851646642942796</v>
      </c>
      <c r="M5">
        <f t="shared" si="5"/>
        <v>495956.41384886671</v>
      </c>
      <c r="N5">
        <f>SUM(M5:M$30)</f>
        <v>6698220.9227766637</v>
      </c>
      <c r="O5">
        <f t="shared" si="6"/>
        <v>67.49843143114785</v>
      </c>
    </row>
    <row r="6" spans="1:15" x14ac:dyDescent="0.2">
      <c r="A6" t="str">
        <v>15-19</v>
      </c>
      <c r="B6">
        <v>15</v>
      </c>
      <c r="C6">
        <f>SUM(males2017!D6,males2017!D25,males2017!D44,males2017!D101)</f>
        <v>6504</v>
      </c>
      <c r="D6">
        <f>SUM(males2017!E6,males2017!E25,males2017!E44,males2017!E101)</f>
        <v>9265032</v>
      </c>
      <c r="E6" s="3">
        <v>5</v>
      </c>
      <c r="F6">
        <f t="shared" si="0"/>
        <v>7.0199433741837053E-4</v>
      </c>
      <c r="G6" s="1">
        <f t="shared" si="1"/>
        <v>-3.1536663910580489</v>
      </c>
      <c r="H6">
        <v>2.5</v>
      </c>
      <c r="I6">
        <f t="shared" si="2"/>
        <v>3.5038225281566406E-3</v>
      </c>
      <c r="J6">
        <f t="shared" si="3"/>
        <v>0.99649617747184338</v>
      </c>
      <c r="K6">
        <f>100000*PRODUCT(J$2:J5)</f>
        <v>99147.356946451866</v>
      </c>
      <c r="L6">
        <f t="shared" si="4"/>
        <v>347.39474287617486</v>
      </c>
      <c r="M6">
        <f t="shared" si="5"/>
        <v>494868.29787506891</v>
      </c>
      <c r="N6">
        <f>SUM(M6:M$30)</f>
        <v>6202264.508927797</v>
      </c>
      <c r="O6">
        <f t="shared" si="6"/>
        <v>62.556024688359116</v>
      </c>
    </row>
    <row r="7" spans="1:15" x14ac:dyDescent="0.2">
      <c r="A7" t="str">
        <v>20-24</v>
      </c>
      <c r="B7">
        <v>20</v>
      </c>
      <c r="C7">
        <f>SUM(males2017!D7,males2017!D26,males2017!D45,males2017!D102)</f>
        <v>13328</v>
      </c>
      <c r="D7">
        <f>SUM(males2017!E7,males2017!E26,males2017!E45,males2017!E102)</f>
        <v>9778650</v>
      </c>
      <c r="E7" s="3">
        <v>5</v>
      </c>
      <c r="F7">
        <f t="shared" si="0"/>
        <v>1.3629693260317119E-3</v>
      </c>
      <c r="G7" s="1">
        <f t="shared" si="1"/>
        <v>-2.8655139179621472</v>
      </c>
      <c r="H7">
        <v>2.5</v>
      </c>
      <c r="I7">
        <f t="shared" si="2"/>
        <v>6.7917044181749434E-3</v>
      </c>
      <c r="J7">
        <f t="shared" si="3"/>
        <v>0.99320829558182511</v>
      </c>
      <c r="K7">
        <f>100000*PRODUCT(J$2:J6)</f>
        <v>98799.962203575691</v>
      </c>
      <c r="L7">
        <f t="shared" si="4"/>
        <v>671.02013981352502</v>
      </c>
      <c r="M7">
        <f t="shared" si="5"/>
        <v>492322.26066834462</v>
      </c>
      <c r="N7">
        <f>SUM(M7:M$30)</f>
        <v>5707396.2110527279</v>
      </c>
      <c r="O7">
        <f t="shared" si="6"/>
        <v>57.767190227185836</v>
      </c>
    </row>
    <row r="8" spans="1:15" x14ac:dyDescent="0.2">
      <c r="A8" t="str">
        <v>25-29</v>
      </c>
      <c r="B8">
        <v>25</v>
      </c>
      <c r="C8">
        <f>SUM(males2017!D8,males2017!D27,males2017!D46,males2017!D103)</f>
        <v>17308</v>
      </c>
      <c r="D8">
        <f>SUM(males2017!E8,males2017!E27,males2017!E46,males2017!E103)</f>
        <v>10416120</v>
      </c>
      <c r="E8" s="3">
        <v>5</v>
      </c>
      <c r="F8">
        <f t="shared" si="0"/>
        <v>1.6616552036650884E-3</v>
      </c>
      <c r="G8" s="1">
        <f t="shared" si="1"/>
        <v>-2.7794590880612575</v>
      </c>
      <c r="H8">
        <v>2.5</v>
      </c>
      <c r="I8">
        <f t="shared" si="2"/>
        <v>8.2739050747701343E-3</v>
      </c>
      <c r="J8">
        <f t="shared" si="3"/>
        <v>0.9917260949252299</v>
      </c>
      <c r="K8">
        <f>100000*PRODUCT(J$2:J7)</f>
        <v>98128.942063762166</v>
      </c>
      <c r="L8">
        <f t="shared" si="4"/>
        <v>811.90955172319082</v>
      </c>
      <c r="M8">
        <f t="shared" si="5"/>
        <v>488614.93643950281</v>
      </c>
      <c r="N8">
        <f>SUM(M8:M$30)</f>
        <v>5215073.950384384</v>
      </c>
      <c r="O8">
        <f t="shared" si="6"/>
        <v>53.145115403320425</v>
      </c>
    </row>
    <row r="9" spans="1:15" x14ac:dyDescent="0.2">
      <c r="A9" t="str">
        <v>30-34</v>
      </c>
      <c r="B9">
        <v>30</v>
      </c>
      <c r="C9">
        <f>SUM(males2017!D9,males2017!D28,males2017!D47,males2017!D104)</f>
        <v>18387</v>
      </c>
      <c r="D9">
        <f>SUM(males2017!E9,males2017!E28,males2017!E47,males2017!E104)</f>
        <v>9719923</v>
      </c>
      <c r="E9" s="3">
        <v>5</v>
      </c>
      <c r="F9">
        <f t="shared" si="0"/>
        <v>1.8916816522106194E-3</v>
      </c>
      <c r="G9" s="1">
        <f t="shared" si="1"/>
        <v>-2.7231519484422013</v>
      </c>
      <c r="H9">
        <v>2.5</v>
      </c>
      <c r="I9">
        <f t="shared" si="2"/>
        <v>9.413888062742461E-3</v>
      </c>
      <c r="J9">
        <f t="shared" si="3"/>
        <v>0.99058611193725754</v>
      </c>
      <c r="K9">
        <f>100000*PRODUCT(J$2:J8)</f>
        <v>97317.032512038975</v>
      </c>
      <c r="L9">
        <f t="shared" si="4"/>
        <v>916.1316506666044</v>
      </c>
      <c r="M9">
        <f t="shared" si="5"/>
        <v>484294.83343352837</v>
      </c>
      <c r="N9">
        <f>SUM(M9:M$30)</f>
        <v>4726459.013944882</v>
      </c>
      <c r="O9">
        <f t="shared" si="6"/>
        <v>48.567644244188983</v>
      </c>
    </row>
    <row r="10" spans="1:15" x14ac:dyDescent="0.2">
      <c r="A10" t="str">
        <v>35-39</v>
      </c>
      <c r="B10">
        <v>35</v>
      </c>
      <c r="C10">
        <f>SUM(males2017!D10,males2017!D29,males2017!D48,males2017!D105)</f>
        <v>20178</v>
      </c>
      <c r="D10">
        <f>SUM(males2017!E10,males2017!E29,males2017!E48,males2017!E105)</f>
        <v>9242443</v>
      </c>
      <c r="E10" s="3">
        <v>5</v>
      </c>
      <c r="F10">
        <f t="shared" si="0"/>
        <v>2.1831890118229561E-3</v>
      </c>
      <c r="G10" s="1">
        <f t="shared" si="1"/>
        <v>-2.6609086631739354</v>
      </c>
      <c r="H10">
        <v>2.5</v>
      </c>
      <c r="I10">
        <f t="shared" si="2"/>
        <v>1.0856689545811806E-2</v>
      </c>
      <c r="J10">
        <f t="shared" si="3"/>
        <v>0.98914331045418824</v>
      </c>
      <c r="K10">
        <f>100000*PRODUCT(J$2:J9)</f>
        <v>96400.900861372371</v>
      </c>
      <c r="L10">
        <f t="shared" si="4"/>
        <v>1046.5946525884938</v>
      </c>
      <c r="M10">
        <f t="shared" si="5"/>
        <v>479388.01767539064</v>
      </c>
      <c r="N10">
        <f>SUM(M10:M$30)</f>
        <v>4242164.1805113535</v>
      </c>
      <c r="O10">
        <f t="shared" si="6"/>
        <v>44.005441262543009</v>
      </c>
    </row>
    <row r="11" spans="1:15" x14ac:dyDescent="0.2">
      <c r="A11" t="str">
        <v>40-44</v>
      </c>
      <c r="B11">
        <v>40</v>
      </c>
      <c r="C11">
        <f>SUM(males2017!D11,males2017!D30,males2017!D49,males2017!D106)</f>
        <v>22062</v>
      </c>
      <c r="D11">
        <f>SUM(males2017!E11,males2017!E30,males2017!E49,males2017!E106)</f>
        <v>8457333</v>
      </c>
      <c r="E11" s="3">
        <v>5</v>
      </c>
      <c r="F11">
        <f t="shared" si="0"/>
        <v>2.6086237824619178E-3</v>
      </c>
      <c r="G11" s="1">
        <f t="shared" si="1"/>
        <v>-2.58358855063618</v>
      </c>
      <c r="H11">
        <v>2.5</v>
      </c>
      <c r="I11">
        <f t="shared" si="2"/>
        <v>1.2958608576012089E-2</v>
      </c>
      <c r="J11">
        <f t="shared" si="3"/>
        <v>0.98704139142398795</v>
      </c>
      <c r="K11">
        <f>100000*PRODUCT(J$2:J10)</f>
        <v>95354.306208783877</v>
      </c>
      <c r="L11">
        <f t="shared" si="4"/>
        <v>1235.6591301968292</v>
      </c>
      <c r="M11">
        <f t="shared" si="5"/>
        <v>473682.38321842731</v>
      </c>
      <c r="N11">
        <f>SUM(M11:M$30)</f>
        <v>3762776.1628359635</v>
      </c>
      <c r="O11">
        <f t="shared" si="6"/>
        <v>39.460998799541819</v>
      </c>
    </row>
    <row r="12" spans="1:15" x14ac:dyDescent="0.2">
      <c r="A12" t="str">
        <v>45-49</v>
      </c>
      <c r="B12">
        <v>45</v>
      </c>
      <c r="C12">
        <f>SUM(males2017!D12,males2017!D31,males2017!D50,males2017!D107)</f>
        <v>33334</v>
      </c>
      <c r="D12">
        <f>SUM(males2017!E12,males2017!E31,males2017!E50,males2017!E107)</f>
        <v>8971187</v>
      </c>
      <c r="E12" s="3">
        <v>5</v>
      </c>
      <c r="F12">
        <f t="shared" si="0"/>
        <v>3.7156732994195751E-3</v>
      </c>
      <c r="G12" s="1">
        <f t="shared" si="1"/>
        <v>-2.4299624783427438</v>
      </c>
      <c r="H12">
        <v>2.5</v>
      </c>
      <c r="I12">
        <f t="shared" si="2"/>
        <v>1.8407376999028773E-2</v>
      </c>
      <c r="J12">
        <f t="shared" si="3"/>
        <v>0.98159262300097128</v>
      </c>
      <c r="K12">
        <f>100000*PRODUCT(J$2:J11)</f>
        <v>94118.647078587048</v>
      </c>
      <c r="L12">
        <f t="shared" si="4"/>
        <v>1732.4774194140773</v>
      </c>
      <c r="M12">
        <f t="shared" si="5"/>
        <v>466262.04184440005</v>
      </c>
      <c r="N12">
        <f>SUM(M12:M$30)</f>
        <v>3289093.7796175359</v>
      </c>
      <c r="O12">
        <f t="shared" si="6"/>
        <v>34.946250097190763</v>
      </c>
    </row>
    <row r="13" spans="1:15" x14ac:dyDescent="0.2">
      <c r="A13" t="str">
        <v>50-54</v>
      </c>
      <c r="B13">
        <v>50</v>
      </c>
      <c r="C13">
        <f>SUM(males2017!D13,males2017!D32,males2017!D51,males2017!D108)</f>
        <v>52061</v>
      </c>
      <c r="D13">
        <f>SUM(males2017!E13,males2017!E32,males2017!E51,males2017!E108)</f>
        <v>9009960</v>
      </c>
      <c r="E13" s="3">
        <v>5</v>
      </c>
      <c r="F13">
        <f t="shared" si="0"/>
        <v>5.778161057318789E-3</v>
      </c>
      <c r="G13" s="1">
        <f t="shared" si="1"/>
        <v>-2.2382103570349186</v>
      </c>
      <c r="H13">
        <v>2.5</v>
      </c>
      <c r="I13">
        <f t="shared" si="2"/>
        <v>2.8479408760012526E-2</v>
      </c>
      <c r="J13">
        <f t="shared" si="3"/>
        <v>0.97152059123998746</v>
      </c>
      <c r="K13">
        <f>100000*PRODUCT(J$2:J12)</f>
        <v>92386.169659172971</v>
      </c>
      <c r="L13">
        <f t="shared" si="4"/>
        <v>2631.1034894954646</v>
      </c>
      <c r="M13">
        <f t="shared" si="5"/>
        <v>455353.08957212622</v>
      </c>
      <c r="N13">
        <f>SUM(M13:M$30)</f>
        <v>2822831.7377731358</v>
      </c>
      <c r="O13">
        <f t="shared" si="6"/>
        <v>30.554700429588145</v>
      </c>
    </row>
    <row r="14" spans="1:15" x14ac:dyDescent="0.2">
      <c r="A14" t="str">
        <v>55-59</v>
      </c>
      <c r="B14">
        <v>55</v>
      </c>
      <c r="C14">
        <f>SUM(males2017!D14,males2017!D33,males2017!D52,males2017!D109)</f>
        <v>79582</v>
      </c>
      <c r="D14">
        <f>SUM(males2017!E14,males2017!E33,males2017!E52,males2017!E109)</f>
        <v>9054708</v>
      </c>
      <c r="E14" s="3">
        <v>5</v>
      </c>
      <c r="F14">
        <f t="shared" si="0"/>
        <v>8.7890189280537823E-3</v>
      </c>
      <c r="G14" s="1">
        <f t="shared" si="1"/>
        <v>-2.0560596002290628</v>
      </c>
      <c r="H14">
        <v>2.5</v>
      </c>
      <c r="I14">
        <f t="shared" si="2"/>
        <v>4.3000269190697785E-2</v>
      </c>
      <c r="J14">
        <f t="shared" si="3"/>
        <v>0.95699973080930223</v>
      </c>
      <c r="K14">
        <f>100000*PRODUCT(J$2:J13)</f>
        <v>89755.066169677506</v>
      </c>
      <c r="L14">
        <f t="shared" si="4"/>
        <v>3859.492006525019</v>
      </c>
      <c r="M14">
        <f t="shared" si="5"/>
        <v>439126.600832075</v>
      </c>
      <c r="N14">
        <f>SUM(M14:M$30)</f>
        <v>2367478.6482010097</v>
      </c>
      <c r="O14">
        <f t="shared" si="6"/>
        <v>26.377103257050791</v>
      </c>
    </row>
    <row r="15" spans="1:15" x14ac:dyDescent="0.2">
      <c r="A15" t="str">
        <v>60-64</v>
      </c>
      <c r="B15">
        <v>60</v>
      </c>
      <c r="C15">
        <f>SUM(males2017!D15,males2017!D34,males2017!D53,males2017!D110)</f>
        <v>101973</v>
      </c>
      <c r="D15">
        <f>SUM(males2017!E15,males2017!E34,males2017!E53,males2017!E110)</f>
        <v>7974496</v>
      </c>
      <c r="E15" s="3">
        <v>5</v>
      </c>
      <c r="F15">
        <f t="shared" si="0"/>
        <v>1.2787391203155661E-2</v>
      </c>
      <c r="G15" s="1">
        <f t="shared" si="1"/>
        <v>-1.8932180482999319</v>
      </c>
      <c r="H15">
        <v>2.5</v>
      </c>
      <c r="I15">
        <f t="shared" si="2"/>
        <v>6.1956307172484702E-2</v>
      </c>
      <c r="J15">
        <f t="shared" si="3"/>
        <v>0.93804369282751532</v>
      </c>
      <c r="K15">
        <f>100000*PRODUCT(J$2:J14)</f>
        <v>85895.574163152487</v>
      </c>
      <c r="L15">
        <f t="shared" si="4"/>
        <v>5321.772577609212</v>
      </c>
      <c r="M15">
        <f t="shared" si="5"/>
        <v>416173.4393717394</v>
      </c>
      <c r="N15">
        <f>SUM(M15:M$30)</f>
        <v>1928352.0473689344</v>
      </c>
      <c r="O15">
        <f t="shared" si="6"/>
        <v>22.449958174866705</v>
      </c>
    </row>
    <row r="16" spans="1:15" x14ac:dyDescent="0.2">
      <c r="A16" t="str">
        <v>65-69</v>
      </c>
      <c r="B16">
        <v>65</v>
      </c>
      <c r="C16">
        <f>SUM(males2017!D16,males2017!D35,males2017!D54,males2017!D111)</f>
        <v>115716</v>
      </c>
      <c r="D16">
        <f>SUM(males2017!E16,males2017!E35,males2017!E54,males2017!E111)</f>
        <v>6544967</v>
      </c>
      <c r="E16" s="3">
        <v>5</v>
      </c>
      <c r="F16">
        <f t="shared" si="0"/>
        <v>1.7680150258969983E-2</v>
      </c>
      <c r="G16" s="1">
        <f t="shared" si="1"/>
        <v>-1.7525140483521189</v>
      </c>
      <c r="H16">
        <v>2.5</v>
      </c>
      <c r="I16">
        <f t="shared" si="2"/>
        <v>8.4658800510428567E-2</v>
      </c>
      <c r="J16">
        <f t="shared" si="3"/>
        <v>0.91534119948957149</v>
      </c>
      <c r="K16">
        <f>100000*PRODUCT(J$2:J15)</f>
        <v>80573.801585543275</v>
      </c>
      <c r="L16">
        <f t="shared" si="4"/>
        <v>6821.2813947973627</v>
      </c>
      <c r="M16">
        <f t="shared" si="5"/>
        <v>385815.80444072298</v>
      </c>
      <c r="N16">
        <f>SUM(M16:M$30)</f>
        <v>1512178.6079971953</v>
      </c>
      <c r="O16">
        <f t="shared" si="6"/>
        <v>18.767621463060191</v>
      </c>
    </row>
    <row r="17" spans="1:15" x14ac:dyDescent="0.2">
      <c r="A17" t="str">
        <v>70-74</v>
      </c>
      <c r="B17">
        <v>70</v>
      </c>
      <c r="C17">
        <f>SUM(males2017!D17,males2017!D36,males2017!D55,males2017!D112)</f>
        <v>126070</v>
      </c>
      <c r="D17">
        <f>SUM(males2017!E17,males2017!E36,males2017!E55,males2017!E112)</f>
        <v>4883224</v>
      </c>
      <c r="E17" s="3">
        <v>5</v>
      </c>
      <c r="F17">
        <f t="shared" si="0"/>
        <v>2.5816960270509812E-2</v>
      </c>
      <c r="G17" s="1">
        <f t="shared" si="1"/>
        <v>-1.5880948935745778</v>
      </c>
      <c r="H17">
        <v>2.5</v>
      </c>
      <c r="I17">
        <f t="shared" si="2"/>
        <v>0.12125848746893036</v>
      </c>
      <c r="J17">
        <f t="shared" si="3"/>
        <v>0.87874151253106958</v>
      </c>
      <c r="K17">
        <f>100000*PRODUCT(J$2:J16)</f>
        <v>73752.520190745912</v>
      </c>
      <c r="L17">
        <f t="shared" si="4"/>
        <v>8943.1190453515956</v>
      </c>
      <c r="M17">
        <f t="shared" si="5"/>
        <v>346404.80334035057</v>
      </c>
      <c r="N17">
        <f>SUM(M17:M$30)</f>
        <v>1126362.8035564721</v>
      </c>
      <c r="O17">
        <f t="shared" si="6"/>
        <v>15.272194097820162</v>
      </c>
    </row>
    <row r="18" spans="1:15" x14ac:dyDescent="0.2">
      <c r="A18" t="str">
        <v>75-79</v>
      </c>
      <c r="B18">
        <v>75</v>
      </c>
      <c r="C18">
        <f>SUM(males2017!D18,males2017!D37,males2017!D56,males2017!D113)</f>
        <v>129257</v>
      </c>
      <c r="D18">
        <f>SUM(males2017!E18,males2017!E37,males2017!E56,males2017!E113)</f>
        <v>3176692</v>
      </c>
      <c r="E18" s="3">
        <v>5</v>
      </c>
      <c r="F18">
        <f t="shared" si="0"/>
        <v>4.0689182331809313E-2</v>
      </c>
      <c r="G18" s="1">
        <f t="shared" si="1"/>
        <v>-1.3905210374102011</v>
      </c>
      <c r="H18">
        <v>2.5</v>
      </c>
      <c r="I18">
        <f t="shared" si="2"/>
        <v>0.18466158899799406</v>
      </c>
      <c r="J18">
        <f t="shared" si="3"/>
        <v>0.81533841100200588</v>
      </c>
      <c r="K18">
        <f>100000*PRODUCT(J$2:J17)</f>
        <v>64809.401145394317</v>
      </c>
      <c r="L18">
        <f t="shared" si="4"/>
        <v>11967.806997516935</v>
      </c>
      <c r="M18">
        <f t="shared" si="5"/>
        <v>294127.48823317926</v>
      </c>
      <c r="N18">
        <f>SUM(M18:M$30)</f>
        <v>779958.00021612155</v>
      </c>
      <c r="O18">
        <f t="shared" si="6"/>
        <v>12.034642913400061</v>
      </c>
    </row>
    <row r="19" spans="1:15" x14ac:dyDescent="0.2">
      <c r="A19" t="str">
        <v>80-84</v>
      </c>
      <c r="B19">
        <v>80</v>
      </c>
      <c r="C19">
        <f>SUM(males2017!D19,males2017!D38,males2017!D57,males2017!D114)</f>
        <v>138063</v>
      </c>
      <c r="D19">
        <f>SUM(males2017!E19,males2017!E38,males2017!E57,males2017!E114)</f>
        <v>2051226</v>
      </c>
      <c r="E19" s="3">
        <v>5</v>
      </c>
      <c r="F19">
        <f t="shared" si="0"/>
        <v>6.7307551678849623E-2</v>
      </c>
      <c r="G19" s="1">
        <f t="shared" si="1"/>
        <v>-1.1719362066755228</v>
      </c>
      <c r="H19">
        <v>2.5</v>
      </c>
      <c r="I19">
        <f t="shared" si="2"/>
        <v>0.28806532844179572</v>
      </c>
      <c r="J19">
        <f t="shared" si="3"/>
        <v>0.71193467155820422</v>
      </c>
      <c r="K19">
        <f>100000*PRODUCT(J$2:J18)</f>
        <v>52841.594147877382</v>
      </c>
      <c r="L19">
        <f t="shared" si="4"/>
        <v>15221.831173596373</v>
      </c>
      <c r="M19">
        <f t="shared" si="5"/>
        <v>226153.392805396</v>
      </c>
      <c r="N19">
        <f>SUM(M19:M$30)</f>
        <v>485830.51198294235</v>
      </c>
      <c r="O19">
        <f t="shared" si="6"/>
        <v>9.1940926426887124</v>
      </c>
    </row>
    <row r="20" spans="1:15" x14ac:dyDescent="0.2">
      <c r="A20" t="str">
        <v>85+</v>
      </c>
      <c r="B20">
        <v>85</v>
      </c>
      <c r="C20">
        <f>SUM(males2017!D20,males2017!D39,males2017!D58,males2017!D115)</f>
        <v>275293</v>
      </c>
      <c r="D20">
        <f>SUM(males2017!E20,males2017!E39,males2017!E58,males2017!E115)</f>
        <v>1900259</v>
      </c>
      <c r="E20" s="3">
        <v>5</v>
      </c>
      <c r="F20">
        <f t="shared" si="0"/>
        <v>0.14487130438534956</v>
      </c>
      <c r="G20" s="1">
        <f t="shared" si="1"/>
        <v>-0.83901762958241866</v>
      </c>
      <c r="H20">
        <v>2.5</v>
      </c>
      <c r="I20">
        <v>1</v>
      </c>
      <c r="J20">
        <f t="shared" si="3"/>
        <v>0</v>
      </c>
      <c r="K20">
        <f>100000*PRODUCT(J$2:J19)</f>
        <v>37619.76297428101</v>
      </c>
      <c r="L20">
        <f t="shared" si="4"/>
        <v>37619.76297428101</v>
      </c>
      <c r="M20">
        <f>K20/F20</f>
        <v>259677.11917754632</v>
      </c>
      <c r="N20">
        <f>SUM(M20:M$30)</f>
        <v>259677.11917754632</v>
      </c>
      <c r="O20">
        <f t="shared" si="6"/>
        <v>6.9026782373689128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5608-6776-A749-BDDA-408896B6F560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SUM(males2017!D2,males2017!D21,males2017!D40,males2017!D59)</f>
        <v>10464</v>
      </c>
      <c r="D2">
        <f>SUM(males2017!E2,males2017!E21,males2017!E40,males2017!E59)</f>
        <v>1728832</v>
      </c>
      <c r="E2" s="3">
        <v>1</v>
      </c>
      <c r="F2">
        <f>C2/D2</f>
        <v>6.0526413208455187E-3</v>
      </c>
      <c r="G2" s="1">
        <f>LOG(F2)</f>
        <v>-2.2180550615893484</v>
      </c>
      <c r="H2" s="1">
        <v>0.35</v>
      </c>
      <c r="I2">
        <f>(E2*F2)/(1+(E2-H2)*F2)</f>
        <v>6.0289222333561642E-3</v>
      </c>
      <c r="J2">
        <f>1-I2</f>
        <v>0.99397107776664384</v>
      </c>
      <c r="K2">
        <v>100000</v>
      </c>
      <c r="L2">
        <f>K2-K3</f>
        <v>602.89222333561338</v>
      </c>
      <c r="M2">
        <f>E2*K3+H2*L2</f>
        <v>99608.120054831845</v>
      </c>
      <c r="N2">
        <f>SUM(M2:M$30)</f>
        <v>7679426.8697462333</v>
      </c>
      <c r="O2">
        <f>N2/K2</f>
        <v>76.794268697462329</v>
      </c>
    </row>
    <row r="3" spans="1:15" x14ac:dyDescent="0.2">
      <c r="A3" t="str">
        <v>1-4</v>
      </c>
      <c r="B3">
        <v>1</v>
      </c>
      <c r="C3">
        <f>SUM(males2017!D3,males2017!D22,males2017!D41,males2017!D60)</f>
        <v>1834</v>
      </c>
      <c r="D3">
        <f>SUM(males2017!E3,males2017!E22,males2017!E41,males2017!E60)</f>
        <v>7006814</v>
      </c>
      <c r="E3" s="3">
        <v>4</v>
      </c>
      <c r="F3">
        <f t="shared" ref="F3:F20" si="0">C3/D3</f>
        <v>2.6174520973440998E-4</v>
      </c>
      <c r="G3" s="1">
        <f t="shared" ref="G3:G20" si="1">LOG(F3)</f>
        <v>-3.5821212577100536</v>
      </c>
      <c r="H3">
        <v>1.35</v>
      </c>
      <c r="I3">
        <f t="shared" ref="I3:I19" si="2">(E3*F3)/(1+(E3-H3)*F3)</f>
        <v>1.046255130425985E-3</v>
      </c>
      <c r="J3">
        <f t="shared" ref="J3:J20" si="3">1-I3</f>
        <v>0.998953744869574</v>
      </c>
      <c r="K3">
        <f>100000*PRODUCT(J2:J$2)</f>
        <v>99397.107776664387</v>
      </c>
      <c r="L3">
        <f t="shared" ref="L3:L20" si="4">K3-K4</f>
        <v>103.99473396084795</v>
      </c>
      <c r="M3">
        <f t="shared" ref="M3:M19" si="5">E3*K4+H3*L3</f>
        <v>397312.84506166133</v>
      </c>
      <c r="N3">
        <f>SUM(M3:M$30)</f>
        <v>7579818.7496914016</v>
      </c>
      <c r="O3">
        <f t="shared" ref="O3:O20" si="6">N3/K3</f>
        <v>76.257940691016032</v>
      </c>
    </row>
    <row r="4" spans="1:15" x14ac:dyDescent="0.2">
      <c r="A4" t="str">
        <v>5-9</v>
      </c>
      <c r="B4">
        <v>5</v>
      </c>
      <c r="C4">
        <f>SUM(males2017!D4,males2017!D23,males2017!D42,males2017!D61)</f>
        <v>1075</v>
      </c>
      <c r="D4">
        <f>SUM(males2017!E4,males2017!E23,males2017!E42,males2017!E61)</f>
        <v>8869010</v>
      </c>
      <c r="E4" s="3">
        <v>5</v>
      </c>
      <c r="F4">
        <f t="shared" si="0"/>
        <v>1.2120856781083796E-4</v>
      </c>
      <c r="G4" s="1">
        <f t="shared" si="1"/>
        <v>-3.9164666803227424</v>
      </c>
      <c r="H4">
        <v>2.5</v>
      </c>
      <c r="I4">
        <f t="shared" si="2"/>
        <v>6.0585925072400171E-4</v>
      </c>
      <c r="J4">
        <f t="shared" si="3"/>
        <v>0.99939414074927602</v>
      </c>
      <c r="K4">
        <f>100000*PRODUCT(J$2:J3)</f>
        <v>99293.113042703539</v>
      </c>
      <c r="L4">
        <f t="shared" si="4"/>
        <v>60.157651070097927</v>
      </c>
      <c r="M4">
        <f t="shared" si="5"/>
        <v>496315.17108584242</v>
      </c>
      <c r="N4">
        <f>SUM(M4:M$30)</f>
        <v>7182505.9046297399</v>
      </c>
      <c r="O4">
        <f t="shared" si="6"/>
        <v>72.336395592116446</v>
      </c>
    </row>
    <row r="5" spans="1:15" x14ac:dyDescent="0.2">
      <c r="A5" t="str">
        <v>10-14</v>
      </c>
      <c r="B5">
        <v>10</v>
      </c>
      <c r="C5">
        <f>SUM(males2017!D5,males2017!D24,males2017!D43,males2017!D62)</f>
        <v>1619</v>
      </c>
      <c r="D5">
        <f>SUM(males2017!E5,males2017!E24,males2017!E43,males2017!E62)</f>
        <v>9065776</v>
      </c>
      <c r="E5" s="3">
        <v>5</v>
      </c>
      <c r="F5">
        <f t="shared" si="0"/>
        <v>1.7858371969481707E-4</v>
      </c>
      <c r="G5" s="1">
        <f t="shared" si="1"/>
        <v>-3.7481581354193536</v>
      </c>
      <c r="H5">
        <v>2.5</v>
      </c>
      <c r="I5">
        <f t="shared" si="2"/>
        <v>8.9252012456471721E-4</v>
      </c>
      <c r="J5">
        <f t="shared" si="3"/>
        <v>0.99910747987543524</v>
      </c>
      <c r="K5">
        <f>100000*PRODUCT(J$2:J4)</f>
        <v>99232.955391633441</v>
      </c>
      <c r="L5">
        <f t="shared" si="4"/>
        <v>88.567409707073239</v>
      </c>
      <c r="M5">
        <f t="shared" si="5"/>
        <v>495943.35843389953</v>
      </c>
      <c r="N5">
        <f>SUM(M5:M$30)</f>
        <v>6686190.733543897</v>
      </c>
      <c r="O5">
        <f t="shared" si="6"/>
        <v>67.378732268490168</v>
      </c>
    </row>
    <row r="6" spans="1:15" x14ac:dyDescent="0.2">
      <c r="A6" t="str">
        <v>15-19</v>
      </c>
      <c r="B6">
        <v>15</v>
      </c>
      <c r="C6">
        <f>SUM(males2017!D6,males2017!D25,males2017!D44,males2017!D63)</f>
        <v>6547</v>
      </c>
      <c r="D6">
        <f>SUM(males2017!E6,males2017!E25,males2017!E44,males2017!E63)</f>
        <v>9172684</v>
      </c>
      <c r="E6" s="3">
        <v>5</v>
      </c>
      <c r="F6">
        <f t="shared" si="0"/>
        <v>7.1374965059299979E-4</v>
      </c>
      <c r="G6" s="1">
        <f t="shared" si="1"/>
        <v>-3.1464540913493448</v>
      </c>
      <c r="H6">
        <v>2.5</v>
      </c>
      <c r="I6">
        <f t="shared" si="2"/>
        <v>3.5623916135413976E-3</v>
      </c>
      <c r="J6">
        <f t="shared" si="3"/>
        <v>0.99643760838645856</v>
      </c>
      <c r="K6">
        <f>100000*PRODUCT(J$2:J5)</f>
        <v>99144.387981926368</v>
      </c>
      <c r="L6">
        <f t="shared" si="4"/>
        <v>353.1911362765095</v>
      </c>
      <c r="M6">
        <f t="shared" si="5"/>
        <v>494838.96206894057</v>
      </c>
      <c r="N6">
        <f>SUM(M6:M$30)</f>
        <v>6190247.3751099976</v>
      </c>
      <c r="O6">
        <f t="shared" si="6"/>
        <v>62.43668957075468</v>
      </c>
    </row>
    <row r="7" spans="1:15" x14ac:dyDescent="0.2">
      <c r="A7" t="str">
        <v>20-24</v>
      </c>
      <c r="B7">
        <v>20</v>
      </c>
      <c r="C7">
        <f>SUM(males2017!D7,males2017!D26,males2017!D45,males2017!D64)</f>
        <v>13233</v>
      </c>
      <c r="D7">
        <f>SUM(males2017!E7,males2017!E26,males2017!E45,males2017!E64)</f>
        <v>9549667</v>
      </c>
      <c r="E7" s="3">
        <v>5</v>
      </c>
      <c r="F7">
        <f t="shared" si="0"/>
        <v>1.3857027684839691E-3</v>
      </c>
      <c r="G7" s="1">
        <f t="shared" si="1"/>
        <v>-2.8583299153596116</v>
      </c>
      <c r="H7">
        <v>2.5</v>
      </c>
      <c r="I7">
        <f t="shared" si="2"/>
        <v>6.9045945529516341E-3</v>
      </c>
      <c r="J7">
        <f t="shared" si="3"/>
        <v>0.99309540544704833</v>
      </c>
      <c r="K7">
        <f>100000*PRODUCT(J$2:J6)</f>
        <v>98791.196845649858</v>
      </c>
      <c r="L7">
        <f t="shared" si="4"/>
        <v>682.11315962005756</v>
      </c>
      <c r="M7">
        <f t="shared" si="5"/>
        <v>492250.70132919913</v>
      </c>
      <c r="N7">
        <f>SUM(M7:M$30)</f>
        <v>5695408.4130410571</v>
      </c>
      <c r="O7">
        <f t="shared" si="6"/>
        <v>57.65097088498171</v>
      </c>
    </row>
    <row r="8" spans="1:15" x14ac:dyDescent="0.2">
      <c r="A8" t="str">
        <v>25-29</v>
      </c>
      <c r="B8">
        <v>25</v>
      </c>
      <c r="C8">
        <f>SUM(males2017!D8,males2017!D27,males2017!D46,males2017!D65)</f>
        <v>17305</v>
      </c>
      <c r="D8">
        <f>SUM(males2017!E8,males2017!E27,males2017!E46,males2017!E65)</f>
        <v>10266470</v>
      </c>
      <c r="E8" s="3">
        <v>5</v>
      </c>
      <c r="F8">
        <f t="shared" si="0"/>
        <v>1.6855842368409006E-3</v>
      </c>
      <c r="G8" s="1">
        <f t="shared" si="1"/>
        <v>-2.7732495387935399</v>
      </c>
      <c r="H8">
        <v>2.5</v>
      </c>
      <c r="I8">
        <f t="shared" si="2"/>
        <v>8.3925552869582223E-3</v>
      </c>
      <c r="J8">
        <f t="shared" si="3"/>
        <v>0.99160744471304174</v>
      </c>
      <c r="K8">
        <f>100000*PRODUCT(J$2:J7)</f>
        <v>98109.0836860298</v>
      </c>
      <c r="L8">
        <f t="shared" si="4"/>
        <v>823.38590898780967</v>
      </c>
      <c r="M8">
        <f t="shared" si="5"/>
        <v>488486.95365767949</v>
      </c>
      <c r="N8">
        <f>SUM(M8:M$30)</f>
        <v>5203157.7117118584</v>
      </c>
      <c r="O8">
        <f t="shared" si="6"/>
        <v>53.03441349389302</v>
      </c>
    </row>
    <row r="9" spans="1:15" x14ac:dyDescent="0.2">
      <c r="A9" t="str">
        <v>30-34</v>
      </c>
      <c r="B9">
        <v>30</v>
      </c>
      <c r="C9">
        <f>SUM(males2017!D9,males2017!D28,males2017!D47,males2017!D66)</f>
        <v>18358</v>
      </c>
      <c r="D9">
        <f>SUM(males2017!E9,males2017!E28,males2017!E47,males2017!E66)</f>
        <v>9610717</v>
      </c>
      <c r="E9" s="3">
        <v>5</v>
      </c>
      <c r="F9">
        <f t="shared" si="0"/>
        <v>1.9101592524262238E-3</v>
      </c>
      <c r="G9" s="1">
        <f t="shared" si="1"/>
        <v>-2.7189304235550069</v>
      </c>
      <c r="H9">
        <v>2.5</v>
      </c>
      <c r="I9">
        <f t="shared" si="2"/>
        <v>9.505404172809262E-3</v>
      </c>
      <c r="J9">
        <f t="shared" si="3"/>
        <v>0.99049459582719068</v>
      </c>
      <c r="K9">
        <f>100000*PRODUCT(J$2:J8)</f>
        <v>97285.697777041991</v>
      </c>
      <c r="L9">
        <f t="shared" si="4"/>
        <v>924.7398776045593</v>
      </c>
      <c r="M9">
        <f t="shared" si="5"/>
        <v>484116.63919119851</v>
      </c>
      <c r="N9">
        <f>SUM(M9:M$30)</f>
        <v>4714670.7580541791</v>
      </c>
      <c r="O9">
        <f t="shared" si="6"/>
        <v>48.462115868862824</v>
      </c>
    </row>
    <row r="10" spans="1:15" x14ac:dyDescent="0.2">
      <c r="A10" t="str">
        <v>35-39</v>
      </c>
      <c r="B10">
        <v>35</v>
      </c>
      <c r="C10">
        <f>SUM(males2017!D10,males2017!D29,males2017!D48,males2017!D67)</f>
        <v>20221</v>
      </c>
      <c r="D10">
        <f>SUM(males2017!E10,males2017!E29,males2017!E48,males2017!E67)</f>
        <v>9160180</v>
      </c>
      <c r="E10" s="3">
        <v>5</v>
      </c>
      <c r="F10">
        <f t="shared" si="0"/>
        <v>2.2074893724795801E-3</v>
      </c>
      <c r="G10" s="1">
        <f t="shared" si="1"/>
        <v>-2.6561013785701379</v>
      </c>
      <c r="H10">
        <v>2.5</v>
      </c>
      <c r="I10">
        <f t="shared" si="2"/>
        <v>1.0976868560670936E-2</v>
      </c>
      <c r="J10">
        <f t="shared" si="3"/>
        <v>0.98902313143932907</v>
      </c>
      <c r="K10">
        <f>100000*PRODUCT(J$2:J9)</f>
        <v>96360.957899437431</v>
      </c>
      <c r="L10">
        <f t="shared" si="4"/>
        <v>1057.7415692424693</v>
      </c>
      <c r="M10">
        <f t="shared" si="5"/>
        <v>479160.43557408097</v>
      </c>
      <c r="N10">
        <f>SUM(M10:M$30)</f>
        <v>4230554.11886298</v>
      </c>
      <c r="O10">
        <f t="shared" si="6"/>
        <v>43.903197011366352</v>
      </c>
    </row>
    <row r="11" spans="1:15" x14ac:dyDescent="0.2">
      <c r="A11" t="str">
        <v>40-44</v>
      </c>
      <c r="B11">
        <v>40</v>
      </c>
      <c r="C11">
        <f>SUM(males2017!D11,males2017!D30,males2017!D49,males2017!D68)</f>
        <v>22206</v>
      </c>
      <c r="D11">
        <f>SUM(males2017!E11,males2017!E30,males2017!E49,males2017!E68)</f>
        <v>8407745</v>
      </c>
      <c r="E11" s="3">
        <v>5</v>
      </c>
      <c r="F11">
        <f t="shared" si="0"/>
        <v>2.6411362380757268E-3</v>
      </c>
      <c r="G11" s="1">
        <f t="shared" si="1"/>
        <v>-2.5782091959462505</v>
      </c>
      <c r="H11">
        <v>2.5</v>
      </c>
      <c r="I11">
        <f t="shared" si="2"/>
        <v>1.3119058140716462E-2</v>
      </c>
      <c r="J11">
        <f t="shared" si="3"/>
        <v>0.98688094185928354</v>
      </c>
      <c r="K11">
        <f>100000*PRODUCT(J$2:J10)</f>
        <v>95303.216330194962</v>
      </c>
      <c r="L11">
        <f t="shared" si="4"/>
        <v>1250.2884360331082</v>
      </c>
      <c r="M11">
        <f t="shared" si="5"/>
        <v>473390.36056089203</v>
      </c>
      <c r="N11">
        <f>SUM(M11:M$30)</f>
        <v>3751393.6832888988</v>
      </c>
      <c r="O11">
        <f t="shared" si="6"/>
        <v>39.362718570709383</v>
      </c>
    </row>
    <row r="12" spans="1:15" x14ac:dyDescent="0.2">
      <c r="A12" t="str">
        <v>45-49</v>
      </c>
      <c r="B12">
        <v>45</v>
      </c>
      <c r="C12">
        <f>SUM(males2017!D12,males2017!D31,males2017!D50,males2017!D69)</f>
        <v>33435</v>
      </c>
      <c r="D12">
        <f>SUM(males2017!E12,males2017!E31,males2017!E50,males2017!E69)</f>
        <v>8938874</v>
      </c>
      <c r="E12" s="3">
        <v>5</v>
      </c>
      <c r="F12">
        <f t="shared" si="0"/>
        <v>3.7404039927176509E-3</v>
      </c>
      <c r="G12" s="1">
        <f t="shared" si="1"/>
        <v>-2.4270814880849252</v>
      </c>
      <c r="H12">
        <v>2.5</v>
      </c>
      <c r="I12">
        <f t="shared" si="2"/>
        <v>1.8528757368485305E-2</v>
      </c>
      <c r="J12">
        <f t="shared" si="3"/>
        <v>0.98147124263151464</v>
      </c>
      <c r="K12">
        <f>100000*PRODUCT(J$2:J11)</f>
        <v>94052.927894161854</v>
      </c>
      <c r="L12">
        <f t="shared" si="4"/>
        <v>1742.6838807465829</v>
      </c>
      <c r="M12">
        <f t="shared" si="5"/>
        <v>465907.92976894282</v>
      </c>
      <c r="N12">
        <f>SUM(M12:M$30)</f>
        <v>3278003.3227280066</v>
      </c>
      <c r="O12">
        <f t="shared" si="6"/>
        <v>34.852751489212089</v>
      </c>
    </row>
    <row r="13" spans="1:15" x14ac:dyDescent="0.2">
      <c r="A13" t="str">
        <v>50-54</v>
      </c>
      <c r="B13">
        <v>50</v>
      </c>
      <c r="C13">
        <f>SUM(males2017!D13,males2017!D32,males2017!D51,males2017!D70)</f>
        <v>52369</v>
      </c>
      <c r="D13">
        <f>SUM(males2017!E13,males2017!E32,males2017!E51,males2017!E70)</f>
        <v>8984400</v>
      </c>
      <c r="E13" s="3">
        <v>5</v>
      </c>
      <c r="F13">
        <f t="shared" si="0"/>
        <v>5.8288811718089136E-3</v>
      </c>
      <c r="G13" s="1">
        <f t="shared" si="1"/>
        <v>-2.2344147981637779</v>
      </c>
      <c r="H13">
        <v>2.5</v>
      </c>
      <c r="I13">
        <f t="shared" si="2"/>
        <v>2.8725807561937607E-2</v>
      </c>
      <c r="J13">
        <f t="shared" si="3"/>
        <v>0.97127419243806234</v>
      </c>
      <c r="K13">
        <f>100000*PRODUCT(J$2:J12)</f>
        <v>92310.244013415271</v>
      </c>
      <c r="L13">
        <f t="shared" si="4"/>
        <v>2651.6863055248687</v>
      </c>
      <c r="M13">
        <f t="shared" si="5"/>
        <v>454922.0043032642</v>
      </c>
      <c r="N13">
        <f>SUM(M13:M$30)</f>
        <v>2812095.3929590643</v>
      </c>
      <c r="O13">
        <f t="shared" si="6"/>
        <v>30.463524639263092</v>
      </c>
    </row>
    <row r="14" spans="1:15" x14ac:dyDescent="0.2">
      <c r="A14" t="str">
        <v>55-59</v>
      </c>
      <c r="B14">
        <v>55</v>
      </c>
      <c r="C14">
        <f>SUM(males2017!D14,males2017!D33,males2017!D52,males2017!D71)</f>
        <v>80344</v>
      </c>
      <c r="D14">
        <f>SUM(males2017!E14,males2017!E33,males2017!E52,males2017!E71)</f>
        <v>9038584</v>
      </c>
      <c r="E14" s="3">
        <v>5</v>
      </c>
      <c r="F14">
        <f t="shared" si="0"/>
        <v>8.8890029677214932E-3</v>
      </c>
      <c r="G14" s="1">
        <f t="shared" si="1"/>
        <v>-2.0511469488048029</v>
      </c>
      <c r="H14">
        <v>2.5</v>
      </c>
      <c r="I14">
        <f t="shared" si="2"/>
        <v>4.3478806733392189E-2</v>
      </c>
      <c r="J14">
        <f t="shared" si="3"/>
        <v>0.95652119326660778</v>
      </c>
      <c r="K14">
        <f>100000*PRODUCT(J$2:J13)</f>
        <v>89658.557707890403</v>
      </c>
      <c r="L14">
        <f t="shared" si="4"/>
        <v>3898.247102576046</v>
      </c>
      <c r="M14">
        <f t="shared" si="5"/>
        <v>438547.17078301188</v>
      </c>
      <c r="N14">
        <f>SUM(M14:M$30)</f>
        <v>2357173.3886557999</v>
      </c>
      <c r="O14">
        <f t="shared" si="6"/>
        <v>26.290556628576649</v>
      </c>
    </row>
    <row r="15" spans="1:15" x14ac:dyDescent="0.2">
      <c r="A15" t="str">
        <v>60-64</v>
      </c>
      <c r="B15">
        <v>60</v>
      </c>
      <c r="C15">
        <f>SUM(males2017!D15,males2017!D34,males2017!D53,males2017!D72)</f>
        <v>102983</v>
      </c>
      <c r="D15">
        <f>SUM(males2017!E15,males2017!E34,males2017!E53,males2017!E72)</f>
        <v>7971304</v>
      </c>
      <c r="E15" s="3">
        <v>5</v>
      </c>
      <c r="F15">
        <f t="shared" si="0"/>
        <v>1.2919216228612031E-2</v>
      </c>
      <c r="G15" s="1">
        <f t="shared" si="1"/>
        <v>-1.888763832928692</v>
      </c>
      <c r="H15">
        <v>2.5</v>
      </c>
      <c r="I15">
        <f t="shared" si="2"/>
        <v>6.2575030276427385E-2</v>
      </c>
      <c r="J15">
        <f t="shared" si="3"/>
        <v>0.93742496972357259</v>
      </c>
      <c r="K15">
        <f>100000*PRODUCT(J$2:J14)</f>
        <v>85760.310605314357</v>
      </c>
      <c r="L15">
        <f t="shared" si="4"/>
        <v>5366.454032643378</v>
      </c>
      <c r="M15">
        <f t="shared" si="5"/>
        <v>415385.41794496332</v>
      </c>
      <c r="N15">
        <f>SUM(M15:M$30)</f>
        <v>1918626.217872788</v>
      </c>
      <c r="O15">
        <f t="shared" si="6"/>
        <v>22.371959760065227</v>
      </c>
    </row>
    <row r="16" spans="1:15" x14ac:dyDescent="0.2">
      <c r="A16" t="str">
        <v>65-69</v>
      </c>
      <c r="B16">
        <v>65</v>
      </c>
      <c r="C16">
        <f>SUM(males2017!D16,males2017!D35,males2017!D54,males2017!D73)</f>
        <v>116800</v>
      </c>
      <c r="D16">
        <f>SUM(males2017!E16,males2017!E35,males2017!E54,males2017!E73)</f>
        <v>6531182</v>
      </c>
      <c r="E16" s="3">
        <v>5</v>
      </c>
      <c r="F16">
        <f t="shared" si="0"/>
        <v>1.7883439781650551E-2</v>
      </c>
      <c r="G16" s="1">
        <f t="shared" si="1"/>
        <v>-1.7475489433415032</v>
      </c>
      <c r="H16">
        <v>2.5</v>
      </c>
      <c r="I16">
        <f t="shared" si="2"/>
        <v>8.559056463685126E-2</v>
      </c>
      <c r="J16">
        <f t="shared" si="3"/>
        <v>0.91440943536314878</v>
      </c>
      <c r="K16">
        <f>100000*PRODUCT(J$2:J15)</f>
        <v>80393.856572670978</v>
      </c>
      <c r="L16">
        <f t="shared" si="4"/>
        <v>6880.9555773889442</v>
      </c>
      <c r="M16">
        <f t="shared" si="5"/>
        <v>384766.89391988254</v>
      </c>
      <c r="N16">
        <f>SUM(M16:M$30)</f>
        <v>1503240.7999278246</v>
      </c>
      <c r="O16">
        <f t="shared" si="6"/>
        <v>18.698453638294982</v>
      </c>
    </row>
    <row r="17" spans="1:15" x14ac:dyDescent="0.2">
      <c r="A17" t="str">
        <v>70-74</v>
      </c>
      <c r="B17">
        <v>70</v>
      </c>
      <c r="C17">
        <f>SUM(males2017!D17,males2017!D36,males2017!D55,males2017!D74)</f>
        <v>126844</v>
      </c>
      <c r="D17">
        <f>SUM(males2017!E17,males2017!E36,males2017!E55,males2017!E74)</f>
        <v>4867486</v>
      </c>
      <c r="E17" s="3">
        <v>5</v>
      </c>
      <c r="F17">
        <f t="shared" si="0"/>
        <v>2.6059448347668591E-2</v>
      </c>
      <c r="G17" s="1">
        <f t="shared" si="1"/>
        <v>-1.5840347821038359</v>
      </c>
      <c r="H17">
        <v>2.5</v>
      </c>
      <c r="I17">
        <f t="shared" si="2"/>
        <v>0.1223277570711392</v>
      </c>
      <c r="J17">
        <f t="shared" si="3"/>
        <v>0.87767224292886081</v>
      </c>
      <c r="K17">
        <f>100000*PRODUCT(J$2:J16)</f>
        <v>73512.900995282034</v>
      </c>
      <c r="L17">
        <f t="shared" si="4"/>
        <v>8992.6682945455686</v>
      </c>
      <c r="M17">
        <f t="shared" si="5"/>
        <v>345082.83424004627</v>
      </c>
      <c r="N17">
        <f>SUM(M17:M$30)</f>
        <v>1118473.906007942</v>
      </c>
      <c r="O17">
        <f t="shared" si="6"/>
        <v>15.21466152015582</v>
      </c>
    </row>
    <row r="18" spans="1:15" x14ac:dyDescent="0.2">
      <c r="A18" t="str">
        <v>75-79</v>
      </c>
      <c r="B18">
        <v>75</v>
      </c>
      <c r="C18">
        <f>SUM(males2017!D18,males2017!D37,males2017!D56,males2017!D75)</f>
        <v>129993</v>
      </c>
      <c r="D18">
        <f>SUM(males2017!E18,males2017!E37,males2017!E56,males2017!E75)</f>
        <v>3166605</v>
      </c>
      <c r="E18" s="3">
        <v>5</v>
      </c>
      <c r="F18">
        <f t="shared" si="0"/>
        <v>4.1051220471135491E-2</v>
      </c>
      <c r="G18" s="1">
        <f t="shared" si="1"/>
        <v>-1.3866739265835133</v>
      </c>
      <c r="H18">
        <v>2.5</v>
      </c>
      <c r="I18">
        <f t="shared" si="2"/>
        <v>0.18615171465701488</v>
      </c>
      <c r="J18">
        <f t="shared" si="3"/>
        <v>0.81384828534298514</v>
      </c>
      <c r="K18">
        <f>100000*PRODUCT(J$2:J17)</f>
        <v>64520.232700736466</v>
      </c>
      <c r="L18">
        <f t="shared" si="4"/>
        <v>12010.551947311695</v>
      </c>
      <c r="M18">
        <f t="shared" si="5"/>
        <v>292574.78363540309</v>
      </c>
      <c r="N18">
        <f>SUM(M18:M$30)</f>
        <v>773391.07176789583</v>
      </c>
      <c r="O18">
        <f t="shared" si="6"/>
        <v>11.986799169728785</v>
      </c>
    </row>
    <row r="19" spans="1:15" x14ac:dyDescent="0.2">
      <c r="A19" t="str">
        <v>80-84</v>
      </c>
      <c r="B19">
        <v>80</v>
      </c>
      <c r="C19">
        <f>SUM(males2017!D19,males2017!D38,males2017!D57,males2017!D76)</f>
        <v>138508</v>
      </c>
      <c r="D19">
        <f>SUM(males2017!E19,males2017!E38,males2017!E57,males2017!E76)</f>
        <v>2040252</v>
      </c>
      <c r="E19" s="3">
        <v>5</v>
      </c>
      <c r="F19">
        <f t="shared" si="0"/>
        <v>6.7887692304676089E-2</v>
      </c>
      <c r="G19" s="1">
        <f t="shared" si="1"/>
        <v>-1.168208953976648</v>
      </c>
      <c r="H19">
        <v>2.5</v>
      </c>
      <c r="I19">
        <f t="shared" si="2"/>
        <v>0.29018798066810192</v>
      </c>
      <c r="J19">
        <f t="shared" si="3"/>
        <v>0.70981201933189808</v>
      </c>
      <c r="K19">
        <f>100000*PRODUCT(J$2:J18)</f>
        <v>52509.680753424771</v>
      </c>
      <c r="L19">
        <f t="shared" si="4"/>
        <v>15237.678223363037</v>
      </c>
      <c r="M19">
        <f t="shared" si="5"/>
        <v>224454.20820871624</v>
      </c>
      <c r="N19">
        <f>SUM(M19:M$30)</f>
        <v>480816.28813249269</v>
      </c>
      <c r="O19">
        <f t="shared" si="6"/>
        <v>9.1567170326232272</v>
      </c>
    </row>
    <row r="20" spans="1:15" x14ac:dyDescent="0.2">
      <c r="A20" t="str">
        <v>85+</v>
      </c>
      <c r="B20">
        <v>85</v>
      </c>
      <c r="C20">
        <f>SUM(males2017!D20,males2017!D39,males2017!D58,males2017!D77)</f>
        <v>274177</v>
      </c>
      <c r="D20">
        <f>SUM(males2017!E20,males2017!E39,males2017!E58,males2017!E77)</f>
        <v>1885828</v>
      </c>
      <c r="E20" s="3">
        <v>5</v>
      </c>
      <c r="F20">
        <f t="shared" si="0"/>
        <v>0.1453881265947902</v>
      </c>
      <c r="G20" s="1">
        <f t="shared" si="1"/>
        <v>-0.83747105953556644</v>
      </c>
      <c r="H20">
        <v>2.5</v>
      </c>
      <c r="I20">
        <v>1</v>
      </c>
      <c r="J20">
        <f t="shared" si="3"/>
        <v>0</v>
      </c>
      <c r="K20">
        <f>100000*PRODUCT(J$2:J19)</f>
        <v>37272.002530061734</v>
      </c>
      <c r="L20">
        <f t="shared" si="4"/>
        <v>37272.002530061734</v>
      </c>
      <c r="M20">
        <f>K20/F20</f>
        <v>256362.07992377647</v>
      </c>
      <c r="N20">
        <f>SUM(M20:M$30)</f>
        <v>256362.07992377647</v>
      </c>
      <c r="O20">
        <f t="shared" si="6"/>
        <v>6.8781407630837013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0462-16F0-1C44-A24D-10153D99C187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SUM(males2017!D2,males2017!D21,males2017!D40,males2017!D78)</f>
        <v>10107</v>
      </c>
      <c r="D2">
        <f>SUM(males2017!E2,males2017!E21,males2017!E40,males2017!E78)</f>
        <v>1672701</v>
      </c>
      <c r="E2" s="3">
        <v>1</v>
      </c>
      <c r="F2">
        <f>C2/D2</f>
        <v>6.0423231647497074E-3</v>
      </c>
      <c r="G2" s="1">
        <f>LOG(F2)</f>
        <v>-2.2187960508412381</v>
      </c>
      <c r="H2" s="1">
        <v>0.35</v>
      </c>
      <c r="I2">
        <f>(E2*F2)/(1+(E2-H2)*F2)</f>
        <v>6.018684719981543E-3</v>
      </c>
      <c r="J2">
        <f>1-I2</f>
        <v>0.99398131528001843</v>
      </c>
      <c r="K2">
        <v>100000</v>
      </c>
      <c r="L2">
        <f>K2-K3</f>
        <v>601.86847199815384</v>
      </c>
      <c r="M2">
        <f>E2*K3+H2*L2</f>
        <v>99608.785493201198</v>
      </c>
      <c r="N2">
        <f>SUM(M2:M$30)</f>
        <v>7682767.5497014346</v>
      </c>
      <c r="O2">
        <f>N2/K2</f>
        <v>76.82767549701434</v>
      </c>
    </row>
    <row r="3" spans="1:15" x14ac:dyDescent="0.2">
      <c r="A3" t="str">
        <v>1-4</v>
      </c>
      <c r="B3">
        <v>1</v>
      </c>
      <c r="C3">
        <f>SUM(males2017!D3,males2017!D22,males2017!D41,males2017!D79)</f>
        <v>1755</v>
      </c>
      <c r="D3">
        <f>SUM(males2017!E3,males2017!E22,males2017!E41,males2017!E79)</f>
        <v>6783466</v>
      </c>
      <c r="E3" s="3">
        <v>4</v>
      </c>
      <c r="F3">
        <f t="shared" ref="F3:F20" si="0">C3/D3</f>
        <v>2.5871729879680977E-4</v>
      </c>
      <c r="G3" s="1">
        <f t="shared" ref="G3:G20" si="1">LOG(F3)</f>
        <v>-3.5871745317750432</v>
      </c>
      <c r="H3">
        <v>1.35</v>
      </c>
      <c r="I3">
        <f t="shared" ref="I3:I19" si="2">(E3*F3)/(1+(E3-H3)*F3)</f>
        <v>1.0341601741013073E-3</v>
      </c>
      <c r="J3">
        <f t="shared" ref="J3:J20" si="3">1-I3</f>
        <v>0.9989658398258987</v>
      </c>
      <c r="K3">
        <f>100000*PRODUCT(J2:J$2)</f>
        <v>99398.131528001846</v>
      </c>
      <c r="L3">
        <f t="shared" ref="L3:L20" si="4">K3-K4</f>
        <v>102.7935890063527</v>
      </c>
      <c r="M3">
        <f t="shared" ref="M3:M19" si="5">E3*K4+H3*L3</f>
        <v>397320.12310114055</v>
      </c>
      <c r="N3">
        <f>SUM(M3:M$30)</f>
        <v>7583158.7642082339</v>
      </c>
      <c r="O3">
        <f t="shared" ref="O3:O20" si="6">N3/K3</f>
        <v>76.29075765948329</v>
      </c>
    </row>
    <row r="4" spans="1:15" x14ac:dyDescent="0.2">
      <c r="A4" t="str">
        <v>5-9</v>
      </c>
      <c r="B4">
        <v>5</v>
      </c>
      <c r="C4">
        <f>SUM(males2017!D4,males2017!D23,males2017!D42,males2017!D80)</f>
        <v>1033</v>
      </c>
      <c r="D4">
        <f>SUM(males2017!E4,males2017!E23,males2017!E42,males2017!E80)</f>
        <v>8591411</v>
      </c>
      <c r="E4" s="3">
        <v>5</v>
      </c>
      <c r="F4">
        <f t="shared" si="0"/>
        <v>1.2023636164071303E-4</v>
      </c>
      <c r="G4" s="1">
        <f t="shared" si="1"/>
        <v>-3.9199641739985647</v>
      </c>
      <c r="H4">
        <v>2.5</v>
      </c>
      <c r="I4">
        <f t="shared" si="2"/>
        <v>6.0100115272370173E-4</v>
      </c>
      <c r="J4">
        <f t="shared" si="3"/>
        <v>0.99939899884727634</v>
      </c>
      <c r="K4">
        <f>100000*PRODUCT(J$2:J3)</f>
        <v>99295.337938995493</v>
      </c>
      <c r="L4">
        <f t="shared" si="4"/>
        <v>59.676612561423099</v>
      </c>
      <c r="M4">
        <f t="shared" si="5"/>
        <v>496327.49816357391</v>
      </c>
      <c r="N4">
        <f>SUM(M4:M$30)</f>
        <v>7185838.6411070926</v>
      </c>
      <c r="O4">
        <f t="shared" si="6"/>
        <v>72.368338637629563</v>
      </c>
    </row>
    <row r="5" spans="1:15" x14ac:dyDescent="0.2">
      <c r="A5" t="str">
        <v>10-14</v>
      </c>
      <c r="B5">
        <v>10</v>
      </c>
      <c r="C5">
        <f>SUM(males2017!D5,males2017!D24,males2017!D43,males2017!D81)</f>
        <v>1569</v>
      </c>
      <c r="D5">
        <f>SUM(males2017!E5,males2017!E24,males2017!E43,males2017!E81)</f>
        <v>8789781</v>
      </c>
      <c r="E5" s="3">
        <v>5</v>
      </c>
      <c r="F5">
        <f t="shared" si="0"/>
        <v>1.7850274085327039E-4</v>
      </c>
      <c r="G5" s="1">
        <f t="shared" si="1"/>
        <v>-3.7483551110458362</v>
      </c>
      <c r="H5">
        <v>2.5</v>
      </c>
      <c r="I5">
        <f t="shared" si="2"/>
        <v>8.9211559157071859E-4</v>
      </c>
      <c r="J5">
        <f t="shared" si="3"/>
        <v>0.99910788440842924</v>
      </c>
      <c r="K5">
        <f>100000*PRODUCT(J$2:J4)</f>
        <v>99235.66132643407</v>
      </c>
      <c r="L5">
        <f t="shared" si="4"/>
        <v>88.529680709136301</v>
      </c>
      <c r="M5">
        <f t="shared" si="5"/>
        <v>495956.98243039753</v>
      </c>
      <c r="N5">
        <f>SUM(M5:M$30)</f>
        <v>6689511.1429435192</v>
      </c>
      <c r="O5">
        <f t="shared" si="6"/>
        <v>67.410354841476618</v>
      </c>
    </row>
    <row r="6" spans="1:15" x14ac:dyDescent="0.2">
      <c r="A6" t="str">
        <v>15-19</v>
      </c>
      <c r="B6">
        <v>15</v>
      </c>
      <c r="C6">
        <f>SUM(males2017!D6,males2017!D25,males2017!D44,males2017!D82)</f>
        <v>6320</v>
      </c>
      <c r="D6">
        <f>SUM(males2017!E6,males2017!E25,males2017!E44,males2017!E82)</f>
        <v>8843019</v>
      </c>
      <c r="E6" s="3">
        <v>5</v>
      </c>
      <c r="F6">
        <f t="shared" si="0"/>
        <v>7.1468804940937026E-4</v>
      </c>
      <c r="G6" s="1">
        <f t="shared" si="1"/>
        <v>-3.145883479853441</v>
      </c>
      <c r="H6">
        <v>2.5</v>
      </c>
      <c r="I6">
        <f t="shared" si="2"/>
        <v>3.5670668968403132E-3</v>
      </c>
      <c r="J6">
        <f t="shared" si="3"/>
        <v>0.99643293310315972</v>
      </c>
      <c r="K6">
        <f>100000*PRODUCT(J$2:J5)</f>
        <v>99147.131645724934</v>
      </c>
      <c r="L6">
        <f t="shared" si="4"/>
        <v>353.66445121013385</v>
      </c>
      <c r="M6">
        <f t="shared" si="5"/>
        <v>494851.49710059934</v>
      </c>
      <c r="N6">
        <f>SUM(M6:M$30)</f>
        <v>6193554.1605131207</v>
      </c>
      <c r="O6">
        <f t="shared" si="6"/>
        <v>62.46831408743207</v>
      </c>
    </row>
    <row r="7" spans="1:15" x14ac:dyDescent="0.2">
      <c r="A7" t="str">
        <v>20-24</v>
      </c>
      <c r="B7">
        <v>20</v>
      </c>
      <c r="C7">
        <f>SUM(males2017!D7,males2017!D26,males2017!D45,males2017!D83)</f>
        <v>12847</v>
      </c>
      <c r="D7">
        <f>SUM(males2017!E7,males2017!E26,males2017!E45,males2017!E83)</f>
        <v>9116985</v>
      </c>
      <c r="E7" s="3">
        <v>5</v>
      </c>
      <c r="F7">
        <f t="shared" si="0"/>
        <v>1.409128127335956E-3</v>
      </c>
      <c r="G7" s="1">
        <f t="shared" si="1"/>
        <v>-2.8510495161418126</v>
      </c>
      <c r="H7">
        <v>2.5</v>
      </c>
      <c r="I7">
        <f t="shared" si="2"/>
        <v>7.0209072419945015E-3</v>
      </c>
      <c r="J7">
        <f t="shared" si="3"/>
        <v>0.99297909275800544</v>
      </c>
      <c r="K7">
        <f>100000*PRODUCT(J$2:J6)</f>
        <v>98793.4671945148</v>
      </c>
      <c r="L7">
        <f t="shared" si="4"/>
        <v>693.6197692877322</v>
      </c>
      <c r="M7">
        <f t="shared" si="5"/>
        <v>492233.28654935467</v>
      </c>
      <c r="N7">
        <f>SUM(M7:M$30)</f>
        <v>5698702.6634125216</v>
      </c>
      <c r="O7">
        <f t="shared" si="6"/>
        <v>57.682990841816761</v>
      </c>
    </row>
    <row r="8" spans="1:15" x14ac:dyDescent="0.2">
      <c r="A8" t="str">
        <v>25-29</v>
      </c>
      <c r="B8">
        <v>25</v>
      </c>
      <c r="C8">
        <f>SUM(males2017!D8,males2017!D27,males2017!D46,males2017!D84)</f>
        <v>16784</v>
      </c>
      <c r="D8">
        <f>SUM(males2017!E8,males2017!E27,males2017!E46,males2017!E84)</f>
        <v>9937278</v>
      </c>
      <c r="E8" s="3">
        <v>5</v>
      </c>
      <c r="F8">
        <f t="shared" si="0"/>
        <v>1.6889937063248105E-3</v>
      </c>
      <c r="G8" s="1">
        <f t="shared" si="1"/>
        <v>-2.7723719687318322</v>
      </c>
      <c r="H8">
        <v>2.5</v>
      </c>
      <c r="I8">
        <f t="shared" si="2"/>
        <v>8.4094597202712274E-3</v>
      </c>
      <c r="J8">
        <f t="shared" si="3"/>
        <v>0.99159054027972882</v>
      </c>
      <c r="K8">
        <f>100000*PRODUCT(J$2:J7)</f>
        <v>98099.847425227068</v>
      </c>
      <c r="L8">
        <f t="shared" si="4"/>
        <v>824.96671548718587</v>
      </c>
      <c r="M8">
        <f t="shared" si="5"/>
        <v>488436.82033741736</v>
      </c>
      <c r="N8">
        <f>SUM(M8:M$30)</f>
        <v>5206469.3768631667</v>
      </c>
      <c r="O8">
        <f t="shared" si="6"/>
        <v>53.073164877566228</v>
      </c>
    </row>
    <row r="9" spans="1:15" x14ac:dyDescent="0.2">
      <c r="A9" t="str">
        <v>30-34</v>
      </c>
      <c r="B9">
        <v>30</v>
      </c>
      <c r="C9">
        <f>SUM(males2017!D9,males2017!D28,males2017!D47,males2017!D85)</f>
        <v>17787</v>
      </c>
      <c r="D9">
        <f>SUM(males2017!E9,males2017!E28,males2017!E47,males2017!E85)</f>
        <v>9323253</v>
      </c>
      <c r="E9" s="3">
        <v>5</v>
      </c>
      <c r="F9">
        <f t="shared" si="0"/>
        <v>1.9078105034798477E-3</v>
      </c>
      <c r="G9" s="1">
        <f t="shared" si="1"/>
        <v>-2.7194647645271366</v>
      </c>
      <c r="H9">
        <v>2.5</v>
      </c>
      <c r="I9">
        <f t="shared" si="2"/>
        <v>9.493771723868151E-3</v>
      </c>
      <c r="J9">
        <f t="shared" si="3"/>
        <v>0.99050622827613188</v>
      </c>
      <c r="K9">
        <f>100000*PRODUCT(J$2:J8)</f>
        <v>97274.880709739882</v>
      </c>
      <c r="L9">
        <f t="shared" si="4"/>
        <v>923.50551192478451</v>
      </c>
      <c r="M9">
        <f t="shared" si="5"/>
        <v>484065.63976888749</v>
      </c>
      <c r="N9">
        <f>SUM(M9:M$30)</f>
        <v>4718032.5565257492</v>
      </c>
      <c r="O9">
        <f t="shared" si="6"/>
        <v>48.502064686195446</v>
      </c>
    </row>
    <row r="10" spans="1:15" x14ac:dyDescent="0.2">
      <c r="A10" t="str">
        <v>35-39</v>
      </c>
      <c r="B10">
        <v>35</v>
      </c>
      <c r="C10">
        <f>SUM(males2017!D10,males2017!D29,males2017!D48,males2017!D86)</f>
        <v>19506</v>
      </c>
      <c r="D10">
        <f>SUM(males2017!E10,males2017!E29,males2017!E48,males2017!E86)</f>
        <v>8890028</v>
      </c>
      <c r="E10" s="3">
        <v>5</v>
      </c>
      <c r="F10">
        <f t="shared" si="0"/>
        <v>2.1941438204694068E-3</v>
      </c>
      <c r="G10" s="1">
        <f t="shared" si="1"/>
        <v>-2.658734908944925</v>
      </c>
      <c r="H10">
        <v>2.5</v>
      </c>
      <c r="I10">
        <f t="shared" si="2"/>
        <v>1.0910869062523318E-2</v>
      </c>
      <c r="J10">
        <f t="shared" si="3"/>
        <v>0.98908913093747663</v>
      </c>
      <c r="K10">
        <f>100000*PRODUCT(J$2:J9)</f>
        <v>96351.375197815098</v>
      </c>
      <c r="L10">
        <f t="shared" si="4"/>
        <v>1051.2772387774166</v>
      </c>
      <c r="M10">
        <f t="shared" si="5"/>
        <v>479128.68289213197</v>
      </c>
      <c r="N10">
        <f>SUM(M10:M$30)</f>
        <v>4233966.9167568628</v>
      </c>
      <c r="O10">
        <f t="shared" si="6"/>
        <v>43.942983772305034</v>
      </c>
    </row>
    <row r="11" spans="1:15" x14ac:dyDescent="0.2">
      <c r="A11" t="str">
        <v>40-44</v>
      </c>
      <c r="B11">
        <v>40</v>
      </c>
      <c r="C11">
        <f>SUM(males2017!D11,males2017!D30,males2017!D49,males2017!D87)</f>
        <v>21407</v>
      </c>
      <c r="D11">
        <f>SUM(males2017!E11,males2017!E30,males2017!E49,males2017!E87)</f>
        <v>8170911</v>
      </c>
      <c r="E11" s="3">
        <v>5</v>
      </c>
      <c r="F11">
        <f t="shared" si="0"/>
        <v>2.6199037047398999E-3</v>
      </c>
      <c r="G11" s="1">
        <f t="shared" si="1"/>
        <v>-2.581714670996532</v>
      </c>
      <c r="H11">
        <v>2.5</v>
      </c>
      <c r="I11">
        <f t="shared" si="2"/>
        <v>1.3014278134948831E-2</v>
      </c>
      <c r="J11">
        <f t="shared" si="3"/>
        <v>0.98698572186505118</v>
      </c>
      <c r="K11">
        <f>100000*PRODUCT(J$2:J10)</f>
        <v>95300.097959037681</v>
      </c>
      <c r="L11">
        <f t="shared" si="4"/>
        <v>1240.2619811267941</v>
      </c>
      <c r="M11">
        <f t="shared" si="5"/>
        <v>473399.83484237141</v>
      </c>
      <c r="N11">
        <f>SUM(M11:M$30)</f>
        <v>3754838.2338647302</v>
      </c>
      <c r="O11">
        <f t="shared" si="6"/>
        <v>39.400150831730016</v>
      </c>
    </row>
    <row r="12" spans="1:15" x14ac:dyDescent="0.2">
      <c r="A12" t="str">
        <v>45-49</v>
      </c>
      <c r="B12">
        <v>45</v>
      </c>
      <c r="C12">
        <f>SUM(males2017!D12,males2017!D31,males2017!D50,males2017!D88)</f>
        <v>32206</v>
      </c>
      <c r="D12">
        <f>SUM(males2017!E12,males2017!E31,males2017!E50,males2017!E88)</f>
        <v>8684960</v>
      </c>
      <c r="E12" s="3">
        <v>5</v>
      </c>
      <c r="F12">
        <f t="shared" si="0"/>
        <v>3.7082496637865919E-3</v>
      </c>
      <c r="G12" s="1">
        <f t="shared" si="1"/>
        <v>-2.4308310339787984</v>
      </c>
      <c r="H12">
        <v>2.5</v>
      </c>
      <c r="I12">
        <f t="shared" si="2"/>
        <v>1.8370938254914881E-2</v>
      </c>
      <c r="J12">
        <f t="shared" si="3"/>
        <v>0.98162906174508513</v>
      </c>
      <c r="K12">
        <f>100000*PRODUCT(J$2:J11)</f>
        <v>94059.835977910887</v>
      </c>
      <c r="L12">
        <f t="shared" si="4"/>
        <v>1727.9674390176224</v>
      </c>
      <c r="M12">
        <f t="shared" si="5"/>
        <v>465979.26129201043</v>
      </c>
      <c r="N12">
        <f>SUM(M12:M$30)</f>
        <v>3281438.3990223589</v>
      </c>
      <c r="O12">
        <f t="shared" si="6"/>
        <v>34.886711898933946</v>
      </c>
    </row>
    <row r="13" spans="1:15" x14ac:dyDescent="0.2">
      <c r="A13" t="str">
        <v>50-54</v>
      </c>
      <c r="B13">
        <v>50</v>
      </c>
      <c r="C13">
        <f>SUM(males2017!D13,males2017!D32,males2017!D51,males2017!D89)</f>
        <v>50817</v>
      </c>
      <c r="D13">
        <f>SUM(males2017!E13,males2017!E32,males2017!E51,males2017!E89)</f>
        <v>8737212</v>
      </c>
      <c r="E13" s="3">
        <v>5</v>
      </c>
      <c r="F13">
        <f t="shared" si="0"/>
        <v>5.8161573737709462E-3</v>
      </c>
      <c r="G13" s="1">
        <f t="shared" si="1"/>
        <v>-2.2353638508361491</v>
      </c>
      <c r="H13">
        <v>2.5</v>
      </c>
      <c r="I13">
        <f t="shared" si="2"/>
        <v>2.8664001016667561E-2</v>
      </c>
      <c r="J13">
        <f t="shared" si="3"/>
        <v>0.97133599898333245</v>
      </c>
      <c r="K13">
        <f>100000*PRODUCT(J$2:J12)</f>
        <v>92331.868538893264</v>
      </c>
      <c r="L13">
        <f t="shared" si="4"/>
        <v>2646.6007736696483</v>
      </c>
      <c r="M13">
        <f t="shared" si="5"/>
        <v>455042.84076029219</v>
      </c>
      <c r="N13">
        <f>SUM(M13:M$30)</f>
        <v>2815459.1377303489</v>
      </c>
      <c r="O13">
        <f t="shared" si="6"/>
        <v>30.492820975938372</v>
      </c>
    </row>
    <row r="14" spans="1:15" x14ac:dyDescent="0.2">
      <c r="A14" t="str">
        <v>55-59</v>
      </c>
      <c r="B14">
        <v>55</v>
      </c>
      <c r="C14">
        <f>SUM(males2017!D14,males2017!D33,males2017!D52,males2017!D90)</f>
        <v>77813</v>
      </c>
      <c r="D14">
        <f>SUM(males2017!E14,males2017!E33,males2017!E52,males2017!E90)</f>
        <v>8795854</v>
      </c>
      <c r="E14" s="3">
        <v>5</v>
      </c>
      <c r="F14">
        <f t="shared" si="0"/>
        <v>8.8465542970585908E-3</v>
      </c>
      <c r="G14" s="1">
        <f t="shared" si="1"/>
        <v>-2.0532258525978766</v>
      </c>
      <c r="H14">
        <v>2.5</v>
      </c>
      <c r="I14">
        <f t="shared" si="2"/>
        <v>4.3275670072693756E-2</v>
      </c>
      <c r="J14">
        <f t="shared" si="3"/>
        <v>0.95672432992730627</v>
      </c>
      <c r="K14">
        <f>100000*PRODUCT(J$2:J13)</f>
        <v>89685.267765223616</v>
      </c>
      <c r="L14">
        <f t="shared" si="4"/>
        <v>3881.1900581890077</v>
      </c>
      <c r="M14">
        <f t="shared" si="5"/>
        <v>438723.36368064553</v>
      </c>
      <c r="N14">
        <f>SUM(M14:M$30)</f>
        <v>2360416.2969700568</v>
      </c>
      <c r="O14">
        <f t="shared" si="6"/>
        <v>26.318885540366669</v>
      </c>
    </row>
    <row r="15" spans="1:15" x14ac:dyDescent="0.2">
      <c r="A15" t="str">
        <v>60-64</v>
      </c>
      <c r="B15">
        <v>60</v>
      </c>
      <c r="C15">
        <f>SUM(males2017!D15,males2017!D34,males2017!D53,males2017!D91)</f>
        <v>100012</v>
      </c>
      <c r="D15">
        <f>SUM(males2017!E15,males2017!E34,males2017!E53,males2017!E91)</f>
        <v>7754395</v>
      </c>
      <c r="E15" s="3">
        <v>5</v>
      </c>
      <c r="F15">
        <f t="shared" si="0"/>
        <v>1.2897460085538588E-2</v>
      </c>
      <c r="G15" s="1">
        <f t="shared" si="1"/>
        <v>-1.8894958074869985</v>
      </c>
      <c r="H15">
        <v>2.5</v>
      </c>
      <c r="I15">
        <f t="shared" si="2"/>
        <v>6.2472944652489079E-2</v>
      </c>
      <c r="J15">
        <f t="shared" si="3"/>
        <v>0.93752705534751091</v>
      </c>
      <c r="K15">
        <f>100000*PRODUCT(J$2:J14)</f>
        <v>85804.077707034608</v>
      </c>
      <c r="L15">
        <f t="shared" si="4"/>
        <v>5360.4333975494519</v>
      </c>
      <c r="M15">
        <f t="shared" si="5"/>
        <v>415619.30504129943</v>
      </c>
      <c r="N15">
        <f>SUM(M15:M$30)</f>
        <v>1921692.9332894115</v>
      </c>
      <c r="O15">
        <f t="shared" si="6"/>
        <v>22.396289135007653</v>
      </c>
    </row>
    <row r="16" spans="1:15" x14ac:dyDescent="0.2">
      <c r="A16" t="str">
        <v>65-69</v>
      </c>
      <c r="B16">
        <v>65</v>
      </c>
      <c r="C16">
        <f>SUM(males2017!D16,males2017!D35,males2017!D54,males2017!D92)</f>
        <v>113582</v>
      </c>
      <c r="D16">
        <f>SUM(males2017!E16,males2017!E35,males2017!E54,males2017!E92)</f>
        <v>6357929</v>
      </c>
      <c r="E16" s="3">
        <v>5</v>
      </c>
      <c r="F16">
        <f t="shared" si="0"/>
        <v>1.7864622269295551E-2</v>
      </c>
      <c r="G16" s="1">
        <f t="shared" si="1"/>
        <v>-1.7480061621144871</v>
      </c>
      <c r="H16">
        <v>2.5</v>
      </c>
      <c r="I16">
        <f t="shared" si="2"/>
        <v>8.5504353885132597E-2</v>
      </c>
      <c r="J16">
        <f t="shared" si="3"/>
        <v>0.91449564611486744</v>
      </c>
      <c r="K16">
        <f>100000*PRODUCT(J$2:J15)</f>
        <v>80443.644309485157</v>
      </c>
      <c r="L16">
        <f t="shared" si="4"/>
        <v>6878.2818308479473</v>
      </c>
      <c r="M16">
        <f t="shared" si="5"/>
        <v>385022.51697030588</v>
      </c>
      <c r="N16">
        <f>SUM(M16:M$30)</f>
        <v>1506073.6282481118</v>
      </c>
      <c r="O16">
        <f t="shared" si="6"/>
        <v>18.722095961414936</v>
      </c>
    </row>
    <row r="17" spans="1:15" x14ac:dyDescent="0.2">
      <c r="A17" t="str">
        <v>70-74</v>
      </c>
      <c r="B17">
        <v>70</v>
      </c>
      <c r="C17">
        <f>SUM(males2017!D17,males2017!D36,males2017!D55,males2017!D93)</f>
        <v>123749</v>
      </c>
      <c r="D17">
        <f>SUM(males2017!E17,males2017!E36,males2017!E55,males2017!E93)</f>
        <v>4748532</v>
      </c>
      <c r="E17" s="3">
        <v>5</v>
      </c>
      <c r="F17">
        <f t="shared" si="0"/>
        <v>2.6060475111044847E-2</v>
      </c>
      <c r="G17" s="1">
        <f t="shared" si="1"/>
        <v>-1.5840176708865128</v>
      </c>
      <c r="H17">
        <v>2.5</v>
      </c>
      <c r="I17">
        <f t="shared" si="2"/>
        <v>0.12233228207452315</v>
      </c>
      <c r="J17">
        <f t="shared" si="3"/>
        <v>0.87766771792547682</v>
      </c>
      <c r="K17">
        <f>100000*PRODUCT(J$2:J16)</f>
        <v>73565.362478637209</v>
      </c>
      <c r="L17">
        <f t="shared" si="4"/>
        <v>8999.4186736511911</v>
      </c>
      <c r="M17">
        <f t="shared" si="5"/>
        <v>345328.26570905809</v>
      </c>
      <c r="N17">
        <f>SUM(M17:M$30)</f>
        <v>1121051.1112778061</v>
      </c>
      <c r="O17">
        <f t="shared" si="6"/>
        <v>15.23884438961815</v>
      </c>
    </row>
    <row r="18" spans="1:15" x14ac:dyDescent="0.2">
      <c r="A18" t="str">
        <v>75-79</v>
      </c>
      <c r="B18">
        <v>75</v>
      </c>
      <c r="C18">
        <f>SUM(males2017!D18,males2017!D37,males2017!D56,males2017!D94)</f>
        <v>126897</v>
      </c>
      <c r="D18">
        <f>SUM(males2017!E18,males2017!E37,males2017!E56,males2017!E94)</f>
        <v>3096089</v>
      </c>
      <c r="E18" s="3">
        <v>5</v>
      </c>
      <c r="F18">
        <f t="shared" si="0"/>
        <v>4.0986224879194365E-2</v>
      </c>
      <c r="G18" s="1">
        <f t="shared" si="1"/>
        <v>-1.3873620814306928</v>
      </c>
      <c r="H18">
        <v>2.5</v>
      </c>
      <c r="I18">
        <f t="shared" si="2"/>
        <v>0.18588437718399164</v>
      </c>
      <c r="J18">
        <f t="shared" si="3"/>
        <v>0.81411562281600836</v>
      </c>
      <c r="K18">
        <f>100000*PRODUCT(J$2:J17)</f>
        <v>64565.943804986018</v>
      </c>
      <c r="L18">
        <f t="shared" si="4"/>
        <v>12001.800251486435</v>
      </c>
      <c r="M18">
        <f t="shared" si="5"/>
        <v>292825.21839621401</v>
      </c>
      <c r="N18">
        <f>SUM(M18:M$30)</f>
        <v>775722.84556874796</v>
      </c>
      <c r="O18">
        <f t="shared" si="6"/>
        <v>12.014427418760102</v>
      </c>
    </row>
    <row r="19" spans="1:15" x14ac:dyDescent="0.2">
      <c r="A19" t="str">
        <v>80-84</v>
      </c>
      <c r="B19">
        <v>80</v>
      </c>
      <c r="C19">
        <f>SUM(males2017!D19,males2017!D38,males2017!D57,males2017!D95)</f>
        <v>135037</v>
      </c>
      <c r="D19">
        <f>SUM(males2017!E19,males2017!E38,males2017!E57,males2017!E95)</f>
        <v>1995965</v>
      </c>
      <c r="E19" s="3">
        <v>5</v>
      </c>
      <c r="F19">
        <f t="shared" si="0"/>
        <v>6.7654993950294715E-2</v>
      </c>
      <c r="G19" s="1">
        <f t="shared" si="1"/>
        <v>-1.1697001404557548</v>
      </c>
      <c r="H19">
        <v>2.5</v>
      </c>
      <c r="I19">
        <f t="shared" si="2"/>
        <v>0.28933720296157261</v>
      </c>
      <c r="J19">
        <f t="shared" si="3"/>
        <v>0.71066279703842739</v>
      </c>
      <c r="K19">
        <f>100000*PRODUCT(J$2:J18)</f>
        <v>52564.143553499584</v>
      </c>
      <c r="L19">
        <f t="shared" si="4"/>
        <v>15208.762271840147</v>
      </c>
      <c r="M19">
        <f t="shared" si="5"/>
        <v>224798.81208789756</v>
      </c>
      <c r="N19">
        <f>SUM(M19:M$30)</f>
        <v>482897.62717253389</v>
      </c>
      <c r="O19">
        <f t="shared" si="6"/>
        <v>9.1868257433138343</v>
      </c>
    </row>
    <row r="20" spans="1:15" x14ac:dyDescent="0.2">
      <c r="A20" t="str">
        <v>85+</v>
      </c>
      <c r="B20">
        <v>85</v>
      </c>
      <c r="C20">
        <f>SUM(males2017!D20,males2017!D39,males2017!D58,males2017!D96)</f>
        <v>266316</v>
      </c>
      <c r="D20">
        <f>SUM(males2017!E20,males2017!E39,males2017!E58,males2017!E96)</f>
        <v>1840052</v>
      </c>
      <c r="E20" s="3">
        <v>5</v>
      </c>
      <c r="F20">
        <f t="shared" si="0"/>
        <v>0.14473286624508439</v>
      </c>
      <c r="G20" s="1">
        <f t="shared" si="1"/>
        <v>-0.83943283717318484</v>
      </c>
      <c r="H20">
        <v>2.5</v>
      </c>
      <c r="I20">
        <v>1</v>
      </c>
      <c r="J20">
        <f t="shared" si="3"/>
        <v>0</v>
      </c>
      <c r="K20">
        <f>100000*PRODUCT(J$2:J19)</f>
        <v>37355.381281659436</v>
      </c>
      <c r="L20">
        <f t="shared" si="4"/>
        <v>37355.381281659436</v>
      </c>
      <c r="M20">
        <f>K20/F20</f>
        <v>258098.81508463633</v>
      </c>
      <c r="N20">
        <f>SUM(M20:M$30)</f>
        <v>258098.81508463633</v>
      </c>
      <c r="O20">
        <f t="shared" si="6"/>
        <v>6.9092807041259254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5589-1406-7B44-BE54-42E5CA91D6C5}">
  <dimension ref="A1:O20"/>
  <sheetViews>
    <sheetView workbookViewId="0">
      <selection activeCell="D2" sqref="D2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SUM(males2017!D2,males2017!D40,males2017!D97,males2017!D59)</f>
        <v>9128</v>
      </c>
      <c r="D2">
        <f>SUM(males2017!E2,males2017!E40,males2017!E97,males2017!E59)</f>
        <v>1432999</v>
      </c>
      <c r="E2" s="3">
        <v>1</v>
      </c>
      <c r="F2">
        <f>C2/D2</f>
        <v>6.3698578994123515E-3</v>
      </c>
      <c r="G2" s="1">
        <f>LOG(F2)</f>
        <v>-2.1958702559204499</v>
      </c>
      <c r="H2" s="1">
        <v>0.35</v>
      </c>
      <c r="I2">
        <f>(E2*F2)/(1+(E2-H2)*F2)</f>
        <v>6.3435928391900607E-3</v>
      </c>
      <c r="J2">
        <f>1-I2</f>
        <v>0.99365640716080994</v>
      </c>
      <c r="K2">
        <v>100000</v>
      </c>
      <c r="L2">
        <f>K2-K3</f>
        <v>634.35928391900961</v>
      </c>
      <c r="M2">
        <f>E2*K3+H2*L2</f>
        <v>99587.666465452639</v>
      </c>
      <c r="N2">
        <f>SUM(M2:M$30)</f>
        <v>7634684.5060596028</v>
      </c>
      <c r="O2">
        <f>N2/K2</f>
        <v>76.346845060596024</v>
      </c>
    </row>
    <row r="3" spans="1:15" x14ac:dyDescent="0.2">
      <c r="A3" t="str">
        <v>1-4</v>
      </c>
      <c r="B3">
        <v>1</v>
      </c>
      <c r="C3">
        <f>SUM(males2017!D3,males2017!D41,males2017!D98,males2017!D60)</f>
        <v>1604</v>
      </c>
      <c r="D3">
        <f>SUM(males2017!E3,males2017!E41,males2017!E98,males2017!E60)</f>
        <v>5747227</v>
      </c>
      <c r="E3" s="3">
        <v>4</v>
      </c>
      <c r="F3">
        <f t="shared" ref="F3:F20" si="0">C3/D3</f>
        <v>2.790911164636441E-4</v>
      </c>
      <c r="G3" s="1">
        <f t="shared" ref="G3:G20" si="1">LOG(F3)</f>
        <v>-3.5542539869876144</v>
      </c>
      <c r="H3">
        <v>1.35</v>
      </c>
      <c r="I3">
        <f t="shared" ref="I3:I19" si="2">(E3*F3)/(1+(E3-H3)*F3)</f>
        <v>1.1155394224259866E-3</v>
      </c>
      <c r="J3">
        <f t="shared" ref="J3:J20" si="3">1-I3</f>
        <v>0.99888446057757396</v>
      </c>
      <c r="K3">
        <f>100000*PRODUCT(J2:J$2)</f>
        <v>99365.64071608099</v>
      </c>
      <c r="L3">
        <f t="shared" ref="L3:L20" si="4">K3-K4</f>
        <v>110.84628945341683</v>
      </c>
      <c r="M3">
        <f t="shared" ref="M3:M19" si="5">E3*K4+H3*L3</f>
        <v>397168.82019727241</v>
      </c>
      <c r="N3">
        <f>SUM(M3:M$30)</f>
        <v>7535096.83959415</v>
      </c>
      <c r="O3">
        <f t="shared" ref="O3:O20" si="6">N3/K3</f>
        <v>75.832015828532732</v>
      </c>
    </row>
    <row r="4" spans="1:15" x14ac:dyDescent="0.2">
      <c r="A4" t="str">
        <v>5-9</v>
      </c>
      <c r="B4">
        <v>5</v>
      </c>
      <c r="C4">
        <f>SUM(males2017!D4,males2017!D42,males2017!D99,males2017!D61)</f>
        <v>922</v>
      </c>
      <c r="D4">
        <f>SUM(males2017!E4,males2017!E42,males2017!E99,males2017!E61)</f>
        <v>7175561</v>
      </c>
      <c r="E4" s="3">
        <v>5</v>
      </c>
      <c r="F4">
        <f t="shared" si="0"/>
        <v>1.2849169563188161E-4</v>
      </c>
      <c r="G4" s="1">
        <f t="shared" si="1"/>
        <v>-3.8911249397084973</v>
      </c>
      <c r="H4">
        <v>2.5</v>
      </c>
      <c r="I4">
        <f t="shared" si="2"/>
        <v>6.4225216798418922E-4</v>
      </c>
      <c r="J4">
        <f t="shared" si="3"/>
        <v>0.99935774783201581</v>
      </c>
      <c r="K4">
        <f>100000*PRODUCT(J$2:J3)</f>
        <v>99254.794426627574</v>
      </c>
      <c r="L4">
        <f t="shared" si="4"/>
        <v>63.746606903325301</v>
      </c>
      <c r="M4">
        <f t="shared" si="5"/>
        <v>496114.60561587953</v>
      </c>
      <c r="N4">
        <f>SUM(M4:M$30)</f>
        <v>7137928.0193968769</v>
      </c>
      <c r="O4">
        <f t="shared" si="6"/>
        <v>71.915196244484392</v>
      </c>
    </row>
    <row r="5" spans="1:15" x14ac:dyDescent="0.2">
      <c r="A5" t="str">
        <v>10-14</v>
      </c>
      <c r="B5">
        <v>10</v>
      </c>
      <c r="C5">
        <f>SUM(males2017!D5,males2017!D43,males2017!D100,males2017!D62)</f>
        <v>1400</v>
      </c>
      <c r="D5">
        <f>SUM(males2017!E5,males2017!E43,males2017!E100,males2017!E62)</f>
        <v>7229623</v>
      </c>
      <c r="E5" s="3">
        <v>5</v>
      </c>
      <c r="F5">
        <f t="shared" si="0"/>
        <v>1.9364771856015175E-4</v>
      </c>
      <c r="G5" s="1">
        <f t="shared" si="1"/>
        <v>-3.7129876152416652</v>
      </c>
      <c r="H5">
        <v>2.5</v>
      </c>
      <c r="I5">
        <f t="shared" si="2"/>
        <v>9.6777007663218211E-4</v>
      </c>
      <c r="J5">
        <f t="shared" si="3"/>
        <v>0.99903222992336782</v>
      </c>
      <c r="K5">
        <f>100000*PRODUCT(J$2:J4)</f>
        <v>99191.047819724248</v>
      </c>
      <c r="L5">
        <f t="shared" si="4"/>
        <v>95.994127949714311</v>
      </c>
      <c r="M5">
        <f t="shared" si="5"/>
        <v>495715.25377874699</v>
      </c>
      <c r="N5">
        <f>SUM(M5:M$30)</f>
        <v>6641813.4137809984</v>
      </c>
      <c r="O5">
        <f t="shared" si="6"/>
        <v>66.959806956089707</v>
      </c>
    </row>
    <row r="6" spans="1:15" x14ac:dyDescent="0.2">
      <c r="A6" t="str">
        <v>15-19</v>
      </c>
      <c r="B6">
        <v>15</v>
      </c>
      <c r="C6">
        <f>SUM(males2017!D6,males2017!D44,males2017!D101,males2017!D63)</f>
        <v>5496</v>
      </c>
      <c r="D6">
        <f>SUM(males2017!E6,males2017!E44,males2017!E101,males2017!E63)</f>
        <v>7449533</v>
      </c>
      <c r="E6" s="3">
        <v>5</v>
      </c>
      <c r="F6">
        <f t="shared" si="0"/>
        <v>7.3776436724288619E-4</v>
      </c>
      <c r="G6" s="1">
        <f t="shared" si="1"/>
        <v>-3.132082324283374</v>
      </c>
      <c r="H6">
        <v>2.5</v>
      </c>
      <c r="I6">
        <f t="shared" si="2"/>
        <v>3.6820306586667806E-3</v>
      </c>
      <c r="J6">
        <f t="shared" si="3"/>
        <v>0.99631796934133321</v>
      </c>
      <c r="K6">
        <f>100000*PRODUCT(J$2:J5)</f>
        <v>99095.053691774534</v>
      </c>
      <c r="L6">
        <f t="shared" si="4"/>
        <v>364.87102581534418</v>
      </c>
      <c r="M6">
        <f t="shared" si="5"/>
        <v>494563.09089433431</v>
      </c>
      <c r="N6">
        <f>SUM(M6:M$30)</f>
        <v>6146098.1600022512</v>
      </c>
      <c r="O6">
        <f t="shared" si="6"/>
        <v>62.022249658586269</v>
      </c>
    </row>
    <row r="7" spans="1:15" x14ac:dyDescent="0.2">
      <c r="A7" t="str">
        <v>20-24</v>
      </c>
      <c r="B7">
        <v>20</v>
      </c>
      <c r="C7">
        <f>SUM(males2017!D7,males2017!D45,males2017!D102,males2017!D64)</f>
        <v>10989</v>
      </c>
      <c r="D7">
        <f>SUM(males2017!E7,males2017!E45,males2017!E102,males2017!E64)</f>
        <v>8183620</v>
      </c>
      <c r="E7" s="3">
        <v>5</v>
      </c>
      <c r="F7">
        <f t="shared" si="0"/>
        <v>1.3428042846564234E-3</v>
      </c>
      <c r="G7" s="1">
        <f t="shared" si="1"/>
        <v>-2.8719872816631726</v>
      </c>
      <c r="H7">
        <v>2.5</v>
      </c>
      <c r="I7">
        <f t="shared" si="2"/>
        <v>6.6915577920964838E-3</v>
      </c>
      <c r="J7">
        <f t="shared" si="3"/>
        <v>0.99330844220790349</v>
      </c>
      <c r="K7">
        <f>100000*PRODUCT(J$2:J6)</f>
        <v>98730.18266595919</v>
      </c>
      <c r="L7">
        <f t="shared" si="4"/>
        <v>660.65872313351429</v>
      </c>
      <c r="M7">
        <f t="shared" si="5"/>
        <v>491999.26652196218</v>
      </c>
      <c r="N7">
        <f>SUM(M7:M$30)</f>
        <v>5651535.0691079171</v>
      </c>
      <c r="O7">
        <f t="shared" si="6"/>
        <v>57.242222352906559</v>
      </c>
    </row>
    <row r="8" spans="1:15" x14ac:dyDescent="0.2">
      <c r="A8" t="str">
        <v>25-29</v>
      </c>
      <c r="B8">
        <v>25</v>
      </c>
      <c r="C8">
        <f>SUM(males2017!D8,males2017!D46,males2017!D103,males2017!D65)</f>
        <v>14120</v>
      </c>
      <c r="D8">
        <f>SUM(males2017!E8,males2017!E46,males2017!E103,males2017!E65)</f>
        <v>8678263</v>
      </c>
      <c r="E8" s="3">
        <v>5</v>
      </c>
      <c r="F8">
        <f t="shared" si="0"/>
        <v>1.6270537087894202E-3</v>
      </c>
      <c r="G8" s="1">
        <f t="shared" si="1"/>
        <v>-2.7885981108333402</v>
      </c>
      <c r="H8">
        <v>2.5</v>
      </c>
      <c r="I8">
        <f t="shared" si="2"/>
        <v>8.1023113048014905E-3</v>
      </c>
      <c r="J8">
        <f t="shared" si="3"/>
        <v>0.99189768869519845</v>
      </c>
      <c r="K8">
        <f>100000*PRODUCT(J$2:J7)</f>
        <v>98069.523942825675</v>
      </c>
      <c r="L8">
        <f t="shared" si="4"/>
        <v>794.58981249845237</v>
      </c>
      <c r="M8">
        <f t="shared" si="5"/>
        <v>488361.1451828822</v>
      </c>
      <c r="N8">
        <f>SUM(M8:M$30)</f>
        <v>5159535.8025859557</v>
      </c>
      <c r="O8">
        <f t="shared" si="6"/>
        <v>52.611000799738299</v>
      </c>
    </row>
    <row r="9" spans="1:15" x14ac:dyDescent="0.2">
      <c r="A9" t="str">
        <v>30-34</v>
      </c>
      <c r="B9">
        <v>30</v>
      </c>
      <c r="C9">
        <f>SUM(males2017!D9,males2017!D47,males2017!D104,males2017!D66)</f>
        <v>15243</v>
      </c>
      <c r="D9">
        <f>SUM(males2017!E9,males2017!E47,males2017!E104,males2017!E66)</f>
        <v>7943829</v>
      </c>
      <c r="E9" s="3">
        <v>5</v>
      </c>
      <c r="F9">
        <f t="shared" si="0"/>
        <v>1.9188479510321786E-3</v>
      </c>
      <c r="G9" s="1">
        <f t="shared" si="1"/>
        <v>-2.7169594372728105</v>
      </c>
      <c r="H9">
        <v>2.5</v>
      </c>
      <c r="I9">
        <f t="shared" si="2"/>
        <v>9.5484347689310731E-3</v>
      </c>
      <c r="J9">
        <f t="shared" si="3"/>
        <v>0.99045156523106892</v>
      </c>
      <c r="K9">
        <f>100000*PRODUCT(J$2:J8)</f>
        <v>97274.934130327223</v>
      </c>
      <c r="L9">
        <f t="shared" si="4"/>
        <v>928.82336319550814</v>
      </c>
      <c r="M9">
        <f t="shared" si="5"/>
        <v>484052.61224364734</v>
      </c>
      <c r="N9">
        <f>SUM(M9:M$30)</f>
        <v>4671174.6574030733</v>
      </c>
      <c r="O9">
        <f t="shared" si="6"/>
        <v>48.020332258922082</v>
      </c>
    </row>
    <row r="10" spans="1:15" x14ac:dyDescent="0.2">
      <c r="A10" t="str">
        <v>35-39</v>
      </c>
      <c r="B10">
        <v>35</v>
      </c>
      <c r="C10">
        <f>SUM(males2017!D10,males2017!D48,males2017!D105,males2017!D67)</f>
        <v>16970</v>
      </c>
      <c r="D10">
        <f>SUM(males2017!E10,males2017!E48,males2017!E105,males2017!E67)</f>
        <v>7417278</v>
      </c>
      <c r="E10" s="3">
        <v>5</v>
      </c>
      <c r="F10">
        <f t="shared" si="0"/>
        <v>2.2879013028768774E-3</v>
      </c>
      <c r="G10" s="1">
        <f t="shared" si="1"/>
        <v>-2.6405627143809709</v>
      </c>
      <c r="H10">
        <v>2.5</v>
      </c>
      <c r="I10">
        <f t="shared" si="2"/>
        <v>1.137444748135415E-2</v>
      </c>
      <c r="J10">
        <f t="shared" si="3"/>
        <v>0.98862555251864581</v>
      </c>
      <c r="K10">
        <f>100000*PRODUCT(J$2:J9)</f>
        <v>96346.110767131715</v>
      </c>
      <c r="L10">
        <f t="shared" si="4"/>
        <v>1095.883776953473</v>
      </c>
      <c r="M10">
        <f t="shared" si="5"/>
        <v>478990.84439327486</v>
      </c>
      <c r="N10">
        <f>SUM(M10:M$30)</f>
        <v>4187122.0451594261</v>
      </c>
      <c r="O10">
        <f t="shared" si="6"/>
        <v>43.459170399516061</v>
      </c>
    </row>
    <row r="11" spans="1:15" x14ac:dyDescent="0.2">
      <c r="A11" t="str">
        <v>40-44</v>
      </c>
      <c r="B11">
        <v>40</v>
      </c>
      <c r="C11">
        <f>SUM(males2017!D11,males2017!D49,males2017!D106,males2017!D68)</f>
        <v>19005</v>
      </c>
      <c r="D11">
        <f>SUM(males2017!E11,males2017!E49,males2017!E106,males2017!E68)</f>
        <v>6700095</v>
      </c>
      <c r="E11" s="3">
        <v>5</v>
      </c>
      <c r="F11">
        <f t="shared" si="0"/>
        <v>2.8365269447672009E-3</v>
      </c>
      <c r="G11" s="1">
        <f t="shared" si="1"/>
        <v>-2.5472130866248803</v>
      </c>
      <c r="H11">
        <v>2.5</v>
      </c>
      <c r="I11">
        <f t="shared" si="2"/>
        <v>1.4082769337131715E-2</v>
      </c>
      <c r="J11">
        <f t="shared" si="3"/>
        <v>0.98591723066286829</v>
      </c>
      <c r="K11">
        <f>100000*PRODUCT(J$2:J10)</f>
        <v>95250.226990178242</v>
      </c>
      <c r="L11">
        <f t="shared" si="4"/>
        <v>1341.3869760121161</v>
      </c>
      <c r="M11">
        <f t="shared" si="5"/>
        <v>472897.66751086095</v>
      </c>
      <c r="N11">
        <f>SUM(M11:M$30)</f>
        <v>3708131.2007661513</v>
      </c>
      <c r="O11">
        <f t="shared" si="6"/>
        <v>38.930418519091994</v>
      </c>
    </row>
    <row r="12" spans="1:15" x14ac:dyDescent="0.2">
      <c r="A12" t="str">
        <v>45-49</v>
      </c>
      <c r="B12">
        <v>45</v>
      </c>
      <c r="C12">
        <f>SUM(males2017!D12,males2017!D50,males2017!D107,males2017!D69)</f>
        <v>28420</v>
      </c>
      <c r="D12">
        <f>SUM(males2017!E12,males2017!E50,males2017!E107,males2017!E69)</f>
        <v>7039840</v>
      </c>
      <c r="E12" s="3">
        <v>5</v>
      </c>
      <c r="F12">
        <f t="shared" si="0"/>
        <v>4.0370235687174705E-3</v>
      </c>
      <c r="G12" s="1">
        <f t="shared" si="1"/>
        <v>-2.3939387151093627</v>
      </c>
      <c r="H12">
        <v>2.5</v>
      </c>
      <c r="I12">
        <f t="shared" si="2"/>
        <v>1.9983433859896579E-2</v>
      </c>
      <c r="J12">
        <f t="shared" si="3"/>
        <v>0.98001656614010346</v>
      </c>
      <c r="K12">
        <f>100000*PRODUCT(J$2:J11)</f>
        <v>93908.840014166126</v>
      </c>
      <c r="L12">
        <f t="shared" si="4"/>
        <v>1876.6210932826943</v>
      </c>
      <c r="M12">
        <f t="shared" si="5"/>
        <v>464852.64733762387</v>
      </c>
      <c r="N12">
        <f>SUM(M12:M$30)</f>
        <v>3235233.5332552907</v>
      </c>
      <c r="O12">
        <f t="shared" si="6"/>
        <v>34.45078794251166</v>
      </c>
    </row>
    <row r="13" spans="1:15" x14ac:dyDescent="0.2">
      <c r="A13" t="str">
        <v>50-54</v>
      </c>
      <c r="B13">
        <v>50</v>
      </c>
      <c r="C13">
        <f>SUM(males2017!D13,males2017!D51,males2017!D108,males2017!D70)</f>
        <v>44671</v>
      </c>
      <c r="D13">
        <f>SUM(males2017!E13,males2017!E51,males2017!E108,males2017!E70)</f>
        <v>7066045</v>
      </c>
      <c r="E13" s="3">
        <v>5</v>
      </c>
      <c r="F13">
        <f t="shared" si="0"/>
        <v>6.3219240749245158E-3</v>
      </c>
      <c r="G13" s="1">
        <f t="shared" si="1"/>
        <v>-2.1991507242571675</v>
      </c>
      <c r="H13">
        <v>2.5</v>
      </c>
      <c r="I13">
        <f t="shared" si="2"/>
        <v>3.111780930511036E-2</v>
      </c>
      <c r="J13">
        <f t="shared" si="3"/>
        <v>0.96888219069488968</v>
      </c>
      <c r="K13">
        <f>100000*PRODUCT(J$2:J12)</f>
        <v>92032.218920883432</v>
      </c>
      <c r="L13">
        <f t="shared" si="4"/>
        <v>2863.8410383062146</v>
      </c>
      <c r="M13">
        <f t="shared" si="5"/>
        <v>453001.49200865166</v>
      </c>
      <c r="N13">
        <f>SUM(M13:M$30)</f>
        <v>2770380.8859176668</v>
      </c>
      <c r="O13">
        <f t="shared" si="6"/>
        <v>30.102293722802195</v>
      </c>
    </row>
    <row r="14" spans="1:15" x14ac:dyDescent="0.2">
      <c r="A14" t="str">
        <v>55-59</v>
      </c>
      <c r="B14">
        <v>55</v>
      </c>
      <c r="C14">
        <f>SUM(males2017!D14,males2017!D52,males2017!D109,males2017!D71)</f>
        <v>69055</v>
      </c>
      <c r="D14">
        <f>SUM(males2017!E14,males2017!E52,males2017!E109,males2017!E71)</f>
        <v>7182234</v>
      </c>
      <c r="E14" s="3">
        <v>5</v>
      </c>
      <c r="F14">
        <f t="shared" si="0"/>
        <v>9.6146964858009366E-3</v>
      </c>
      <c r="G14" s="1">
        <f t="shared" si="1"/>
        <v>-2.0170644209026052</v>
      </c>
      <c r="H14">
        <v>2.5</v>
      </c>
      <c r="I14">
        <f t="shared" si="2"/>
        <v>4.6945075790923059E-2</v>
      </c>
      <c r="J14">
        <f t="shared" si="3"/>
        <v>0.95305492420907689</v>
      </c>
      <c r="K14">
        <f>100000*PRODUCT(J$2:J13)</f>
        <v>89168.377882577217</v>
      </c>
      <c r="L14">
        <f t="shared" si="4"/>
        <v>4186.0162578512536</v>
      </c>
      <c r="M14">
        <f t="shared" si="5"/>
        <v>435376.84876825794</v>
      </c>
      <c r="N14">
        <f>SUM(M14:M$30)</f>
        <v>2317379.3939090148</v>
      </c>
      <c r="O14">
        <f t="shared" si="6"/>
        <v>25.98880285745124</v>
      </c>
    </row>
    <row r="15" spans="1:15" x14ac:dyDescent="0.2">
      <c r="A15" t="str">
        <v>60-64</v>
      </c>
      <c r="B15">
        <v>60</v>
      </c>
      <c r="C15">
        <f>SUM(males2017!D15,males2017!D53,males2017!D110,males2017!D72)</f>
        <v>88480</v>
      </c>
      <c r="D15">
        <f>SUM(males2017!E15,males2017!E53,males2017!E110,males2017!E72)</f>
        <v>6455526</v>
      </c>
      <c r="E15" s="3">
        <v>5</v>
      </c>
      <c r="F15">
        <f t="shared" si="0"/>
        <v>1.3706086847144602E-2</v>
      </c>
      <c r="G15" s="1">
        <f t="shared" si="1"/>
        <v>-1.863086520649649</v>
      </c>
      <c r="H15">
        <v>2.5</v>
      </c>
      <c r="I15">
        <f t="shared" si="2"/>
        <v>6.6260020255436577E-2</v>
      </c>
      <c r="J15">
        <f t="shared" si="3"/>
        <v>0.93373997974456346</v>
      </c>
      <c r="K15">
        <f>100000*PRODUCT(J$2:J14)</f>
        <v>84982.361624725963</v>
      </c>
      <c r="L15">
        <f t="shared" si="4"/>
        <v>5630.9330026091775</v>
      </c>
      <c r="M15">
        <f t="shared" si="5"/>
        <v>410834.47561710689</v>
      </c>
      <c r="N15">
        <f>SUM(M15:M$30)</f>
        <v>1882002.5451407568</v>
      </c>
      <c r="O15">
        <f t="shared" si="6"/>
        <v>22.14580189535684</v>
      </c>
    </row>
    <row r="16" spans="1:15" x14ac:dyDescent="0.2">
      <c r="A16" t="str">
        <v>65-69</v>
      </c>
      <c r="B16">
        <v>65</v>
      </c>
      <c r="C16">
        <f>SUM(males2017!D16,males2017!D54,males2017!D111,males2017!D73)</f>
        <v>100404</v>
      </c>
      <c r="D16">
        <f>SUM(males2017!E16,males2017!E54,males2017!E111,males2017!E73)</f>
        <v>5376482</v>
      </c>
      <c r="E16" s="3">
        <v>5</v>
      </c>
      <c r="F16">
        <f t="shared" si="0"/>
        <v>1.8674664957494511E-2</v>
      </c>
      <c r="G16" s="1">
        <f t="shared" si="1"/>
        <v>-1.7287471811279105</v>
      </c>
      <c r="H16">
        <v>2.5</v>
      </c>
      <c r="I16">
        <f t="shared" si="2"/>
        <v>8.9208478661542301E-2</v>
      </c>
      <c r="J16">
        <f t="shared" si="3"/>
        <v>0.91079152133845764</v>
      </c>
      <c r="K16">
        <f>100000*PRODUCT(J$2:J15)</f>
        <v>79351.428622116786</v>
      </c>
      <c r="L16">
        <f t="shared" si="4"/>
        <v>7078.8202269989997</v>
      </c>
      <c r="M16">
        <f t="shared" si="5"/>
        <v>379060.09254308644</v>
      </c>
      <c r="N16">
        <f>SUM(M16:M$30)</f>
        <v>1471168.06952365</v>
      </c>
      <c r="O16">
        <f t="shared" si="6"/>
        <v>18.539906528079911</v>
      </c>
    </row>
    <row r="17" spans="1:15" x14ac:dyDescent="0.2">
      <c r="A17" t="str">
        <v>70-74</v>
      </c>
      <c r="B17">
        <v>70</v>
      </c>
      <c r="C17">
        <f>SUM(males2017!D17,males2017!D55,males2017!D112,males2017!D74)</f>
        <v>107871</v>
      </c>
      <c r="D17">
        <f>SUM(males2017!E17,males2017!E55,males2017!E112,males2017!E74)</f>
        <v>4015968</v>
      </c>
      <c r="E17" s="3">
        <v>5</v>
      </c>
      <c r="F17">
        <f t="shared" si="0"/>
        <v>2.6860522793010305E-2</v>
      </c>
      <c r="G17" s="1">
        <f t="shared" si="1"/>
        <v>-1.5708855388039373</v>
      </c>
      <c r="H17">
        <v>2.5</v>
      </c>
      <c r="I17">
        <f t="shared" si="2"/>
        <v>0.12585151991689467</v>
      </c>
      <c r="J17">
        <f t="shared" si="3"/>
        <v>0.87414848008310531</v>
      </c>
      <c r="K17">
        <f>100000*PRODUCT(J$2:J16)</f>
        <v>72272.608395117786</v>
      </c>
      <c r="L17">
        <f t="shared" si="4"/>
        <v>9095.6176148840968</v>
      </c>
      <c r="M17">
        <f t="shared" si="5"/>
        <v>338623.99793837866</v>
      </c>
      <c r="N17">
        <f>SUM(M17:M$30)</f>
        <v>1092107.9769805635</v>
      </c>
      <c r="O17">
        <f t="shared" si="6"/>
        <v>15.110952838590761</v>
      </c>
    </row>
    <row r="18" spans="1:15" x14ac:dyDescent="0.2">
      <c r="A18" t="str">
        <v>75-79</v>
      </c>
      <c r="B18">
        <v>75</v>
      </c>
      <c r="C18">
        <f>SUM(males2017!D18,males2017!D56,males2017!D113,males2017!D75)</f>
        <v>110426</v>
      </c>
      <c r="D18">
        <f>SUM(males2017!E18,males2017!E56,males2017!E113,males2017!E75)</f>
        <v>2637444</v>
      </c>
      <c r="E18" s="3">
        <v>5</v>
      </c>
      <c r="F18">
        <f t="shared" si="0"/>
        <v>4.1868566688051008E-2</v>
      </c>
      <c r="G18" s="1">
        <f t="shared" si="1"/>
        <v>-1.3781119063197804</v>
      </c>
      <c r="H18">
        <v>2.5</v>
      </c>
      <c r="I18">
        <f t="shared" si="2"/>
        <v>0.18950687984832038</v>
      </c>
      <c r="J18">
        <f t="shared" si="3"/>
        <v>0.81049312015167962</v>
      </c>
      <c r="K18">
        <f>100000*PRODUCT(J$2:J17)</f>
        <v>63176.990780233689</v>
      </c>
      <c r="L18">
        <f t="shared" si="4"/>
        <v>11972.474400968189</v>
      </c>
      <c r="M18">
        <f t="shared" si="5"/>
        <v>285953.76789874799</v>
      </c>
      <c r="N18">
        <f>SUM(M18:M$30)</f>
        <v>753483.97904218477</v>
      </c>
      <c r="O18">
        <f t="shared" si="6"/>
        <v>11.926556959055555</v>
      </c>
    </row>
    <row r="19" spans="1:15" x14ac:dyDescent="0.2">
      <c r="A19" t="str">
        <v>80-84</v>
      </c>
      <c r="B19">
        <v>80</v>
      </c>
      <c r="C19">
        <f>SUM(males2017!D19,males2017!D57,males2017!D114,males2017!D76)</f>
        <v>117190</v>
      </c>
      <c r="D19">
        <f>SUM(males2017!E19,males2017!E57,males2017!E114,males2017!E76)</f>
        <v>1708722</v>
      </c>
      <c r="E19" s="3">
        <v>5</v>
      </c>
      <c r="F19">
        <f t="shared" si="0"/>
        <v>6.8583420825622896E-2</v>
      </c>
      <c r="G19" s="1">
        <f t="shared" si="1"/>
        <v>-1.1637808568028738</v>
      </c>
      <c r="H19">
        <v>2.5</v>
      </c>
      <c r="I19">
        <f t="shared" si="2"/>
        <v>0.29272662146168976</v>
      </c>
      <c r="J19">
        <f t="shared" si="3"/>
        <v>0.70727337853831029</v>
      </c>
      <c r="K19">
        <f>100000*PRODUCT(J$2:J18)</f>
        <v>51204.5163792655</v>
      </c>
      <c r="L19">
        <f t="shared" si="4"/>
        <v>14988.925083282142</v>
      </c>
      <c r="M19">
        <f t="shared" si="5"/>
        <v>218550.26918812213</v>
      </c>
      <c r="N19">
        <f>SUM(M19:M$30)</f>
        <v>467530.21114343673</v>
      </c>
      <c r="O19">
        <f t="shared" si="6"/>
        <v>9.1306440174241352</v>
      </c>
    </row>
    <row r="20" spans="1:15" x14ac:dyDescent="0.2">
      <c r="A20" t="str">
        <v>85+</v>
      </c>
      <c r="B20">
        <v>85</v>
      </c>
      <c r="C20">
        <f>SUM(males2017!D20,males2017!D58,males2017!D115,males2017!D77)</f>
        <v>227535</v>
      </c>
      <c r="D20">
        <f>SUM(males2017!E20,males2017!E58,males2017!E115,males2017!E77)</f>
        <v>1564289</v>
      </c>
      <c r="E20" s="3">
        <v>5</v>
      </c>
      <c r="F20">
        <f t="shared" si="0"/>
        <v>0.14545585885983983</v>
      </c>
      <c r="G20" s="1">
        <f t="shared" si="1"/>
        <v>-0.83726878098788626</v>
      </c>
      <c r="H20">
        <v>2.5</v>
      </c>
      <c r="I20">
        <v>1</v>
      </c>
      <c r="J20">
        <f t="shared" si="3"/>
        <v>0</v>
      </c>
      <c r="K20">
        <f>100000*PRODUCT(J$2:J19)</f>
        <v>36215.591295983359</v>
      </c>
      <c r="L20">
        <f t="shared" si="4"/>
        <v>36215.591295983359</v>
      </c>
      <c r="M20">
        <f>K20/F20</f>
        <v>248979.94195531463</v>
      </c>
      <c r="N20">
        <f>SUM(M20:M$30)</f>
        <v>248979.94195531463</v>
      </c>
      <c r="O20">
        <f t="shared" si="6"/>
        <v>6.8749379216384296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69A2-A44C-0C42-8A29-48248F323E41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SUM(males2017!D2,males2017!D40,males2017!D97,males2017!D78)</f>
        <v>8771</v>
      </c>
      <c r="D2">
        <f>SUM(males2017!E2,males2017!E40,males2017!E97,males2017!E78)</f>
        <v>1376868</v>
      </c>
      <c r="E2" s="3">
        <v>1</v>
      </c>
      <c r="F2">
        <f>C2/D2</f>
        <v>6.3702548101924076E-3</v>
      </c>
      <c r="G2" s="1">
        <f>LOG(F2)</f>
        <v>-2.1958431955379285</v>
      </c>
      <c r="H2" s="1">
        <v>0.35</v>
      </c>
      <c r="I2">
        <f>(E2*F2)/(1+(E2-H2)*F2)</f>
        <v>6.3439864834247172E-3</v>
      </c>
      <c r="J2">
        <f>1-I2</f>
        <v>0.99365601351657529</v>
      </c>
      <c r="K2">
        <v>100000</v>
      </c>
      <c r="L2">
        <f>K2-K3</f>
        <v>634.39864834246691</v>
      </c>
      <c r="M2">
        <f>E2*K3+H2*L2</f>
        <v>99587.640878577397</v>
      </c>
      <c r="N2">
        <f>SUM(M2:M$30)</f>
        <v>7637239.0053152982</v>
      </c>
      <c r="O2">
        <f>N2/K2</f>
        <v>76.372390053152984</v>
      </c>
    </row>
    <row r="3" spans="1:15" x14ac:dyDescent="0.2">
      <c r="A3" t="str">
        <v>1-4</v>
      </c>
      <c r="B3">
        <v>1</v>
      </c>
      <c r="C3">
        <f>SUM(males2017!D3,males2017!D41,males2017!D98,males2017!D79)</f>
        <v>1525</v>
      </c>
      <c r="D3">
        <f>SUM(males2017!E3,males2017!E41,males2017!E98,males2017!E79)</f>
        <v>5523879</v>
      </c>
      <c r="E3" s="3">
        <v>4</v>
      </c>
      <c r="F3">
        <f t="shared" ref="F3:F20" si="0">C3/D3</f>
        <v>2.7607411386092998E-4</v>
      </c>
      <c r="G3" s="1">
        <f t="shared" ref="G3:G20" si="1">LOG(F3)</f>
        <v>-3.5589743131521283</v>
      </c>
      <c r="H3">
        <v>1.35</v>
      </c>
      <c r="I3">
        <f t="shared" ref="I3:I19" si="2">(E3*F3)/(1+(E3-H3)*F3)</f>
        <v>1.1034891467546046E-3</v>
      </c>
      <c r="J3">
        <f t="shared" ref="J3:J20" si="3">1-I3</f>
        <v>0.99889651085324538</v>
      </c>
      <c r="K3">
        <f>100000*PRODUCT(J2:J$2)</f>
        <v>99365.601351657533</v>
      </c>
      <c r="L3">
        <f t="shared" ref="L3:L20" si="4">K3-K4</f>
        <v>109.64886265230598</v>
      </c>
      <c r="M3">
        <f t="shared" ref="M3:M19" si="5">E3*K4+H3*L3</f>
        <v>397171.8359206015</v>
      </c>
      <c r="N3">
        <f>SUM(M3:M$30)</f>
        <v>7537651.3644367214</v>
      </c>
      <c r="O3">
        <f t="shared" ref="O3:O20" si="6">N3/K3</f>
        <v>75.857754211749508</v>
      </c>
    </row>
    <row r="4" spans="1:15" x14ac:dyDescent="0.2">
      <c r="A4" t="str">
        <v>5-9</v>
      </c>
      <c r="B4">
        <v>5</v>
      </c>
      <c r="C4">
        <f>SUM(males2017!D4,males2017!D42,males2017!D99,males2017!D80)</f>
        <v>880</v>
      </c>
      <c r="D4">
        <f>SUM(males2017!E4,males2017!E42,males2017!E99,males2017!E80)</f>
        <v>6897962</v>
      </c>
      <c r="E4" s="3">
        <v>5</v>
      </c>
      <c r="F4">
        <f t="shared" si="0"/>
        <v>1.2757391241065115E-4</v>
      </c>
      <c r="G4" s="1">
        <f t="shared" si="1"/>
        <v>-3.8942381254144349</v>
      </c>
      <c r="H4">
        <v>2.5</v>
      </c>
      <c r="I4">
        <f t="shared" si="2"/>
        <v>6.3766618812717731E-4</v>
      </c>
      <c r="J4">
        <f t="shared" si="3"/>
        <v>0.99936233381187278</v>
      </c>
      <c r="K4">
        <f>100000*PRODUCT(J$2:J3)</f>
        <v>99255.952489005227</v>
      </c>
      <c r="L4">
        <f t="shared" si="4"/>
        <v>63.292164872589638</v>
      </c>
      <c r="M4">
        <f t="shared" si="5"/>
        <v>496121.53203284467</v>
      </c>
      <c r="N4">
        <f>SUM(M4:M$30)</f>
        <v>7140479.5285161193</v>
      </c>
      <c r="O4">
        <f t="shared" si="6"/>
        <v>71.940063537318665</v>
      </c>
    </row>
    <row r="5" spans="1:15" x14ac:dyDescent="0.2">
      <c r="A5" t="str">
        <v>10-14</v>
      </c>
      <c r="B5">
        <v>10</v>
      </c>
      <c r="C5">
        <f>SUM(males2017!D5,males2017!D43,males2017!D100,males2017!D81)</f>
        <v>1350</v>
      </c>
      <c r="D5">
        <f>SUM(males2017!E5,males2017!E43,males2017!E100,males2017!E81)</f>
        <v>6953628</v>
      </c>
      <c r="E5" s="3">
        <v>5</v>
      </c>
      <c r="F5">
        <f t="shared" si="0"/>
        <v>1.9414325874205523E-4</v>
      </c>
      <c r="G5" s="1">
        <f t="shared" si="1"/>
        <v>-3.7118776849116766</v>
      </c>
      <c r="H5">
        <v>2.5</v>
      </c>
      <c r="I5">
        <f t="shared" si="2"/>
        <v>9.7024537721199786E-4</v>
      </c>
      <c r="J5">
        <f t="shared" si="3"/>
        <v>0.99902975462278798</v>
      </c>
      <c r="K5">
        <f>100000*PRODUCT(J$2:J4)</f>
        <v>99192.660324132637</v>
      </c>
      <c r="L5">
        <f t="shared" si="4"/>
        <v>96.241220132855233</v>
      </c>
      <c r="M5">
        <f t="shared" si="5"/>
        <v>495722.69857033109</v>
      </c>
      <c r="N5">
        <f>SUM(M5:M$30)</f>
        <v>6644357.9964832757</v>
      </c>
      <c r="O5">
        <f t="shared" si="6"/>
        <v>66.984371371545578</v>
      </c>
    </row>
    <row r="6" spans="1:15" x14ac:dyDescent="0.2">
      <c r="A6" t="str">
        <v>15-19</v>
      </c>
      <c r="B6">
        <v>15</v>
      </c>
      <c r="C6">
        <f>SUM(males2017!D6,males2017!D44,males2017!D101,males2017!D82)</f>
        <v>5269</v>
      </c>
      <c r="D6">
        <f>SUM(males2017!E6,males2017!E44,males2017!E101,males2017!E82)</f>
        <v>7119868</v>
      </c>
      <c r="E6" s="3">
        <v>5</v>
      </c>
      <c r="F6">
        <f t="shared" si="0"/>
        <v>7.4004180976388885E-4</v>
      </c>
      <c r="G6" s="1">
        <f t="shared" si="1"/>
        <v>-3.1307437434625207</v>
      </c>
      <c r="H6">
        <v>2.5</v>
      </c>
      <c r="I6">
        <f t="shared" si="2"/>
        <v>3.6933759173244565E-3</v>
      </c>
      <c r="J6">
        <f t="shared" si="3"/>
        <v>0.99630662408267556</v>
      </c>
      <c r="K6">
        <f>100000*PRODUCT(J$2:J5)</f>
        <v>99096.419103999782</v>
      </c>
      <c r="L6">
        <f t="shared" si="4"/>
        <v>366.00032781180926</v>
      </c>
      <c r="M6">
        <f t="shared" si="5"/>
        <v>494567.0947004694</v>
      </c>
      <c r="N6">
        <f>SUM(M6:M$30)</f>
        <v>6148635.2979129441</v>
      </c>
      <c r="O6">
        <f t="shared" si="6"/>
        <v>62.04699779777178</v>
      </c>
    </row>
    <row r="7" spans="1:15" x14ac:dyDescent="0.2">
      <c r="A7" t="str">
        <v>20-24</v>
      </c>
      <c r="B7">
        <v>20</v>
      </c>
      <c r="C7">
        <f>SUM(males2017!D7,males2017!D45,males2017!D102,males2017!D83)</f>
        <v>10603</v>
      </c>
      <c r="D7">
        <f>SUM(males2017!E7,males2017!E45,males2017!E102,males2017!E83)</f>
        <v>7750938</v>
      </c>
      <c r="E7" s="3">
        <v>5</v>
      </c>
      <c r="F7">
        <f t="shared" si="0"/>
        <v>1.3679634645510001E-3</v>
      </c>
      <c r="G7" s="1">
        <f t="shared" si="1"/>
        <v>-2.8639255015601877</v>
      </c>
      <c r="H7">
        <v>2.5</v>
      </c>
      <c r="I7">
        <f t="shared" si="2"/>
        <v>6.8165054965669634E-3</v>
      </c>
      <c r="J7">
        <f t="shared" si="3"/>
        <v>0.99318349450343302</v>
      </c>
      <c r="K7">
        <f>100000*PRODUCT(J$2:J6)</f>
        <v>98730.418776187973</v>
      </c>
      <c r="L7">
        <f t="shared" si="4"/>
        <v>672.99644226624514</v>
      </c>
      <c r="M7">
        <f t="shared" si="5"/>
        <v>491969.60277527425</v>
      </c>
      <c r="N7">
        <f>SUM(M7:M$30)</f>
        <v>5654068.2032124754</v>
      </c>
      <c r="O7">
        <f t="shared" si="6"/>
        <v>57.267742538697064</v>
      </c>
    </row>
    <row r="8" spans="1:15" x14ac:dyDescent="0.2">
      <c r="A8" t="str">
        <v>25-29</v>
      </c>
      <c r="B8">
        <v>25</v>
      </c>
      <c r="C8">
        <f>SUM(males2017!D8,males2017!D46,males2017!D103,males2017!D84)</f>
        <v>13599</v>
      </c>
      <c r="D8">
        <f>SUM(males2017!E8,males2017!E46,males2017!E103,males2017!E84)</f>
        <v>8349071</v>
      </c>
      <c r="E8" s="3">
        <v>5</v>
      </c>
      <c r="F8">
        <f t="shared" si="0"/>
        <v>1.628803971124452E-3</v>
      </c>
      <c r="G8" s="1">
        <f t="shared" si="1"/>
        <v>-2.7881311805053355</v>
      </c>
      <c r="H8">
        <v>2.5</v>
      </c>
      <c r="I8">
        <f t="shared" si="2"/>
        <v>8.1109918164213972E-3</v>
      </c>
      <c r="J8">
        <f t="shared" si="3"/>
        <v>0.99188900818357861</v>
      </c>
      <c r="K8">
        <f>100000*PRODUCT(J$2:J7)</f>
        <v>98057.422333921728</v>
      </c>
      <c r="L8">
        <f t="shared" si="4"/>
        <v>795.34295008982008</v>
      </c>
      <c r="M8">
        <f t="shared" si="5"/>
        <v>488298.7542943841</v>
      </c>
      <c r="N8">
        <f>SUM(M8:M$30)</f>
        <v>5162098.6004372016</v>
      </c>
      <c r="O8">
        <f t="shared" si="6"/>
        <v>52.64362939154519</v>
      </c>
    </row>
    <row r="9" spans="1:15" x14ac:dyDescent="0.2">
      <c r="A9" t="str">
        <v>30-34</v>
      </c>
      <c r="B9">
        <v>30</v>
      </c>
      <c r="C9">
        <f>SUM(males2017!D9,males2017!D47,males2017!D104,males2017!D85)</f>
        <v>14672</v>
      </c>
      <c r="D9">
        <f>SUM(males2017!E9,males2017!E47,males2017!E104,males2017!E85)</f>
        <v>7656365</v>
      </c>
      <c r="E9" s="3">
        <v>5</v>
      </c>
      <c r="F9">
        <f t="shared" si="0"/>
        <v>1.9163140733233068E-3</v>
      </c>
      <c r="G9" s="1">
        <f t="shared" si="1"/>
        <v>-2.717533310950071</v>
      </c>
      <c r="H9">
        <v>2.5</v>
      </c>
      <c r="I9">
        <f t="shared" si="2"/>
        <v>9.5358859853283059E-3</v>
      </c>
      <c r="J9">
        <f t="shared" si="3"/>
        <v>0.99046411401467171</v>
      </c>
      <c r="K9">
        <f>100000*PRODUCT(J$2:J8)</f>
        <v>97262.079383831908</v>
      </c>
      <c r="L9">
        <f t="shared" si="4"/>
        <v>927.48009970017301</v>
      </c>
      <c r="M9">
        <f t="shared" si="5"/>
        <v>483991.69666990911</v>
      </c>
      <c r="N9">
        <f>SUM(M9:M$30)</f>
        <v>4673799.8461428182</v>
      </c>
      <c r="O9">
        <f t="shared" si="6"/>
        <v>48.053669793530595</v>
      </c>
    </row>
    <row r="10" spans="1:15" x14ac:dyDescent="0.2">
      <c r="A10" t="str">
        <v>35-39</v>
      </c>
      <c r="B10">
        <v>35</v>
      </c>
      <c r="C10">
        <f>SUM(males2017!D10,males2017!D48,males2017!D105,males2017!D86)</f>
        <v>16255</v>
      </c>
      <c r="D10">
        <f>SUM(males2017!E10,males2017!E48,males2017!E105,males2017!E86)</f>
        <v>7147126</v>
      </c>
      <c r="E10" s="3">
        <v>5</v>
      </c>
      <c r="F10">
        <f t="shared" si="0"/>
        <v>2.274340762986409E-3</v>
      </c>
      <c r="G10" s="1">
        <f t="shared" si="1"/>
        <v>-2.6431444647154136</v>
      </c>
      <c r="H10">
        <v>2.5</v>
      </c>
      <c r="I10">
        <f t="shared" si="2"/>
        <v>1.1307411547416662E-2</v>
      </c>
      <c r="J10">
        <f t="shared" si="3"/>
        <v>0.98869258845258334</v>
      </c>
      <c r="K10">
        <f>100000*PRODUCT(J$2:J9)</f>
        <v>96334.599284131735</v>
      </c>
      <c r="L10">
        <f t="shared" si="4"/>
        <v>1089.2949603611341</v>
      </c>
      <c r="M10">
        <f t="shared" si="5"/>
        <v>478949.75901975582</v>
      </c>
      <c r="N10">
        <f>SUM(M10:M$30)</f>
        <v>4189808.149472909</v>
      </c>
      <c r="O10">
        <f t="shared" si="6"/>
        <v>43.492246613445516</v>
      </c>
    </row>
    <row r="11" spans="1:15" x14ac:dyDescent="0.2">
      <c r="A11" t="str">
        <v>40-44</v>
      </c>
      <c r="B11">
        <v>40</v>
      </c>
      <c r="C11">
        <f>SUM(males2017!D11,males2017!D49,males2017!D106,males2017!D87)</f>
        <v>18206</v>
      </c>
      <c r="D11">
        <f>SUM(males2017!E11,males2017!E49,males2017!E106,males2017!E87)</f>
        <v>6463261</v>
      </c>
      <c r="E11" s="3">
        <v>5</v>
      </c>
      <c r="F11">
        <f t="shared" si="0"/>
        <v>2.8168443143484381E-3</v>
      </c>
      <c r="G11" s="1">
        <f t="shared" si="1"/>
        <v>-2.5502371556013164</v>
      </c>
      <c r="H11">
        <v>2.5</v>
      </c>
      <c r="I11">
        <f t="shared" si="2"/>
        <v>1.3985732494097201E-2</v>
      </c>
      <c r="J11">
        <f t="shared" si="3"/>
        <v>0.98601426750590282</v>
      </c>
      <c r="K11">
        <f>100000*PRODUCT(J$2:J10)</f>
        <v>95245.304323770601</v>
      </c>
      <c r="L11">
        <f t="shared" si="4"/>
        <v>1332.0753475911333</v>
      </c>
      <c r="M11">
        <f t="shared" si="5"/>
        <v>472896.33324987523</v>
      </c>
      <c r="N11">
        <f>SUM(M11:M$30)</f>
        <v>3710858.3904531533</v>
      </c>
      <c r="O11">
        <f t="shared" si="6"/>
        <v>38.961063926455694</v>
      </c>
    </row>
    <row r="12" spans="1:15" x14ac:dyDescent="0.2">
      <c r="A12" t="str">
        <v>45-49</v>
      </c>
      <c r="B12">
        <v>45</v>
      </c>
      <c r="C12">
        <f>SUM(males2017!D12,males2017!D50,males2017!D107,males2017!D88)</f>
        <v>27191</v>
      </c>
      <c r="D12">
        <f>SUM(males2017!E12,males2017!E50,males2017!E107,males2017!E88)</f>
        <v>6785926</v>
      </c>
      <c r="E12" s="3">
        <v>5</v>
      </c>
      <c r="F12">
        <f t="shared" si="0"/>
        <v>4.00696971938686E-3</v>
      </c>
      <c r="G12" s="1">
        <f t="shared" si="1"/>
        <v>-2.3971839395121179</v>
      </c>
      <c r="H12">
        <v>2.5</v>
      </c>
      <c r="I12">
        <f t="shared" si="2"/>
        <v>1.983614155057771E-2</v>
      </c>
      <c r="J12">
        <f t="shared" si="3"/>
        <v>0.98016385844942233</v>
      </c>
      <c r="K12">
        <f>100000*PRODUCT(J$2:J11)</f>
        <v>93913.228976179467</v>
      </c>
      <c r="L12">
        <f t="shared" si="4"/>
        <v>1862.8761034433119</v>
      </c>
      <c r="M12">
        <f t="shared" si="5"/>
        <v>464908.95462228905</v>
      </c>
      <c r="N12">
        <f>SUM(M12:M$30)</f>
        <v>3237962.0572032779</v>
      </c>
      <c r="O12">
        <f t="shared" si="6"/>
        <v>34.478231581458751</v>
      </c>
    </row>
    <row r="13" spans="1:15" x14ac:dyDescent="0.2">
      <c r="A13" t="str">
        <v>50-54</v>
      </c>
      <c r="B13">
        <v>50</v>
      </c>
      <c r="C13">
        <f>SUM(males2017!D13,males2017!D51,males2017!D108,males2017!D89)</f>
        <v>43119</v>
      </c>
      <c r="D13">
        <f>SUM(males2017!E13,males2017!E51,males2017!E108,males2017!E89)</f>
        <v>6818857</v>
      </c>
      <c r="E13" s="3">
        <v>5</v>
      </c>
      <c r="F13">
        <f t="shared" si="0"/>
        <v>6.3234938054867558E-3</v>
      </c>
      <c r="G13" s="1">
        <f t="shared" si="1"/>
        <v>-2.1990429025416329</v>
      </c>
      <c r="H13">
        <v>2.5</v>
      </c>
      <c r="I13">
        <f t="shared" si="2"/>
        <v>3.1125415595653003E-2</v>
      </c>
      <c r="J13">
        <f t="shared" si="3"/>
        <v>0.96887458440434704</v>
      </c>
      <c r="K13">
        <f>100000*PRODUCT(J$2:J12)</f>
        <v>92050.352872736155</v>
      </c>
      <c r="L13">
        <f t="shared" si="4"/>
        <v>2865.1054888904182</v>
      </c>
      <c r="M13">
        <f t="shared" si="5"/>
        <v>453089.00064145471</v>
      </c>
      <c r="N13">
        <f>SUM(M13:M$30)</f>
        <v>2773053.1025809888</v>
      </c>
      <c r="O13">
        <f t="shared" si="6"/>
        <v>30.125393505170614</v>
      </c>
    </row>
    <row r="14" spans="1:15" x14ac:dyDescent="0.2">
      <c r="A14" t="str">
        <v>55-59</v>
      </c>
      <c r="B14">
        <v>55</v>
      </c>
      <c r="C14">
        <f>SUM(males2017!D14,males2017!D52,males2017!D109,males2017!D90)</f>
        <v>66524</v>
      </c>
      <c r="D14">
        <f>SUM(males2017!E14,males2017!E52,males2017!E109,males2017!E90)</f>
        <v>6939504</v>
      </c>
      <c r="E14" s="3">
        <v>5</v>
      </c>
      <c r="F14">
        <f t="shared" si="0"/>
        <v>9.586275906750685E-3</v>
      </c>
      <c r="G14" s="1">
        <f t="shared" si="1"/>
        <v>-2.0183500755471351</v>
      </c>
      <c r="H14">
        <v>2.5</v>
      </c>
      <c r="I14">
        <f t="shared" si="2"/>
        <v>4.6809556230996197E-2</v>
      </c>
      <c r="J14">
        <f t="shared" si="3"/>
        <v>0.95319044376900375</v>
      </c>
      <c r="K14">
        <f>100000*PRODUCT(J$2:J13)</f>
        <v>89185.247383845737</v>
      </c>
      <c r="L14">
        <f t="shared" si="4"/>
        <v>4174.7218523894408</v>
      </c>
      <c r="M14">
        <f t="shared" si="5"/>
        <v>435489.43228825508</v>
      </c>
      <c r="N14">
        <f>SUM(M14:M$30)</f>
        <v>2319964.1019395338</v>
      </c>
      <c r="O14">
        <f t="shared" si="6"/>
        <v>26.012868383428991</v>
      </c>
    </row>
    <row r="15" spans="1:15" x14ac:dyDescent="0.2">
      <c r="A15" t="str">
        <v>60-64</v>
      </c>
      <c r="B15">
        <v>60</v>
      </c>
      <c r="C15">
        <f>SUM(males2017!D15,males2017!D53,males2017!D110,males2017!D91)</f>
        <v>85509</v>
      </c>
      <c r="D15">
        <f>SUM(males2017!E15,males2017!E53,males2017!E110,males2017!E91)</f>
        <v>6238617</v>
      </c>
      <c r="E15" s="3">
        <v>5</v>
      </c>
      <c r="F15">
        <f t="shared" si="0"/>
        <v>1.3706403198016484E-2</v>
      </c>
      <c r="G15" s="1">
        <f t="shared" si="1"/>
        <v>-1.8630764967928024</v>
      </c>
      <c r="H15">
        <v>2.5</v>
      </c>
      <c r="I15">
        <f t="shared" si="2"/>
        <v>6.6261498937719127E-2</v>
      </c>
      <c r="J15">
        <f t="shared" si="3"/>
        <v>0.93373850106228085</v>
      </c>
      <c r="K15">
        <f>100000*PRODUCT(J$2:J14)</f>
        <v>85010.525531456296</v>
      </c>
      <c r="L15">
        <f t="shared" si="4"/>
        <v>5632.9248471975443</v>
      </c>
      <c r="M15">
        <f t="shared" si="5"/>
        <v>410970.31553928764</v>
      </c>
      <c r="N15">
        <f>SUM(M15:M$30)</f>
        <v>1884474.6696512788</v>
      </c>
      <c r="O15">
        <f t="shared" si="6"/>
        <v>22.167545228901918</v>
      </c>
    </row>
    <row r="16" spans="1:15" x14ac:dyDescent="0.2">
      <c r="A16" t="str">
        <v>65-69</v>
      </c>
      <c r="B16">
        <v>65</v>
      </c>
      <c r="C16">
        <f>SUM(males2017!D16,males2017!D54,males2017!D111,males2017!D92)</f>
        <v>97186</v>
      </c>
      <c r="D16">
        <f>SUM(males2017!E16,males2017!E54,males2017!E111,males2017!E92)</f>
        <v>5203229</v>
      </c>
      <c r="E16" s="3">
        <v>5</v>
      </c>
      <c r="F16">
        <f t="shared" si="0"/>
        <v>1.8678017054409867E-2</v>
      </c>
      <c r="G16" s="1">
        <f t="shared" si="1"/>
        <v>-1.728669232390704</v>
      </c>
      <c r="H16">
        <v>2.5</v>
      </c>
      <c r="I16">
        <f t="shared" si="2"/>
        <v>8.922377719192523E-2</v>
      </c>
      <c r="J16">
        <f t="shared" si="3"/>
        <v>0.9107762228080748</v>
      </c>
      <c r="K16">
        <f>100000*PRODUCT(J$2:J15)</f>
        <v>79377.600684258752</v>
      </c>
      <c r="L16">
        <f t="shared" si="4"/>
        <v>7082.3693574819044</v>
      </c>
      <c r="M16">
        <f t="shared" si="5"/>
        <v>379182.08002758899</v>
      </c>
      <c r="N16">
        <f>SUM(M16:M$30)</f>
        <v>1473504.3541119911</v>
      </c>
      <c r="O16">
        <f t="shared" si="6"/>
        <v>18.563226167205119</v>
      </c>
    </row>
    <row r="17" spans="1:15" x14ac:dyDescent="0.2">
      <c r="A17" t="str">
        <v>70-74</v>
      </c>
      <c r="B17">
        <v>70</v>
      </c>
      <c r="C17">
        <f>SUM(males2017!D17,males2017!D55,males2017!D112,males2017!D93)</f>
        <v>104776</v>
      </c>
      <c r="D17">
        <f>SUM(males2017!E17,males2017!E55,males2017!E112,males2017!E93)</f>
        <v>3897014</v>
      </c>
      <c r="E17" s="3">
        <v>5</v>
      </c>
      <c r="F17">
        <f t="shared" si="0"/>
        <v>2.6886226223462373E-2</v>
      </c>
      <c r="G17" s="1">
        <f t="shared" si="1"/>
        <v>-1.5704701514896684</v>
      </c>
      <c r="H17">
        <v>2.5</v>
      </c>
      <c r="I17">
        <f t="shared" si="2"/>
        <v>0.12596436507833458</v>
      </c>
      <c r="J17">
        <f t="shared" si="3"/>
        <v>0.87403563492166536</v>
      </c>
      <c r="K17">
        <f>100000*PRODUCT(J$2:J16)</f>
        <v>72295.231326776848</v>
      </c>
      <c r="L17">
        <f t="shared" si="4"/>
        <v>9106.6229122687728</v>
      </c>
      <c r="M17">
        <f t="shared" si="5"/>
        <v>338709.59935321234</v>
      </c>
      <c r="N17">
        <f>SUM(M17:M$30)</f>
        <v>1094322.2740844022</v>
      </c>
      <c r="O17">
        <f t="shared" si="6"/>
        <v>15.136852790995706</v>
      </c>
    </row>
    <row r="18" spans="1:15" x14ac:dyDescent="0.2">
      <c r="A18" t="str">
        <v>75-79</v>
      </c>
      <c r="B18">
        <v>75</v>
      </c>
      <c r="C18">
        <f>SUM(males2017!D18,males2017!D56,males2017!D113,males2017!D94)</f>
        <v>107330</v>
      </c>
      <c r="D18">
        <f>SUM(males2017!E18,males2017!E56,males2017!E113,males2017!E94)</f>
        <v>2566928</v>
      </c>
      <c r="E18" s="3">
        <v>5</v>
      </c>
      <c r="F18">
        <f t="shared" si="0"/>
        <v>4.1812625831343923E-2</v>
      </c>
      <c r="G18" s="1">
        <f t="shared" si="1"/>
        <v>-1.3786925579158784</v>
      </c>
      <c r="H18">
        <v>2.5</v>
      </c>
      <c r="I18">
        <f t="shared" si="2"/>
        <v>0.18927764118404955</v>
      </c>
      <c r="J18">
        <f t="shared" si="3"/>
        <v>0.81072235881595045</v>
      </c>
      <c r="K18">
        <f>100000*PRODUCT(J$2:J17)</f>
        <v>63188.608414508075</v>
      </c>
      <c r="L18">
        <f t="shared" si="4"/>
        <v>11960.190750400681</v>
      </c>
      <c r="M18">
        <f t="shared" si="5"/>
        <v>286042.56519653869</v>
      </c>
      <c r="N18">
        <f>SUM(M18:M$30)</f>
        <v>755612.67473118985</v>
      </c>
      <c r="O18">
        <f t="shared" si="6"/>
        <v>11.958052150388891</v>
      </c>
    </row>
    <row r="19" spans="1:15" x14ac:dyDescent="0.2">
      <c r="A19" t="str">
        <v>80-84</v>
      </c>
      <c r="B19">
        <v>80</v>
      </c>
      <c r="C19">
        <f>SUM(males2017!D19,males2017!D57,males2017!D114,males2017!D95)</f>
        <v>113719</v>
      </c>
      <c r="D19">
        <f>SUM(males2017!E19,males2017!E57,males2017!E114,males2017!E95)</f>
        <v>1664435</v>
      </c>
      <c r="E19" s="3">
        <v>5</v>
      </c>
      <c r="F19">
        <f t="shared" si="0"/>
        <v>6.8322884342134113E-2</v>
      </c>
      <c r="G19" s="1">
        <f t="shared" si="1"/>
        <v>-1.1654338076084079</v>
      </c>
      <c r="H19">
        <v>2.5</v>
      </c>
      <c r="I19">
        <f t="shared" si="2"/>
        <v>0.29177683442955871</v>
      </c>
      <c r="J19">
        <f t="shared" si="3"/>
        <v>0.70822316557044129</v>
      </c>
      <c r="K19">
        <f>100000*PRODUCT(J$2:J18)</f>
        <v>51228.417664107394</v>
      </c>
      <c r="L19">
        <f t="shared" si="4"/>
        <v>14947.265538868538</v>
      </c>
      <c r="M19">
        <f t="shared" si="5"/>
        <v>218773.92447336562</v>
      </c>
      <c r="N19">
        <f>SUM(M19:M$30)</f>
        <v>469570.10953465116</v>
      </c>
      <c r="O19">
        <f t="shared" si="6"/>
        <v>9.1662036608960129</v>
      </c>
    </row>
    <row r="20" spans="1:15" x14ac:dyDescent="0.2">
      <c r="A20" t="str">
        <v>85+</v>
      </c>
      <c r="B20">
        <v>85</v>
      </c>
      <c r="C20">
        <f>SUM(males2017!D20,males2017!D58,males2017!D115,males2017!D96)</f>
        <v>219674</v>
      </c>
      <c r="D20">
        <f>SUM(males2017!E20,males2017!E58,males2017!E115,males2017!E96)</f>
        <v>1518513</v>
      </c>
      <c r="E20" s="3">
        <v>5</v>
      </c>
      <c r="F20">
        <f t="shared" si="0"/>
        <v>0.14466389158341086</v>
      </c>
      <c r="G20" s="1">
        <f t="shared" si="1"/>
        <v>-0.83963985618575376</v>
      </c>
      <c r="H20">
        <v>2.5</v>
      </c>
      <c r="I20">
        <v>1</v>
      </c>
      <c r="J20">
        <f t="shared" si="3"/>
        <v>0</v>
      </c>
      <c r="K20">
        <f>100000*PRODUCT(J$2:J19)</f>
        <v>36281.152125238856</v>
      </c>
      <c r="L20">
        <f t="shared" si="4"/>
        <v>36281.152125238856</v>
      </c>
      <c r="M20">
        <f>K20/F20</f>
        <v>250796.18506128551</v>
      </c>
      <c r="N20">
        <f>SUM(M20:M$30)</f>
        <v>250796.18506128551</v>
      </c>
      <c r="O20">
        <f t="shared" si="6"/>
        <v>6.9125749974962902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E66F-6D35-5D4F-B285-7BBD45AF1F07}">
  <dimension ref="A1:O20"/>
  <sheetViews>
    <sheetView workbookViewId="0">
      <selection activeCell="C28" sqref="C28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SUM(males2017!D2,males2017!D40,males2017!D59,males2017!D78)</f>
        <v>8660</v>
      </c>
      <c r="D2">
        <f>SUM(males2017!E2,males2017!E40,males2017!E59,males2017!E78)</f>
        <v>1359587</v>
      </c>
      <c r="E2" s="3">
        <v>1</v>
      </c>
      <c r="F2">
        <f>C2/D2</f>
        <v>6.3695813508072669E-3</v>
      </c>
      <c r="G2" s="1">
        <f>LOG(F2)</f>
        <v>-2.1958891113081673</v>
      </c>
      <c r="H2" s="1">
        <v>0.35</v>
      </c>
      <c r="I2">
        <f>(E2*F2)/(1+(E2-H2)*F2)</f>
        <v>6.3433185664393031E-3</v>
      </c>
      <c r="J2">
        <f>1-I2</f>
        <v>0.99365668143356067</v>
      </c>
      <c r="K2">
        <v>100000</v>
      </c>
      <c r="L2">
        <f>K2-K3</f>
        <v>634.33185664392659</v>
      </c>
      <c r="M2">
        <f>E2*K3+H2*L2</f>
        <v>99587.684293181446</v>
      </c>
      <c r="N2">
        <f>SUM(M2:M$30)</f>
        <v>7622051.7937918864</v>
      </c>
      <c r="O2">
        <f>N2/K2</f>
        <v>76.220517937918871</v>
      </c>
    </row>
    <row r="3" spans="1:15" x14ac:dyDescent="0.2">
      <c r="A3" t="str">
        <v>1-4</v>
      </c>
      <c r="B3">
        <v>1</v>
      </c>
      <c r="C3">
        <f>SUM(males2017!D3,males2017!D41,males2017!D60,males2017!D79)</f>
        <v>1534</v>
      </c>
      <c r="D3">
        <f>SUM(males2017!E3,males2017!E41,males2017!E60,males2017!E79)</f>
        <v>5458333</v>
      </c>
      <c r="E3" s="3">
        <v>4</v>
      </c>
      <c r="F3">
        <f t="shared" ref="F3:F20" si="0">C3/D3</f>
        <v>2.8103818510156857E-4</v>
      </c>
      <c r="G3" s="1">
        <f t="shared" ref="G3:G20" si="1">LOG(F3)</f>
        <v>-3.5512346678093949</v>
      </c>
      <c r="H3">
        <v>1.35</v>
      </c>
      <c r="I3">
        <f t="shared" ref="I3:I19" si="2">(E3*F3)/(1+(E3-H3)*F3)</f>
        <v>1.123316149366704E-3</v>
      </c>
      <c r="J3">
        <f t="shared" ref="J3:J20" si="3">1-I3</f>
        <v>0.99887668385063333</v>
      </c>
      <c r="K3">
        <f>100000*PRODUCT(J2:J$2)</f>
        <v>99365.668143356073</v>
      </c>
      <c r="L3">
        <f t="shared" ref="L3:L20" si="4">K3-K4</f>
        <v>111.61905971803935</v>
      </c>
      <c r="M3">
        <f t="shared" ref="M3:M19" si="5">E3*K4+H3*L3</f>
        <v>397166.88206517149</v>
      </c>
      <c r="N3">
        <f>SUM(M3:M$30)</f>
        <v>7522464.1094987048</v>
      </c>
      <c r="O3">
        <f t="shared" ref="O3:O20" si="6">N3/K3</f>
        <v>75.704861146265856</v>
      </c>
    </row>
    <row r="4" spans="1:15" x14ac:dyDescent="0.2">
      <c r="A4" t="str">
        <v>5-9</v>
      </c>
      <c r="B4">
        <v>5</v>
      </c>
      <c r="C4">
        <f>SUM(males2017!D4,males2017!D42,males2017!D61,males2017!D80)</f>
        <v>892</v>
      </c>
      <c r="D4">
        <f>SUM(males2017!E4,males2017!E42,males2017!E61,males2017!E80)</f>
        <v>6826150</v>
      </c>
      <c r="E4" s="3">
        <v>5</v>
      </c>
      <c r="F4">
        <f t="shared" si="0"/>
        <v>1.306739523743252E-4</v>
      </c>
      <c r="G4" s="1">
        <f t="shared" si="1"/>
        <v>-3.8838109729969879</v>
      </c>
      <c r="H4">
        <v>2.5</v>
      </c>
      <c r="I4">
        <f t="shared" si="2"/>
        <v>6.5315638555557835E-4</v>
      </c>
      <c r="J4">
        <f t="shared" si="3"/>
        <v>0.99934684361444437</v>
      </c>
      <c r="K4">
        <f>100000*PRODUCT(J$2:J3)</f>
        <v>99254.049083638034</v>
      </c>
      <c r="L4">
        <f t="shared" si="4"/>
        <v>64.828415951240459</v>
      </c>
      <c r="M4">
        <f t="shared" si="5"/>
        <v>496108.17437831208</v>
      </c>
      <c r="N4">
        <f>SUM(M4:M$30)</f>
        <v>7125297.2274335334</v>
      </c>
      <c r="O4">
        <f t="shared" si="6"/>
        <v>71.788479091964163</v>
      </c>
    </row>
    <row r="5" spans="1:15" x14ac:dyDescent="0.2">
      <c r="A5" t="str">
        <v>10-14</v>
      </c>
      <c r="B5">
        <v>10</v>
      </c>
      <c r="C5">
        <f>SUM(males2017!D5,males2017!D43,males2017!D62,males2017!D81)</f>
        <v>1353</v>
      </c>
      <c r="D5">
        <f>SUM(males2017!E5,males2017!E43,males2017!E62,males2017!E81)</f>
        <v>6896461</v>
      </c>
      <c r="E5" s="3">
        <v>5</v>
      </c>
      <c r="F5">
        <f t="shared" si="0"/>
        <v>1.9618758084762606E-4</v>
      </c>
      <c r="G5" s="1">
        <f t="shared" si="1"/>
        <v>-3.7073284879859143</v>
      </c>
      <c r="H5">
        <v>2.5</v>
      </c>
      <c r="I5">
        <f t="shared" si="2"/>
        <v>9.8045702051068268E-4</v>
      </c>
      <c r="J5">
        <f t="shared" si="3"/>
        <v>0.99901954297948936</v>
      </c>
      <c r="K5">
        <f>100000*PRODUCT(J$2:J4)</f>
        <v>99189.220667686794</v>
      </c>
      <c r="L5">
        <f t="shared" si="4"/>
        <v>97.250767762612668</v>
      </c>
      <c r="M5">
        <f t="shared" si="5"/>
        <v>495702.97641902743</v>
      </c>
      <c r="N5">
        <f>SUM(M5:M$30)</f>
        <v>6629189.0530552212</v>
      </c>
      <c r="O5">
        <f t="shared" si="6"/>
        <v>66.833764883232263</v>
      </c>
    </row>
    <row r="6" spans="1:15" x14ac:dyDescent="0.2">
      <c r="A6" t="str">
        <v>15-19</v>
      </c>
      <c r="B6">
        <v>15</v>
      </c>
      <c r="C6">
        <f>SUM(males2017!D6,males2017!D44,males2017!D63,males2017!D82)</f>
        <v>5312</v>
      </c>
      <c r="D6">
        <f>SUM(males2017!E6,males2017!E44,males2017!E63,males2017!E82)</f>
        <v>7027520</v>
      </c>
      <c r="E6" s="3">
        <v>5</v>
      </c>
      <c r="F6">
        <f t="shared" si="0"/>
        <v>7.5588543326806615E-4</v>
      </c>
      <c r="G6" s="1">
        <f t="shared" si="1"/>
        <v>-3.1215440239034771</v>
      </c>
      <c r="H6">
        <v>2.5</v>
      </c>
      <c r="I6">
        <f t="shared" si="2"/>
        <v>3.772298602431542E-3</v>
      </c>
      <c r="J6">
        <f t="shared" si="3"/>
        <v>0.99622770139756844</v>
      </c>
      <c r="K6">
        <f>100000*PRODUCT(J$2:J5)</f>
        <v>99091.969899924181</v>
      </c>
      <c r="L6">
        <f t="shared" si="4"/>
        <v>373.80449956568191</v>
      </c>
      <c r="M6">
        <f t="shared" si="5"/>
        <v>494525.33825070667</v>
      </c>
      <c r="N6">
        <f>SUM(M6:M$30)</f>
        <v>6133486.0766361943</v>
      </c>
      <c r="O6">
        <f t="shared" si="6"/>
        <v>61.896903279151452</v>
      </c>
    </row>
    <row r="7" spans="1:15" x14ac:dyDescent="0.2">
      <c r="A7" t="str">
        <v>20-24</v>
      </c>
      <c r="B7">
        <v>20</v>
      </c>
      <c r="C7">
        <f>SUM(males2017!D7,males2017!D45,males2017!D64,males2017!D83)</f>
        <v>10508</v>
      </c>
      <c r="D7">
        <f>SUM(males2017!E7,males2017!E45,males2017!E64,males2017!E83)</f>
        <v>7521955</v>
      </c>
      <c r="E7" s="3">
        <v>5</v>
      </c>
      <c r="F7">
        <f t="shared" si="0"/>
        <v>1.3969772486009289E-3</v>
      </c>
      <c r="G7" s="1">
        <f t="shared" si="1"/>
        <v>-2.8548106668189117</v>
      </c>
      <c r="H7">
        <v>2.5</v>
      </c>
      <c r="I7">
        <f t="shared" si="2"/>
        <v>6.9605768243527445E-3</v>
      </c>
      <c r="J7">
        <f t="shared" si="3"/>
        <v>0.99303942317564731</v>
      </c>
      <c r="K7">
        <f>100000*PRODUCT(J$2:J6)</f>
        <v>98718.165400358499</v>
      </c>
      <c r="L7">
        <f t="shared" si="4"/>
        <v>687.13537422835361</v>
      </c>
      <c r="M7">
        <f t="shared" si="5"/>
        <v>491872.98856622161</v>
      </c>
      <c r="N7">
        <f>SUM(M7:M$30)</f>
        <v>5638960.7383854883</v>
      </c>
      <c r="O7">
        <f t="shared" si="6"/>
        <v>57.121814566916683</v>
      </c>
    </row>
    <row r="8" spans="1:15" x14ac:dyDescent="0.2">
      <c r="A8" t="str">
        <v>25-29</v>
      </c>
      <c r="B8">
        <v>25</v>
      </c>
      <c r="C8">
        <f>SUM(males2017!D8,males2017!D46,males2017!D65,males2017!D84)</f>
        <v>13596</v>
      </c>
      <c r="D8">
        <f>SUM(males2017!E8,males2017!E46,males2017!E65,males2017!E84)</f>
        <v>8199421</v>
      </c>
      <c r="E8" s="3">
        <v>5</v>
      </c>
      <c r="F8">
        <f t="shared" si="0"/>
        <v>1.658165863174973E-3</v>
      </c>
      <c r="G8" s="1">
        <f t="shared" si="1"/>
        <v>-2.7803720299625629</v>
      </c>
      <c r="H8">
        <v>2.5</v>
      </c>
      <c r="I8">
        <f t="shared" si="2"/>
        <v>8.2566022757761034E-3</v>
      </c>
      <c r="J8">
        <f t="shared" si="3"/>
        <v>0.99174339772422393</v>
      </c>
      <c r="K8">
        <f>100000*PRODUCT(J$2:J7)</f>
        <v>98031.030026130145</v>
      </c>
      <c r="L8">
        <f t="shared" si="4"/>
        <v>809.40322561041103</v>
      </c>
      <c r="M8">
        <f t="shared" si="5"/>
        <v>488131.64206662471</v>
      </c>
      <c r="N8">
        <f>SUM(M8:M$30)</f>
        <v>5147087.7498192666</v>
      </c>
      <c r="O8">
        <f t="shared" si="6"/>
        <v>52.5046788598193</v>
      </c>
    </row>
    <row r="9" spans="1:15" x14ac:dyDescent="0.2">
      <c r="A9" t="str">
        <v>30-34</v>
      </c>
      <c r="B9">
        <v>30</v>
      </c>
      <c r="C9">
        <f>SUM(males2017!D9,males2017!D47,males2017!D66,males2017!D85)</f>
        <v>14643</v>
      </c>
      <c r="D9">
        <f>SUM(males2017!E9,males2017!E47,males2017!E66,males2017!E85)</f>
        <v>7547159</v>
      </c>
      <c r="E9" s="3">
        <v>5</v>
      </c>
      <c r="F9">
        <f t="shared" si="0"/>
        <v>1.9402002793369002E-3</v>
      </c>
      <c r="G9" s="1">
        <f t="shared" si="1"/>
        <v>-2.7121534372236988</v>
      </c>
      <c r="H9">
        <v>2.5</v>
      </c>
      <c r="I9">
        <f t="shared" si="2"/>
        <v>9.6541738198295014E-3</v>
      </c>
      <c r="J9">
        <f t="shared" si="3"/>
        <v>0.99034582618017053</v>
      </c>
      <c r="K9">
        <f>100000*PRODUCT(J$2:J8)</f>
        <v>97221.626800519734</v>
      </c>
      <c r="L9">
        <f t="shared" si="4"/>
        <v>938.59448417881504</v>
      </c>
      <c r="M9">
        <f t="shared" si="5"/>
        <v>483761.64779215166</v>
      </c>
      <c r="N9">
        <f>SUM(M9:M$30)</f>
        <v>4658956.1077526417</v>
      </c>
      <c r="O9">
        <f t="shared" si="6"/>
        <v>47.920984878312439</v>
      </c>
    </row>
    <row r="10" spans="1:15" x14ac:dyDescent="0.2">
      <c r="A10" t="str">
        <v>35-39</v>
      </c>
      <c r="B10">
        <v>35</v>
      </c>
      <c r="C10">
        <f>SUM(males2017!D10,males2017!D48,males2017!D67,males2017!D86)</f>
        <v>16298</v>
      </c>
      <c r="D10">
        <f>SUM(males2017!E10,males2017!E48,males2017!E67,males2017!E86)</f>
        <v>7064863</v>
      </c>
      <c r="E10" s="3">
        <v>5</v>
      </c>
      <c r="F10">
        <f t="shared" si="0"/>
        <v>2.3069095607374129E-3</v>
      </c>
      <c r="G10" s="1">
        <f t="shared" si="1"/>
        <v>-2.6369694310717047</v>
      </c>
      <c r="H10">
        <v>2.5</v>
      </c>
      <c r="I10">
        <f t="shared" si="2"/>
        <v>1.1468406362974148E-2</v>
      </c>
      <c r="J10">
        <f t="shared" si="3"/>
        <v>0.98853159363702581</v>
      </c>
      <c r="K10">
        <f>100000*PRODUCT(J$2:J9)</f>
        <v>96283.032316340919</v>
      </c>
      <c r="L10">
        <f t="shared" si="4"/>
        <v>1104.2129404631705</v>
      </c>
      <c r="M10">
        <f t="shared" si="5"/>
        <v>478654.62923054665</v>
      </c>
      <c r="N10">
        <f>SUM(M10:M$30)</f>
        <v>4175194.45996049</v>
      </c>
      <c r="O10">
        <f t="shared" si="6"/>
        <v>43.363761604877148</v>
      </c>
    </row>
    <row r="11" spans="1:15" x14ac:dyDescent="0.2">
      <c r="A11" t="str">
        <v>40-44</v>
      </c>
      <c r="B11">
        <v>40</v>
      </c>
      <c r="C11">
        <f>SUM(males2017!D11,males2017!D49,males2017!D68,males2017!D87)</f>
        <v>18350</v>
      </c>
      <c r="D11">
        <f>SUM(males2017!E11,males2017!E49,males2017!E68,males2017!E87)</f>
        <v>6413673</v>
      </c>
      <c r="E11" s="3">
        <v>5</v>
      </c>
      <c r="F11">
        <f t="shared" si="0"/>
        <v>2.8610750813145604E-3</v>
      </c>
      <c r="G11" s="1">
        <f t="shared" si="1"/>
        <v>-2.5434707451402963</v>
      </c>
      <c r="H11">
        <v>2.5</v>
      </c>
      <c r="I11">
        <f t="shared" si="2"/>
        <v>1.4203780202577643E-2</v>
      </c>
      <c r="J11">
        <f t="shared" si="3"/>
        <v>0.98579621979742238</v>
      </c>
      <c r="K11">
        <f>100000*PRODUCT(J$2:J10)</f>
        <v>95178.819375877749</v>
      </c>
      <c r="L11">
        <f t="shared" si="4"/>
        <v>1351.8990303558094</v>
      </c>
      <c r="M11">
        <f t="shared" si="5"/>
        <v>472514.34930349921</v>
      </c>
      <c r="N11">
        <f>SUM(M11:M$30)</f>
        <v>3696539.8307299432</v>
      </c>
      <c r="O11">
        <f t="shared" si="6"/>
        <v>38.837840760890963</v>
      </c>
    </row>
    <row r="12" spans="1:15" x14ac:dyDescent="0.2">
      <c r="A12" t="str">
        <v>45-49</v>
      </c>
      <c r="B12">
        <v>45</v>
      </c>
      <c r="C12">
        <f>SUM(males2017!D12,males2017!D50,males2017!D69,males2017!D88)</f>
        <v>27292</v>
      </c>
      <c r="D12">
        <f>SUM(males2017!E12,males2017!E50,males2017!E69,males2017!E88)</f>
        <v>6753613</v>
      </c>
      <c r="E12" s="3">
        <v>5</v>
      </c>
      <c r="F12">
        <f t="shared" si="0"/>
        <v>4.0410962250872233E-3</v>
      </c>
      <c r="G12" s="1">
        <f t="shared" si="1"/>
        <v>-2.3935008081748097</v>
      </c>
      <c r="H12">
        <v>2.5</v>
      </c>
      <c r="I12">
        <f t="shared" si="2"/>
        <v>2.0003392045228833E-2</v>
      </c>
      <c r="J12">
        <f t="shared" si="3"/>
        <v>0.97999660795477117</v>
      </c>
      <c r="K12">
        <f>100000*PRODUCT(J$2:J11)</f>
        <v>93826.920345521939</v>
      </c>
      <c r="L12">
        <f t="shared" si="4"/>
        <v>1876.8566720679373</v>
      </c>
      <c r="M12">
        <f t="shared" si="5"/>
        <v>464442.46004743985</v>
      </c>
      <c r="N12">
        <f>SUM(M12:M$30)</f>
        <v>3224025.4814264434</v>
      </c>
      <c r="O12">
        <f t="shared" si="6"/>
        <v>34.361412157127418</v>
      </c>
    </row>
    <row r="13" spans="1:15" x14ac:dyDescent="0.2">
      <c r="A13" t="str">
        <v>50-54</v>
      </c>
      <c r="B13">
        <v>50</v>
      </c>
      <c r="C13">
        <f>SUM(males2017!D13,males2017!D51,males2017!D70,males2017!D89)</f>
        <v>43427</v>
      </c>
      <c r="D13">
        <f>SUM(males2017!E13,males2017!E51,males2017!E70,males2017!E89)</f>
        <v>6793297</v>
      </c>
      <c r="E13" s="3">
        <v>5</v>
      </c>
      <c r="F13">
        <f t="shared" si="0"/>
        <v>6.3926249654622782E-3</v>
      </c>
      <c r="G13" s="1">
        <f t="shared" si="1"/>
        <v>-2.1943207734650638</v>
      </c>
      <c r="H13">
        <v>2.5</v>
      </c>
      <c r="I13">
        <f t="shared" si="2"/>
        <v>3.1460339448854721E-2</v>
      </c>
      <c r="J13">
        <f t="shared" si="3"/>
        <v>0.96853966055114527</v>
      </c>
      <c r="K13">
        <f>100000*PRODUCT(J$2:J12)</f>
        <v>91950.063673454002</v>
      </c>
      <c r="L13">
        <f t="shared" si="4"/>
        <v>2892.7802155106619</v>
      </c>
      <c r="M13">
        <f t="shared" si="5"/>
        <v>452518.36782849336</v>
      </c>
      <c r="N13">
        <f>SUM(M13:M$30)</f>
        <v>2759583.0213790042</v>
      </c>
      <c r="O13">
        <f t="shared" si="6"/>
        <v>30.011757590285349</v>
      </c>
    </row>
    <row r="14" spans="1:15" x14ac:dyDescent="0.2">
      <c r="A14" t="str">
        <v>55-59</v>
      </c>
      <c r="B14">
        <v>55</v>
      </c>
      <c r="C14">
        <f>SUM(males2017!D14,males2017!D52,males2017!D71,males2017!D90)</f>
        <v>67286</v>
      </c>
      <c r="D14">
        <f>SUM(males2017!E14,males2017!E52,males2017!E71,males2017!E90)</f>
        <v>6923380</v>
      </c>
      <c r="E14" s="3">
        <v>5</v>
      </c>
      <c r="F14">
        <f t="shared" si="0"/>
        <v>9.7186634274010666E-3</v>
      </c>
      <c r="G14" s="1">
        <f t="shared" si="1"/>
        <v>-2.0123934579150062</v>
      </c>
      <c r="H14">
        <v>2.5</v>
      </c>
      <c r="I14">
        <f t="shared" si="2"/>
        <v>4.7440667438002307E-2</v>
      </c>
      <c r="J14">
        <f t="shared" si="3"/>
        <v>0.95255933256199765</v>
      </c>
      <c r="K14">
        <f>100000*PRODUCT(J$2:J13)</f>
        <v>89057.28345794334</v>
      </c>
      <c r="L14">
        <f t="shared" si="4"/>
        <v>4224.9369674602058</v>
      </c>
      <c r="M14">
        <f t="shared" si="5"/>
        <v>434724.0748710662</v>
      </c>
      <c r="N14">
        <f>SUM(M14:M$30)</f>
        <v>2307064.6535505103</v>
      </c>
      <c r="O14">
        <f t="shared" si="6"/>
        <v>25.905401152731152</v>
      </c>
    </row>
    <row r="15" spans="1:15" x14ac:dyDescent="0.2">
      <c r="A15" t="str">
        <v>60-64</v>
      </c>
      <c r="B15">
        <v>60</v>
      </c>
      <c r="C15">
        <f>SUM(males2017!D15,males2017!D53,males2017!D72,males2017!D91)</f>
        <v>86519</v>
      </c>
      <c r="D15">
        <f>SUM(males2017!E15,males2017!E53,males2017!E72,males2017!E91)</f>
        <v>6235425</v>
      </c>
      <c r="E15" s="3">
        <v>5</v>
      </c>
      <c r="F15">
        <f t="shared" si="0"/>
        <v>1.3875397426799297E-2</v>
      </c>
      <c r="G15" s="1">
        <f t="shared" si="1"/>
        <v>-1.8577545687246364</v>
      </c>
      <c r="H15">
        <v>2.5</v>
      </c>
      <c r="I15">
        <f t="shared" si="2"/>
        <v>6.7051085969677099E-2</v>
      </c>
      <c r="J15">
        <f t="shared" si="3"/>
        <v>0.93294891403032287</v>
      </c>
      <c r="K15">
        <f>100000*PRODUCT(J$2:J14)</f>
        <v>84832.346490483134</v>
      </c>
      <c r="L15">
        <f t="shared" si="4"/>
        <v>5688.1009575428179</v>
      </c>
      <c r="M15">
        <f t="shared" si="5"/>
        <v>409941.48005855863</v>
      </c>
      <c r="N15">
        <f>SUM(M15:M$30)</f>
        <v>1872340.5786794443</v>
      </c>
      <c r="O15">
        <f t="shared" si="6"/>
        <v>22.071069069031253</v>
      </c>
    </row>
    <row r="16" spans="1:15" x14ac:dyDescent="0.2">
      <c r="A16" t="str">
        <v>65-69</v>
      </c>
      <c r="B16">
        <v>65</v>
      </c>
      <c r="C16">
        <f>SUM(males2017!D16,males2017!D54,males2017!D73,males2017!D92)</f>
        <v>98270</v>
      </c>
      <c r="D16">
        <f>SUM(males2017!E16,males2017!E54,males2017!E73,males2017!E92)</f>
        <v>5189444</v>
      </c>
      <c r="E16" s="3">
        <v>5</v>
      </c>
      <c r="F16">
        <f t="shared" si="0"/>
        <v>1.893651805472802E-2</v>
      </c>
      <c r="G16" s="1">
        <f t="shared" si="1"/>
        <v>-1.7226998737295798</v>
      </c>
      <c r="H16">
        <v>2.5</v>
      </c>
      <c r="I16">
        <f t="shared" si="2"/>
        <v>9.0402804428017125E-2</v>
      </c>
      <c r="J16">
        <f t="shared" si="3"/>
        <v>0.90959719557198282</v>
      </c>
      <c r="K16">
        <f>100000*PRODUCT(J$2:J15)</f>
        <v>79144.245532940316</v>
      </c>
      <c r="L16">
        <f t="shared" si="4"/>
        <v>7154.8617505173752</v>
      </c>
      <c r="M16">
        <f t="shared" si="5"/>
        <v>377834.07328840811</v>
      </c>
      <c r="N16">
        <f>SUM(M16:M$30)</f>
        <v>1462399.0986208858</v>
      </c>
      <c r="O16">
        <f t="shared" si="6"/>
        <v>18.477642799844826</v>
      </c>
    </row>
    <row r="17" spans="1:15" x14ac:dyDescent="0.2">
      <c r="A17" t="str">
        <v>70-74</v>
      </c>
      <c r="B17">
        <v>70</v>
      </c>
      <c r="C17">
        <f>SUM(males2017!D17,males2017!D55,males2017!D74,males2017!D93)</f>
        <v>105550</v>
      </c>
      <c r="D17">
        <f>SUM(males2017!E17,males2017!E55,males2017!E74,males2017!E93)</f>
        <v>3881276</v>
      </c>
      <c r="E17" s="3">
        <v>5</v>
      </c>
      <c r="F17">
        <f t="shared" si="0"/>
        <v>2.719466484733371E-2</v>
      </c>
      <c r="G17" s="1">
        <f t="shared" si="1"/>
        <v>-1.5655162891507217</v>
      </c>
      <c r="H17">
        <v>2.5</v>
      </c>
      <c r="I17">
        <f t="shared" si="2"/>
        <v>0.12731743668686618</v>
      </c>
      <c r="J17">
        <f t="shared" si="3"/>
        <v>0.87268256331313387</v>
      </c>
      <c r="K17">
        <f>100000*PRODUCT(J$2:J16)</f>
        <v>71989.383782422941</v>
      </c>
      <c r="L17">
        <f t="shared" si="4"/>
        <v>9165.5038118451412</v>
      </c>
      <c r="M17">
        <f t="shared" si="5"/>
        <v>337033.15938250185</v>
      </c>
      <c r="N17">
        <f>SUM(M17:M$30)</f>
        <v>1084565.0253324776</v>
      </c>
      <c r="O17">
        <f t="shared" si="6"/>
        <v>15.065624517781842</v>
      </c>
    </row>
    <row r="18" spans="1:15" x14ac:dyDescent="0.2">
      <c r="A18" t="str">
        <v>75-79</v>
      </c>
      <c r="B18">
        <v>75</v>
      </c>
      <c r="C18">
        <f>SUM(males2017!D18,males2017!D56,males2017!D75,males2017!D94)</f>
        <v>108066</v>
      </c>
      <c r="D18">
        <f>SUM(males2017!E18,males2017!E56,males2017!E75,males2017!E94)</f>
        <v>2556841</v>
      </c>
      <c r="E18" s="3">
        <v>5</v>
      </c>
      <c r="F18">
        <f t="shared" si="0"/>
        <v>4.2265436137796604E-2</v>
      </c>
      <c r="G18" s="1">
        <f t="shared" si="1"/>
        <v>-1.3740146451726283</v>
      </c>
      <c r="H18">
        <v>2.5</v>
      </c>
      <c r="I18">
        <f t="shared" si="2"/>
        <v>0.19113153633207711</v>
      </c>
      <c r="J18">
        <f t="shared" si="3"/>
        <v>0.80886846366792287</v>
      </c>
      <c r="K18">
        <f>100000*PRODUCT(J$2:J17)</f>
        <v>62823.8799705778</v>
      </c>
      <c r="L18">
        <f t="shared" si="4"/>
        <v>12007.624697118546</v>
      </c>
      <c r="M18">
        <f t="shared" si="5"/>
        <v>284100.33811009262</v>
      </c>
      <c r="N18">
        <f>SUM(M18:M$30)</f>
        <v>747531.86594997579</v>
      </c>
      <c r="O18">
        <f t="shared" si="6"/>
        <v>11.898849072996862</v>
      </c>
    </row>
    <row r="19" spans="1:15" x14ac:dyDescent="0.2">
      <c r="A19" t="str">
        <v>80-84</v>
      </c>
      <c r="B19">
        <v>80</v>
      </c>
      <c r="C19">
        <f>SUM(males2017!D19,males2017!D57,males2017!D76,males2017!D95)</f>
        <v>114164</v>
      </c>
      <c r="D19">
        <f>SUM(males2017!E19,males2017!E57,males2017!E76,males2017!E95)</f>
        <v>1653461</v>
      </c>
      <c r="E19" s="3">
        <v>5</v>
      </c>
      <c r="F19">
        <f t="shared" si="0"/>
        <v>6.9045474915949034E-2</v>
      </c>
      <c r="G19" s="1">
        <f t="shared" si="1"/>
        <v>-1.1608647788294495</v>
      </c>
      <c r="H19">
        <v>2.5</v>
      </c>
      <c r="I19">
        <f t="shared" si="2"/>
        <v>0.29440844697764834</v>
      </c>
      <c r="J19">
        <f t="shared" si="3"/>
        <v>0.70559155302235166</v>
      </c>
      <c r="K19">
        <f>100000*PRODUCT(J$2:J18)</f>
        <v>50816.255273459254</v>
      </c>
      <c r="L19">
        <f t="shared" si="4"/>
        <v>14960.73479627887</v>
      </c>
      <c r="M19">
        <f t="shared" si="5"/>
        <v>216679.4393765991</v>
      </c>
      <c r="N19">
        <f>SUM(M19:M$30)</f>
        <v>463431.52783988311</v>
      </c>
      <c r="O19">
        <f t="shared" si="6"/>
        <v>9.1197496813962999</v>
      </c>
    </row>
    <row r="20" spans="1:15" x14ac:dyDescent="0.2">
      <c r="A20" t="str">
        <v>85+</v>
      </c>
      <c r="B20">
        <v>85</v>
      </c>
      <c r="C20">
        <f>SUM(males2017!D20,males2017!D58,males2017!D77,males2017!D96)</f>
        <v>218558</v>
      </c>
      <c r="D20">
        <f>SUM(males2017!E20,males2017!E58,males2017!E77,males2017!E96)</f>
        <v>1504082</v>
      </c>
      <c r="E20" s="3">
        <v>5</v>
      </c>
      <c r="F20">
        <f t="shared" si="0"/>
        <v>0.14530989666786784</v>
      </c>
      <c r="G20" s="1">
        <f t="shared" si="1"/>
        <v>-0.83770480606071251</v>
      </c>
      <c r="H20">
        <v>2.5</v>
      </c>
      <c r="I20">
        <v>1</v>
      </c>
      <c r="J20">
        <f t="shared" si="3"/>
        <v>0</v>
      </c>
      <c r="K20">
        <f>100000*PRODUCT(J$2:J19)</f>
        <v>35855.520477180384</v>
      </c>
      <c r="L20">
        <f t="shared" si="4"/>
        <v>35855.520477180384</v>
      </c>
      <c r="M20">
        <f>K20/F20</f>
        <v>246752.08846328402</v>
      </c>
      <c r="N20">
        <f>SUM(M20:M$30)</f>
        <v>246752.08846328402</v>
      </c>
      <c r="O20">
        <f t="shared" si="6"/>
        <v>6.881843721117507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4B5A-CD9F-6E4C-8545-9F4C82EF9416}">
  <dimension ref="A1:O20"/>
  <sheetViews>
    <sheetView workbookViewId="0">
      <selection activeCell="E37" sqref="E37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SUM(males2017!D2,males2017!D21,males2017!D59,males2017!D78)</f>
        <v>8480</v>
      </c>
      <c r="D2">
        <f>SUM(males2017!E2,males2017!E21,males2017!E59,males2017!E78)</f>
        <v>1413177</v>
      </c>
      <c r="E2" s="3">
        <v>1</v>
      </c>
      <c r="F2">
        <f>C2/D2</f>
        <v>6.0006637526650941E-3</v>
      </c>
      <c r="G2" s="1">
        <f>LOG(F2)</f>
        <v>-2.2218007082536393</v>
      </c>
      <c r="H2" s="1">
        <v>0.35</v>
      </c>
      <c r="I2">
        <f>(E2*F2)/(1+(E2-H2)*F2)</f>
        <v>5.9773495107102396E-3</v>
      </c>
      <c r="J2">
        <f>1-I2</f>
        <v>0.99402265048928973</v>
      </c>
      <c r="K2">
        <v>100000</v>
      </c>
      <c r="L2">
        <f>K2-K3</f>
        <v>597.73495107103372</v>
      </c>
      <c r="M2">
        <f>E2*K3+H2*L2</f>
        <v>99611.472281803828</v>
      </c>
      <c r="N2">
        <f>SUM(M2:M$30)</f>
        <v>7673991.7880982077</v>
      </c>
      <c r="O2">
        <f>N2/K2</f>
        <v>76.739917880982077</v>
      </c>
    </row>
    <row r="3" spans="1:15" x14ac:dyDescent="0.2">
      <c r="A3" t="str">
        <v>1-4</v>
      </c>
      <c r="B3">
        <v>1</v>
      </c>
      <c r="C3">
        <f>SUM(males2017!D3,males2017!D22,males2017!D60,males2017!D79)</f>
        <v>1512</v>
      </c>
      <c r="D3">
        <f>SUM(males2017!E3,males2017!E22,males2017!E60,males2017!E79)</f>
        <v>5720603</v>
      </c>
      <c r="E3" s="3">
        <v>4</v>
      </c>
      <c r="F3">
        <f t="shared" ref="F3:F20" si="0">C3/D3</f>
        <v>2.6430780111816885E-4</v>
      </c>
      <c r="G3" s="1">
        <f t="shared" ref="G3:G20" si="1">LOG(F3)</f>
        <v>-3.5778900183568472</v>
      </c>
      <c r="H3">
        <v>1.35</v>
      </c>
      <c r="I3">
        <f t="shared" ref="I3:I19" si="2">(E3*F3)/(1+(E3-H3)*F3)</f>
        <v>1.056491221462815E-3</v>
      </c>
      <c r="J3">
        <f t="shared" ref="J3:J20" si="3">1-I3</f>
        <v>0.99894350877853721</v>
      </c>
      <c r="K3">
        <f>100000*PRODUCT(J2:J$2)</f>
        <v>99402.265048928966</v>
      </c>
      <c r="L3">
        <f t="shared" ref="L3:L20" si="4">K3-K4</f>
        <v>105.01762041771144</v>
      </c>
      <c r="M3">
        <f t="shared" ref="M3:M19" si="5">E3*K4+H3*L3</f>
        <v>397330.76350160892</v>
      </c>
      <c r="N3">
        <f>SUM(M3:M$30)</f>
        <v>7574380.3158164034</v>
      </c>
      <c r="O3">
        <f t="shared" ref="O3:O20" si="6">N3/K3</f>
        <v>76.199272844417095</v>
      </c>
    </row>
    <row r="4" spans="1:15" x14ac:dyDescent="0.2">
      <c r="A4" t="str">
        <v>5-9</v>
      </c>
      <c r="B4">
        <v>5</v>
      </c>
      <c r="C4">
        <f>SUM(males2017!D4,males2017!D23,males2017!D61,males2017!D80)</f>
        <v>881</v>
      </c>
      <c r="D4">
        <f>SUM(males2017!E4,males2017!E23,males2017!E61,males2017!E80)</f>
        <v>7244017</v>
      </c>
      <c r="E4" s="3">
        <v>5</v>
      </c>
      <c r="F4">
        <f t="shared" si="0"/>
        <v>1.2161760525962322E-4</v>
      </c>
      <c r="G4" s="1">
        <f t="shared" si="1"/>
        <v>-3.9150035524179256</v>
      </c>
      <c r="H4">
        <v>2.5</v>
      </c>
      <c r="I4">
        <f t="shared" si="2"/>
        <v>6.0790319697050308E-4</v>
      </c>
      <c r="J4">
        <f t="shared" si="3"/>
        <v>0.99939209680302954</v>
      </c>
      <c r="K4">
        <f>100000*PRODUCT(J$2:J3)</f>
        <v>99297.247428511255</v>
      </c>
      <c r="L4">
        <f t="shared" si="4"/>
        <v>60.363114162144484</v>
      </c>
      <c r="M4">
        <f t="shared" si="5"/>
        <v>496335.32935715088</v>
      </c>
      <c r="N4">
        <f>SUM(M4:M$30)</f>
        <v>7177049.5523147956</v>
      </c>
      <c r="O4">
        <f t="shared" si="6"/>
        <v>72.278434077257685</v>
      </c>
    </row>
    <row r="5" spans="1:15" x14ac:dyDescent="0.2">
      <c r="A5" t="str">
        <v>10-14</v>
      </c>
      <c r="B5">
        <v>10</v>
      </c>
      <c r="C5">
        <f>SUM(males2017!D5,males2017!D24,males2017!D62,males2017!D81)</f>
        <v>1305</v>
      </c>
      <c r="D5">
        <f>SUM(males2017!E5,males2017!E24,males2017!E62,males2017!E81)</f>
        <v>7420895</v>
      </c>
      <c r="E5" s="3">
        <v>5</v>
      </c>
      <c r="F5">
        <f t="shared" si="0"/>
        <v>1.7585479918527349E-4</v>
      </c>
      <c r="G5" s="1">
        <f t="shared" si="1"/>
        <v>-3.7548457750226638</v>
      </c>
      <c r="H5">
        <v>2.5</v>
      </c>
      <c r="I5">
        <f t="shared" si="2"/>
        <v>8.7888760441841394E-4</v>
      </c>
      <c r="J5">
        <f t="shared" si="3"/>
        <v>0.99912111239558155</v>
      </c>
      <c r="K5">
        <f>100000*PRODUCT(J$2:J4)</f>
        <v>99236.88431434911</v>
      </c>
      <c r="L5">
        <f t="shared" si="4"/>
        <v>87.21806752498378</v>
      </c>
      <c r="M5">
        <f t="shared" si="5"/>
        <v>495966.37640293309</v>
      </c>
      <c r="N5">
        <f>SUM(M5:M$30)</f>
        <v>6680714.2229576446</v>
      </c>
      <c r="O5">
        <f t="shared" si="6"/>
        <v>67.320878412459891</v>
      </c>
    </row>
    <row r="6" spans="1:15" x14ac:dyDescent="0.2">
      <c r="A6" t="str">
        <v>15-19</v>
      </c>
      <c r="B6">
        <v>15</v>
      </c>
      <c r="C6">
        <f>SUM(males2017!D6,males2017!D25,males2017!D63,males2017!D82)</f>
        <v>5428</v>
      </c>
      <c r="D6">
        <f>SUM(males2017!E6,males2017!E25,males2017!E63,males2017!E82)</f>
        <v>7446573</v>
      </c>
      <c r="E6" s="3">
        <v>5</v>
      </c>
      <c r="F6">
        <f t="shared" si="0"/>
        <v>7.289259099454205E-4</v>
      </c>
      <c r="G6" s="1">
        <f t="shared" si="1"/>
        <v>-3.1373166123364662</v>
      </c>
      <c r="H6">
        <v>2.5</v>
      </c>
      <c r="I6">
        <f t="shared" si="2"/>
        <v>3.6379999686333088E-3</v>
      </c>
      <c r="J6">
        <f t="shared" si="3"/>
        <v>0.99636200003136666</v>
      </c>
      <c r="K6">
        <f>100000*PRODUCT(J$2:J5)</f>
        <v>99149.666246824127</v>
      </c>
      <c r="L6">
        <f t="shared" si="4"/>
        <v>360.70648269595404</v>
      </c>
      <c r="M6">
        <f t="shared" si="5"/>
        <v>494846.56502738077</v>
      </c>
      <c r="N6">
        <f>SUM(M6:M$30)</f>
        <v>6184747.8465547115</v>
      </c>
      <c r="O6">
        <f t="shared" si="6"/>
        <v>62.377898793510219</v>
      </c>
    </row>
    <row r="7" spans="1:15" x14ac:dyDescent="0.2">
      <c r="A7" t="str">
        <v>20-24</v>
      </c>
      <c r="B7">
        <v>20</v>
      </c>
      <c r="C7">
        <f>SUM(males2017!D7,males2017!D26,males2017!D64,males2017!D83)</f>
        <v>10720</v>
      </c>
      <c r="D7">
        <f>SUM(males2017!E7,males2017!E26,males2017!E64,males2017!E83)</f>
        <v>7588945</v>
      </c>
      <c r="E7" s="3">
        <v>5</v>
      </c>
      <c r="F7">
        <f t="shared" si="0"/>
        <v>1.4125810636392805E-3</v>
      </c>
      <c r="G7" s="1">
        <f t="shared" si="1"/>
        <v>-2.8499866199821264</v>
      </c>
      <c r="H7">
        <v>2.5</v>
      </c>
      <c r="I7">
        <f t="shared" si="2"/>
        <v>7.0380507750719074E-3</v>
      </c>
      <c r="J7">
        <f t="shared" si="3"/>
        <v>0.99296194922492809</v>
      </c>
      <c r="K7">
        <f>100000*PRODUCT(J$2:J6)</f>
        <v>98788.959764128173</v>
      </c>
      <c r="L7">
        <f t="shared" si="4"/>
        <v>695.2817148364702</v>
      </c>
      <c r="M7">
        <f t="shared" si="5"/>
        <v>492206.59453354968</v>
      </c>
      <c r="N7">
        <f>SUM(M7:M$30)</f>
        <v>5689901.2815273302</v>
      </c>
      <c r="O7">
        <f t="shared" si="6"/>
        <v>57.596529967647484</v>
      </c>
    </row>
    <row r="8" spans="1:15" x14ac:dyDescent="0.2">
      <c r="A8" t="str">
        <v>25-29</v>
      </c>
      <c r="B8">
        <v>25</v>
      </c>
      <c r="C8">
        <f>SUM(males2017!D8,males2017!D27,males2017!D65,males2017!D84)</f>
        <v>14277</v>
      </c>
      <c r="D8">
        <f>SUM(males2017!E8,males2017!E27,males2017!E65,males2017!E84)</f>
        <v>8406993</v>
      </c>
      <c r="E8" s="3">
        <v>5</v>
      </c>
      <c r="F8">
        <f t="shared" si="0"/>
        <v>1.6982290814325646E-3</v>
      </c>
      <c r="G8" s="1">
        <f t="shared" si="1"/>
        <v>-2.7700037262878663</v>
      </c>
      <c r="H8">
        <v>2.5</v>
      </c>
      <c r="I8">
        <f t="shared" si="2"/>
        <v>8.455248036895369E-3</v>
      </c>
      <c r="J8">
        <f t="shared" si="3"/>
        <v>0.99154475196310465</v>
      </c>
      <c r="K8">
        <f>100000*PRODUCT(J$2:J7)</f>
        <v>98093.678049291702</v>
      </c>
      <c r="L8">
        <f t="shared" si="4"/>
        <v>829.4063787581108</v>
      </c>
      <c r="M8">
        <f t="shared" si="5"/>
        <v>488394.87429956323</v>
      </c>
      <c r="N8">
        <f>SUM(M8:M$30)</f>
        <v>5197694.6869937815</v>
      </c>
      <c r="O8">
        <f t="shared" si="6"/>
        <v>52.987050647463334</v>
      </c>
    </row>
    <row r="9" spans="1:15" x14ac:dyDescent="0.2">
      <c r="A9" t="str">
        <v>30-34</v>
      </c>
      <c r="B9">
        <v>30</v>
      </c>
      <c r="C9">
        <f>SUM(males2017!D9,males2017!D28,males2017!D66,males2017!D85)</f>
        <v>14948</v>
      </c>
      <c r="D9">
        <f>SUM(males2017!E9,males2017!E28,males2017!E66,males2017!E85)</f>
        <v>7937564</v>
      </c>
      <c r="E9" s="3">
        <v>5</v>
      </c>
      <c r="F9">
        <f t="shared" si="0"/>
        <v>1.8831974142192744E-3</v>
      </c>
      <c r="G9" s="1">
        <f t="shared" si="1"/>
        <v>-2.725104150821303</v>
      </c>
      <c r="H9">
        <v>2.5</v>
      </c>
      <c r="I9">
        <f t="shared" si="2"/>
        <v>9.371864394112854E-3</v>
      </c>
      <c r="J9">
        <f t="shared" si="3"/>
        <v>0.99062813560588714</v>
      </c>
      <c r="K9">
        <f>100000*PRODUCT(J$2:J8)</f>
        <v>97264.271670533592</v>
      </c>
      <c r="L9">
        <f t="shared" si="4"/>
        <v>911.54756448839908</v>
      </c>
      <c r="M9">
        <f t="shared" si="5"/>
        <v>484042.48944144696</v>
      </c>
      <c r="N9">
        <f>SUM(M9:M$30)</f>
        <v>4709299.812694218</v>
      </c>
      <c r="O9">
        <f t="shared" si="6"/>
        <v>48.417571342601335</v>
      </c>
    </row>
    <row r="10" spans="1:15" x14ac:dyDescent="0.2">
      <c r="A10" t="str">
        <v>35-39</v>
      </c>
      <c r="B10">
        <v>35</v>
      </c>
      <c r="C10">
        <f>SUM(males2017!D10,males2017!D29,males2017!D67,males2017!D86)</f>
        <v>16507</v>
      </c>
      <c r="D10">
        <f>SUM(males2017!E10,males2017!E29,males2017!E67,males2017!E86)</f>
        <v>7583661</v>
      </c>
      <c r="E10" s="3">
        <v>5</v>
      </c>
      <c r="F10">
        <f t="shared" si="0"/>
        <v>2.1766532021935052E-3</v>
      </c>
      <c r="G10" s="1">
        <f t="shared" si="1"/>
        <v>-2.6622107599213796</v>
      </c>
      <c r="H10">
        <v>2.5</v>
      </c>
      <c r="I10">
        <f t="shared" si="2"/>
        <v>1.0824363795673624E-2</v>
      </c>
      <c r="J10">
        <f t="shared" si="3"/>
        <v>0.98917563620432636</v>
      </c>
      <c r="K10">
        <f>100000*PRODUCT(J$2:J9)</f>
        <v>96352.724106045192</v>
      </c>
      <c r="L10">
        <f t="shared" si="4"/>
        <v>1042.9569384280039</v>
      </c>
      <c r="M10">
        <f t="shared" si="5"/>
        <v>479156.228184156</v>
      </c>
      <c r="N10">
        <f>SUM(M10:M$30)</f>
        <v>4225257.323252772</v>
      </c>
      <c r="O10">
        <f t="shared" si="6"/>
        <v>43.851975773954045</v>
      </c>
    </row>
    <row r="11" spans="1:15" x14ac:dyDescent="0.2">
      <c r="A11" t="str">
        <v>40-44</v>
      </c>
      <c r="B11">
        <v>40</v>
      </c>
      <c r="C11">
        <f>SUM(males2017!D11,males2017!D30,males2017!D68,males2017!D87)</f>
        <v>18271</v>
      </c>
      <c r="D11">
        <f>SUM(males2017!E11,males2017!E30,males2017!E68,males2017!E87)</f>
        <v>6994539</v>
      </c>
      <c r="E11" s="3">
        <v>5</v>
      </c>
      <c r="F11">
        <f t="shared" si="0"/>
        <v>2.612180731281933E-3</v>
      </c>
      <c r="G11" s="1">
        <f t="shared" si="1"/>
        <v>-2.582996778437129</v>
      </c>
      <c r="H11">
        <v>2.5</v>
      </c>
      <c r="I11">
        <f t="shared" si="2"/>
        <v>1.2976163446109933E-2</v>
      </c>
      <c r="J11">
        <f t="shared" si="3"/>
        <v>0.98702383655389003</v>
      </c>
      <c r="K11">
        <f>100000*PRODUCT(J$2:J10)</f>
        <v>95309.767167617189</v>
      </c>
      <c r="L11">
        <f t="shared" si="4"/>
        <v>1236.7551167776837</v>
      </c>
      <c r="M11">
        <f t="shared" si="5"/>
        <v>473456.94804614171</v>
      </c>
      <c r="N11">
        <f>SUM(M11:M$30)</f>
        <v>3746101.0950686159</v>
      </c>
      <c r="O11">
        <f t="shared" si="6"/>
        <v>39.304482703021499</v>
      </c>
    </row>
    <row r="12" spans="1:15" x14ac:dyDescent="0.2">
      <c r="A12" t="str">
        <v>45-49</v>
      </c>
      <c r="B12">
        <v>45</v>
      </c>
      <c r="C12">
        <f>SUM(males2017!D12,males2017!D31,males2017!D69,males2017!D88)</f>
        <v>27581</v>
      </c>
      <c r="D12">
        <f>SUM(males2017!E12,males2017!E31,males2017!E69,males2017!E88)</f>
        <v>7441802</v>
      </c>
      <c r="E12" s="3">
        <v>5</v>
      </c>
      <c r="F12">
        <f t="shared" si="0"/>
        <v>3.7062259920379501E-3</v>
      </c>
      <c r="G12" s="1">
        <f t="shared" si="1"/>
        <v>-2.4310681025285485</v>
      </c>
      <c r="H12">
        <v>2.5</v>
      </c>
      <c r="I12">
        <f t="shared" si="2"/>
        <v>1.8361004876407558E-2</v>
      </c>
      <c r="J12">
        <f t="shared" si="3"/>
        <v>0.98163899512359243</v>
      </c>
      <c r="K12">
        <f>100000*PRODUCT(J$2:J11)</f>
        <v>94073.012050839505</v>
      </c>
      <c r="L12">
        <f t="shared" si="4"/>
        <v>1727.2750330038252</v>
      </c>
      <c r="M12">
        <f t="shared" si="5"/>
        <v>466046.87267168798</v>
      </c>
      <c r="N12">
        <f>SUM(M12:M$30)</f>
        <v>3272644.1470224746</v>
      </c>
      <c r="O12">
        <f t="shared" si="6"/>
        <v>34.788342327700235</v>
      </c>
    </row>
    <row r="13" spans="1:15" x14ac:dyDescent="0.2">
      <c r="A13" t="str">
        <v>50-54</v>
      </c>
      <c r="B13">
        <v>50</v>
      </c>
      <c r="C13">
        <f>SUM(males2017!D13,males2017!D32,males2017!D70,males2017!D89)</f>
        <v>43563</v>
      </c>
      <c r="D13">
        <f>SUM(males2017!E13,males2017!E32,males2017!E70,males2017!E89)</f>
        <v>7499303</v>
      </c>
      <c r="E13" s="3">
        <v>5</v>
      </c>
      <c r="F13">
        <f t="shared" si="0"/>
        <v>5.8089398441428493E-3</v>
      </c>
      <c r="G13" s="1">
        <f t="shared" si="1"/>
        <v>-2.2359031209402094</v>
      </c>
      <c r="H13">
        <v>2.5</v>
      </c>
      <c r="I13">
        <f t="shared" si="2"/>
        <v>2.8628939748709639E-2</v>
      </c>
      <c r="J13">
        <f t="shared" si="3"/>
        <v>0.97137106025129039</v>
      </c>
      <c r="K13">
        <f>100000*PRODUCT(J$2:J12)</f>
        <v>92345.73701783568</v>
      </c>
      <c r="L13">
        <f t="shared" si="4"/>
        <v>2643.7605411338009</v>
      </c>
      <c r="M13">
        <f t="shared" si="5"/>
        <v>455119.2837363439</v>
      </c>
      <c r="N13">
        <f>SUM(M13:M$30)</f>
        <v>2806597.2743507861</v>
      </c>
      <c r="O13">
        <f t="shared" si="6"/>
        <v>30.392277597055934</v>
      </c>
    </row>
    <row r="14" spans="1:15" x14ac:dyDescent="0.2">
      <c r="A14" t="str">
        <v>55-59</v>
      </c>
      <c r="B14">
        <v>55</v>
      </c>
      <c r="C14">
        <f>SUM(males2017!D14,males2017!D33,males2017!D71,males2017!D90)</f>
        <v>66977</v>
      </c>
      <c r="D14">
        <f>SUM(males2017!E14,males2017!E33,males2017!E71,males2017!E90)</f>
        <v>7547479</v>
      </c>
      <c r="E14" s="3">
        <v>5</v>
      </c>
      <c r="F14">
        <f t="shared" si="0"/>
        <v>8.8740889507609097E-3</v>
      </c>
      <c r="G14" s="1">
        <f t="shared" si="1"/>
        <v>-2.0518762223818019</v>
      </c>
      <c r="H14">
        <v>2.5</v>
      </c>
      <c r="I14">
        <f t="shared" si="2"/>
        <v>4.3407441021920956E-2</v>
      </c>
      <c r="J14">
        <f t="shared" si="3"/>
        <v>0.95659255897807904</v>
      </c>
      <c r="K14">
        <f>100000*PRODUCT(J$2:J13)</f>
        <v>89701.976476701879</v>
      </c>
      <c r="L14">
        <f t="shared" si="4"/>
        <v>3893.7332534621673</v>
      </c>
      <c r="M14">
        <f t="shared" si="5"/>
        <v>438775.549249854</v>
      </c>
      <c r="N14">
        <f>SUM(M14:M$30)</f>
        <v>2351477.9906144426</v>
      </c>
      <c r="O14">
        <f t="shared" si="6"/>
        <v>26.214338668726963</v>
      </c>
    </row>
    <row r="15" spans="1:15" x14ac:dyDescent="0.2">
      <c r="A15" t="str">
        <v>60-64</v>
      </c>
      <c r="B15">
        <v>60</v>
      </c>
      <c r="C15">
        <f>SUM(males2017!D15,males2017!D34,males2017!D72,males2017!D91)</f>
        <v>86178</v>
      </c>
      <c r="D15">
        <f>SUM(males2017!E15,males2017!E34,males2017!E72,males2017!E91)</f>
        <v>6655444</v>
      </c>
      <c r="E15" s="3">
        <v>5</v>
      </c>
      <c r="F15">
        <f t="shared" si="0"/>
        <v>1.2948497500692666E-2</v>
      </c>
      <c r="G15" s="1">
        <f t="shared" si="1"/>
        <v>-1.8877806227036007</v>
      </c>
      <c r="H15">
        <v>2.5</v>
      </c>
      <c r="I15">
        <f t="shared" si="2"/>
        <v>6.271240883093876E-2</v>
      </c>
      <c r="J15">
        <f t="shared" si="3"/>
        <v>0.93728759116906124</v>
      </c>
      <c r="K15">
        <f>100000*PRODUCT(J$2:J14)</f>
        <v>85808.243223239711</v>
      </c>
      <c r="L15">
        <f t="shared" si="4"/>
        <v>5381.2416300804325</v>
      </c>
      <c r="M15">
        <f t="shared" si="5"/>
        <v>415588.11204099748</v>
      </c>
      <c r="N15">
        <f>SUM(M15:M$30)</f>
        <v>1912702.4413645882</v>
      </c>
      <c r="O15">
        <f t="shared" si="6"/>
        <v>22.290427696887811</v>
      </c>
    </row>
    <row r="16" spans="1:15" x14ac:dyDescent="0.2">
      <c r="A16" t="str">
        <v>65-69</v>
      </c>
      <c r="B16">
        <v>65</v>
      </c>
      <c r="C16">
        <f>SUM(males2017!D16,males2017!D35,males2017!D73,males2017!D92)</f>
        <v>97886</v>
      </c>
      <c r="D16">
        <f>SUM(males2017!E16,males2017!E35,males2017!E73,males2017!E92)</f>
        <v>5430430</v>
      </c>
      <c r="E16" s="3">
        <v>5</v>
      </c>
      <c r="F16">
        <f t="shared" si="0"/>
        <v>1.8025460230589475E-2</v>
      </c>
      <c r="G16" s="1">
        <f t="shared" si="1"/>
        <v>-1.7441136379509048</v>
      </c>
      <c r="H16">
        <v>2.5</v>
      </c>
      <c r="I16">
        <f t="shared" si="2"/>
        <v>8.6240968292440101E-2</v>
      </c>
      <c r="J16">
        <f t="shared" si="3"/>
        <v>0.9137590317075599</v>
      </c>
      <c r="K16">
        <f>100000*PRODUCT(J$2:J15)</f>
        <v>80427.001593159279</v>
      </c>
      <c r="L16">
        <f t="shared" si="4"/>
        <v>6936.1024942516815</v>
      </c>
      <c r="M16">
        <f t="shared" si="5"/>
        <v>384794.75173016719</v>
      </c>
      <c r="N16">
        <f>SUM(M16:M$30)</f>
        <v>1497114.3293235907</v>
      </c>
      <c r="O16">
        <f t="shared" si="6"/>
        <v>18.614573460002365</v>
      </c>
    </row>
    <row r="17" spans="1:15" x14ac:dyDescent="0.2">
      <c r="A17" t="str">
        <v>70-74</v>
      </c>
      <c r="B17">
        <v>70</v>
      </c>
      <c r="C17">
        <f>SUM(males2017!D17,males2017!D36,males2017!D74,males2017!D93)</f>
        <v>106668</v>
      </c>
      <c r="D17">
        <f>SUM(males2017!E17,males2017!E36,males2017!E74,males2017!E93)</f>
        <v>4032000</v>
      </c>
      <c r="E17" s="3">
        <v>5</v>
      </c>
      <c r="F17">
        <f t="shared" si="0"/>
        <v>2.6455357142857142E-2</v>
      </c>
      <c r="G17" s="1">
        <f t="shared" si="1"/>
        <v>-1.5774863711901306</v>
      </c>
      <c r="H17">
        <v>2.5</v>
      </c>
      <c r="I17">
        <f t="shared" si="2"/>
        <v>0.12407093356782445</v>
      </c>
      <c r="J17">
        <f t="shared" si="3"/>
        <v>0.8759290664321755</v>
      </c>
      <c r="K17">
        <f>100000*PRODUCT(J$2:J16)</f>
        <v>73490.899098907597</v>
      </c>
      <c r="L17">
        <f t="shared" si="4"/>
        <v>9118.0844599402626</v>
      </c>
      <c r="M17">
        <f t="shared" si="5"/>
        <v>344659.28434468736</v>
      </c>
      <c r="N17">
        <f>SUM(M17:M$30)</f>
        <v>1112319.5775934237</v>
      </c>
      <c r="O17">
        <f t="shared" si="6"/>
        <v>15.135473796509283</v>
      </c>
    </row>
    <row r="18" spans="1:15" x14ac:dyDescent="0.2">
      <c r="A18" t="str">
        <v>75-79</v>
      </c>
      <c r="B18">
        <v>75</v>
      </c>
      <c r="C18">
        <f>SUM(males2017!D18,males2017!D37,males2017!D75,males2017!D94)</f>
        <v>110100</v>
      </c>
      <c r="D18">
        <f>SUM(males2017!E18,males2017!E37,males2017!E75,males2017!E94)</f>
        <v>2641159</v>
      </c>
      <c r="E18" s="3">
        <v>5</v>
      </c>
      <c r="F18">
        <f t="shared" si="0"/>
        <v>4.168624456157316E-2</v>
      </c>
      <c r="G18" s="1">
        <f t="shared" si="1"/>
        <v>-1.3800072279163771</v>
      </c>
      <c r="H18">
        <v>2.5</v>
      </c>
      <c r="I18">
        <f t="shared" si="2"/>
        <v>0.18875953269928875</v>
      </c>
      <c r="J18">
        <f t="shared" si="3"/>
        <v>0.8112404673007112</v>
      </c>
      <c r="K18">
        <f>100000*PRODUCT(J$2:J17)</f>
        <v>64372.814638967335</v>
      </c>
      <c r="L18">
        <f t="shared" si="4"/>
        <v>12150.982409789409</v>
      </c>
      <c r="M18">
        <f t="shared" si="5"/>
        <v>291486.61717036314</v>
      </c>
      <c r="N18">
        <f>SUM(M18:M$30)</f>
        <v>767660.2932487363</v>
      </c>
      <c r="O18">
        <f t="shared" si="6"/>
        <v>11.925224919154648</v>
      </c>
    </row>
    <row r="19" spans="1:15" x14ac:dyDescent="0.2">
      <c r="A19" t="str">
        <v>80-84</v>
      </c>
      <c r="B19">
        <v>80</v>
      </c>
      <c r="C19">
        <f>SUM(males2017!D19,males2017!D38,males2017!D76,males2017!D95)</f>
        <v>116641</v>
      </c>
      <c r="D19">
        <f>SUM(males2017!E19,males2017!E38,males2017!E76,males2017!E95)</f>
        <v>1698500</v>
      </c>
      <c r="E19" s="3">
        <v>5</v>
      </c>
      <c r="F19">
        <f t="shared" si="0"/>
        <v>6.8672946717692085E-2</v>
      </c>
      <c r="G19" s="1">
        <f t="shared" si="1"/>
        <v>-1.1632143168729203</v>
      </c>
      <c r="H19">
        <v>2.5</v>
      </c>
      <c r="I19">
        <f t="shared" si="2"/>
        <v>0.29305274477068394</v>
      </c>
      <c r="J19">
        <f t="shared" si="3"/>
        <v>0.70694725522931612</v>
      </c>
      <c r="K19">
        <f>100000*PRODUCT(J$2:J18)</f>
        <v>52221.832229177926</v>
      </c>
      <c r="L19">
        <f t="shared" si="4"/>
        <v>15303.751271714755</v>
      </c>
      <c r="M19">
        <f t="shared" si="5"/>
        <v>222849.78296660277</v>
      </c>
      <c r="N19">
        <f>SUM(M19:M$30)</f>
        <v>476173.6760783731</v>
      </c>
      <c r="O19">
        <f t="shared" si="6"/>
        <v>9.1182874240923386</v>
      </c>
    </row>
    <row r="20" spans="1:15" x14ac:dyDescent="0.2">
      <c r="A20" t="str">
        <v>85+</v>
      </c>
      <c r="B20">
        <v>85</v>
      </c>
      <c r="C20">
        <f>SUM(males2017!D20,males2017!D39,males2017!D77,males2017!D96)</f>
        <v>226920</v>
      </c>
      <c r="D20">
        <f>SUM(males2017!E20,males2017!E39,males2017!E77,males2017!E96)</f>
        <v>1557076</v>
      </c>
      <c r="E20" s="3">
        <v>5</v>
      </c>
      <c r="F20">
        <f t="shared" si="0"/>
        <v>0.14573469759986024</v>
      </c>
      <c r="G20" s="1">
        <f t="shared" si="1"/>
        <v>-0.83643703586113349</v>
      </c>
      <c r="H20">
        <v>2.5</v>
      </c>
      <c r="I20">
        <v>1</v>
      </c>
      <c r="J20">
        <f t="shared" si="3"/>
        <v>0</v>
      </c>
      <c r="K20">
        <f>100000*PRODUCT(J$2:J19)</f>
        <v>36918.080957463171</v>
      </c>
      <c r="L20">
        <f t="shared" si="4"/>
        <v>36918.080957463171</v>
      </c>
      <c r="M20">
        <f>K20/F20</f>
        <v>253323.89311177036</v>
      </c>
      <c r="N20">
        <f>SUM(M20:M$30)</f>
        <v>253323.89311177036</v>
      </c>
      <c r="O20">
        <f t="shared" si="6"/>
        <v>6.8617838885951006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49AC-9640-5E4E-88B1-BDDF79E2BD9D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SUM(males2017!D2,males2017!D21,males2017!D59,males2017!D97)</f>
        <v>8948</v>
      </c>
      <c r="D2">
        <f>SUM(males2017!E2,males2017!E21,males2017!E59,males2017!E97)</f>
        <v>1486589</v>
      </c>
      <c r="E2" s="3">
        <v>1</v>
      </c>
      <c r="F2">
        <f>C2/D2</f>
        <v>6.0191485339929195E-3</v>
      </c>
      <c r="G2" s="1">
        <f>LOG(F2)</f>
        <v>-2.2204649394966802</v>
      </c>
      <c r="H2" s="1">
        <v>0.35</v>
      </c>
      <c r="I2">
        <f>(E2*F2)/(1+(E2-H2)*F2)</f>
        <v>5.9956907145592899E-3</v>
      </c>
      <c r="J2">
        <f>1-I2</f>
        <v>0.9940043092854407</v>
      </c>
      <c r="K2">
        <v>100000</v>
      </c>
      <c r="L2">
        <f>K2-K3</f>
        <v>599.56907145593141</v>
      </c>
      <c r="M2">
        <f>E2*K3+H2*L2</f>
        <v>99610.280103553639</v>
      </c>
      <c r="N2">
        <f>SUM(M2:M$30)</f>
        <v>7684397.2337013464</v>
      </c>
      <c r="O2">
        <f>N2/K2</f>
        <v>76.843972337013469</v>
      </c>
    </row>
    <row r="3" spans="1:15" x14ac:dyDescent="0.2">
      <c r="A3" t="str">
        <v>1-4</v>
      </c>
      <c r="B3">
        <v>1</v>
      </c>
      <c r="C3">
        <f>SUM(males2017!D3,males2017!D22,males2017!D60,males2017!D98)</f>
        <v>1582</v>
      </c>
      <c r="D3">
        <f>SUM(males2017!E3,males2017!E22,males2017!E60,males2017!E98)</f>
        <v>6009497</v>
      </c>
      <c r="E3" s="3">
        <v>4</v>
      </c>
      <c r="F3">
        <f t="shared" ref="F3:F20" si="0">C3/D3</f>
        <v>2.6324998581412056E-4</v>
      </c>
      <c r="G3" s="1">
        <f t="shared" ref="G3:G20" si="1">LOG(F3)</f>
        <v>-3.5796316435455124</v>
      </c>
      <c r="H3">
        <v>1.35</v>
      </c>
      <c r="I3">
        <f t="shared" ref="I3:I19" si="2">(E3*F3)/(1+(E3-H3)*F3)</f>
        <v>1.0522658694721726E-3</v>
      </c>
      <c r="J3">
        <f t="shared" ref="J3:J20" si="3">1-I3</f>
        <v>0.99894773413052784</v>
      </c>
      <c r="K3">
        <f>100000*PRODUCT(J2:J$2)</f>
        <v>99400.430928544069</v>
      </c>
      <c r="L3">
        <f t="shared" ref="L3:L20" si="4">K3-K4</f>
        <v>104.59568087692605</v>
      </c>
      <c r="M3">
        <f t="shared" ref="M3:M19" si="5">E3*K4+H3*L3</f>
        <v>397324.54515985242</v>
      </c>
      <c r="N3">
        <f>SUM(M3:M$30)</f>
        <v>7584786.9535977934</v>
      </c>
      <c r="O3">
        <f t="shared" ref="O3:O20" si="6">N3/K3</f>
        <v>76.305372952057567</v>
      </c>
    </row>
    <row r="4" spans="1:15" x14ac:dyDescent="0.2">
      <c r="A4" t="str">
        <v>5-9</v>
      </c>
      <c r="B4">
        <v>5</v>
      </c>
      <c r="C4">
        <f>SUM(males2017!D4,males2017!D23,males2017!D61,males2017!D99)</f>
        <v>911</v>
      </c>
      <c r="D4">
        <f>SUM(males2017!E4,males2017!E23,males2017!E61,males2017!E99)</f>
        <v>7593428</v>
      </c>
      <c r="E4" s="3">
        <v>5</v>
      </c>
      <c r="F4">
        <f t="shared" si="0"/>
        <v>1.1997216540408364E-4</v>
      </c>
      <c r="G4" s="1">
        <f t="shared" si="1"/>
        <v>-3.920919502399149</v>
      </c>
      <c r="H4">
        <v>2.5</v>
      </c>
      <c r="I4">
        <f t="shared" si="2"/>
        <v>5.9968096446077319E-4</v>
      </c>
      <c r="J4">
        <f t="shared" si="3"/>
        <v>0.99940031903553928</v>
      </c>
      <c r="K4">
        <f>100000*PRODUCT(J$2:J3)</f>
        <v>99295.835247667143</v>
      </c>
      <c r="L4">
        <f t="shared" si="4"/>
        <v>59.545822248255718</v>
      </c>
      <c r="M4">
        <f t="shared" si="5"/>
        <v>496330.31168271508</v>
      </c>
      <c r="N4">
        <f>SUM(M4:M$30)</f>
        <v>7187462.4084379403</v>
      </c>
      <c r="O4">
        <f t="shared" si="6"/>
        <v>72.384329015519342</v>
      </c>
    </row>
    <row r="5" spans="1:15" x14ac:dyDescent="0.2">
      <c r="A5" t="str">
        <v>10-14</v>
      </c>
      <c r="B5">
        <v>10</v>
      </c>
      <c r="C5">
        <f>SUM(males2017!D5,males2017!D24,males2017!D62,males2017!D100)</f>
        <v>1352</v>
      </c>
      <c r="D5">
        <f>SUM(males2017!E5,males2017!E24,males2017!E62,males2017!E100)</f>
        <v>7754057</v>
      </c>
      <c r="E5" s="3">
        <v>5</v>
      </c>
      <c r="F5">
        <f t="shared" si="0"/>
        <v>1.7436033807850522E-4</v>
      </c>
      <c r="G5" s="1">
        <f t="shared" si="1"/>
        <v>-3.7585522975719554</v>
      </c>
      <c r="H5">
        <v>2.5</v>
      </c>
      <c r="I5">
        <f t="shared" si="2"/>
        <v>8.7142183687730882E-4</v>
      </c>
      <c r="J5">
        <f t="shared" si="3"/>
        <v>0.99912857816312273</v>
      </c>
      <c r="K5">
        <f>100000*PRODUCT(J$2:J4)</f>
        <v>99236.289425418887</v>
      </c>
      <c r="L5">
        <f t="shared" si="4"/>
        <v>86.476669615978608</v>
      </c>
      <c r="M5">
        <f t="shared" si="5"/>
        <v>495965.25545305444</v>
      </c>
      <c r="N5">
        <f>SUM(M5:M$30)</f>
        <v>6691132.0967552252</v>
      </c>
      <c r="O5">
        <f t="shared" si="6"/>
        <v>67.426262464034906</v>
      </c>
    </row>
    <row r="6" spans="1:15" x14ac:dyDescent="0.2">
      <c r="A6" t="str">
        <v>15-19</v>
      </c>
      <c r="B6">
        <v>15</v>
      </c>
      <c r="C6">
        <f>SUM(males2017!D6,males2017!D25,males2017!D63,males2017!D101)</f>
        <v>5612</v>
      </c>
      <c r="D6">
        <f>SUM(males2017!E6,males2017!E25,males2017!E63,males2017!E101)</f>
        <v>7868586</v>
      </c>
      <c r="E6" s="3">
        <v>5</v>
      </c>
      <c r="F6">
        <f t="shared" si="0"/>
        <v>7.1321581793730156E-4</v>
      </c>
      <c r="G6" s="1">
        <f t="shared" si="1"/>
        <v>-3.1467790334626029</v>
      </c>
      <c r="H6">
        <v>2.5</v>
      </c>
      <c r="I6">
        <f t="shared" si="2"/>
        <v>3.5597319468562215E-3</v>
      </c>
      <c r="J6">
        <f t="shared" si="3"/>
        <v>0.99644026805314379</v>
      </c>
      <c r="K6">
        <f>100000*PRODUCT(J$2:J5)</f>
        <v>99149.812755802908</v>
      </c>
      <c r="L6">
        <f t="shared" si="4"/>
        <v>352.94675599165203</v>
      </c>
      <c r="M6">
        <f t="shared" si="5"/>
        <v>494866.6968890354</v>
      </c>
      <c r="N6">
        <f>SUM(M6:M$30)</f>
        <v>6195166.8413021704</v>
      </c>
      <c r="O6">
        <f t="shared" si="6"/>
        <v>62.482889973381091</v>
      </c>
    </row>
    <row r="7" spans="1:15" x14ac:dyDescent="0.2">
      <c r="A7" t="str">
        <v>20-24</v>
      </c>
      <c r="B7">
        <v>20</v>
      </c>
      <c r="C7">
        <f>SUM(males2017!D7,males2017!D26,males2017!D64,males2017!D102)</f>
        <v>11201</v>
      </c>
      <c r="D7">
        <f>SUM(males2017!E7,males2017!E26,males2017!E64,males2017!E102)</f>
        <v>8250610</v>
      </c>
      <c r="E7" s="3">
        <v>5</v>
      </c>
      <c r="F7">
        <f t="shared" si="0"/>
        <v>1.3575965898279037E-3</v>
      </c>
      <c r="G7" s="1">
        <f t="shared" si="1"/>
        <v>-2.8672292616013881</v>
      </c>
      <c r="H7">
        <v>2.5</v>
      </c>
      <c r="I7">
        <f t="shared" si="2"/>
        <v>6.7650225203800757E-3</v>
      </c>
      <c r="J7">
        <f t="shared" si="3"/>
        <v>0.99323497747961997</v>
      </c>
      <c r="K7">
        <f>100000*PRODUCT(J$2:J6)</f>
        <v>98796.865999811256</v>
      </c>
      <c r="L7">
        <f t="shared" si="4"/>
        <v>668.36302343169518</v>
      </c>
      <c r="M7">
        <f t="shared" si="5"/>
        <v>492313.42244047706</v>
      </c>
      <c r="N7">
        <f>SUM(M7:M$30)</f>
        <v>5700300.144413135</v>
      </c>
      <c r="O7">
        <f t="shared" si="6"/>
        <v>57.697175783126816</v>
      </c>
    </row>
    <row r="8" spans="1:15" x14ac:dyDescent="0.2">
      <c r="A8" t="str">
        <v>25-29</v>
      </c>
      <c r="B8">
        <v>25</v>
      </c>
      <c r="C8">
        <f>SUM(males2017!D8,males2017!D27,males2017!D65,males2017!D103)</f>
        <v>14801</v>
      </c>
      <c r="D8">
        <f>SUM(males2017!E8,males2017!E27,males2017!E65,males2017!E103)</f>
        <v>8885835</v>
      </c>
      <c r="E8" s="3">
        <v>5</v>
      </c>
      <c r="F8">
        <f t="shared" si="0"/>
        <v>1.6656847668227014E-3</v>
      </c>
      <c r="G8" s="1">
        <f t="shared" si="1"/>
        <v>-2.778407185992398</v>
      </c>
      <c r="H8">
        <v>2.5</v>
      </c>
      <c r="I8">
        <f t="shared" si="2"/>
        <v>8.2938863338035667E-3</v>
      </c>
      <c r="J8">
        <f t="shared" si="3"/>
        <v>0.99170611366619643</v>
      </c>
      <c r="K8">
        <f>100000*PRODUCT(J$2:J7)</f>
        <v>98128.502976379561</v>
      </c>
      <c r="L8">
        <f t="shared" si="4"/>
        <v>813.86664979239868</v>
      </c>
      <c r="M8">
        <f t="shared" si="5"/>
        <v>488607.8482574168</v>
      </c>
      <c r="N8">
        <f>SUM(M8:M$30)</f>
        <v>5207986.7219726583</v>
      </c>
      <c r="O8">
        <f t="shared" si="6"/>
        <v>53.073129254058514</v>
      </c>
    </row>
    <row r="9" spans="1:15" x14ac:dyDescent="0.2">
      <c r="A9" t="str">
        <v>30-34</v>
      </c>
      <c r="B9">
        <v>30</v>
      </c>
      <c r="C9">
        <f>SUM(males2017!D9,males2017!D28,males2017!D66,males2017!D104)</f>
        <v>15548</v>
      </c>
      <c r="D9">
        <f>SUM(males2017!E9,males2017!E28,males2017!E66,males2017!E104)</f>
        <v>8334234</v>
      </c>
      <c r="E9" s="3">
        <v>5</v>
      </c>
      <c r="F9">
        <f t="shared" si="0"/>
        <v>1.8655583704513215E-3</v>
      </c>
      <c r="G9" s="1">
        <f t="shared" si="1"/>
        <v>-2.7291911580043742</v>
      </c>
      <c r="H9">
        <v>2.5</v>
      </c>
      <c r="I9">
        <f t="shared" si="2"/>
        <v>9.2844899573682593E-3</v>
      </c>
      <c r="J9">
        <f t="shared" si="3"/>
        <v>0.9907155100426317</v>
      </c>
      <c r="K9">
        <f>100000*PRODUCT(J$2:J8)</f>
        <v>97314.636326587162</v>
      </c>
      <c r="L9">
        <f t="shared" si="4"/>
        <v>903.51676367914479</v>
      </c>
      <c r="M9">
        <f t="shared" si="5"/>
        <v>484314.38972373796</v>
      </c>
      <c r="N9">
        <f>SUM(M9:M$30)</f>
        <v>4719378.8737152414</v>
      </c>
      <c r="O9">
        <f t="shared" si="6"/>
        <v>48.496084986404746</v>
      </c>
    </row>
    <row r="10" spans="1:15" x14ac:dyDescent="0.2">
      <c r="A10" t="str">
        <v>35-39</v>
      </c>
      <c r="B10">
        <v>35</v>
      </c>
      <c r="C10">
        <f>SUM(males2017!D10,males2017!D29,males2017!D67,males2017!D105)</f>
        <v>17179</v>
      </c>
      <c r="D10">
        <f>SUM(males2017!E10,males2017!E29,males2017!E67,males2017!E105)</f>
        <v>7936076</v>
      </c>
      <c r="E10" s="3">
        <v>5</v>
      </c>
      <c r="F10">
        <f t="shared" si="0"/>
        <v>2.1646718100985928E-3</v>
      </c>
      <c r="G10" s="1">
        <f t="shared" si="1"/>
        <v>-2.6646079385103159</v>
      </c>
      <c r="H10">
        <v>2.5</v>
      </c>
      <c r="I10">
        <f t="shared" si="2"/>
        <v>1.0765101769658905E-2</v>
      </c>
      <c r="J10">
        <f t="shared" si="3"/>
        <v>0.98923489823034105</v>
      </c>
      <c r="K10">
        <f>100000*PRODUCT(J$2:J9)</f>
        <v>96411.119562908018</v>
      </c>
      <c r="L10">
        <f t="shared" si="4"/>
        <v>1037.8755138214619</v>
      </c>
      <c r="M10">
        <f t="shared" si="5"/>
        <v>479460.90902998648</v>
      </c>
      <c r="N10">
        <f>SUM(M10:M$30)</f>
        <v>4235064.4839915028</v>
      </c>
      <c r="O10">
        <f t="shared" si="6"/>
        <v>43.927137276194927</v>
      </c>
    </row>
    <row r="11" spans="1:15" x14ac:dyDescent="0.2">
      <c r="A11" t="str">
        <v>40-44</v>
      </c>
      <c r="B11">
        <v>40</v>
      </c>
      <c r="C11">
        <f>SUM(males2017!D11,males2017!D30,males2017!D68,males2017!D106)</f>
        <v>18926</v>
      </c>
      <c r="D11">
        <f>SUM(males2017!E11,males2017!E30,males2017!E68,males2017!E106)</f>
        <v>7280961</v>
      </c>
      <c r="E11" s="3">
        <v>5</v>
      </c>
      <c r="F11">
        <f t="shared" si="0"/>
        <v>2.5993821420002114E-3</v>
      </c>
      <c r="G11" s="1">
        <f t="shared" si="1"/>
        <v>-2.5851298690322193</v>
      </c>
      <c r="H11">
        <v>2.5</v>
      </c>
      <c r="I11">
        <f t="shared" si="2"/>
        <v>1.2912996180820702E-2</v>
      </c>
      <c r="J11">
        <f t="shared" si="3"/>
        <v>0.98708700381917924</v>
      </c>
      <c r="K11">
        <f>100000*PRODUCT(J$2:J10)</f>
        <v>95373.244049086556</v>
      </c>
      <c r="L11">
        <f t="shared" si="4"/>
        <v>1231.5543361583259</v>
      </c>
      <c r="M11">
        <f t="shared" si="5"/>
        <v>473787.33440503699</v>
      </c>
      <c r="N11">
        <f>SUM(M11:M$30)</f>
        <v>3755603.574961517</v>
      </c>
      <c r="O11">
        <f t="shared" si="6"/>
        <v>39.377957753314845</v>
      </c>
    </row>
    <row r="12" spans="1:15" x14ac:dyDescent="0.2">
      <c r="A12" t="str">
        <v>45-49</v>
      </c>
      <c r="B12">
        <v>45</v>
      </c>
      <c r="C12">
        <f>SUM(males2017!D12,males2017!D31,males2017!D69,males2017!D107)</f>
        <v>28709</v>
      </c>
      <c r="D12">
        <f>SUM(males2017!E12,males2017!E31,males2017!E69,males2017!E107)</f>
        <v>7728029</v>
      </c>
      <c r="E12" s="3">
        <v>5</v>
      </c>
      <c r="F12">
        <f t="shared" si="0"/>
        <v>3.7149187716557482E-3</v>
      </c>
      <c r="G12" s="1">
        <f t="shared" si="1"/>
        <v>-2.4300506778407822</v>
      </c>
      <c r="H12">
        <v>2.5</v>
      </c>
      <c r="I12">
        <f t="shared" si="2"/>
        <v>1.8403673478100693E-2</v>
      </c>
      <c r="J12">
        <f t="shared" si="3"/>
        <v>0.98159632652189932</v>
      </c>
      <c r="K12">
        <f>100000*PRODUCT(J$2:J11)</f>
        <v>94141.68971292823</v>
      </c>
      <c r="L12">
        <f t="shared" si="4"/>
        <v>1732.5529181534075</v>
      </c>
      <c r="M12">
        <f t="shared" si="5"/>
        <v>466377.06626925757</v>
      </c>
      <c r="N12">
        <f>SUM(M12:M$30)</f>
        <v>3281816.2405564804</v>
      </c>
      <c r="O12">
        <f t="shared" si="6"/>
        <v>34.860392357136512</v>
      </c>
    </row>
    <row r="13" spans="1:15" x14ac:dyDescent="0.2">
      <c r="A13" t="str">
        <v>50-54</v>
      </c>
      <c r="B13">
        <v>50</v>
      </c>
      <c r="C13">
        <f>SUM(males2017!D13,males2017!D32,males2017!D70,males2017!D108)</f>
        <v>44807</v>
      </c>
      <c r="D13">
        <f>SUM(males2017!E13,males2017!E32,males2017!E70,males2017!E108)</f>
        <v>7772051</v>
      </c>
      <c r="E13" s="3">
        <v>5</v>
      </c>
      <c r="F13">
        <f t="shared" si="0"/>
        <v>5.7651448761723255E-3</v>
      </c>
      <c r="G13" s="1">
        <f t="shared" si="1"/>
        <v>-2.2391897745563374</v>
      </c>
      <c r="H13">
        <v>2.5</v>
      </c>
      <c r="I13">
        <f t="shared" si="2"/>
        <v>2.8416166094954651E-2</v>
      </c>
      <c r="J13">
        <f t="shared" si="3"/>
        <v>0.97158383390504532</v>
      </c>
      <c r="K13">
        <f>100000*PRODUCT(J$2:J12)</f>
        <v>92409.136794774822</v>
      </c>
      <c r="L13">
        <f t="shared" si="4"/>
        <v>2625.9133798516996</v>
      </c>
      <c r="M13">
        <f t="shared" si="5"/>
        <v>455480.90052424488</v>
      </c>
      <c r="N13">
        <f>SUM(M13:M$30)</f>
        <v>2815439.1742872228</v>
      </c>
      <c r="O13">
        <f t="shared" si="6"/>
        <v>30.467108252940836</v>
      </c>
    </row>
    <row r="14" spans="1:15" x14ac:dyDescent="0.2">
      <c r="A14" t="str">
        <v>55-59</v>
      </c>
      <c r="B14">
        <v>55</v>
      </c>
      <c r="C14">
        <f>SUM(males2017!D14,males2017!D33,males2017!D71,males2017!D109)</f>
        <v>68746</v>
      </c>
      <c r="D14">
        <f>SUM(males2017!E14,males2017!E33,males2017!E71,males2017!E109)</f>
        <v>7806333</v>
      </c>
      <c r="E14" s="3">
        <v>5</v>
      </c>
      <c r="F14">
        <f t="shared" si="0"/>
        <v>8.8064395920594216E-3</v>
      </c>
      <c r="G14" s="1">
        <f t="shared" si="1"/>
        <v>-2.0551996396077312</v>
      </c>
      <c r="H14">
        <v>2.5</v>
      </c>
      <c r="I14">
        <f t="shared" si="2"/>
        <v>4.3083663754647353E-2</v>
      </c>
      <c r="J14">
        <f t="shared" si="3"/>
        <v>0.95691633624535266</v>
      </c>
      <c r="K14">
        <f>100000*PRODUCT(J$2:J13)</f>
        <v>89783.223414923123</v>
      </c>
      <c r="L14">
        <f t="shared" si="4"/>
        <v>3868.1902084169415</v>
      </c>
      <c r="M14">
        <f t="shared" si="5"/>
        <v>439245.64155357325</v>
      </c>
      <c r="N14">
        <f>SUM(M14:M$30)</f>
        <v>2359958.2737629777</v>
      </c>
      <c r="O14">
        <f t="shared" si="6"/>
        <v>26.285069570923007</v>
      </c>
    </row>
    <row r="15" spans="1:15" x14ac:dyDescent="0.2">
      <c r="A15" t="str">
        <v>60-64</v>
      </c>
      <c r="B15">
        <v>60</v>
      </c>
      <c r="C15">
        <f>SUM(males2017!D15,males2017!D34,males2017!D72,males2017!D110)</f>
        <v>88139</v>
      </c>
      <c r="D15">
        <f>SUM(males2017!E15,males2017!E34,males2017!E72,males2017!E110)</f>
        <v>6875545</v>
      </c>
      <c r="E15" s="3">
        <v>5</v>
      </c>
      <c r="F15">
        <f t="shared" si="0"/>
        <v>1.2819201968716661E-2</v>
      </c>
      <c r="G15" s="1">
        <f t="shared" si="1"/>
        <v>-1.8921390100254949</v>
      </c>
      <c r="H15">
        <v>2.5</v>
      </c>
      <c r="I15">
        <f t="shared" si="2"/>
        <v>6.2105647739167408E-2</v>
      </c>
      <c r="J15">
        <f t="shared" si="3"/>
        <v>0.93789435226083262</v>
      </c>
      <c r="K15">
        <f>100000*PRODUCT(J$2:J14)</f>
        <v>85915.033206506181</v>
      </c>
      <c r="L15">
        <f t="shared" si="4"/>
        <v>5335.8087878221268</v>
      </c>
      <c r="M15">
        <f t="shared" si="5"/>
        <v>416235.64406297554</v>
      </c>
      <c r="N15">
        <f>SUM(M15:M$30)</f>
        <v>1920712.6322094044</v>
      </c>
      <c r="O15">
        <f t="shared" si="6"/>
        <v>22.3559551864778</v>
      </c>
    </row>
    <row r="16" spans="1:15" x14ac:dyDescent="0.2">
      <c r="A16" t="str">
        <v>65-69</v>
      </c>
      <c r="B16">
        <v>65</v>
      </c>
      <c r="C16">
        <f>SUM(males2017!D16,males2017!D35,males2017!D73,males2017!D111)</f>
        <v>100020</v>
      </c>
      <c r="D16">
        <f>SUM(males2017!E16,males2017!E35,males2017!E73,males2017!E111)</f>
        <v>5617468</v>
      </c>
      <c r="E16" s="3">
        <v>5</v>
      </c>
      <c r="F16">
        <f t="shared" si="0"/>
        <v>1.7805174858138935E-2</v>
      </c>
      <c r="G16" s="1">
        <f t="shared" si="1"/>
        <v>-1.7494537569208162</v>
      </c>
      <c r="H16">
        <v>2.5</v>
      </c>
      <c r="I16">
        <f t="shared" si="2"/>
        <v>8.5231949863639092E-2</v>
      </c>
      <c r="J16">
        <f t="shared" si="3"/>
        <v>0.91476805013636087</v>
      </c>
      <c r="K16">
        <f>100000*PRODUCT(J$2:J15)</f>
        <v>80579.224418684054</v>
      </c>
      <c r="L16">
        <f t="shared" si="4"/>
        <v>6867.9244157042122</v>
      </c>
      <c r="M16">
        <f t="shared" si="5"/>
        <v>385726.31105415971</v>
      </c>
      <c r="N16">
        <f>SUM(M16:M$30)</f>
        <v>1504476.988146429</v>
      </c>
      <c r="O16">
        <f t="shared" si="6"/>
        <v>18.670780204203393</v>
      </c>
    </row>
    <row r="17" spans="1:15" x14ac:dyDescent="0.2">
      <c r="A17" t="str">
        <v>70-74</v>
      </c>
      <c r="B17">
        <v>70</v>
      </c>
      <c r="C17">
        <f>SUM(males2017!D17,males2017!D36,males2017!D74,males2017!D112)</f>
        <v>108989</v>
      </c>
      <c r="D17">
        <f>SUM(males2017!E17,males2017!E36,males2017!E74,males2017!E112)</f>
        <v>4166692</v>
      </c>
      <c r="E17" s="3">
        <v>5</v>
      </c>
      <c r="F17">
        <f t="shared" si="0"/>
        <v>2.6157200964218138E-2</v>
      </c>
      <c r="G17" s="1">
        <f t="shared" si="1"/>
        <v>-1.5824087309453356</v>
      </c>
      <c r="H17">
        <v>2.5</v>
      </c>
      <c r="I17">
        <f t="shared" si="2"/>
        <v>0.12275846051661297</v>
      </c>
      <c r="J17">
        <f t="shared" si="3"/>
        <v>0.87724153948338701</v>
      </c>
      <c r="K17">
        <f>100000*PRODUCT(J$2:J16)</f>
        <v>73711.300002979842</v>
      </c>
      <c r="L17">
        <f t="shared" si="4"/>
        <v>9048.6857110440178</v>
      </c>
      <c r="M17">
        <f t="shared" si="5"/>
        <v>345934.78573728917</v>
      </c>
      <c r="N17">
        <f>SUM(M17:M$30)</f>
        <v>1118750.6770922693</v>
      </c>
      <c r="O17">
        <f t="shared" si="6"/>
        <v>15.177465016178562</v>
      </c>
    </row>
    <row r="18" spans="1:15" x14ac:dyDescent="0.2">
      <c r="A18" t="str">
        <v>75-79</v>
      </c>
      <c r="B18">
        <v>75</v>
      </c>
      <c r="C18">
        <f>SUM(males2017!D18,males2017!D37,males2017!D75,males2017!D113)</f>
        <v>112460</v>
      </c>
      <c r="D18">
        <f>SUM(males2017!E18,males2017!E37,males2017!E75,males2017!E113)</f>
        <v>2721762</v>
      </c>
      <c r="E18" s="3">
        <v>5</v>
      </c>
      <c r="F18">
        <f t="shared" si="0"/>
        <v>4.131882214536025E-2</v>
      </c>
      <c r="G18" s="1">
        <f t="shared" si="1"/>
        <v>-1.3838520671877874</v>
      </c>
      <c r="H18">
        <v>2.5</v>
      </c>
      <c r="I18">
        <f t="shared" si="2"/>
        <v>0.18725157447171278</v>
      </c>
      <c r="J18">
        <f t="shared" si="3"/>
        <v>0.81274842552828719</v>
      </c>
      <c r="K18">
        <f>100000*PRODUCT(J$2:J17)</f>
        <v>64662.614291935824</v>
      </c>
      <c r="L18">
        <f t="shared" si="4"/>
        <v>12108.176335622062</v>
      </c>
      <c r="M18">
        <f t="shared" si="5"/>
        <v>293042.630620624</v>
      </c>
      <c r="N18">
        <f>SUM(M18:M$30)</f>
        <v>772815.89135498006</v>
      </c>
      <c r="O18">
        <f t="shared" si="6"/>
        <v>11.951510154939083</v>
      </c>
    </row>
    <row r="19" spans="1:15" x14ac:dyDescent="0.2">
      <c r="A19" t="str">
        <v>80-84</v>
      </c>
      <c r="B19">
        <v>80</v>
      </c>
      <c r="C19">
        <f>SUM(males2017!D19,males2017!D38,males2017!D76,males2017!D114)</f>
        <v>119667</v>
      </c>
      <c r="D19">
        <f>SUM(males2017!E19,males2017!E38,males2017!E76,males2017!E114)</f>
        <v>1753761</v>
      </c>
      <c r="E19" s="3">
        <v>5</v>
      </c>
      <c r="F19">
        <f t="shared" si="0"/>
        <v>6.8234497174928618E-2</v>
      </c>
      <c r="G19" s="1">
        <f t="shared" si="1"/>
        <v>-1.1659960044508253</v>
      </c>
      <c r="H19">
        <v>2.5</v>
      </c>
      <c r="I19">
        <f t="shared" si="2"/>
        <v>0.29145437846471517</v>
      </c>
      <c r="J19">
        <f t="shared" si="3"/>
        <v>0.70854562153528478</v>
      </c>
      <c r="K19">
        <f>100000*PRODUCT(J$2:J18)</f>
        <v>52554.437956313763</v>
      </c>
      <c r="L19">
        <f t="shared" si="4"/>
        <v>15317.221050119872</v>
      </c>
      <c r="M19">
        <f t="shared" si="5"/>
        <v>224479.13715626911</v>
      </c>
      <c r="N19">
        <f>SUM(M19:M$30)</f>
        <v>479773.26073435601</v>
      </c>
      <c r="O19">
        <f t="shared" si="6"/>
        <v>9.1290722418755728</v>
      </c>
    </row>
    <row r="20" spans="1:15" x14ac:dyDescent="0.2">
      <c r="A20" t="str">
        <v>85+</v>
      </c>
      <c r="B20">
        <v>85</v>
      </c>
      <c r="C20">
        <f>SUM(males2017!D20,males2017!D39,males2017!D77,males2017!D115)</f>
        <v>235897</v>
      </c>
      <c r="D20">
        <f>SUM(males2017!E20,males2017!E39,males2017!E77,males2017!E115)</f>
        <v>1617283</v>
      </c>
      <c r="E20" s="3">
        <v>5</v>
      </c>
      <c r="F20">
        <f t="shared" si="0"/>
        <v>0.14586006283377739</v>
      </c>
      <c r="G20" s="1">
        <f t="shared" si="1"/>
        <v>-0.83606360368706889</v>
      </c>
      <c r="H20">
        <v>2.5</v>
      </c>
      <c r="I20">
        <v>1</v>
      </c>
      <c r="J20">
        <f t="shared" si="3"/>
        <v>0</v>
      </c>
      <c r="K20">
        <f>100000*PRODUCT(J$2:J19)</f>
        <v>37237.216906193891</v>
      </c>
      <c r="L20">
        <f t="shared" si="4"/>
        <v>37237.216906193891</v>
      </c>
      <c r="M20">
        <f>K20/F20</f>
        <v>255294.12357808693</v>
      </c>
      <c r="N20">
        <f>SUM(M20:M$30)</f>
        <v>255294.12357808693</v>
      </c>
      <c r="O20">
        <f t="shared" si="6"/>
        <v>6.8558862554419937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6AB4-4FE0-7941-9CE5-30F4F9AB9C41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SUM(males2017!D2,males2017!D21,males2017!D78,males2017!D97)</f>
        <v>8591</v>
      </c>
      <c r="D2">
        <f>SUM(males2017!E2,males2017!E21,males2017!E78,males2017!E97)</f>
        <v>1430458</v>
      </c>
      <c r="E2" s="3">
        <v>1</v>
      </c>
      <c r="F2">
        <f>C2/D2</f>
        <v>6.0057687817468251E-3</v>
      </c>
      <c r="G2" s="1">
        <f>LOG(F2)</f>
        <v>-2.221431391874706</v>
      </c>
      <c r="H2" s="1">
        <v>0.35</v>
      </c>
      <c r="I2">
        <f>(E2*F2)/(1+(E2-H2)*F2)</f>
        <v>5.9824149312051886E-3</v>
      </c>
      <c r="J2">
        <f>1-I2</f>
        <v>0.99401758506879478</v>
      </c>
      <c r="K2">
        <v>100000</v>
      </c>
      <c r="L2">
        <f>K2-K3</f>
        <v>598.24149312052759</v>
      </c>
      <c r="M2">
        <f>E2*K3+H2*L2</f>
        <v>99611.143029471656</v>
      </c>
      <c r="N2">
        <f>SUM(M2:M$30)</f>
        <v>7688488.1817715205</v>
      </c>
      <c r="O2">
        <f>N2/K2</f>
        <v>76.884881817715211</v>
      </c>
    </row>
    <row r="3" spans="1:15" x14ac:dyDescent="0.2">
      <c r="A3" t="str">
        <v>1-4</v>
      </c>
      <c r="B3">
        <v>1</v>
      </c>
      <c r="C3">
        <f>SUM(males2017!D3,males2017!D22,males2017!D79,males2017!D98)</f>
        <v>1503</v>
      </c>
      <c r="D3">
        <f>SUM(males2017!E3,males2017!E22,males2017!E79,males2017!E98)</f>
        <v>5786149</v>
      </c>
      <c r="E3" s="3">
        <v>4</v>
      </c>
      <c r="F3">
        <f t="shared" ref="F3:F20" si="0">C3/D3</f>
        <v>2.5975826063241719E-4</v>
      </c>
      <c r="G3" s="1">
        <f t="shared" ref="G3:G20" si="1">LOG(F3)</f>
        <v>-3.5854306324520899</v>
      </c>
      <c r="H3">
        <v>1.35</v>
      </c>
      <c r="I3">
        <f t="shared" ref="I3:I19" si="2">(E3*F3)/(1+(E3-H3)*F3)</f>
        <v>1.0383183063729662E-3</v>
      </c>
      <c r="J3">
        <f t="shared" ref="J3:J20" si="3">1-I3</f>
        <v>0.99896168169362698</v>
      </c>
      <c r="K3">
        <f>100000*PRODUCT(J2:J$2)</f>
        <v>99401.758506879472</v>
      </c>
      <c r="L3">
        <f t="shared" ref="L3:L20" si="4">K3-K4</f>
        <v>103.21066554335994</v>
      </c>
      <c r="M3">
        <f t="shared" ref="M3:M19" si="5">E3*K4+H3*L3</f>
        <v>397333.52576382796</v>
      </c>
      <c r="N3">
        <f>SUM(M3:M$30)</f>
        <v>7588877.0387420487</v>
      </c>
      <c r="O3">
        <f t="shared" ref="O3:O20" si="6">N3/K3</f>
        <v>76.345500851645724</v>
      </c>
    </row>
    <row r="4" spans="1:15" x14ac:dyDescent="0.2">
      <c r="A4" t="str">
        <v>5-9</v>
      </c>
      <c r="B4">
        <v>5</v>
      </c>
      <c r="C4">
        <f>SUM(males2017!D4,males2017!D23,males2017!D80,males2017!D99)</f>
        <v>869</v>
      </c>
      <c r="D4">
        <f>SUM(males2017!E4,males2017!E23,males2017!E80,males2017!E99)</f>
        <v>7315829</v>
      </c>
      <c r="E4" s="3">
        <v>5</v>
      </c>
      <c r="F4">
        <f t="shared" si="0"/>
        <v>1.1878353088898059E-4</v>
      </c>
      <c r="G4" s="1">
        <f t="shared" si="1"/>
        <v>-3.9252437692862316</v>
      </c>
      <c r="H4">
        <v>2.5</v>
      </c>
      <c r="I4">
        <f t="shared" si="2"/>
        <v>5.937413377135822E-4</v>
      </c>
      <c r="J4">
        <f t="shared" si="3"/>
        <v>0.99940625866228638</v>
      </c>
      <c r="K4">
        <f>100000*PRODUCT(J$2:J3)</f>
        <v>99298.547841336112</v>
      </c>
      <c r="L4">
        <f t="shared" si="4"/>
        <v>58.957652628334472</v>
      </c>
      <c r="M4">
        <f t="shared" si="5"/>
        <v>496345.34507510974</v>
      </c>
      <c r="N4">
        <f>SUM(M4:M$30)</f>
        <v>7191543.5129782204</v>
      </c>
      <c r="O4">
        <f t="shared" si="6"/>
        <v>72.423450990131357</v>
      </c>
    </row>
    <row r="5" spans="1:15" x14ac:dyDescent="0.2">
      <c r="A5" t="str">
        <v>10-14</v>
      </c>
      <c r="B5">
        <v>10</v>
      </c>
      <c r="C5">
        <f>SUM(males2017!D5,males2017!D24,males2017!D81,males2017!D100)</f>
        <v>1302</v>
      </c>
      <c r="D5">
        <f>SUM(males2017!E5,males2017!E24,males2017!E81,males2017!E100)</f>
        <v>7478062</v>
      </c>
      <c r="E5" s="3">
        <v>5</v>
      </c>
      <c r="F5">
        <f t="shared" si="0"/>
        <v>1.7410928125495616E-4</v>
      </c>
      <c r="G5" s="1">
        <f t="shared" si="1"/>
        <v>-3.7591780773009589</v>
      </c>
      <c r="H5">
        <v>2.5</v>
      </c>
      <c r="I5">
        <f t="shared" si="2"/>
        <v>8.7016764561640683E-4</v>
      </c>
      <c r="J5">
        <f t="shared" si="3"/>
        <v>0.99912983235438357</v>
      </c>
      <c r="K5">
        <f>100000*PRODUCT(J$2:J4)</f>
        <v>99239.590188707778</v>
      </c>
      <c r="L5">
        <f t="shared" si="4"/>
        <v>86.355080546447425</v>
      </c>
      <c r="M5">
        <f t="shared" si="5"/>
        <v>495982.06324217276</v>
      </c>
      <c r="N5">
        <f>SUM(M5:M$30)</f>
        <v>6695198.1679031113</v>
      </c>
      <c r="O5">
        <f t="shared" si="6"/>
        <v>67.464992098132839</v>
      </c>
    </row>
    <row r="6" spans="1:15" x14ac:dyDescent="0.2">
      <c r="A6" t="str">
        <v>15-19</v>
      </c>
      <c r="B6">
        <v>15</v>
      </c>
      <c r="C6">
        <f>SUM(males2017!D6,males2017!D25,males2017!D82,males2017!D101)</f>
        <v>5385</v>
      </c>
      <c r="D6">
        <f>SUM(males2017!E6,males2017!E25,males2017!E82,males2017!E101)</f>
        <v>7538921</v>
      </c>
      <c r="E6" s="3">
        <v>5</v>
      </c>
      <c r="F6">
        <f t="shared" si="0"/>
        <v>7.1429319925225376E-4</v>
      </c>
      <c r="G6" s="1">
        <f t="shared" si="1"/>
        <v>-3.146123484750551</v>
      </c>
      <c r="H6">
        <v>2.5</v>
      </c>
      <c r="I6">
        <f t="shared" si="2"/>
        <v>3.5650996801208524E-3</v>
      </c>
      <c r="J6">
        <f t="shared" si="3"/>
        <v>0.99643490031987914</v>
      </c>
      <c r="K6">
        <f>100000*PRODUCT(J$2:J5)</f>
        <v>99153.235108161331</v>
      </c>
      <c r="L6">
        <f t="shared" si="4"/>
        <v>353.49116676705307</v>
      </c>
      <c r="M6">
        <f t="shared" si="5"/>
        <v>494882.44762388902</v>
      </c>
      <c r="N6">
        <f>SUM(M6:M$30)</f>
        <v>6199216.1046609385</v>
      </c>
      <c r="O6">
        <f t="shared" si="6"/>
        <v>62.521571766150871</v>
      </c>
    </row>
    <row r="7" spans="1:15" x14ac:dyDescent="0.2">
      <c r="A7" t="str">
        <v>20-24</v>
      </c>
      <c r="B7">
        <v>20</v>
      </c>
      <c r="C7">
        <f>SUM(males2017!D7,males2017!D26,males2017!D83,males2017!D102)</f>
        <v>10815</v>
      </c>
      <c r="D7">
        <f>SUM(males2017!E7,males2017!E26,males2017!E83,males2017!E102)</f>
        <v>7817928</v>
      </c>
      <c r="E7" s="3">
        <v>5</v>
      </c>
      <c r="F7">
        <f t="shared" si="0"/>
        <v>1.3833588643947603E-3</v>
      </c>
      <c r="G7" s="1">
        <f t="shared" si="1"/>
        <v>-2.8590651426605036</v>
      </c>
      <c r="H7">
        <v>2.5</v>
      </c>
      <c r="I7">
        <f t="shared" si="2"/>
        <v>6.8929557434000178E-3</v>
      </c>
      <c r="J7">
        <f t="shared" si="3"/>
        <v>0.99310704425660001</v>
      </c>
      <c r="K7">
        <f>100000*PRODUCT(J$2:J6)</f>
        <v>98799.743941394277</v>
      </c>
      <c r="L7">
        <f t="shared" si="4"/>
        <v>681.02226244728081</v>
      </c>
      <c r="M7">
        <f t="shared" si="5"/>
        <v>492296.16405085317</v>
      </c>
      <c r="N7">
        <f>SUM(M7:M$30)</f>
        <v>5704333.6570370495</v>
      </c>
      <c r="O7">
        <f t="shared" si="6"/>
        <v>57.736320252213694</v>
      </c>
    </row>
    <row r="8" spans="1:15" x14ac:dyDescent="0.2">
      <c r="A8" t="str">
        <v>25-29</v>
      </c>
      <c r="B8">
        <v>25</v>
      </c>
      <c r="C8">
        <f>SUM(males2017!D8,males2017!D27,males2017!D84,males2017!D103)</f>
        <v>14280</v>
      </c>
      <c r="D8">
        <f>SUM(males2017!E8,males2017!E27,males2017!E84,males2017!E103)</f>
        <v>8556643</v>
      </c>
      <c r="E8" s="3">
        <v>5</v>
      </c>
      <c r="F8">
        <f t="shared" si="0"/>
        <v>1.668878788094817E-3</v>
      </c>
      <c r="G8" s="1">
        <f t="shared" si="1"/>
        <v>-2.7775752053059044</v>
      </c>
      <c r="H8">
        <v>2.5</v>
      </c>
      <c r="I8">
        <f t="shared" si="2"/>
        <v>8.3097241346161334E-3</v>
      </c>
      <c r="J8">
        <f t="shared" si="3"/>
        <v>0.99169027586538383</v>
      </c>
      <c r="K8">
        <f>100000*PRODUCT(J$2:J7)</f>
        <v>98118.721678946997</v>
      </c>
      <c r="L8">
        <f t="shared" si="4"/>
        <v>815.33950959323556</v>
      </c>
      <c r="M8">
        <f t="shared" si="5"/>
        <v>488555.25962075189</v>
      </c>
      <c r="N8">
        <f>SUM(M8:M$30)</f>
        <v>5212037.4929861967</v>
      </c>
      <c r="O8">
        <f t="shared" si="6"/>
        <v>53.119704413194839</v>
      </c>
    </row>
    <row r="9" spans="1:15" x14ac:dyDescent="0.2">
      <c r="A9" t="str">
        <v>30-34</v>
      </c>
      <c r="B9">
        <v>30</v>
      </c>
      <c r="C9">
        <f>SUM(males2017!D9,males2017!D28,males2017!D85,males2017!D104)</f>
        <v>14977</v>
      </c>
      <c r="D9">
        <f>SUM(males2017!E9,males2017!E28,males2017!E85,males2017!E104)</f>
        <v>8046770</v>
      </c>
      <c r="E9" s="3">
        <v>5</v>
      </c>
      <c r="F9">
        <f t="shared" si="0"/>
        <v>1.8612437039955162E-3</v>
      </c>
      <c r="G9" s="1">
        <f t="shared" si="1"/>
        <v>-2.7301967583194879</v>
      </c>
      <c r="H9">
        <v>2.5</v>
      </c>
      <c r="I9">
        <f t="shared" si="2"/>
        <v>9.2631162280803481E-3</v>
      </c>
      <c r="J9">
        <f t="shared" si="3"/>
        <v>0.99073688377191971</v>
      </c>
      <c r="K9">
        <f>100000*PRODUCT(J$2:J8)</f>
        <v>97303.382169353761</v>
      </c>
      <c r="L9">
        <f t="shared" si="4"/>
        <v>901.33253842004342</v>
      </c>
      <c r="M9">
        <f t="shared" si="5"/>
        <v>484263.57950071874</v>
      </c>
      <c r="N9">
        <f>SUM(M9:M$30)</f>
        <v>4723482.2333654454</v>
      </c>
      <c r="O9">
        <f t="shared" si="6"/>
        <v>48.543864848853445</v>
      </c>
    </row>
    <row r="10" spans="1:15" x14ac:dyDescent="0.2">
      <c r="A10" t="str">
        <v>35-39</v>
      </c>
      <c r="B10">
        <v>35</v>
      </c>
      <c r="C10">
        <f>SUM(males2017!D10,males2017!D29,males2017!D86,males2017!D105)</f>
        <v>16464</v>
      </c>
      <c r="D10">
        <f>SUM(males2017!E10,males2017!E29,males2017!E86,males2017!E105)</f>
        <v>7665924</v>
      </c>
      <c r="E10" s="3">
        <v>5</v>
      </c>
      <c r="F10">
        <f t="shared" si="0"/>
        <v>2.1476863063082806E-3</v>
      </c>
      <c r="G10" s="1">
        <f t="shared" si="1"/>
        <v>-2.6680291519241557</v>
      </c>
      <c r="H10">
        <v>2.5</v>
      </c>
      <c r="I10">
        <f t="shared" si="2"/>
        <v>1.0681082495013677E-2</v>
      </c>
      <c r="J10">
        <f t="shared" si="3"/>
        <v>0.98931891750498635</v>
      </c>
      <c r="K10">
        <f>100000*PRODUCT(J$2:J9)</f>
        <v>96402.049630933718</v>
      </c>
      <c r="L10">
        <f t="shared" si="4"/>
        <v>1029.6782447964069</v>
      </c>
      <c r="M10">
        <f t="shared" si="5"/>
        <v>479436.05254267761</v>
      </c>
      <c r="N10">
        <f>SUM(M10:M$30)</f>
        <v>4239218.6538647255</v>
      </c>
      <c r="O10">
        <f t="shared" si="6"/>
        <v>43.974362268169401</v>
      </c>
    </row>
    <row r="11" spans="1:15" x14ac:dyDescent="0.2">
      <c r="A11" t="str">
        <v>40-44</v>
      </c>
      <c r="B11">
        <v>40</v>
      </c>
      <c r="C11">
        <f>SUM(males2017!D11,males2017!D30,males2017!D87,males2017!D106)</f>
        <v>18127</v>
      </c>
      <c r="D11">
        <f>SUM(males2017!E11,males2017!E30,males2017!E87,males2017!E106)</f>
        <v>7044127</v>
      </c>
      <c r="E11" s="3">
        <v>5</v>
      </c>
      <c r="F11">
        <f t="shared" si="0"/>
        <v>2.573349401565304E-3</v>
      </c>
      <c r="G11" s="1">
        <f t="shared" si="1"/>
        <v>-2.5895012426004969</v>
      </c>
      <c r="H11">
        <v>2.5</v>
      </c>
      <c r="I11">
        <f t="shared" si="2"/>
        <v>1.2784499547178908E-2</v>
      </c>
      <c r="J11">
        <f t="shared" si="3"/>
        <v>0.98721550045282114</v>
      </c>
      <c r="K11">
        <f>100000*PRODUCT(J$2:J10)</f>
        <v>95372.371386137311</v>
      </c>
      <c r="L11">
        <f t="shared" si="4"/>
        <v>1219.2880387994519</v>
      </c>
      <c r="M11">
        <f t="shared" si="5"/>
        <v>473813.63683368789</v>
      </c>
      <c r="N11">
        <f>SUM(M11:M$30)</f>
        <v>3759782.6013220479</v>
      </c>
      <c r="O11">
        <f t="shared" si="6"/>
        <v>39.422136061812807</v>
      </c>
    </row>
    <row r="12" spans="1:15" x14ac:dyDescent="0.2">
      <c r="A12" t="str">
        <v>45-49</v>
      </c>
      <c r="B12">
        <v>45</v>
      </c>
      <c r="C12">
        <f>SUM(males2017!D12,males2017!D31,males2017!D88,males2017!D107)</f>
        <v>27480</v>
      </c>
      <c r="D12">
        <f>SUM(males2017!E12,males2017!E31,males2017!E88,males2017!E107)</f>
        <v>7474115</v>
      </c>
      <c r="E12" s="3">
        <v>5</v>
      </c>
      <c r="F12">
        <f t="shared" si="0"/>
        <v>3.6766894809619598E-3</v>
      </c>
      <c r="G12" s="1">
        <f t="shared" si="1"/>
        <v>-2.434543047422224</v>
      </c>
      <c r="H12">
        <v>2.5</v>
      </c>
      <c r="I12">
        <f t="shared" si="2"/>
        <v>1.8216010865969801E-2</v>
      </c>
      <c r="J12">
        <f t="shared" si="3"/>
        <v>0.9817839891340302</v>
      </c>
      <c r="K12">
        <f>100000*PRODUCT(J$2:J11)</f>
        <v>94153.083347337859</v>
      </c>
      <c r="L12">
        <f t="shared" si="4"/>
        <v>1715.0935893196729</v>
      </c>
      <c r="M12">
        <f t="shared" si="5"/>
        <v>466477.68276339013</v>
      </c>
      <c r="N12">
        <f>SUM(M12:M$30)</f>
        <v>3285968.9644883596</v>
      </c>
      <c r="O12">
        <f t="shared" si="6"/>
        <v>34.900279923559921</v>
      </c>
    </row>
    <row r="13" spans="1:15" x14ac:dyDescent="0.2">
      <c r="A13" t="str">
        <v>50-54</v>
      </c>
      <c r="B13">
        <v>50</v>
      </c>
      <c r="C13">
        <f>SUM(males2017!D13,males2017!D32,males2017!D89,males2017!D108)</f>
        <v>43255</v>
      </c>
      <c r="D13">
        <f>SUM(males2017!E13,males2017!E32,males2017!E89,males2017!E108)</f>
        <v>7524863</v>
      </c>
      <c r="E13" s="3">
        <v>5</v>
      </c>
      <c r="F13">
        <f t="shared" si="0"/>
        <v>5.7482774104990354E-3</v>
      </c>
      <c r="G13" s="1">
        <f t="shared" si="1"/>
        <v>-2.2404622810837775</v>
      </c>
      <c r="H13">
        <v>2.5</v>
      </c>
      <c r="I13">
        <f t="shared" si="2"/>
        <v>2.8334204877885179E-2</v>
      </c>
      <c r="J13">
        <f t="shared" si="3"/>
        <v>0.97166579512211482</v>
      </c>
      <c r="K13">
        <f>100000*PRODUCT(J$2:J12)</f>
        <v>92437.989758018186</v>
      </c>
      <c r="L13">
        <f t="shared" si="4"/>
        <v>2619.1569403035246</v>
      </c>
      <c r="M13">
        <f t="shared" si="5"/>
        <v>455642.05643933214</v>
      </c>
      <c r="N13">
        <f>SUM(M13:M$30)</f>
        <v>2819491.2817249694</v>
      </c>
      <c r="O13">
        <f t="shared" si="6"/>
        <v>30.501434411390402</v>
      </c>
    </row>
    <row r="14" spans="1:15" x14ac:dyDescent="0.2">
      <c r="A14" t="str">
        <v>55-59</v>
      </c>
      <c r="B14">
        <v>55</v>
      </c>
      <c r="C14">
        <f>SUM(males2017!D14,males2017!D33,males2017!D90,males2017!D109)</f>
        <v>66215</v>
      </c>
      <c r="D14">
        <f>SUM(males2017!E14,males2017!E33,males2017!E90,males2017!E109)</f>
        <v>7563603</v>
      </c>
      <c r="E14" s="3">
        <v>5</v>
      </c>
      <c r="F14">
        <f t="shared" si="0"/>
        <v>8.7544256355073097E-3</v>
      </c>
      <c r="G14" s="1">
        <f t="shared" si="1"/>
        <v>-2.0577723420434015</v>
      </c>
      <c r="H14">
        <v>2.5</v>
      </c>
      <c r="I14">
        <f t="shared" si="2"/>
        <v>4.2834646362037272E-2</v>
      </c>
      <c r="J14">
        <f t="shared" si="3"/>
        <v>0.95716535363796273</v>
      </c>
      <c r="K14">
        <f>100000*PRODUCT(J$2:J13)</f>
        <v>89818.832817714661</v>
      </c>
      <c r="L14">
        <f t="shared" si="4"/>
        <v>3847.3579403977637</v>
      </c>
      <c r="M14">
        <f t="shared" si="5"/>
        <v>439475.7692375789</v>
      </c>
      <c r="N14">
        <f>SUM(M14:M$30)</f>
        <v>2363849.2252856377</v>
      </c>
      <c r="O14">
        <f t="shared" si="6"/>
        <v>26.31796863897149</v>
      </c>
    </row>
    <row r="15" spans="1:15" x14ac:dyDescent="0.2">
      <c r="A15" t="str">
        <v>60-64</v>
      </c>
      <c r="B15">
        <v>60</v>
      </c>
      <c r="C15">
        <f>SUM(males2017!D15,males2017!D34,males2017!D91,males2017!D110)</f>
        <v>85168</v>
      </c>
      <c r="D15">
        <f>SUM(males2017!E15,males2017!E34,males2017!E91,males2017!E110)</f>
        <v>6658636</v>
      </c>
      <c r="E15" s="3">
        <v>5</v>
      </c>
      <c r="F15">
        <f t="shared" si="0"/>
        <v>1.2790607565873852E-2</v>
      </c>
      <c r="G15" s="1">
        <f t="shared" si="1"/>
        <v>-1.8931088256355408</v>
      </c>
      <c r="H15">
        <v>2.5</v>
      </c>
      <c r="I15">
        <f t="shared" si="2"/>
        <v>6.1971407931478699E-2</v>
      </c>
      <c r="J15">
        <f t="shared" si="3"/>
        <v>0.93802859206852129</v>
      </c>
      <c r="K15">
        <f>100000*PRODUCT(J$2:J14)</f>
        <v>85971.474877316898</v>
      </c>
      <c r="L15">
        <f t="shared" si="4"/>
        <v>5327.7733400930738</v>
      </c>
      <c r="M15">
        <f t="shared" si="5"/>
        <v>416537.94103635178</v>
      </c>
      <c r="N15">
        <f>SUM(M15:M$30)</f>
        <v>1924373.4560480588</v>
      </c>
      <c r="O15">
        <f t="shared" si="6"/>
        <v>22.383859981397087</v>
      </c>
    </row>
    <row r="16" spans="1:15" x14ac:dyDescent="0.2">
      <c r="A16" t="str">
        <v>65-69</v>
      </c>
      <c r="B16">
        <v>65</v>
      </c>
      <c r="C16">
        <f>SUM(males2017!D16,males2017!D35,males2017!D92,males2017!D111)</f>
        <v>96802</v>
      </c>
      <c r="D16">
        <f>SUM(males2017!E16,males2017!E35,males2017!E92,males2017!E111)</f>
        <v>5444215</v>
      </c>
      <c r="E16" s="3">
        <v>5</v>
      </c>
      <c r="F16">
        <f t="shared" si="0"/>
        <v>1.7780708513532254E-2</v>
      </c>
      <c r="G16" s="1">
        <f t="shared" si="1"/>
        <v>-1.7500509375510271</v>
      </c>
      <c r="H16">
        <v>2.5</v>
      </c>
      <c r="I16">
        <f t="shared" si="2"/>
        <v>8.511981597616694E-2</v>
      </c>
      <c r="J16">
        <f t="shared" si="3"/>
        <v>0.91488018402383309</v>
      </c>
      <c r="K16">
        <f>100000*PRODUCT(J$2:J15)</f>
        <v>80643.701537223824</v>
      </c>
      <c r="L16">
        <f t="shared" si="4"/>
        <v>6864.3770344854274</v>
      </c>
      <c r="M16">
        <f t="shared" si="5"/>
        <v>386057.56509990559</v>
      </c>
      <c r="N16">
        <f>SUM(M16:M$30)</f>
        <v>1507835.5150117069</v>
      </c>
      <c r="O16">
        <f t="shared" si="6"/>
        <v>18.697498828420152</v>
      </c>
    </row>
    <row r="17" spans="1:15" x14ac:dyDescent="0.2">
      <c r="A17" t="str">
        <v>70-74</v>
      </c>
      <c r="B17">
        <v>70</v>
      </c>
      <c r="C17">
        <f>SUM(males2017!D17,males2017!D36,males2017!D93,males2017!D112)</f>
        <v>105894</v>
      </c>
      <c r="D17">
        <f>SUM(males2017!E17,males2017!E36,males2017!E93,males2017!E112)</f>
        <v>4047738</v>
      </c>
      <c r="E17" s="3">
        <v>5</v>
      </c>
      <c r="F17">
        <f t="shared" si="0"/>
        <v>2.6161278225023458E-2</v>
      </c>
      <c r="G17" s="1">
        <f t="shared" si="1"/>
        <v>-1.5823410404505025</v>
      </c>
      <c r="H17">
        <v>2.5</v>
      </c>
      <c r="I17">
        <f t="shared" si="2"/>
        <v>0.12277642086106974</v>
      </c>
      <c r="J17">
        <f t="shared" si="3"/>
        <v>0.87722357913893023</v>
      </c>
      <c r="K17">
        <f>100000*PRODUCT(J$2:J16)</f>
        <v>73779.324502738396</v>
      </c>
      <c r="L17">
        <f t="shared" si="4"/>
        <v>9058.3613959936411</v>
      </c>
      <c r="M17">
        <f t="shared" si="5"/>
        <v>346250.7190237079</v>
      </c>
      <c r="N17">
        <f>SUM(M17:M$30)</f>
        <v>1121777.9499118014</v>
      </c>
      <c r="O17">
        <f t="shared" si="6"/>
        <v>15.20450285323723</v>
      </c>
    </row>
    <row r="18" spans="1:15" x14ac:dyDescent="0.2">
      <c r="A18" t="str">
        <v>75-79</v>
      </c>
      <c r="B18">
        <v>75</v>
      </c>
      <c r="C18">
        <f>SUM(males2017!D18,males2017!D37,males2017!D94,males2017!D113)</f>
        <v>109364</v>
      </c>
      <c r="D18">
        <f>SUM(males2017!E18,males2017!E37,males2017!E94,males2017!E113)</f>
        <v>2651246</v>
      </c>
      <c r="E18" s="3">
        <v>5</v>
      </c>
      <c r="F18">
        <f t="shared" si="0"/>
        <v>4.1250038661067287E-2</v>
      </c>
      <c r="G18" s="1">
        <f t="shared" si="1"/>
        <v>-1.3845756400769575</v>
      </c>
      <c r="H18">
        <v>2.5</v>
      </c>
      <c r="I18">
        <f t="shared" si="2"/>
        <v>0.18696899737952088</v>
      </c>
      <c r="J18">
        <f t="shared" si="3"/>
        <v>0.81303100262047912</v>
      </c>
      <c r="K18">
        <f>100000*PRODUCT(J$2:J17)</f>
        <v>64720.963106744755</v>
      </c>
      <c r="L18">
        <f t="shared" si="4"/>
        <v>12100.813581505034</v>
      </c>
      <c r="M18">
        <f t="shared" si="5"/>
        <v>293352.78157996119</v>
      </c>
      <c r="N18">
        <f>SUM(M18:M$30)</f>
        <v>775527.23088809347</v>
      </c>
      <c r="O18">
        <f t="shared" si="6"/>
        <v>11.982628095459747</v>
      </c>
    </row>
    <row r="19" spans="1:15" x14ac:dyDescent="0.2">
      <c r="A19" t="str">
        <v>80-84</v>
      </c>
      <c r="B19">
        <v>80</v>
      </c>
      <c r="C19">
        <f>SUM(males2017!D19,males2017!D38,males2017!D95,males2017!D114)</f>
        <v>116196</v>
      </c>
      <c r="D19">
        <f>SUM(males2017!E19,males2017!E38,males2017!E95,males2017!E114)</f>
        <v>1709474</v>
      </c>
      <c r="E19" s="3">
        <v>5</v>
      </c>
      <c r="F19">
        <f t="shared" si="0"/>
        <v>6.7971785473192339E-2</v>
      </c>
      <c r="G19" s="1">
        <f t="shared" si="1"/>
        <v>-1.1676713219422286</v>
      </c>
      <c r="H19">
        <v>2.5</v>
      </c>
      <c r="I19">
        <f t="shared" si="2"/>
        <v>0.29049522891412044</v>
      </c>
      <c r="J19">
        <f t="shared" si="3"/>
        <v>0.7095047710858795</v>
      </c>
      <c r="K19">
        <f>100000*PRODUCT(J$2:J18)</f>
        <v>52620.149525239722</v>
      </c>
      <c r="L19">
        <f t="shared" si="4"/>
        <v>15285.902381829765</v>
      </c>
      <c r="M19">
        <f t="shared" si="5"/>
        <v>224885.99167162422</v>
      </c>
      <c r="N19">
        <f>SUM(M19:M$30)</f>
        <v>482174.44930813229</v>
      </c>
      <c r="O19">
        <f t="shared" si="6"/>
        <v>9.1633044310688057</v>
      </c>
    </row>
    <row r="20" spans="1:15" x14ac:dyDescent="0.2">
      <c r="A20" t="str">
        <v>85+</v>
      </c>
      <c r="B20">
        <v>85</v>
      </c>
      <c r="C20">
        <f>SUM(males2017!D20,males2017!D39,males2017!D96,males2017!D115)</f>
        <v>228036</v>
      </c>
      <c r="D20">
        <f>SUM(males2017!E20,males2017!E39,males2017!E96,males2017!E115)</f>
        <v>1571507</v>
      </c>
      <c r="E20" s="3">
        <v>5</v>
      </c>
      <c r="F20">
        <f t="shared" si="0"/>
        <v>0.14510657604452287</v>
      </c>
      <c r="G20" s="1">
        <f t="shared" si="1"/>
        <v>-0.83831290544555648</v>
      </c>
      <c r="H20">
        <v>2.5</v>
      </c>
      <c r="I20">
        <v>1</v>
      </c>
      <c r="J20">
        <f t="shared" si="3"/>
        <v>0</v>
      </c>
      <c r="K20">
        <f>100000*PRODUCT(J$2:J19)</f>
        <v>37334.247143409957</v>
      </c>
      <c r="L20">
        <f t="shared" si="4"/>
        <v>37334.247143409957</v>
      </c>
      <c r="M20">
        <f>K20/F20</f>
        <v>257288.45763650804</v>
      </c>
      <c r="N20">
        <f>SUM(M20:M$30)</f>
        <v>257288.45763650804</v>
      </c>
      <c r="O20">
        <f t="shared" si="6"/>
        <v>6.8914864319668823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A82D-26A9-1245-AD96-CA5D8459097D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SUM(males2017!D2,males2017!D59,males2017!D78,males2017!D97)</f>
        <v>7144</v>
      </c>
      <c r="D2">
        <f>SUM(males2017!E2,males2017!E59,males2017!E78,males2017!E97)</f>
        <v>1117344</v>
      </c>
      <c r="E2" s="3">
        <v>1</v>
      </c>
      <c r="F2">
        <f>C2/D2</f>
        <v>6.3937337113726834E-3</v>
      </c>
      <c r="G2" s="1">
        <f>LOG(F2)</f>
        <v>-2.1942454553476702</v>
      </c>
      <c r="H2" s="1">
        <v>0.35</v>
      </c>
      <c r="I2">
        <f>(E2*F2)/(1+(E2-H2)*F2)</f>
        <v>6.3672717951606585E-3</v>
      </c>
      <c r="J2">
        <f>1-I2</f>
        <v>0.99363272820483939</v>
      </c>
      <c r="K2">
        <v>100000</v>
      </c>
      <c r="L2">
        <f>K2-K3</f>
        <v>636.72717951606319</v>
      </c>
      <c r="M2">
        <f>E2*K3+H2*L2</f>
        <v>99586.127333314565</v>
      </c>
      <c r="N2">
        <f>SUM(M2:M$30)</f>
        <v>7616647.7566648079</v>
      </c>
      <c r="O2">
        <f>N2/K2</f>
        <v>76.166477566648084</v>
      </c>
    </row>
    <row r="3" spans="1:15" x14ac:dyDescent="0.2">
      <c r="A3" t="str">
        <v>1-4</v>
      </c>
      <c r="B3">
        <v>1</v>
      </c>
      <c r="C3">
        <f>SUM(males2017!D3,males2017!D60,males2017!D79,males2017!D98)</f>
        <v>1282</v>
      </c>
      <c r="D3">
        <f>SUM(males2017!E3,males2017!E60,males2017!E79,males2017!E98)</f>
        <v>4461016</v>
      </c>
      <c r="E3" s="3">
        <v>4</v>
      </c>
      <c r="F3">
        <f t="shared" ref="F3:F20" si="0">C3/D3</f>
        <v>2.8737848059724513E-4</v>
      </c>
      <c r="G3" s="1">
        <f t="shared" ref="G3:G20" si="1">LOG(F3)</f>
        <v>-3.5415457557138841</v>
      </c>
      <c r="H3">
        <v>1.35</v>
      </c>
      <c r="I3">
        <f t="shared" ref="I3:I19" si="2">(E3*F3)/(1+(E3-H3)*F3)</f>
        <v>1.1486391728113524E-3</v>
      </c>
      <c r="J3">
        <f t="shared" ref="J3:J20" si="3">1-I3</f>
        <v>0.99885136082718862</v>
      </c>
      <c r="K3">
        <f>100000*PRODUCT(J2:J$2)</f>
        <v>99363.272820483937</v>
      </c>
      <c r="L3">
        <f t="shared" ref="L3:L20" si="4">K3-K4</f>
        <v>114.13254750035412</v>
      </c>
      <c r="M3">
        <f t="shared" ref="M3:M19" si="5">E3*K4+H3*L3</f>
        <v>397150.6400310598</v>
      </c>
      <c r="N3">
        <f>SUM(M3:M$30)</f>
        <v>7517061.6293314928</v>
      </c>
      <c r="O3">
        <f t="shared" ref="O3:O20" si="6">N3/K3</f>
        <v>75.652315145781259</v>
      </c>
    </row>
    <row r="4" spans="1:15" x14ac:dyDescent="0.2">
      <c r="A4" t="str">
        <v>5-9</v>
      </c>
      <c r="B4">
        <v>5</v>
      </c>
      <c r="C4">
        <f>SUM(males2017!D4,males2017!D61,males2017!D80,males2017!D99)</f>
        <v>728</v>
      </c>
      <c r="D4">
        <f>SUM(males2017!E4,males2017!E61,males2017!E80,males2017!E99)</f>
        <v>5550568</v>
      </c>
      <c r="E4" s="3">
        <v>5</v>
      </c>
      <c r="F4">
        <f t="shared" si="0"/>
        <v>1.3115774818000609E-4</v>
      </c>
      <c r="G4" s="1">
        <f t="shared" si="1"/>
        <v>-3.8822060482499481</v>
      </c>
      <c r="H4">
        <v>2.5</v>
      </c>
      <c r="I4">
        <f t="shared" si="2"/>
        <v>6.555737819475151E-4</v>
      </c>
      <c r="J4">
        <f t="shared" si="3"/>
        <v>0.99934442621805253</v>
      </c>
      <c r="K4">
        <f>100000*PRODUCT(J$2:J3)</f>
        <v>99249.140272983583</v>
      </c>
      <c r="L4">
        <f t="shared" si="4"/>
        <v>65.065134243792272</v>
      </c>
      <c r="M4">
        <f t="shared" si="5"/>
        <v>496083.0385293084</v>
      </c>
      <c r="N4">
        <f>SUM(M4:M$30)</f>
        <v>7119910.9893004335</v>
      </c>
      <c r="O4">
        <f t="shared" si="6"/>
        <v>71.737759840712002</v>
      </c>
    </row>
    <row r="5" spans="1:15" x14ac:dyDescent="0.2">
      <c r="A5" t="str">
        <v>10-14</v>
      </c>
      <c r="B5">
        <v>10</v>
      </c>
      <c r="C5">
        <f>SUM(males2017!D5,males2017!D62,males2017!D81,males2017!D100)</f>
        <v>1086</v>
      </c>
      <c r="D5">
        <f>SUM(males2017!E5,males2017!E62,males2017!E81,males2017!E100)</f>
        <v>5584742</v>
      </c>
      <c r="E5" s="3">
        <v>5</v>
      </c>
      <c r="F5">
        <f t="shared" si="0"/>
        <v>1.9445840112220045E-4</v>
      </c>
      <c r="G5" s="1">
        <f t="shared" si="1"/>
        <v>-3.7111732894298743</v>
      </c>
      <c r="H5">
        <v>2.5</v>
      </c>
      <c r="I5">
        <f t="shared" si="2"/>
        <v>9.7181955941674347E-4</v>
      </c>
      <c r="J5">
        <f t="shared" si="3"/>
        <v>0.99902818044058328</v>
      </c>
      <c r="K5">
        <f>100000*PRODUCT(J$2:J4)</f>
        <v>99184.07513873979</v>
      </c>
      <c r="L5">
        <f t="shared" si="4"/>
        <v>96.38902420247905</v>
      </c>
      <c r="M5">
        <f t="shared" si="5"/>
        <v>495679.40313319274</v>
      </c>
      <c r="N5">
        <f>SUM(M5:M$30)</f>
        <v>6623827.950771125</v>
      </c>
      <c r="O5">
        <f t="shared" si="6"/>
        <v>66.783180077100482</v>
      </c>
    </row>
    <row r="6" spans="1:15" x14ac:dyDescent="0.2">
      <c r="A6" t="str">
        <v>15-19</v>
      </c>
      <c r="B6">
        <v>15</v>
      </c>
      <c r="C6">
        <f>SUM(males2017!D6,males2017!D63,males2017!D82,males2017!D101)</f>
        <v>4377</v>
      </c>
      <c r="D6">
        <f>SUM(males2017!E6,males2017!E63,males2017!E82,males2017!E101)</f>
        <v>5723422</v>
      </c>
      <c r="E6" s="3">
        <v>5</v>
      </c>
      <c r="F6">
        <f t="shared" si="0"/>
        <v>7.6475227582379908E-4</v>
      </c>
      <c r="G6" s="1">
        <f t="shared" si="1"/>
        <v>-3.116479221925831</v>
      </c>
      <c r="H6">
        <v>2.5</v>
      </c>
      <c r="I6">
        <f t="shared" si="2"/>
        <v>3.816464753853718E-3</v>
      </c>
      <c r="J6">
        <f t="shared" si="3"/>
        <v>0.99618353524614633</v>
      </c>
      <c r="K6">
        <f>100000*PRODUCT(J$2:J5)</f>
        <v>99087.686114537311</v>
      </c>
      <c r="L6">
        <f t="shared" si="4"/>
        <v>378.16466159705305</v>
      </c>
      <c r="M6">
        <f t="shared" si="5"/>
        <v>494493.01891869388</v>
      </c>
      <c r="N6">
        <f>SUM(M6:M$30)</f>
        <v>6128148.547637932</v>
      </c>
      <c r="O6">
        <f t="shared" si="6"/>
        <v>61.845712499071688</v>
      </c>
    </row>
    <row r="7" spans="1:15" x14ac:dyDescent="0.2">
      <c r="A7" t="str">
        <v>20-24</v>
      </c>
      <c r="B7">
        <v>20</v>
      </c>
      <c r="C7">
        <f>SUM(males2017!D7,males2017!D64,males2017!D83,males2017!D102)</f>
        <v>8476</v>
      </c>
      <c r="D7">
        <f>SUM(males2017!E7,males2017!E64,males2017!E83,males2017!E102)</f>
        <v>6222898</v>
      </c>
      <c r="E7" s="3">
        <v>5</v>
      </c>
      <c r="F7">
        <f t="shared" si="0"/>
        <v>1.3620663555790244E-3</v>
      </c>
      <c r="G7" s="1">
        <f t="shared" si="1"/>
        <v>-2.8658017344497795</v>
      </c>
      <c r="H7">
        <v>2.5</v>
      </c>
      <c r="I7">
        <f t="shared" si="2"/>
        <v>6.7872201673006534E-3</v>
      </c>
      <c r="J7">
        <f t="shared" si="3"/>
        <v>0.9932127798326994</v>
      </c>
      <c r="K7">
        <f>100000*PRODUCT(J$2:J6)</f>
        <v>98709.521452940258</v>
      </c>
      <c r="L7">
        <f t="shared" si="4"/>
        <v>669.96325470997544</v>
      </c>
      <c r="M7">
        <f t="shared" si="5"/>
        <v>491872.69912792637</v>
      </c>
      <c r="N7">
        <f>SUM(M7:M$30)</f>
        <v>5633655.5287192371</v>
      </c>
      <c r="O7">
        <f t="shared" si="6"/>
        <v>57.073071024917098</v>
      </c>
    </row>
    <row r="8" spans="1:15" x14ac:dyDescent="0.2">
      <c r="A8" t="str">
        <v>25-29</v>
      </c>
      <c r="B8">
        <v>25</v>
      </c>
      <c r="C8">
        <f>SUM(males2017!D8,males2017!D65,males2017!D84,males2017!D103)</f>
        <v>11092</v>
      </c>
      <c r="D8">
        <f>SUM(males2017!E8,males2017!E65,males2017!E84,males2017!E103)</f>
        <v>6818786</v>
      </c>
      <c r="E8" s="3">
        <v>5</v>
      </c>
      <c r="F8">
        <f t="shared" si="0"/>
        <v>1.6266825209062142E-3</v>
      </c>
      <c r="G8" s="1">
        <f t="shared" si="1"/>
        <v>-2.7886971999043313</v>
      </c>
      <c r="H8">
        <v>2.5</v>
      </c>
      <c r="I8">
        <f t="shared" si="2"/>
        <v>8.1004703706235408E-3</v>
      </c>
      <c r="J8">
        <f t="shared" si="3"/>
        <v>0.99189952962937644</v>
      </c>
      <c r="K8">
        <f>100000*PRODUCT(J$2:J7)</f>
        <v>98039.558198230283</v>
      </c>
      <c r="L8">
        <f t="shared" si="4"/>
        <v>794.16653633378155</v>
      </c>
      <c r="M8">
        <f t="shared" si="5"/>
        <v>488212.37465031695</v>
      </c>
      <c r="N8">
        <f>SUM(M8:M$30)</f>
        <v>5141782.8295913115</v>
      </c>
      <c r="O8">
        <f t="shared" si="6"/>
        <v>52.446001635328933</v>
      </c>
    </row>
    <row r="9" spans="1:15" x14ac:dyDescent="0.2">
      <c r="A9" t="str">
        <v>30-34</v>
      </c>
      <c r="B9">
        <v>30</v>
      </c>
      <c r="C9">
        <f>SUM(males2017!D9,males2017!D66,males2017!D85,males2017!D104)</f>
        <v>11833</v>
      </c>
      <c r="D9">
        <f>SUM(males2017!E9,males2017!E66,males2017!E85,males2017!E104)</f>
        <v>6270676</v>
      </c>
      <c r="E9" s="3">
        <v>5</v>
      </c>
      <c r="F9">
        <f t="shared" si="0"/>
        <v>1.8870373784261856E-3</v>
      </c>
      <c r="G9" s="1">
        <f t="shared" si="1"/>
        <v>-2.7242194972471196</v>
      </c>
      <c r="H9">
        <v>2.5</v>
      </c>
      <c r="I9">
        <f t="shared" si="2"/>
        <v>9.3908845168813315E-3</v>
      </c>
      <c r="J9">
        <f t="shared" si="3"/>
        <v>0.9906091154831187</v>
      </c>
      <c r="K9">
        <f>100000*PRODUCT(J$2:J8)</f>
        <v>97245.391661896501</v>
      </c>
      <c r="L9">
        <f t="shared" si="4"/>
        <v>913.22024289576802</v>
      </c>
      <c r="M9">
        <f t="shared" si="5"/>
        <v>483943.90770224307</v>
      </c>
      <c r="N9">
        <f>SUM(M9:M$30)</f>
        <v>4653570.4549409943</v>
      </c>
      <c r="O9">
        <f t="shared" si="6"/>
        <v>47.853891844258932</v>
      </c>
    </row>
    <row r="10" spans="1:15" x14ac:dyDescent="0.2">
      <c r="A10" t="str">
        <v>35-39</v>
      </c>
      <c r="B10">
        <v>35</v>
      </c>
      <c r="C10">
        <f>SUM(males2017!D10,males2017!D67,males2017!D86,males2017!D105)</f>
        <v>13256</v>
      </c>
      <c r="D10">
        <f>SUM(males2017!E10,males2017!E67,males2017!E86,males2017!E105)</f>
        <v>5840759</v>
      </c>
      <c r="E10" s="3">
        <v>5</v>
      </c>
      <c r="F10">
        <f t="shared" si="0"/>
        <v>2.2695680475773783E-3</v>
      </c>
      <c r="G10" s="1">
        <f t="shared" si="1"/>
        <v>-2.6440567914431305</v>
      </c>
      <c r="H10">
        <v>2.5</v>
      </c>
      <c r="I10">
        <f t="shared" si="2"/>
        <v>1.1283816762937191E-2</v>
      </c>
      <c r="J10">
        <f t="shared" si="3"/>
        <v>0.98871618323706278</v>
      </c>
      <c r="K10">
        <f>100000*PRODUCT(J$2:J9)</f>
        <v>96332.171419000733</v>
      </c>
      <c r="L10">
        <f t="shared" si="4"/>
        <v>1086.99457066787</v>
      </c>
      <c r="M10">
        <f t="shared" si="5"/>
        <v>478943.37066833401</v>
      </c>
      <c r="N10">
        <f>SUM(M10:M$30)</f>
        <v>4169626.5472387513</v>
      </c>
      <c r="O10">
        <f t="shared" si="6"/>
        <v>43.283842623071266</v>
      </c>
    </row>
    <row r="11" spans="1:15" x14ac:dyDescent="0.2">
      <c r="A11" t="str">
        <v>40-44</v>
      </c>
      <c r="B11">
        <v>40</v>
      </c>
      <c r="C11">
        <f>SUM(males2017!D11,males2017!D68,males2017!D87,males2017!D106)</f>
        <v>15070</v>
      </c>
      <c r="D11">
        <f>SUM(males2017!E11,males2017!E68,males2017!E87,males2017!E106)</f>
        <v>5286889</v>
      </c>
      <c r="E11" s="3">
        <v>5</v>
      </c>
      <c r="F11">
        <f t="shared" si="0"/>
        <v>2.850447588364348E-3</v>
      </c>
      <c r="G11" s="1">
        <f t="shared" si="1"/>
        <v>-2.5450869400285265</v>
      </c>
      <c r="H11">
        <v>2.5</v>
      </c>
      <c r="I11">
        <f t="shared" si="2"/>
        <v>1.4151393428645048E-2</v>
      </c>
      <c r="J11">
        <f t="shared" si="3"/>
        <v>0.98584860657135498</v>
      </c>
      <c r="K11">
        <f>100000*PRODUCT(J$2:J10)</f>
        <v>95245.176848332863</v>
      </c>
      <c r="L11">
        <f t="shared" si="4"/>
        <v>1347.8519697616139</v>
      </c>
      <c r="M11">
        <f t="shared" si="5"/>
        <v>472856.25431726029</v>
      </c>
      <c r="N11">
        <f>SUM(M11:M$30)</f>
        <v>3690683.1765704174</v>
      </c>
      <c r="O11">
        <f t="shared" si="6"/>
        <v>38.74929207646295</v>
      </c>
    </row>
    <row r="12" spans="1:15" x14ac:dyDescent="0.2">
      <c r="A12" t="str">
        <v>45-49</v>
      </c>
      <c r="B12">
        <v>45</v>
      </c>
      <c r="C12">
        <f>SUM(males2017!D12,males2017!D69,males2017!D88,males2017!D107)</f>
        <v>22566</v>
      </c>
      <c r="D12">
        <f>SUM(males2017!E12,males2017!E69,males2017!E88,males2017!E107)</f>
        <v>5542768</v>
      </c>
      <c r="E12" s="3">
        <v>5</v>
      </c>
      <c r="F12">
        <f t="shared" si="0"/>
        <v>4.071251042800276E-3</v>
      </c>
      <c r="G12" s="1">
        <f t="shared" si="1"/>
        <v>-2.3902721171879309</v>
      </c>
      <c r="H12">
        <v>2.5</v>
      </c>
      <c r="I12">
        <f t="shared" si="2"/>
        <v>2.0151154195174544E-2</v>
      </c>
      <c r="J12">
        <f t="shared" si="3"/>
        <v>0.97984884580482545</v>
      </c>
      <c r="K12">
        <f>100000*PRODUCT(J$2:J11)</f>
        <v>93897.324878571249</v>
      </c>
      <c r="L12">
        <f t="shared" si="4"/>
        <v>1892.1394721424876</v>
      </c>
      <c r="M12">
        <f t="shared" si="5"/>
        <v>464756.27571250004</v>
      </c>
      <c r="N12">
        <f>SUM(M12:M$30)</f>
        <v>3217826.922253157</v>
      </c>
      <c r="O12">
        <f t="shared" si="6"/>
        <v>34.269633628162204</v>
      </c>
    </row>
    <row r="13" spans="1:15" x14ac:dyDescent="0.2">
      <c r="A13" t="str">
        <v>50-54</v>
      </c>
      <c r="B13">
        <v>50</v>
      </c>
      <c r="C13">
        <f>SUM(males2017!D13,males2017!D70,males2017!D89,males2017!D108)</f>
        <v>35865</v>
      </c>
      <c r="D13">
        <f>SUM(males2017!E13,males2017!E70,males2017!E89,males2017!E108)</f>
        <v>5580948</v>
      </c>
      <c r="E13" s="3">
        <v>5</v>
      </c>
      <c r="F13">
        <f t="shared" si="0"/>
        <v>6.426327570154748E-3</v>
      </c>
      <c r="G13" s="1">
        <f t="shared" si="1"/>
        <v>-2.1920371408628054</v>
      </c>
      <c r="H13">
        <v>2.5</v>
      </c>
      <c r="I13">
        <f t="shared" si="2"/>
        <v>3.1623579154307989E-2</v>
      </c>
      <c r="J13">
        <f t="shared" si="3"/>
        <v>0.96837642084569198</v>
      </c>
      <c r="K13">
        <f>100000*PRODUCT(J$2:J12)</f>
        <v>92005.185406428762</v>
      </c>
      <c r="L13">
        <f t="shared" si="4"/>
        <v>2909.533263306992</v>
      </c>
      <c r="M13">
        <f t="shared" si="5"/>
        <v>452752.09387387632</v>
      </c>
      <c r="N13">
        <f>SUM(M13:M$30)</f>
        <v>2753070.6465406567</v>
      </c>
      <c r="O13">
        <f t="shared" si="6"/>
        <v>29.922994387534693</v>
      </c>
    </row>
    <row r="14" spans="1:15" x14ac:dyDescent="0.2">
      <c r="A14" t="str">
        <v>55-59</v>
      </c>
      <c r="B14">
        <v>55</v>
      </c>
      <c r="C14">
        <f>SUM(males2017!D14,males2017!D71,males2017!D90,males2017!D109)</f>
        <v>55688</v>
      </c>
      <c r="D14">
        <f>SUM(males2017!E14,males2017!E71,males2017!E90,males2017!E109)</f>
        <v>5691129</v>
      </c>
      <c r="E14" s="3">
        <v>5</v>
      </c>
      <c r="F14">
        <f t="shared" si="0"/>
        <v>9.7850531941904677E-3</v>
      </c>
      <c r="G14" s="1">
        <f t="shared" si="1"/>
        <v>-2.009436809057529</v>
      </c>
      <c r="H14">
        <v>2.5</v>
      </c>
      <c r="I14">
        <f t="shared" si="2"/>
        <v>4.7757003911772691E-2</v>
      </c>
      <c r="J14">
        <f t="shared" si="3"/>
        <v>0.95224299608822727</v>
      </c>
      <c r="K14">
        <f>100000*PRODUCT(J$2:J13)</f>
        <v>89095.65214312177</v>
      </c>
      <c r="L14">
        <f t="shared" si="4"/>
        <v>4254.941407921011</v>
      </c>
      <c r="M14">
        <f t="shared" si="5"/>
        <v>434840.90719580633</v>
      </c>
      <c r="N14">
        <f>SUM(M14:M$30)</f>
        <v>2300318.5526667805</v>
      </c>
      <c r="O14">
        <f t="shared" si="6"/>
        <v>25.818527586190033</v>
      </c>
    </row>
    <row r="15" spans="1:15" x14ac:dyDescent="0.2">
      <c r="A15" t="str">
        <v>60-64</v>
      </c>
      <c r="B15">
        <v>60</v>
      </c>
      <c r="C15">
        <f>SUM(males2017!D15,males2017!D72,males2017!D91,males2017!D110)</f>
        <v>71675</v>
      </c>
      <c r="D15">
        <f>SUM(males2017!E15,males2017!E72,males2017!E91,males2017!E110)</f>
        <v>5139666</v>
      </c>
      <c r="E15" s="3">
        <v>5</v>
      </c>
      <c r="F15">
        <f t="shared" si="0"/>
        <v>1.3945458712686779E-2</v>
      </c>
      <c r="G15" s="1">
        <f t="shared" si="1"/>
        <v>-1.8555671957678013</v>
      </c>
      <c r="H15">
        <v>2.5</v>
      </c>
      <c r="I15">
        <f t="shared" si="2"/>
        <v>6.7378242322335066E-2</v>
      </c>
      <c r="J15">
        <f t="shared" si="3"/>
        <v>0.93262175767766498</v>
      </c>
      <c r="K15">
        <f>100000*PRODUCT(J$2:J14)</f>
        <v>84840.710735200759</v>
      </c>
      <c r="L15">
        <f t="shared" si="4"/>
        <v>5716.4179667154822</v>
      </c>
      <c r="M15">
        <f t="shared" si="5"/>
        <v>409912.50875921507</v>
      </c>
      <c r="N15">
        <f>SUM(M15:M$30)</f>
        <v>1865477.6454709743</v>
      </c>
      <c r="O15">
        <f t="shared" si="6"/>
        <v>21.988001153047623</v>
      </c>
    </row>
    <row r="16" spans="1:15" x14ac:dyDescent="0.2">
      <c r="A16" t="str">
        <v>65-69</v>
      </c>
      <c r="B16">
        <v>65</v>
      </c>
      <c r="C16">
        <f>SUM(males2017!D16,males2017!D73,males2017!D92,males2017!D111)</f>
        <v>81490</v>
      </c>
      <c r="D16">
        <f>SUM(males2017!E16,males2017!E73,males2017!E92,males2017!E111)</f>
        <v>4275730</v>
      </c>
      <c r="E16" s="3">
        <v>5</v>
      </c>
      <c r="F16">
        <f t="shared" si="0"/>
        <v>1.9058733830246533E-2</v>
      </c>
      <c r="G16" s="1">
        <f t="shared" si="1"/>
        <v>-1.7199059551563864</v>
      </c>
      <c r="H16">
        <v>2.5</v>
      </c>
      <c r="I16">
        <f t="shared" si="2"/>
        <v>9.0959726127397209E-2</v>
      </c>
      <c r="J16">
        <f t="shared" si="3"/>
        <v>0.90904027387260278</v>
      </c>
      <c r="K16">
        <f>100000*PRODUCT(J$2:J15)</f>
        <v>79124.292768485277</v>
      </c>
      <c r="L16">
        <f t="shared" si="4"/>
        <v>7197.1240002454142</v>
      </c>
      <c r="M16">
        <f t="shared" si="5"/>
        <v>377628.65384181286</v>
      </c>
      <c r="N16">
        <f>SUM(M16:M$30)</f>
        <v>1455565.136711759</v>
      </c>
      <c r="O16">
        <f t="shared" si="6"/>
        <v>18.395932346222523</v>
      </c>
    </row>
    <row r="17" spans="1:15" x14ac:dyDescent="0.2">
      <c r="A17" t="str">
        <v>70-74</v>
      </c>
      <c r="B17">
        <v>70</v>
      </c>
      <c r="C17">
        <f>SUM(males2017!D17,males2017!D74,males2017!D93,males2017!D112)</f>
        <v>87695</v>
      </c>
      <c r="D17">
        <f>SUM(males2017!E17,males2017!E74,males2017!E93,males2017!E112)</f>
        <v>3180482</v>
      </c>
      <c r="E17" s="3">
        <v>5</v>
      </c>
      <c r="F17">
        <f t="shared" si="0"/>
        <v>2.7572864741885035E-2</v>
      </c>
      <c r="G17" s="1">
        <f t="shared" si="1"/>
        <v>-1.5595181095939314</v>
      </c>
      <c r="H17">
        <v>2.5</v>
      </c>
      <c r="I17">
        <f t="shared" si="2"/>
        <v>0.12897387563885784</v>
      </c>
      <c r="J17">
        <f t="shared" si="3"/>
        <v>0.87102612436114213</v>
      </c>
      <c r="K17">
        <f>100000*PRODUCT(J$2:J16)</f>
        <v>71927.168768239862</v>
      </c>
      <c r="L17">
        <f t="shared" si="4"/>
        <v>9276.725719770111</v>
      </c>
      <c r="M17">
        <f t="shared" si="5"/>
        <v>336444.02954177401</v>
      </c>
      <c r="N17">
        <f>SUM(M17:M$30)</f>
        <v>1077936.4828699464</v>
      </c>
      <c r="O17">
        <f t="shared" si="6"/>
        <v>14.986499556839497</v>
      </c>
    </row>
    <row r="18" spans="1:15" x14ac:dyDescent="0.2">
      <c r="A18" t="str">
        <v>75-79</v>
      </c>
      <c r="B18">
        <v>75</v>
      </c>
      <c r="C18">
        <f>SUM(males2017!D18,males2017!D75,males2017!D94,males2017!D113)</f>
        <v>90533</v>
      </c>
      <c r="D18">
        <f>SUM(males2017!E18,males2017!E75,males2017!E94,males2017!E113)</f>
        <v>2111998</v>
      </c>
      <c r="E18" s="3">
        <v>5</v>
      </c>
      <c r="F18">
        <f t="shared" si="0"/>
        <v>4.2866044380723847E-2</v>
      </c>
      <c r="G18" s="1">
        <f t="shared" si="1"/>
        <v>-1.3678865907344009</v>
      </c>
      <c r="H18">
        <v>2.5</v>
      </c>
      <c r="I18">
        <f t="shared" si="2"/>
        <v>0.19358469643192011</v>
      </c>
      <c r="J18">
        <f t="shared" si="3"/>
        <v>0.80641530356807989</v>
      </c>
      <c r="K18">
        <f>100000*PRODUCT(J$2:J17)</f>
        <v>62650.443048469751</v>
      </c>
      <c r="L18">
        <f t="shared" si="4"/>
        <v>12128.166998863322</v>
      </c>
      <c r="M18">
        <f t="shared" si="5"/>
        <v>282931.79774519044</v>
      </c>
      <c r="N18">
        <f>SUM(M18:M$30)</f>
        <v>741492.45332817221</v>
      </c>
      <c r="O18">
        <f t="shared" si="6"/>
        <v>11.835390417822166</v>
      </c>
    </row>
    <row r="19" spans="1:15" x14ac:dyDescent="0.2">
      <c r="A19" t="str">
        <v>80-84</v>
      </c>
      <c r="B19">
        <v>80</v>
      </c>
      <c r="C19">
        <f>SUM(males2017!D19,males2017!D76,males2017!D95,males2017!D114)</f>
        <v>95323</v>
      </c>
      <c r="D19">
        <f>SUM(males2017!E19,males2017!E76,males2017!E95,males2017!E114)</f>
        <v>1366970</v>
      </c>
      <c r="E19" s="3">
        <v>5</v>
      </c>
      <c r="F19">
        <f t="shared" si="0"/>
        <v>6.9733059247825482E-2</v>
      </c>
      <c r="G19" s="1">
        <f t="shared" si="1"/>
        <v>-1.1565612815137789</v>
      </c>
      <c r="H19">
        <v>2.5</v>
      </c>
      <c r="I19">
        <f t="shared" si="2"/>
        <v>0.29690505224174635</v>
      </c>
      <c r="J19">
        <f t="shared" si="3"/>
        <v>0.70309494775825365</v>
      </c>
      <c r="K19">
        <f>100000*PRODUCT(J$2:J18)</f>
        <v>50522.276049606429</v>
      </c>
      <c r="L19">
        <f t="shared" si="4"/>
        <v>15000.319009880324</v>
      </c>
      <c r="M19">
        <f t="shared" si="5"/>
        <v>215110.58272333135</v>
      </c>
      <c r="N19">
        <f>SUM(M19:M$30)</f>
        <v>458560.65558298182</v>
      </c>
      <c r="O19">
        <f t="shared" si="6"/>
        <v>9.076405329259785</v>
      </c>
    </row>
    <row r="20" spans="1:15" x14ac:dyDescent="0.2">
      <c r="A20" t="str">
        <v>85+</v>
      </c>
      <c r="B20">
        <v>85</v>
      </c>
      <c r="C20">
        <f>SUM(males2017!D20,males2017!D77,males2017!D96,males2017!D115)</f>
        <v>180278</v>
      </c>
      <c r="D20">
        <f>SUM(males2017!E20,males2017!E77,males2017!E96,males2017!E115)</f>
        <v>1235537</v>
      </c>
      <c r="E20" s="3">
        <v>5</v>
      </c>
      <c r="F20">
        <f t="shared" si="0"/>
        <v>0.14591064452137006</v>
      </c>
      <c r="G20" s="1">
        <f t="shared" si="1"/>
        <v>-0.83591302415682023</v>
      </c>
      <c r="H20">
        <v>2.5</v>
      </c>
      <c r="I20">
        <v>1</v>
      </c>
      <c r="J20">
        <f t="shared" si="3"/>
        <v>0</v>
      </c>
      <c r="K20">
        <f>100000*PRODUCT(J$2:J19)</f>
        <v>35521.957039726105</v>
      </c>
      <c r="L20">
        <f t="shared" si="4"/>
        <v>35521.957039726105</v>
      </c>
      <c r="M20">
        <f>K20/F20</f>
        <v>243450.07285965048</v>
      </c>
      <c r="N20">
        <f>SUM(M20:M$30)</f>
        <v>243450.07285965048</v>
      </c>
      <c r="O20">
        <f t="shared" si="6"/>
        <v>6.8535095796492076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FF45-FE6D-EB4A-AFEC-CBBB85FF8BE6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SUM(males2017!D2,males2017!D21,males2017!D59,males2017!D78,males2017!D97)</f>
        <v>9716</v>
      </c>
      <c r="D2">
        <f>SUM(males2017!E2,males2017!E21,males2017!E59,males2017!E78,males2017!E97)</f>
        <v>1593042</v>
      </c>
      <c r="E2" s="3">
        <v>1</v>
      </c>
      <c r="F2">
        <f>C2/D2</f>
        <v>6.0990231268227705E-3</v>
      </c>
      <c r="G2" s="1">
        <f>LOG(F2)</f>
        <v>-2.2147397198424184</v>
      </c>
      <c r="H2" s="1">
        <v>0.35</v>
      </c>
      <c r="I2">
        <f>(E2*F2)/(1+(E2-H2)*F2)</f>
        <v>6.0749398477163387E-3</v>
      </c>
      <c r="J2">
        <f>1-I2</f>
        <v>0.99392506015228366</v>
      </c>
      <c r="K2">
        <v>100000</v>
      </c>
      <c r="L2">
        <f>K2-K3</f>
        <v>607.49398477163049</v>
      </c>
      <c r="M2">
        <f>E2*K3+H2*L2</f>
        <v>99605.128909898442</v>
      </c>
      <c r="N2">
        <f>SUM(M2:M$30)</f>
        <v>7659943.4737153975</v>
      </c>
      <c r="O2">
        <f>N2/K2</f>
        <v>76.59943473715397</v>
      </c>
    </row>
    <row r="3" spans="1:15" x14ac:dyDescent="0.2">
      <c r="A3" t="str">
        <v>1-4</v>
      </c>
      <c r="B3">
        <v>1</v>
      </c>
      <c r="C3">
        <f>SUM(males2017!D3,males2017!D22,males2017!D60,males2017!D79,males2017!D98)</f>
        <v>1746</v>
      </c>
      <c r="D3">
        <f>SUM(males2017!E3,males2017!E22,males2017!E60,males2017!E79,males2017!E98)</f>
        <v>6452052</v>
      </c>
      <c r="E3" s="3">
        <v>4</v>
      </c>
      <c r="F3">
        <f t="shared" ref="F3:F20" si="0">C3/D3</f>
        <v>2.7061158217571711E-4</v>
      </c>
      <c r="G3" s="1">
        <f t="shared" ref="G3:G20" si="1">LOG(F3)</f>
        <v>-3.5676536195367801</v>
      </c>
      <c r="H3">
        <v>1.35</v>
      </c>
      <c r="I3">
        <f t="shared" ref="I3:I19" si="2">(E3*F3)/(1+(E3-H3)*F3)</f>
        <v>1.0816706403039495E-3</v>
      </c>
      <c r="J3">
        <f t="shared" ref="J3:J20" si="3">1-I3</f>
        <v>0.99891832935969604</v>
      </c>
      <c r="K3">
        <f>100000*PRODUCT(J2:J$2)</f>
        <v>99392.50601522837</v>
      </c>
      <c r="L3">
        <f t="shared" ref="L3:L20" si="4">K3-K4</f>
        <v>107.50995562291064</v>
      </c>
      <c r="M3">
        <f t="shared" ref="M3:M19" si="5">E3*K4+H3*L3</f>
        <v>397285.12267851277</v>
      </c>
      <c r="N3">
        <f>SUM(M3:M$30)</f>
        <v>7560338.3448054986</v>
      </c>
      <c r="O3">
        <f t="shared" ref="O3:O20" si="6">N3/K3</f>
        <v>76.065476643149992</v>
      </c>
    </row>
    <row r="4" spans="1:15" x14ac:dyDescent="0.2">
      <c r="A4" t="str">
        <v>5-9</v>
      </c>
      <c r="B4">
        <v>5</v>
      </c>
      <c r="C4">
        <f>SUM(males2017!D4,males2017!D23,males2017!D61,males2017!D80,males2017!D99)</f>
        <v>1008</v>
      </c>
      <c r="D4">
        <f>SUM(males2017!E4,males2017!E23,males2017!E61,males2017!E80,males2017!E99)</f>
        <v>8168288</v>
      </c>
      <c r="E4" s="3">
        <v>5</v>
      </c>
      <c r="F4">
        <f t="shared" si="0"/>
        <v>1.2340407194261514E-4</v>
      </c>
      <c r="G4" s="1">
        <f t="shared" si="1"/>
        <v>-3.9086705097271541</v>
      </c>
      <c r="H4">
        <v>2.5</v>
      </c>
      <c r="I4">
        <f t="shared" si="2"/>
        <v>6.1683006135990464E-4</v>
      </c>
      <c r="J4">
        <f t="shared" si="3"/>
        <v>0.99938316993864007</v>
      </c>
      <c r="K4">
        <f>100000*PRODUCT(J$2:J3)</f>
        <v>99284.996059605459</v>
      </c>
      <c r="L4">
        <f t="shared" si="4"/>
        <v>61.241970211573062</v>
      </c>
      <c r="M4">
        <f t="shared" si="5"/>
        <v>496271.87537249835</v>
      </c>
      <c r="N4">
        <f>SUM(M4:M$30)</f>
        <v>7163053.2221269859</v>
      </c>
      <c r="O4">
        <f t="shared" si="6"/>
        <v>72.146381693228534</v>
      </c>
    </row>
    <row r="5" spans="1:15" x14ac:dyDescent="0.2">
      <c r="A5" t="str">
        <v>10-14</v>
      </c>
      <c r="B5">
        <v>10</v>
      </c>
      <c r="C5">
        <f>SUM(males2017!D5,males2017!D24,males2017!D62,males2017!D81,males2017!D100)</f>
        <v>1504</v>
      </c>
      <c r="D5">
        <f>SUM(males2017!E5,males2017!E24,males2017!E62,males2017!E81,males2017!E100)</f>
        <v>8357124</v>
      </c>
      <c r="E5" s="3">
        <v>5</v>
      </c>
      <c r="F5">
        <f t="shared" si="0"/>
        <v>1.7996621804343218E-4</v>
      </c>
      <c r="G5" s="1">
        <f t="shared" si="1"/>
        <v>-3.7448090098646714</v>
      </c>
      <c r="H5">
        <v>2.5</v>
      </c>
      <c r="I5">
        <f t="shared" si="2"/>
        <v>8.9942642428719277E-4</v>
      </c>
      <c r="J5">
        <f t="shared" si="3"/>
        <v>0.9991005735757128</v>
      </c>
      <c r="K5">
        <f>100000*PRODUCT(J$2:J4)</f>
        <v>99223.754089393886</v>
      </c>
      <c r="L5">
        <f t="shared" si="4"/>
        <v>89.244466344971443</v>
      </c>
      <c r="M5">
        <f t="shared" si="5"/>
        <v>495895.65928110701</v>
      </c>
      <c r="N5">
        <f>SUM(M5:M$30)</f>
        <v>6666781.3467544885</v>
      </c>
      <c r="O5">
        <f t="shared" si="6"/>
        <v>67.189368190485609</v>
      </c>
    </row>
    <row r="6" spans="1:15" x14ac:dyDescent="0.2">
      <c r="A6" t="str">
        <v>15-19</v>
      </c>
      <c r="B6">
        <v>15</v>
      </c>
      <c r="C6">
        <f>SUM(males2017!D6,males2017!D25,males2017!D63,males2017!D82,males2017!D101)</f>
        <v>6171</v>
      </c>
      <c r="D6">
        <f>SUM(males2017!E6,males2017!E25,males2017!E63,males2017!E82,males2017!E101)</f>
        <v>8471483</v>
      </c>
      <c r="E6" s="3">
        <v>5</v>
      </c>
      <c r="F6">
        <f t="shared" si="0"/>
        <v>7.2844388638919539E-4</v>
      </c>
      <c r="G6" s="1">
        <f t="shared" si="1"/>
        <v>-3.1376038972503926</v>
      </c>
      <c r="H6">
        <v>2.5</v>
      </c>
      <c r="I6">
        <f t="shared" si="2"/>
        <v>3.6355986079975745E-3</v>
      </c>
      <c r="J6">
        <f t="shared" si="3"/>
        <v>0.99636440139200244</v>
      </c>
      <c r="K6">
        <f>100000*PRODUCT(J$2:J5)</f>
        <v>99134.509623048914</v>
      </c>
      <c r="L6">
        <f t="shared" si="4"/>
        <v>360.41328519007948</v>
      </c>
      <c r="M6">
        <f t="shared" si="5"/>
        <v>494771.51490226935</v>
      </c>
      <c r="N6">
        <f>SUM(M6:M$30)</f>
        <v>6170885.68747338</v>
      </c>
      <c r="O6">
        <f t="shared" si="6"/>
        <v>62.247603896339243</v>
      </c>
    </row>
    <row r="7" spans="1:15" x14ac:dyDescent="0.2">
      <c r="A7" t="str">
        <v>20-24</v>
      </c>
      <c r="B7">
        <v>20</v>
      </c>
      <c r="C7">
        <f>SUM(males2017!D7,males2017!D26,males2017!D64,males2017!D83,males2017!D102)</f>
        <v>12171</v>
      </c>
      <c r="D7">
        <f>SUM(males2017!E7,males2017!E26,males2017!E64,males2017!E83,males2017!E102)</f>
        <v>8819515</v>
      </c>
      <c r="E7" s="3">
        <v>5</v>
      </c>
      <c r="F7">
        <f t="shared" si="0"/>
        <v>1.3800078575749346E-3</v>
      </c>
      <c r="G7" s="1">
        <f t="shared" si="1"/>
        <v>-2.8601184407786766</v>
      </c>
      <c r="H7">
        <v>2.5</v>
      </c>
      <c r="I7">
        <f t="shared" si="2"/>
        <v>6.8763158630691665E-3</v>
      </c>
      <c r="J7">
        <f t="shared" si="3"/>
        <v>0.99312368413693086</v>
      </c>
      <c r="K7">
        <f>100000*PRODUCT(J$2:J6)</f>
        <v>98774.096337858835</v>
      </c>
      <c r="L7">
        <f t="shared" si="4"/>
        <v>679.20188550832972</v>
      </c>
      <c r="M7">
        <f t="shared" si="5"/>
        <v>492172.47697552334</v>
      </c>
      <c r="N7">
        <f>SUM(M7:M$30)</f>
        <v>5676114.1725711105</v>
      </c>
      <c r="O7">
        <f t="shared" si="6"/>
        <v>57.465614802041266</v>
      </c>
    </row>
    <row r="8" spans="1:15" x14ac:dyDescent="0.2">
      <c r="A8" t="str">
        <v>25-29</v>
      </c>
      <c r="B8">
        <v>25</v>
      </c>
      <c r="C8">
        <f>SUM(males2017!D8,males2017!D27,males2017!D65,males2017!D84,males2017!D103)</f>
        <v>16079</v>
      </c>
      <c r="D8">
        <f>SUM(males2017!E8,males2017!E27,males2017!E65,males2017!E84,males2017!E103)</f>
        <v>9464294</v>
      </c>
      <c r="E8" s="3">
        <v>5</v>
      </c>
      <c r="F8">
        <f t="shared" si="0"/>
        <v>1.6989117201980412E-3</v>
      </c>
      <c r="G8" s="1">
        <f t="shared" si="1"/>
        <v>-2.7698291875976668</v>
      </c>
      <c r="H8">
        <v>2.5</v>
      </c>
      <c r="I8">
        <f t="shared" si="2"/>
        <v>8.4586324265743217E-3</v>
      </c>
      <c r="J8">
        <f t="shared" si="3"/>
        <v>0.9915413675734257</v>
      </c>
      <c r="K8">
        <f>100000*PRODUCT(J$2:J7)</f>
        <v>98094.894452350505</v>
      </c>
      <c r="L8">
        <f t="shared" si="4"/>
        <v>829.74865509603114</v>
      </c>
      <c r="M8">
        <f t="shared" si="5"/>
        <v>488400.10062401241</v>
      </c>
      <c r="N8">
        <f>SUM(M8:M$30)</f>
        <v>5183941.6955955876</v>
      </c>
      <c r="O8">
        <f t="shared" si="6"/>
        <v>52.846192704898442</v>
      </c>
    </row>
    <row r="9" spans="1:15" x14ac:dyDescent="0.2">
      <c r="A9" t="str">
        <v>30-34</v>
      </c>
      <c r="B9">
        <v>30</v>
      </c>
      <c r="C9">
        <f>SUM(males2017!D9,males2017!D28,males2017!D66,males2017!D85,males2017!D104)</f>
        <v>16951</v>
      </c>
      <c r="D9">
        <f>SUM(males2017!E9,males2017!E28,males2017!E66,males2017!E85,males2017!E104)</f>
        <v>8875106</v>
      </c>
      <c r="E9" s="3">
        <v>5</v>
      </c>
      <c r="F9">
        <f t="shared" si="0"/>
        <v>1.9099490192004468E-3</v>
      </c>
      <c r="G9" s="1">
        <f t="shared" si="1"/>
        <v>-2.7189782248859995</v>
      </c>
      <c r="H9">
        <v>2.5</v>
      </c>
      <c r="I9">
        <f t="shared" si="2"/>
        <v>9.5043629741507242E-3</v>
      </c>
      <c r="J9">
        <f t="shared" si="3"/>
        <v>0.99049563702584931</v>
      </c>
      <c r="K9">
        <f>100000*PRODUCT(J$2:J8)</f>
        <v>97265.145797254474</v>
      </c>
      <c r="L9">
        <f t="shared" si="4"/>
        <v>924.44325039080286</v>
      </c>
      <c r="M9">
        <f t="shared" si="5"/>
        <v>484014.62086029537</v>
      </c>
      <c r="N9">
        <f>SUM(M9:M$30)</f>
        <v>4695541.5949715748</v>
      </c>
      <c r="O9">
        <f t="shared" si="6"/>
        <v>48.275685565302645</v>
      </c>
    </row>
    <row r="10" spans="1:15" x14ac:dyDescent="0.2">
      <c r="A10" t="str">
        <v>35-39</v>
      </c>
      <c r="B10">
        <v>35</v>
      </c>
      <c r="C10">
        <f>SUM(males2017!D10,males2017!D29,males2017!D67,males2017!D86,males2017!D105)</f>
        <v>18785</v>
      </c>
      <c r="D10">
        <f>SUM(males2017!E10,males2017!E29,males2017!E67,males2017!E86,males2017!E105)</f>
        <v>8487771</v>
      </c>
      <c r="E10" s="3">
        <v>5</v>
      </c>
      <c r="F10">
        <f t="shared" si="0"/>
        <v>2.2131841210136323E-3</v>
      </c>
      <c r="G10" s="1">
        <f t="shared" si="1"/>
        <v>-2.6549824543899732</v>
      </c>
      <c r="H10">
        <v>2.5</v>
      </c>
      <c r="I10">
        <f t="shared" si="2"/>
        <v>1.1005030209789211E-2</v>
      </c>
      <c r="J10">
        <f t="shared" si="3"/>
        <v>0.98899496979021084</v>
      </c>
      <c r="K10">
        <f>100000*PRODUCT(J$2:J9)</f>
        <v>96340.702546863671</v>
      </c>
      <c r="L10">
        <f t="shared" si="4"/>
        <v>1060.2323419605382</v>
      </c>
      <c r="M10">
        <f t="shared" si="5"/>
        <v>479052.93187941704</v>
      </c>
      <c r="N10">
        <f>SUM(M10:M$30)</f>
        <v>4211526.9741112785</v>
      </c>
      <c r="O10">
        <f t="shared" si="6"/>
        <v>43.714929025586422</v>
      </c>
    </row>
    <row r="11" spans="1:15" x14ac:dyDescent="0.2">
      <c r="A11" t="str">
        <v>40-44</v>
      </c>
      <c r="B11">
        <v>40</v>
      </c>
      <c r="C11">
        <f>SUM(males2017!D11,males2017!D30,males2017!D68,males2017!D87,males2017!D106)</f>
        <v>20839</v>
      </c>
      <c r="D11">
        <f>SUM(males2017!E11,males2017!E30,males2017!E68,males2017!E87,males2017!E106)</f>
        <v>7810435</v>
      </c>
      <c r="E11" s="3">
        <v>5</v>
      </c>
      <c r="F11">
        <f t="shared" si="0"/>
        <v>2.6680972314602194E-3</v>
      </c>
      <c r="G11" s="1">
        <f t="shared" si="1"/>
        <v>-2.5737983478000142</v>
      </c>
      <c r="H11">
        <v>2.5</v>
      </c>
      <c r="I11">
        <f t="shared" si="2"/>
        <v>1.3252091485790362E-2</v>
      </c>
      <c r="J11">
        <f t="shared" si="3"/>
        <v>0.98674790851420968</v>
      </c>
      <c r="K11">
        <f>100000*PRODUCT(J$2:J10)</f>
        <v>95280.470204903133</v>
      </c>
      <c r="L11">
        <f t="shared" si="4"/>
        <v>1262.6655079644988</v>
      </c>
      <c r="M11">
        <f t="shared" si="5"/>
        <v>473245.68725460442</v>
      </c>
      <c r="N11">
        <f>SUM(M11:M$30)</f>
        <v>3732474.0422318615</v>
      </c>
      <c r="O11">
        <f t="shared" si="6"/>
        <v>39.173547676717789</v>
      </c>
    </row>
    <row r="12" spans="1:15" x14ac:dyDescent="0.2">
      <c r="A12" t="str">
        <v>45-49</v>
      </c>
      <c r="B12">
        <v>45</v>
      </c>
      <c r="C12">
        <f>SUM(males2017!D12,males2017!D31,males2017!D69,males2017!D88,males2017!D107)</f>
        <v>31539</v>
      </c>
      <c r="D12">
        <f>SUM(males2017!E12,males2017!E31,males2017!E69,males2017!E88,males2017!E107)</f>
        <v>8308566</v>
      </c>
      <c r="E12" s="3">
        <v>5</v>
      </c>
      <c r="F12">
        <f t="shared" si="0"/>
        <v>3.7959619024510367E-3</v>
      </c>
      <c r="G12" s="1">
        <f t="shared" si="1"/>
        <v>-2.4206781549482006</v>
      </c>
      <c r="H12">
        <v>2.5</v>
      </c>
      <c r="I12">
        <f t="shared" si="2"/>
        <v>1.8801386148423468E-2</v>
      </c>
      <c r="J12">
        <f t="shared" si="3"/>
        <v>0.98119861385157658</v>
      </c>
      <c r="K12">
        <f>100000*PRODUCT(J$2:J11)</f>
        <v>94017.804696938634</v>
      </c>
      <c r="L12">
        <f t="shared" si="4"/>
        <v>1767.6650509341998</v>
      </c>
      <c r="M12">
        <f t="shared" si="5"/>
        <v>465669.86085735768</v>
      </c>
      <c r="N12">
        <f>SUM(M12:M$30)</f>
        <v>3259228.3549772575</v>
      </c>
      <c r="O12">
        <f t="shared" si="6"/>
        <v>34.66607591491001</v>
      </c>
    </row>
    <row r="13" spans="1:15" x14ac:dyDescent="0.2">
      <c r="A13" t="str">
        <v>50-54</v>
      </c>
      <c r="B13">
        <v>50</v>
      </c>
      <c r="C13">
        <f>SUM(males2017!D13,males2017!D32,males2017!D70,males2017!D89,males2017!D108)</f>
        <v>49791</v>
      </c>
      <c r="D13">
        <f>SUM(males2017!E13,males2017!E32,males2017!E70,males2017!E89,males2017!E108)</f>
        <v>8403568</v>
      </c>
      <c r="E13" s="3">
        <v>5</v>
      </c>
      <c r="F13">
        <f t="shared" si="0"/>
        <v>5.9249832928108632E-3</v>
      </c>
      <c r="G13" s="1">
        <f t="shared" si="1"/>
        <v>-2.2273128699339395</v>
      </c>
      <c r="H13">
        <v>2.5</v>
      </c>
      <c r="I13">
        <f t="shared" si="2"/>
        <v>2.9192503721984127E-2</v>
      </c>
      <c r="J13">
        <f t="shared" si="3"/>
        <v>0.97080749627801588</v>
      </c>
      <c r="K13">
        <f>100000*PRODUCT(J$2:J12)</f>
        <v>92250.139646004434</v>
      </c>
      <c r="L13">
        <f t="shared" si="4"/>
        <v>2693.0125449695333</v>
      </c>
      <c r="M13">
        <f t="shared" si="5"/>
        <v>454518.16686759837</v>
      </c>
      <c r="N13">
        <f>SUM(M13:M$30)</f>
        <v>2793558.4941198998</v>
      </c>
      <c r="O13">
        <f t="shared" si="6"/>
        <v>30.282431060156071</v>
      </c>
    </row>
    <row r="14" spans="1:15" x14ac:dyDescent="0.2">
      <c r="A14" t="str">
        <v>55-59</v>
      </c>
      <c r="B14">
        <v>55</v>
      </c>
      <c r="C14">
        <f>SUM(males2017!D14,males2017!D33,males2017!D71,males2017!D90,males2017!D109)</f>
        <v>76883</v>
      </c>
      <c r="D14">
        <f>SUM(males2017!E14,males2017!E33,males2017!E71,males2017!E90,males2017!E109)</f>
        <v>8507874</v>
      </c>
      <c r="E14" s="3">
        <v>5</v>
      </c>
      <c r="F14">
        <f t="shared" si="0"/>
        <v>9.0366876613358401E-3</v>
      </c>
      <c r="G14" s="1">
        <f t="shared" si="1"/>
        <v>-2.0439907281544798</v>
      </c>
      <c r="H14">
        <v>2.5</v>
      </c>
      <c r="I14">
        <f t="shared" si="2"/>
        <v>4.4185218264909357E-2</v>
      </c>
      <c r="J14">
        <f t="shared" si="3"/>
        <v>0.9558147817350906</v>
      </c>
      <c r="K14">
        <f>100000*PRODUCT(J$2:J13)</f>
        <v>89557.127101034901</v>
      </c>
      <c r="L14">
        <f t="shared" si="4"/>
        <v>3957.1012081374647</v>
      </c>
      <c r="M14">
        <f t="shared" si="5"/>
        <v>437892.88248483086</v>
      </c>
      <c r="N14">
        <f>SUM(M14:M$30)</f>
        <v>2339040.3272523019</v>
      </c>
      <c r="O14">
        <f t="shared" si="6"/>
        <v>26.117857985925415</v>
      </c>
    </row>
    <row r="15" spans="1:15" x14ac:dyDescent="0.2">
      <c r="A15" t="str">
        <v>60-64</v>
      </c>
      <c r="B15">
        <v>60</v>
      </c>
      <c r="C15">
        <f>SUM(males2017!D15,males2017!D34,males2017!D72,males2017!D91,males2017!D110)</f>
        <v>99141</v>
      </c>
      <c r="D15">
        <f>SUM(males2017!E15,males2017!E34,males2017!E72,males2017!E91,males2017!E110)</f>
        <v>7558484</v>
      </c>
      <c r="E15" s="3">
        <v>5</v>
      </c>
      <c r="F15">
        <f t="shared" si="0"/>
        <v>1.3116519132672637E-2</v>
      </c>
      <c r="G15" s="1">
        <f t="shared" si="1"/>
        <v>-1.8821814029211366</v>
      </c>
      <c r="H15">
        <v>2.5</v>
      </c>
      <c r="I15">
        <f t="shared" si="2"/>
        <v>6.3500337194021816E-2</v>
      </c>
      <c r="J15">
        <f t="shared" si="3"/>
        <v>0.93649966280597818</v>
      </c>
      <c r="K15">
        <f>100000*PRODUCT(J$2:J14)</f>
        <v>85600.025892897436</v>
      </c>
      <c r="L15">
        <f t="shared" si="4"/>
        <v>5435.6305080159946</v>
      </c>
      <c r="M15">
        <f t="shared" si="5"/>
        <v>414411.05319444719</v>
      </c>
      <c r="N15">
        <f>SUM(M15:M$30)</f>
        <v>1901147.4447674709</v>
      </c>
      <c r="O15">
        <f t="shared" si="6"/>
        <v>22.209659692698953</v>
      </c>
    </row>
    <row r="16" spans="1:15" x14ac:dyDescent="0.2">
      <c r="A16" t="str">
        <v>65-69</v>
      </c>
      <c r="B16">
        <v>65</v>
      </c>
      <c r="C16">
        <f>SUM(males2017!D16,males2017!D35,males2017!D73,males2017!D92,males2017!D111)</f>
        <v>113182</v>
      </c>
      <c r="D16">
        <f>SUM(males2017!E16,males2017!E35,males2017!E73,males2017!E92,males2017!E111)</f>
        <v>6223292</v>
      </c>
      <c r="E16" s="3">
        <v>5</v>
      </c>
      <c r="F16">
        <f t="shared" si="0"/>
        <v>1.818683744873292E-2</v>
      </c>
      <c r="G16" s="1">
        <f t="shared" si="1"/>
        <v>-1.7402428148439266</v>
      </c>
      <c r="H16">
        <v>2.5</v>
      </c>
      <c r="I16">
        <f t="shared" si="2"/>
        <v>8.6979482949233258E-2</v>
      </c>
      <c r="J16">
        <f t="shared" si="3"/>
        <v>0.9130205170507667</v>
      </c>
      <c r="K16">
        <f>100000*PRODUCT(J$2:J15)</f>
        <v>80164.395384881442</v>
      </c>
      <c r="L16">
        <f t="shared" si="4"/>
        <v>6972.6576615148806</v>
      </c>
      <c r="M16">
        <f t="shared" si="5"/>
        <v>383390.33277062001</v>
      </c>
      <c r="N16">
        <f>SUM(M16:M$30)</f>
        <v>1486736.3915730237</v>
      </c>
      <c r="O16">
        <f t="shared" si="6"/>
        <v>18.546093741928402</v>
      </c>
    </row>
    <row r="17" spans="1:15" x14ac:dyDescent="0.2">
      <c r="A17" t="str">
        <v>70-74</v>
      </c>
      <c r="B17">
        <v>70</v>
      </c>
      <c r="C17">
        <f>SUM(males2017!D17,males2017!D36,males2017!D74,males2017!D93,males2017!D112)</f>
        <v>123743</v>
      </c>
      <c r="D17">
        <f>SUM(males2017!E17,males2017!E36,males2017!E74,males2017!E93,males2017!E112)</f>
        <v>4639239</v>
      </c>
      <c r="E17" s="3">
        <v>5</v>
      </c>
      <c r="F17">
        <f t="shared" si="0"/>
        <v>2.6673124622378801E-2</v>
      </c>
      <c r="G17" s="1">
        <f t="shared" si="1"/>
        <v>-1.5739261059160177</v>
      </c>
      <c r="H17">
        <v>2.5</v>
      </c>
      <c r="I17">
        <f t="shared" si="2"/>
        <v>0.12502837925864435</v>
      </c>
      <c r="J17">
        <f t="shared" si="3"/>
        <v>0.87497162074135559</v>
      </c>
      <c r="K17">
        <f>100000*PRODUCT(J$2:J16)</f>
        <v>73191.737723366561</v>
      </c>
      <c r="L17">
        <f t="shared" si="4"/>
        <v>9151.0443426763086</v>
      </c>
      <c r="M17">
        <f t="shared" si="5"/>
        <v>343081.07776014204</v>
      </c>
      <c r="N17">
        <f>SUM(M17:M$30)</f>
        <v>1103346.0588024037</v>
      </c>
      <c r="O17">
        <f t="shared" si="6"/>
        <v>15.074735115219966</v>
      </c>
    </row>
    <row r="18" spans="1:15" x14ac:dyDescent="0.2">
      <c r="A18" t="str">
        <v>75-79</v>
      </c>
      <c r="B18">
        <v>75</v>
      </c>
      <c r="C18">
        <f>SUM(males2017!D18,males2017!D37,males2017!D75,males2017!D94,males2017!D113)</f>
        <v>128036</v>
      </c>
      <c r="D18">
        <f>SUM(males2017!E18,males2017!E37,males2017!E75,males2017!E94,males2017!E113)</f>
        <v>3047566</v>
      </c>
      <c r="E18" s="3">
        <v>5</v>
      </c>
      <c r="F18">
        <f t="shared" si="0"/>
        <v>4.2012543780840184E-2</v>
      </c>
      <c r="G18" s="1">
        <f t="shared" si="1"/>
        <v>-1.3766210219484132</v>
      </c>
      <c r="H18">
        <v>2.5</v>
      </c>
      <c r="I18">
        <f t="shared" si="2"/>
        <v>0.19009661319327154</v>
      </c>
      <c r="J18">
        <f t="shared" si="3"/>
        <v>0.80990338680672846</v>
      </c>
      <c r="K18">
        <f>100000*PRODUCT(J$2:J17)</f>
        <v>64040.693380690253</v>
      </c>
      <c r="L18">
        <f t="shared" si="4"/>
        <v>12173.918918217976</v>
      </c>
      <c r="M18">
        <f t="shared" si="5"/>
        <v>289768.66960790631</v>
      </c>
      <c r="N18">
        <f>SUM(M18:M$30)</f>
        <v>760264.98104226147</v>
      </c>
      <c r="O18">
        <f t="shared" si="6"/>
        <v>11.871591966109145</v>
      </c>
    </row>
    <row r="19" spans="1:15" x14ac:dyDescent="0.2">
      <c r="A19" t="str">
        <v>80-84</v>
      </c>
      <c r="B19">
        <v>80</v>
      </c>
      <c r="C19">
        <f>SUM(males2017!D19,males2017!D38,males2017!D76,males2017!D95,males2017!D114)</f>
        <v>135483</v>
      </c>
      <c r="D19">
        <f>SUM(males2017!E19,males2017!E38,males2017!E76,males2017!E95,males2017!E114)</f>
        <v>1960534</v>
      </c>
      <c r="E19" s="3">
        <v>5</v>
      </c>
      <c r="F19">
        <f t="shared" si="0"/>
        <v>6.9105151963699679E-2</v>
      </c>
      <c r="G19" s="1">
        <f t="shared" si="1"/>
        <v>-1.1604895736677818</v>
      </c>
      <c r="H19">
        <v>2.5</v>
      </c>
      <c r="I19">
        <f t="shared" si="2"/>
        <v>0.29462542321021956</v>
      </c>
      <c r="J19">
        <f t="shared" si="3"/>
        <v>0.70537457678978044</v>
      </c>
      <c r="K19">
        <f>100000*PRODUCT(J$2:J18)</f>
        <v>51866.774462472276</v>
      </c>
      <c r="L19">
        <f t="shared" si="4"/>
        <v>15281.270376554901</v>
      </c>
      <c r="M19">
        <f t="shared" si="5"/>
        <v>221130.69637097412</v>
      </c>
      <c r="N19">
        <f>SUM(M19:M$30)</f>
        <v>470496.31143435522</v>
      </c>
      <c r="O19">
        <f t="shared" si="6"/>
        <v>9.0712467916195259</v>
      </c>
    </row>
    <row r="20" spans="1:15" x14ac:dyDescent="0.2">
      <c r="A20" t="str">
        <v>85+</v>
      </c>
      <c r="B20">
        <v>85</v>
      </c>
      <c r="C20">
        <f>SUM(males2017!D20,males2017!D39,males2017!D77,males2017!D96,males2017!D115)</f>
        <v>261753</v>
      </c>
      <c r="D20">
        <f>SUM(males2017!E20,males2017!E39,males2017!E77,males2017!E96,males2017!E115)</f>
        <v>1784100</v>
      </c>
      <c r="E20" s="3">
        <v>5</v>
      </c>
      <c r="F20">
        <f t="shared" si="0"/>
        <v>0.14671430973600136</v>
      </c>
      <c r="G20" s="1">
        <f t="shared" si="1"/>
        <v>-0.83352752530939944</v>
      </c>
      <c r="H20">
        <v>2.5</v>
      </c>
      <c r="I20">
        <v>1</v>
      </c>
      <c r="J20">
        <f t="shared" si="3"/>
        <v>0</v>
      </c>
      <c r="K20">
        <f>100000*PRODUCT(J$2:J19)</f>
        <v>36585.504085917375</v>
      </c>
      <c r="L20">
        <f t="shared" si="4"/>
        <v>36585.504085917375</v>
      </c>
      <c r="M20">
        <f>K20/F20</f>
        <v>249365.61506338106</v>
      </c>
      <c r="N20">
        <f>SUM(M20:M$30)</f>
        <v>249365.61506338106</v>
      </c>
      <c r="O20">
        <f t="shared" si="6"/>
        <v>6.8159677252982771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C305-0163-CC41-A618-93FD695683B1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SUM(males2017!D2,males2017!D40,males2017!D59,males2017!D78,males2017!D97)</f>
        <v>9896</v>
      </c>
      <c r="D2">
        <f>SUM(males2017!E2,males2017!E40,males2017!E59,males2017!E78,males2017!E97)</f>
        <v>1539452</v>
      </c>
      <c r="E2" s="3">
        <v>1</v>
      </c>
      <c r="F2">
        <f>C2/D2</f>
        <v>6.4282614852557924E-3</v>
      </c>
      <c r="G2" s="1">
        <f>LOG(F2)</f>
        <v>-2.1919064655592906</v>
      </c>
      <c r="H2" s="1">
        <v>0.35</v>
      </c>
      <c r="I2">
        <f>(E2*F2)/(1+(E2-H2)*F2)</f>
        <v>6.4015135931250744E-3</v>
      </c>
      <c r="J2">
        <f>1-I2</f>
        <v>0.99359848640687498</v>
      </c>
      <c r="K2">
        <v>100000</v>
      </c>
      <c r="L2">
        <f>K2-K3</f>
        <v>640.15135931249824</v>
      </c>
      <c r="M2">
        <f>E2*K3+H2*L2</f>
        <v>99583.901616446878</v>
      </c>
      <c r="N2">
        <f>SUM(M2:M$30)</f>
        <v>7613706.2435101513</v>
      </c>
      <c r="O2">
        <f>N2/K2</f>
        <v>76.137062435101512</v>
      </c>
    </row>
    <row r="3" spans="1:15" x14ac:dyDescent="0.2">
      <c r="A3" t="str">
        <v>1-4</v>
      </c>
      <c r="B3">
        <v>1</v>
      </c>
      <c r="C3">
        <f>SUM(males2017!D3,males2017!D41,males2017!D60,males2017!D79,males2017!D98)</f>
        <v>1768</v>
      </c>
      <c r="D3">
        <f>SUM(males2017!E3,males2017!E41,males2017!E60,males2017!E79,males2017!E98)</f>
        <v>6189782</v>
      </c>
      <c r="E3" s="3">
        <v>4</v>
      </c>
      <c r="F3">
        <f t="shared" ref="F3:F20" si="0">C3/D3</f>
        <v>2.8563203033644805E-4</v>
      </c>
      <c r="G3" s="1">
        <f t="shared" ref="G3:G20" si="1">LOG(F3)</f>
        <v>-3.5441930930499699</v>
      </c>
      <c r="H3">
        <v>1.35</v>
      </c>
      <c r="I3">
        <f t="shared" ref="I3:I19" si="2">(E3*F3)/(1+(E3-H3)*F3)</f>
        <v>1.1416639674837572E-3</v>
      </c>
      <c r="J3">
        <f t="shared" ref="J3:J20" si="3">1-I3</f>
        <v>0.99885833603251628</v>
      </c>
      <c r="K3">
        <f>100000*PRODUCT(J2:J$2)</f>
        <v>99359.848640687502</v>
      </c>
      <c r="L3">
        <f t="shared" ref="L3:L20" si="4">K3-K4</f>
        <v>113.43555900771753</v>
      </c>
      <c r="M3">
        <f t="shared" ref="M3:M19" si="5">E3*K4+H3*L3</f>
        <v>397138.79033137957</v>
      </c>
      <c r="N3">
        <f>SUM(M3:M$30)</f>
        <v>7514122.3418937046</v>
      </c>
      <c r="O3">
        <f t="shared" ref="O3:O20" si="6">N3/K3</f>
        <v>75.625340061324309</v>
      </c>
    </row>
    <row r="4" spans="1:15" x14ac:dyDescent="0.2">
      <c r="A4" t="str">
        <v>5-9</v>
      </c>
      <c r="B4">
        <v>5</v>
      </c>
      <c r="C4">
        <f>SUM(males2017!D4,males2017!D42,males2017!D61,males2017!D80,males2017!D99)</f>
        <v>1019</v>
      </c>
      <c r="D4">
        <f>SUM(males2017!E4,males2017!E42,males2017!E61,males2017!E80,males2017!E99)</f>
        <v>7750421</v>
      </c>
      <c r="E4" s="3">
        <v>5</v>
      </c>
      <c r="F4">
        <f t="shared" si="0"/>
        <v>1.3147672881253804E-4</v>
      </c>
      <c r="G4" s="1">
        <f t="shared" si="1"/>
        <v>-3.8811511098561349</v>
      </c>
      <c r="H4">
        <v>2.5</v>
      </c>
      <c r="I4">
        <f t="shared" si="2"/>
        <v>6.5716763843423327E-4</v>
      </c>
      <c r="J4">
        <f t="shared" si="3"/>
        <v>0.99934283236156574</v>
      </c>
      <c r="K4">
        <f>100000*PRODUCT(J$2:J3)</f>
        <v>99246.413081679784</v>
      </c>
      <c r="L4">
        <f t="shared" si="4"/>
        <v>65.221530907947454</v>
      </c>
      <c r="M4">
        <f t="shared" si="5"/>
        <v>496069.01158112905</v>
      </c>
      <c r="N4">
        <f>SUM(M4:M$30)</f>
        <v>7116983.5515623251</v>
      </c>
      <c r="O4">
        <f t="shared" si="6"/>
        <v>71.71023446162279</v>
      </c>
    </row>
    <row r="5" spans="1:15" x14ac:dyDescent="0.2">
      <c r="A5" t="str">
        <v>10-14</v>
      </c>
      <c r="B5">
        <v>10</v>
      </c>
      <c r="C5">
        <f>SUM(males2017!D5,males2017!D43,males2017!D62,males2017!D81,males2017!D100)</f>
        <v>1552</v>
      </c>
      <c r="D5">
        <f>SUM(males2017!E5,males2017!E43,males2017!E62,males2017!E81,males2017!E100)</f>
        <v>7832690</v>
      </c>
      <c r="E5" s="3">
        <v>5</v>
      </c>
      <c r="F5">
        <f t="shared" si="0"/>
        <v>1.9814393267191731E-4</v>
      </c>
      <c r="G5" s="1">
        <f t="shared" si="1"/>
        <v>-3.7030192215758113</v>
      </c>
      <c r="H5">
        <v>2.5</v>
      </c>
      <c r="I5">
        <f t="shared" si="2"/>
        <v>9.9022914361767984E-4</v>
      </c>
      <c r="J5">
        <f t="shared" si="3"/>
        <v>0.99900977085638232</v>
      </c>
      <c r="K5">
        <f>100000*PRODUCT(J$2:J4)</f>
        <v>99181.191550771837</v>
      </c>
      <c r="L5">
        <f t="shared" si="4"/>
        <v>98.212106372302515</v>
      </c>
      <c r="M5">
        <f t="shared" si="5"/>
        <v>495660.42748792842</v>
      </c>
      <c r="N5">
        <f>SUM(M5:M$30)</f>
        <v>6620914.5399811966</v>
      </c>
      <c r="O5">
        <f t="shared" si="6"/>
        <v>66.755747097390781</v>
      </c>
    </row>
    <row r="6" spans="1:15" x14ac:dyDescent="0.2">
      <c r="A6" t="str">
        <v>15-19</v>
      </c>
      <c r="B6">
        <v>15</v>
      </c>
      <c r="C6">
        <f>SUM(males2017!D6,males2017!D44,males2017!D63,males2017!D82,males2017!D101)</f>
        <v>6055</v>
      </c>
      <c r="D6">
        <f>SUM(males2017!E6,males2017!E44,males2017!E63,males2017!E82,males2017!E101)</f>
        <v>8052430</v>
      </c>
      <c r="E6" s="3">
        <v>5</v>
      </c>
      <c r="F6">
        <f t="shared" si="0"/>
        <v>7.5194692782178791E-4</v>
      </c>
      <c r="G6" s="1">
        <f t="shared" si="1"/>
        <v>-3.1238128106949468</v>
      </c>
      <c r="H6">
        <v>2.5</v>
      </c>
      <c r="I6">
        <f t="shared" si="2"/>
        <v>3.7526800984311569E-3</v>
      </c>
      <c r="J6">
        <f t="shared" si="3"/>
        <v>0.9962473199015689</v>
      </c>
      <c r="K6">
        <f>100000*PRODUCT(J$2:J5)</f>
        <v>99082.979444399534</v>
      </c>
      <c r="L6">
        <f t="shared" si="4"/>
        <v>371.8267250542558</v>
      </c>
      <c r="M6">
        <f t="shared" si="5"/>
        <v>494485.33040936204</v>
      </c>
      <c r="N6">
        <f>SUM(M6:M$30)</f>
        <v>6125254.1124932682</v>
      </c>
      <c r="O6">
        <f t="shared" si="6"/>
        <v>61.819438079478196</v>
      </c>
    </row>
    <row r="7" spans="1:15" x14ac:dyDescent="0.2">
      <c r="A7" t="str">
        <v>20-24</v>
      </c>
      <c r="B7">
        <v>20</v>
      </c>
      <c r="C7">
        <f>SUM(males2017!D7,males2017!D45,males2017!D64,males2017!D83,males2017!D102)</f>
        <v>11959</v>
      </c>
      <c r="D7">
        <f>SUM(males2017!E7,males2017!E45,males2017!E64,males2017!E83,males2017!E102)</f>
        <v>8752525</v>
      </c>
      <c r="E7" s="3">
        <v>5</v>
      </c>
      <c r="F7">
        <f t="shared" si="0"/>
        <v>1.3663485679846672E-3</v>
      </c>
      <c r="G7" s="1">
        <f t="shared" si="1"/>
        <v>-2.8644384940356646</v>
      </c>
      <c r="H7">
        <v>2.5</v>
      </c>
      <c r="I7">
        <f t="shared" si="2"/>
        <v>6.8084859274306145E-3</v>
      </c>
      <c r="J7">
        <f t="shared" si="3"/>
        <v>0.99319151407256934</v>
      </c>
      <c r="K7">
        <f>100000*PRODUCT(J$2:J6)</f>
        <v>98711.152719345278</v>
      </c>
      <c r="L7">
        <f t="shared" si="4"/>
        <v>672.07349417012301</v>
      </c>
      <c r="M7">
        <f t="shared" si="5"/>
        <v>491875.57986130106</v>
      </c>
      <c r="N7">
        <f>SUM(M7:M$30)</f>
        <v>5630768.7820839053</v>
      </c>
      <c r="O7">
        <f t="shared" si="6"/>
        <v>57.04288347329161</v>
      </c>
    </row>
    <row r="8" spans="1:15" x14ac:dyDescent="0.2">
      <c r="A8" t="str">
        <v>25-29</v>
      </c>
      <c r="B8">
        <v>25</v>
      </c>
      <c r="C8">
        <f>SUM(males2017!D8,males2017!D46,males2017!D65,males2017!D84,males2017!D103)</f>
        <v>15398</v>
      </c>
      <c r="D8">
        <f>SUM(males2017!E8,males2017!E46,males2017!E65,males2017!E84,males2017!E103)</f>
        <v>9256722</v>
      </c>
      <c r="E8" s="3">
        <v>5</v>
      </c>
      <c r="F8">
        <f t="shared" si="0"/>
        <v>1.6634398224339027E-3</v>
      </c>
      <c r="G8" s="1">
        <f t="shared" si="1"/>
        <v>-2.77899290580064</v>
      </c>
      <c r="H8">
        <v>2.5</v>
      </c>
      <c r="I8">
        <f t="shared" si="2"/>
        <v>8.2827544531773722E-3</v>
      </c>
      <c r="J8">
        <f t="shared" si="3"/>
        <v>0.99171724554682261</v>
      </c>
      <c r="K8">
        <f>100000*PRODUCT(J$2:J7)</f>
        <v>98039.079225175155</v>
      </c>
      <c r="L8">
        <f t="shared" si="4"/>
        <v>812.03362003773509</v>
      </c>
      <c r="M8">
        <f t="shared" si="5"/>
        <v>488165.31207578146</v>
      </c>
      <c r="N8">
        <f>SUM(M8:M$30)</f>
        <v>5138893.2022226043</v>
      </c>
      <c r="O8">
        <f t="shared" si="6"/>
        <v>52.416783621760125</v>
      </c>
    </row>
    <row r="9" spans="1:15" x14ac:dyDescent="0.2">
      <c r="A9" t="str">
        <v>30-34</v>
      </c>
      <c r="B9">
        <v>30</v>
      </c>
      <c r="C9">
        <f>SUM(males2017!D9,males2017!D47,males2017!D66,males2017!D85,males2017!D104)</f>
        <v>16646</v>
      </c>
      <c r="D9">
        <f>SUM(males2017!E9,males2017!E47,males2017!E66,males2017!E85,males2017!E104)</f>
        <v>8484701</v>
      </c>
      <c r="E9" s="3">
        <v>5</v>
      </c>
      <c r="F9">
        <f t="shared" si="0"/>
        <v>1.9618841017497259E-3</v>
      </c>
      <c r="G9" s="1">
        <f t="shared" si="1"/>
        <v>-2.7073266521330663</v>
      </c>
      <c r="H9">
        <v>2.5</v>
      </c>
      <c r="I9">
        <f t="shared" si="2"/>
        <v>9.7615429688507928E-3</v>
      </c>
      <c r="J9">
        <f t="shared" si="3"/>
        <v>0.99023845703114921</v>
      </c>
      <c r="K9">
        <f>100000*PRODUCT(J$2:J8)</f>
        <v>97227.04560513742</v>
      </c>
      <c r="L9">
        <f t="shared" si="4"/>
        <v>949.08598340896424</v>
      </c>
      <c r="M9">
        <f t="shared" si="5"/>
        <v>483762.51306716469</v>
      </c>
      <c r="N9">
        <f>SUM(M9:M$30)</f>
        <v>4650727.8901468236</v>
      </c>
      <c r="O9">
        <f t="shared" si="6"/>
        <v>47.833685176803129</v>
      </c>
    </row>
    <row r="10" spans="1:15" x14ac:dyDescent="0.2">
      <c r="A10" t="str">
        <v>35-39</v>
      </c>
      <c r="B10">
        <v>35</v>
      </c>
      <c r="C10">
        <f>SUM(males2017!D10,males2017!D48,males2017!D67,males2017!D86,males2017!D105)</f>
        <v>18576</v>
      </c>
      <c r="D10">
        <f>SUM(males2017!E10,males2017!E48,males2017!E67,males2017!E86,males2017!E105)</f>
        <v>7968973</v>
      </c>
      <c r="E10" s="3">
        <v>5</v>
      </c>
      <c r="F10">
        <f t="shared" si="0"/>
        <v>2.3310406497800908E-3</v>
      </c>
      <c r="G10" s="1">
        <f t="shared" si="1"/>
        <v>-2.6324501529825319</v>
      </c>
      <c r="H10">
        <v>2.5</v>
      </c>
      <c r="I10">
        <f t="shared" si="2"/>
        <v>1.1587674895853774E-2</v>
      </c>
      <c r="J10">
        <f t="shared" si="3"/>
        <v>0.98841232510414623</v>
      </c>
      <c r="K10">
        <f>100000*PRODUCT(J$2:J9)</f>
        <v>96277.959621728456</v>
      </c>
      <c r="L10">
        <f t="shared" si="4"/>
        <v>1115.6376957327302</v>
      </c>
      <c r="M10">
        <f t="shared" si="5"/>
        <v>478600.7038693105</v>
      </c>
      <c r="N10">
        <f>SUM(M10:M$30)</f>
        <v>4166965.3770796591</v>
      </c>
      <c r="O10">
        <f t="shared" si="6"/>
        <v>43.280574219182341</v>
      </c>
    </row>
    <row r="11" spans="1:15" x14ac:dyDescent="0.2">
      <c r="A11" t="str">
        <v>40-44</v>
      </c>
      <c r="B11">
        <v>40</v>
      </c>
      <c r="C11">
        <f>SUM(males2017!D11,males2017!D49,males2017!D68,males2017!D87,males2017!D106)</f>
        <v>20918</v>
      </c>
      <c r="D11">
        <f>SUM(males2017!E11,males2017!E49,males2017!E68,males2017!E87,males2017!E106)</f>
        <v>7229569</v>
      </c>
      <c r="E11" s="3">
        <v>5</v>
      </c>
      <c r="F11">
        <f t="shared" si="0"/>
        <v>2.8933951664338498E-3</v>
      </c>
      <c r="G11" s="1">
        <f t="shared" si="1"/>
        <v>-2.5385922483839263</v>
      </c>
      <c r="H11">
        <v>2.5</v>
      </c>
      <c r="I11">
        <f t="shared" si="2"/>
        <v>1.4363080661764624E-2</v>
      </c>
      <c r="J11">
        <f t="shared" si="3"/>
        <v>0.98563691933823538</v>
      </c>
      <c r="K11">
        <f>100000*PRODUCT(J$2:J10)</f>
        <v>95162.321925995726</v>
      </c>
      <c r="L11">
        <f t="shared" si="4"/>
        <v>1366.8241057838895</v>
      </c>
      <c r="M11">
        <f t="shared" si="5"/>
        <v>472394.54936551885</v>
      </c>
      <c r="N11">
        <f>SUM(M11:M$30)</f>
        <v>3688364.6732103489</v>
      </c>
      <c r="O11">
        <f t="shared" si="6"/>
        <v>38.758666230093205</v>
      </c>
    </row>
    <row r="12" spans="1:15" x14ac:dyDescent="0.2">
      <c r="A12" t="str">
        <v>45-49</v>
      </c>
      <c r="B12">
        <v>45</v>
      </c>
      <c r="C12">
        <f>SUM(males2017!D12,males2017!D50,males2017!D69,males2017!D88,males2017!D107)</f>
        <v>31250</v>
      </c>
      <c r="D12">
        <f>SUM(males2017!E12,males2017!E50,males2017!E69,males2017!E88,males2017!E107)</f>
        <v>7620377</v>
      </c>
      <c r="E12" s="3">
        <v>5</v>
      </c>
      <c r="F12">
        <f t="shared" si="0"/>
        <v>4.1008469790930289E-3</v>
      </c>
      <c r="G12" s="1">
        <f t="shared" si="1"/>
        <v>-2.3871264358759841</v>
      </c>
      <c r="H12">
        <v>2.5</v>
      </c>
      <c r="I12">
        <f t="shared" si="2"/>
        <v>2.0296156317164037E-2</v>
      </c>
      <c r="J12">
        <f t="shared" si="3"/>
        <v>0.97970384368283592</v>
      </c>
      <c r="K12">
        <f>100000*PRODUCT(J$2:J11)</f>
        <v>93795.497820211836</v>
      </c>
      <c r="L12">
        <f t="shared" si="4"/>
        <v>1903.6880856052303</v>
      </c>
      <c r="M12">
        <f t="shared" si="5"/>
        <v>464218.26888704608</v>
      </c>
      <c r="N12">
        <f>SUM(M12:M$30)</f>
        <v>3215970.1238448299</v>
      </c>
      <c r="O12">
        <f t="shared" si="6"/>
        <v>34.287041474093286</v>
      </c>
    </row>
    <row r="13" spans="1:15" x14ac:dyDescent="0.2">
      <c r="A13" t="str">
        <v>50-54</v>
      </c>
      <c r="B13">
        <v>50</v>
      </c>
      <c r="C13">
        <f>SUM(males2017!D13,males2017!D51,males2017!D70,males2017!D89,males2017!D108)</f>
        <v>49655</v>
      </c>
      <c r="D13">
        <f>SUM(males2017!E13,males2017!E51,males2017!E70,males2017!E89,males2017!E108)</f>
        <v>7697562</v>
      </c>
      <c r="E13" s="3">
        <v>5</v>
      </c>
      <c r="F13">
        <f t="shared" si="0"/>
        <v>6.4507437549707293E-3</v>
      </c>
      <c r="G13" s="1">
        <f t="shared" si="1"/>
        <v>-2.1903902093867624</v>
      </c>
      <c r="H13">
        <v>2.5</v>
      </c>
      <c r="I13">
        <f t="shared" si="2"/>
        <v>3.1741822860875693E-2</v>
      </c>
      <c r="J13">
        <f t="shared" si="3"/>
        <v>0.96825817713912432</v>
      </c>
      <c r="K13">
        <f>100000*PRODUCT(J$2:J12)</f>
        <v>91891.809734606606</v>
      </c>
      <c r="L13">
        <f t="shared" si="4"/>
        <v>2916.8135469611734</v>
      </c>
      <c r="M13">
        <f t="shared" si="5"/>
        <v>452167.01480563008</v>
      </c>
      <c r="N13">
        <f>SUM(M13:M$30)</f>
        <v>2751751.8549577841</v>
      </c>
      <c r="O13">
        <f t="shared" si="6"/>
        <v>29.945561665453518</v>
      </c>
    </row>
    <row r="14" spans="1:15" x14ac:dyDescent="0.2">
      <c r="A14" t="str">
        <v>55-59</v>
      </c>
      <c r="B14">
        <v>55</v>
      </c>
      <c r="C14">
        <f>SUM(males2017!D14,males2017!D52,males2017!D71,males2017!D90,males2017!D109)</f>
        <v>77192</v>
      </c>
      <c r="D14">
        <f>SUM(males2017!E14,males2017!E52,males2017!E71,males2017!E90,males2017!E109)</f>
        <v>7883775</v>
      </c>
      <c r="E14" s="3">
        <v>5</v>
      </c>
      <c r="F14">
        <f t="shared" si="0"/>
        <v>9.7912484818503832E-3</v>
      </c>
      <c r="G14" s="1">
        <f t="shared" si="1"/>
        <v>-2.0091619277874244</v>
      </c>
      <c r="H14">
        <v>2.5</v>
      </c>
      <c r="I14">
        <f t="shared" si="2"/>
        <v>4.7786518224212572E-2</v>
      </c>
      <c r="J14">
        <f t="shared" si="3"/>
        <v>0.95221348177578746</v>
      </c>
      <c r="K14">
        <f>100000*PRODUCT(J$2:J13)</f>
        <v>88974.996187645433</v>
      </c>
      <c r="L14">
        <f t="shared" si="4"/>
        <v>4251.8052768201742</v>
      </c>
      <c r="M14">
        <f t="shared" si="5"/>
        <v>434245.46774617676</v>
      </c>
      <c r="N14">
        <f>SUM(M14:M$30)</f>
        <v>2299584.8401521533</v>
      </c>
      <c r="O14">
        <f t="shared" si="6"/>
        <v>25.845292932661689</v>
      </c>
    </row>
    <row r="15" spans="1:15" x14ac:dyDescent="0.2">
      <c r="A15" t="str">
        <v>60-64</v>
      </c>
      <c r="B15">
        <v>60</v>
      </c>
      <c r="C15">
        <f>SUM(males2017!D15,males2017!D53,males2017!D72,males2017!D91,males2017!D110)</f>
        <v>99482</v>
      </c>
      <c r="D15">
        <f>SUM(males2017!E15,males2017!E53,males2017!E72,males2017!E91,males2017!E110)</f>
        <v>7138465</v>
      </c>
      <c r="E15" s="3">
        <v>5</v>
      </c>
      <c r="F15">
        <f t="shared" si="0"/>
        <v>1.3936049276700243E-2</v>
      </c>
      <c r="G15" s="1">
        <f t="shared" si="1"/>
        <v>-1.8558603267048701</v>
      </c>
      <c r="H15">
        <v>2.5</v>
      </c>
      <c r="I15">
        <f t="shared" si="2"/>
        <v>6.7334310703557665E-2</v>
      </c>
      <c r="J15">
        <f t="shared" si="3"/>
        <v>0.93266568929644234</v>
      </c>
      <c r="K15">
        <f>100000*PRODUCT(J$2:J14)</f>
        <v>84723.190910825258</v>
      </c>
      <c r="L15">
        <f t="shared" si="4"/>
        <v>5704.7776605863473</v>
      </c>
      <c r="M15">
        <f t="shared" si="5"/>
        <v>409354.01040266047</v>
      </c>
      <c r="N15">
        <f>SUM(M15:M$30)</f>
        <v>1865339.3724059768</v>
      </c>
      <c r="O15">
        <f t="shared" si="6"/>
        <v>22.016868726879341</v>
      </c>
    </row>
    <row r="16" spans="1:15" x14ac:dyDescent="0.2">
      <c r="A16" t="str">
        <v>65-69</v>
      </c>
      <c r="B16">
        <v>65</v>
      </c>
      <c r="C16">
        <f>SUM(males2017!D16,males2017!D54,males2017!D73,males2017!D92,males2017!D111)</f>
        <v>113566</v>
      </c>
      <c r="D16">
        <f>SUM(males2017!E16,males2017!E54,males2017!E73,males2017!E92,males2017!E111)</f>
        <v>5982306</v>
      </c>
      <c r="E16" s="3">
        <v>5</v>
      </c>
      <c r="F16">
        <f t="shared" si="0"/>
        <v>1.8983649448891447E-2</v>
      </c>
      <c r="G16" s="1">
        <f t="shared" si="1"/>
        <v>-1.7216202943765639</v>
      </c>
      <c r="H16">
        <v>2.5</v>
      </c>
      <c r="I16">
        <f t="shared" si="2"/>
        <v>9.0617614667596297E-2</v>
      </c>
      <c r="J16">
        <f t="shared" si="3"/>
        <v>0.90938238533240368</v>
      </c>
      <c r="K16">
        <f>100000*PRODUCT(J$2:J15)</f>
        <v>79018.413250238911</v>
      </c>
      <c r="L16">
        <f t="shared" si="4"/>
        <v>7160.4601235550217</v>
      </c>
      <c r="M16">
        <f t="shared" si="5"/>
        <v>377190.91594230698</v>
      </c>
      <c r="N16">
        <f>SUM(M16:M$30)</f>
        <v>1455985.3620033162</v>
      </c>
      <c r="O16">
        <f t="shared" si="6"/>
        <v>18.425899763292374</v>
      </c>
    </row>
    <row r="17" spans="1:15" x14ac:dyDescent="0.2">
      <c r="A17" t="str">
        <v>70-74</v>
      </c>
      <c r="B17">
        <v>70</v>
      </c>
      <c r="C17">
        <f>SUM(males2017!D17,males2017!D55,males2017!D74,males2017!D93,males2017!D112)</f>
        <v>122625</v>
      </c>
      <c r="D17">
        <f>SUM(males2017!E17,males2017!E55,males2017!E74,males2017!E93,males2017!E112)</f>
        <v>4488515</v>
      </c>
      <c r="E17" s="3">
        <v>5</v>
      </c>
      <c r="F17">
        <f t="shared" si="0"/>
        <v>2.7319726011832419E-2</v>
      </c>
      <c r="G17" s="1">
        <f t="shared" si="1"/>
        <v>-1.563523660486331</v>
      </c>
      <c r="H17">
        <v>2.5</v>
      </c>
      <c r="I17">
        <f t="shared" si="2"/>
        <v>0.12786550373794792</v>
      </c>
      <c r="J17">
        <f t="shared" si="3"/>
        <v>0.87213449626205208</v>
      </c>
      <c r="K17">
        <f>100000*PRODUCT(J$2:J16)</f>
        <v>71857.953126683889</v>
      </c>
      <c r="L17">
        <f t="shared" si="4"/>
        <v>9188.1533741212988</v>
      </c>
      <c r="M17">
        <f t="shared" si="5"/>
        <v>336319.38219811616</v>
      </c>
      <c r="N17">
        <f>SUM(M17:M$30)</f>
        <v>1078794.4460610093</v>
      </c>
      <c r="O17">
        <f t="shared" si="6"/>
        <v>15.012874694038668</v>
      </c>
    </row>
    <row r="18" spans="1:15" x14ac:dyDescent="0.2">
      <c r="A18" t="str">
        <v>75-79</v>
      </c>
      <c r="B18">
        <v>75</v>
      </c>
      <c r="C18">
        <f>SUM(males2017!D18,males2017!D56,males2017!D75,males2017!D94,males2017!D113)</f>
        <v>126002</v>
      </c>
      <c r="D18">
        <f>SUM(males2017!E18,males2017!E56,males2017!E75,males2017!E94,males2017!E113)</f>
        <v>2963248</v>
      </c>
      <c r="E18" s="3">
        <v>5</v>
      </c>
      <c r="F18">
        <f t="shared" si="0"/>
        <v>4.2521584423578451E-2</v>
      </c>
      <c r="G18" s="1">
        <f t="shared" si="1"/>
        <v>-1.3713905613266106</v>
      </c>
      <c r="H18">
        <v>2.5</v>
      </c>
      <c r="I18">
        <f t="shared" si="2"/>
        <v>0.19217857804141411</v>
      </c>
      <c r="J18">
        <f t="shared" si="3"/>
        <v>0.80782142195858586</v>
      </c>
      <c r="K18">
        <f>100000*PRODUCT(J$2:J17)</f>
        <v>62669.799752562591</v>
      </c>
      <c r="L18">
        <f t="shared" si="4"/>
        <v>12043.793002587641</v>
      </c>
      <c r="M18">
        <f t="shared" si="5"/>
        <v>283239.51625634386</v>
      </c>
      <c r="N18">
        <f>SUM(M18:M$30)</f>
        <v>742475.06386289303</v>
      </c>
      <c r="O18">
        <f t="shared" si="6"/>
        <v>11.84741401431609</v>
      </c>
    </row>
    <row r="19" spans="1:15" x14ac:dyDescent="0.2">
      <c r="A19" t="str">
        <v>80-84</v>
      </c>
      <c r="B19">
        <v>80</v>
      </c>
      <c r="C19">
        <f>SUM(males2017!D19,males2017!D57,males2017!D76,males2017!D95,males2017!D114)</f>
        <v>133006</v>
      </c>
      <c r="D19">
        <f>SUM(males2017!E19,males2017!E57,males2017!E76,males2017!E95,males2017!E114)</f>
        <v>1915495</v>
      </c>
      <c r="E19" s="3">
        <v>5</v>
      </c>
      <c r="F19">
        <f t="shared" si="0"/>
        <v>6.9436881850383325E-2</v>
      </c>
      <c r="G19" s="1">
        <f t="shared" si="1"/>
        <v>-1.1584097899280179</v>
      </c>
      <c r="H19">
        <v>2.5</v>
      </c>
      <c r="I19">
        <f t="shared" si="2"/>
        <v>0.29583053456167901</v>
      </c>
      <c r="J19">
        <f t="shared" si="3"/>
        <v>0.70416946543832104</v>
      </c>
      <c r="K19">
        <f>100000*PRODUCT(J$2:J18)</f>
        <v>50626.006749974949</v>
      </c>
      <c r="L19">
        <f t="shared" si="4"/>
        <v>14976.718639568258</v>
      </c>
      <c r="M19">
        <f t="shared" si="5"/>
        <v>215688.23715095408</v>
      </c>
      <c r="N19">
        <f>SUM(M19:M$30)</f>
        <v>459235.54760654911</v>
      </c>
      <c r="O19">
        <f t="shared" si="6"/>
        <v>9.071139066420173</v>
      </c>
    </row>
    <row r="20" spans="1:15" x14ac:dyDescent="0.2">
      <c r="A20" t="str">
        <v>85+</v>
      </c>
      <c r="B20">
        <v>85</v>
      </c>
      <c r="C20">
        <f>SUM(males2017!D20,males2017!D58,males2017!D77,males2017!D96,males2017!D115)</f>
        <v>253391</v>
      </c>
      <c r="D20">
        <f>SUM(males2017!E20,males2017!E58,males2017!E77,males2017!E96,males2017!E115)</f>
        <v>1731106</v>
      </c>
      <c r="E20" s="3">
        <v>5</v>
      </c>
      <c r="F20">
        <f t="shared" si="0"/>
        <v>0.14637520752628666</v>
      </c>
      <c r="G20" s="1">
        <f t="shared" si="1"/>
        <v>-0.83453247618972726</v>
      </c>
      <c r="H20">
        <v>2.5</v>
      </c>
      <c r="I20">
        <v>1</v>
      </c>
      <c r="J20">
        <f t="shared" si="3"/>
        <v>0</v>
      </c>
      <c r="K20">
        <f>100000*PRODUCT(J$2:J19)</f>
        <v>35649.288110406691</v>
      </c>
      <c r="L20">
        <f t="shared" si="4"/>
        <v>35649.288110406691</v>
      </c>
      <c r="M20">
        <f>K20/F20</f>
        <v>243547.31045559506</v>
      </c>
      <c r="N20">
        <f>SUM(M20:M$30)</f>
        <v>243547.31045559506</v>
      </c>
      <c r="O20">
        <f t="shared" si="6"/>
        <v>6.831758034026465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4BE3-95A0-8B4F-A462-6B60CF7A97C1}">
  <dimension ref="A1:O20"/>
  <sheetViews>
    <sheetView workbookViewId="0">
      <selection activeCell="P20" sqref="P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SUM(males2017!D2,males2017!D40,males2017!D59,males2017!D78,males2017!D21)</f>
        <v>11232</v>
      </c>
      <c r="D2">
        <f>SUM(males2017!E2,males2017!E40,males2017!E59,males2017!E78,males2017!E21)</f>
        <v>1835285</v>
      </c>
      <c r="E2" s="3">
        <v>1</v>
      </c>
      <c r="F2">
        <f>C2/D2</f>
        <v>6.1200304039971997E-3</v>
      </c>
      <c r="G2" s="1">
        <f>LOG(F2)</f>
        <v>-2.2132464202963651</v>
      </c>
      <c r="H2" s="1">
        <v>0.35</v>
      </c>
      <c r="I2">
        <f>(E2*F2)/(1+(E2-H2)*F2)</f>
        <v>6.0957812656539517E-3</v>
      </c>
      <c r="J2">
        <f>1-I2</f>
        <v>0.99390421873434609</v>
      </c>
      <c r="K2">
        <v>100000</v>
      </c>
      <c r="L2">
        <f>K2-K3</f>
        <v>609.57812656539318</v>
      </c>
      <c r="M2">
        <f>E2*K3+H2*L2</f>
        <v>99603.774217732498</v>
      </c>
      <c r="N2">
        <f>SUM(M2:M$30)</f>
        <v>7658333.2923400244</v>
      </c>
      <c r="O2">
        <f>N2/K2</f>
        <v>76.583332923400249</v>
      </c>
    </row>
    <row r="3" spans="1:15" x14ac:dyDescent="0.2">
      <c r="A3" t="str">
        <v>1-4</v>
      </c>
      <c r="B3">
        <v>1</v>
      </c>
      <c r="C3">
        <f>SUM(males2017!D3,males2017!D41,males2017!D60,males2017!D79,males2017!D22)</f>
        <v>1998</v>
      </c>
      <c r="D3">
        <f>SUM(males2017!E3,males2017!E41,males2017!E60,males2017!E79,males2017!E22)</f>
        <v>7449369</v>
      </c>
      <c r="E3" s="3">
        <v>4</v>
      </c>
      <c r="F3">
        <f t="shared" ref="F3:F20" si="0">C3/D3</f>
        <v>2.6821063636396587E-4</v>
      </c>
      <c r="G3" s="1">
        <f t="shared" ref="G3:G20" si="1">LOG(F3)</f>
        <v>-3.5715240034322826</v>
      </c>
      <c r="H3">
        <v>1.35</v>
      </c>
      <c r="I3">
        <f t="shared" ref="I3:I19" si="2">(E3*F3)/(1+(E3-H3)*F3)</f>
        <v>1.0720805554246531E-3</v>
      </c>
      <c r="J3">
        <f t="shared" ref="J3:J20" si="3">1-I3</f>
        <v>0.99892791944457537</v>
      </c>
      <c r="K3">
        <f>100000*PRODUCT(J2:J$2)</f>
        <v>99390.421873434607</v>
      </c>
      <c r="L3">
        <f t="shared" ref="L3:L20" si="4">K3-K4</f>
        <v>106.55453868595941</v>
      </c>
      <c r="M3">
        <f t="shared" ref="M3:M19" si="5">E3*K4+H3*L3</f>
        <v>397279.31796622061</v>
      </c>
      <c r="N3">
        <f>SUM(M3:M$30)</f>
        <v>7558729.5181222921</v>
      </c>
      <c r="O3">
        <f t="shared" ref="O3:O20" si="6">N3/K3</f>
        <v>76.050884739655316</v>
      </c>
    </row>
    <row r="4" spans="1:15" x14ac:dyDescent="0.2">
      <c r="A4" t="str">
        <v>5-9</v>
      </c>
      <c r="B4">
        <v>5</v>
      </c>
      <c r="C4">
        <f>SUM(males2017!D4,males2017!D42,males2017!D61,males2017!D80,males2017!D23)</f>
        <v>1172</v>
      </c>
      <c r="D4">
        <f>SUM(males2017!E4,males2017!E42,males2017!E61,males2017!E80,males2017!E23)</f>
        <v>9443870</v>
      </c>
      <c r="E4" s="3">
        <v>5</v>
      </c>
      <c r="F4">
        <f t="shared" si="0"/>
        <v>1.2410166594838769E-4</v>
      </c>
      <c r="G4" s="1">
        <f t="shared" si="1"/>
        <v>-3.9062223884663334</v>
      </c>
      <c r="H4">
        <v>2.5</v>
      </c>
      <c r="I4">
        <f t="shared" si="2"/>
        <v>6.2031587415844525E-4</v>
      </c>
      <c r="J4">
        <f t="shared" si="3"/>
        <v>0.99937968412584155</v>
      </c>
      <c r="K4">
        <f>100000*PRODUCT(J$2:J3)</f>
        <v>99283.867334748647</v>
      </c>
      <c r="L4">
        <f t="shared" si="4"/>
        <v>61.58735895557038</v>
      </c>
      <c r="M4">
        <f t="shared" si="5"/>
        <v>496265.36827635433</v>
      </c>
      <c r="N4">
        <f>SUM(M4:M$30)</f>
        <v>7161450.2001560712</v>
      </c>
      <c r="O4">
        <f t="shared" si="6"/>
        <v>72.13105605576682</v>
      </c>
    </row>
    <row r="5" spans="1:15" x14ac:dyDescent="0.2">
      <c r="A5" t="str">
        <v>10-14</v>
      </c>
      <c r="B5">
        <v>10</v>
      </c>
      <c r="C5">
        <f>SUM(males2017!D5,males2017!D43,males2017!D62,males2017!D81,males2017!D24)</f>
        <v>1771</v>
      </c>
      <c r="D5">
        <f>SUM(males2017!E5,males2017!E43,males2017!E62,males2017!E81,males2017!E24)</f>
        <v>9668843</v>
      </c>
      <c r="E5" s="3">
        <v>5</v>
      </c>
      <c r="F5">
        <f t="shared" si="0"/>
        <v>1.8316565901421711E-4</v>
      </c>
      <c r="G5" s="1">
        <f t="shared" si="1"/>
        <v>-3.7371559471454248</v>
      </c>
      <c r="H5">
        <v>2.5</v>
      </c>
      <c r="I5">
        <f t="shared" si="2"/>
        <v>9.1540911628595521E-4</v>
      </c>
      <c r="J5">
        <f t="shared" si="3"/>
        <v>0.99908459088371404</v>
      </c>
      <c r="K5">
        <f>100000*PRODUCT(J$2:J4)</f>
        <v>99222.279975793077</v>
      </c>
      <c r="L5">
        <f t="shared" si="4"/>
        <v>90.828979628524394</v>
      </c>
      <c r="M5">
        <f t="shared" si="5"/>
        <v>495884.32742989413</v>
      </c>
      <c r="N5">
        <f>SUM(M5:M$30)</f>
        <v>6665184.8318797164</v>
      </c>
      <c r="O5">
        <f t="shared" si="6"/>
        <v>67.174276115261605</v>
      </c>
    </row>
    <row r="6" spans="1:15" x14ac:dyDescent="0.2">
      <c r="A6" t="str">
        <v>15-19</v>
      </c>
      <c r="B6">
        <v>15</v>
      </c>
      <c r="C6">
        <f>SUM(males2017!D6,males2017!D44,males2017!D63,males2017!D82,males2017!D25)</f>
        <v>7106</v>
      </c>
      <c r="D6">
        <f>SUM(males2017!E6,males2017!E44,males2017!E63,males2017!E82,males2017!E25)</f>
        <v>9775581</v>
      </c>
      <c r="E6" s="3">
        <v>5</v>
      </c>
      <c r="F6">
        <f t="shared" si="0"/>
        <v>7.2691331594510855E-4</v>
      </c>
      <c r="G6" s="1">
        <f t="shared" si="1"/>
        <v>-3.138517375456336</v>
      </c>
      <c r="H6">
        <v>2.5</v>
      </c>
      <c r="I6">
        <f t="shared" si="2"/>
        <v>3.6279735240641962E-3</v>
      </c>
      <c r="J6">
        <f t="shared" si="3"/>
        <v>0.99637202647593581</v>
      </c>
      <c r="K6">
        <f>100000*PRODUCT(J$2:J5)</f>
        <v>99131.450996164553</v>
      </c>
      <c r="L6">
        <f t="shared" si="4"/>
        <v>359.64627961616497</v>
      </c>
      <c r="M6">
        <f t="shared" si="5"/>
        <v>494758.13928178238</v>
      </c>
      <c r="N6">
        <f>SUM(M6:M$30)</f>
        <v>6169300.504449822</v>
      </c>
      <c r="O6">
        <f t="shared" si="6"/>
        <v>62.233533782215247</v>
      </c>
    </row>
    <row r="7" spans="1:15" x14ac:dyDescent="0.2">
      <c r="A7" t="str">
        <v>20-24</v>
      </c>
      <c r="B7">
        <v>20</v>
      </c>
      <c r="C7">
        <f>SUM(males2017!D7,males2017!D45,males2017!D64,males2017!D83,males2017!D26)</f>
        <v>14203</v>
      </c>
      <c r="D7">
        <f>SUM(males2017!E7,males2017!E45,males2017!E64,males2017!E83,males2017!E26)</f>
        <v>10118572</v>
      </c>
      <c r="E7" s="3">
        <v>5</v>
      </c>
      <c r="F7">
        <f t="shared" si="0"/>
        <v>1.4036565633964951E-3</v>
      </c>
      <c r="G7" s="1">
        <f t="shared" si="1"/>
        <v>-2.8527391392625483</v>
      </c>
      <c r="H7">
        <v>2.5</v>
      </c>
      <c r="I7">
        <f t="shared" si="2"/>
        <v>6.9937407915705201E-3</v>
      </c>
      <c r="J7">
        <f t="shared" si="3"/>
        <v>0.99300625920842944</v>
      </c>
      <c r="K7">
        <f>100000*PRODUCT(J$2:J6)</f>
        <v>98771.804716548388</v>
      </c>
      <c r="L7">
        <f t="shared" si="4"/>
        <v>690.78439970315958</v>
      </c>
      <c r="M7">
        <f t="shared" si="5"/>
        <v>492132.06258348405</v>
      </c>
      <c r="N7">
        <f>SUM(M7:M$30)</f>
        <v>5674542.3651680397</v>
      </c>
      <c r="O7">
        <f t="shared" si="6"/>
        <v>57.451034548296732</v>
      </c>
    </row>
    <row r="8" spans="1:15" x14ac:dyDescent="0.2">
      <c r="A8" t="str">
        <v>25-29</v>
      </c>
      <c r="B8">
        <v>25</v>
      </c>
      <c r="C8">
        <f>SUM(males2017!D8,males2017!D46,males2017!D65,males2017!D84,males2017!D27)</f>
        <v>18583</v>
      </c>
      <c r="D8">
        <f>SUM(males2017!E8,males2017!E46,males2017!E65,males2017!E84,males2017!E27)</f>
        <v>10844929</v>
      </c>
      <c r="E8" s="3">
        <v>5</v>
      </c>
      <c r="F8">
        <f t="shared" si="0"/>
        <v>1.713519747339978E-3</v>
      </c>
      <c r="G8" s="1">
        <f t="shared" si="1"/>
        <v>-2.7661108862085135</v>
      </c>
      <c r="H8">
        <v>2.5</v>
      </c>
      <c r="I8">
        <f t="shared" si="2"/>
        <v>8.53105341546735E-3</v>
      </c>
      <c r="J8">
        <f t="shared" si="3"/>
        <v>0.99146894658453266</v>
      </c>
      <c r="K8">
        <f>100000*PRODUCT(J$2:J7)</f>
        <v>98081.020316845228</v>
      </c>
      <c r="L8">
        <f t="shared" si="4"/>
        <v>836.73442336654989</v>
      </c>
      <c r="M8">
        <f t="shared" si="5"/>
        <v>488313.26552580972</v>
      </c>
      <c r="N8">
        <f>SUM(M8:M$30)</f>
        <v>5182410.3025845559</v>
      </c>
      <c r="O8">
        <f t="shared" si="6"/>
        <v>52.838054557783664</v>
      </c>
    </row>
    <row r="9" spans="1:15" x14ac:dyDescent="0.2">
      <c r="A9" t="str">
        <v>30-34</v>
      </c>
      <c r="B9">
        <v>30</v>
      </c>
      <c r="C9">
        <f>SUM(males2017!D9,males2017!D47,males2017!D66,males2017!D85,males2017!D28)</f>
        <v>19761</v>
      </c>
      <c r="D9">
        <f>SUM(males2017!E9,males2017!E47,males2017!E66,males2017!E85,males2017!E28)</f>
        <v>10151589</v>
      </c>
      <c r="E9" s="3">
        <v>5</v>
      </c>
      <c r="F9">
        <f t="shared" si="0"/>
        <v>1.9465918094201805E-3</v>
      </c>
      <c r="G9" s="1">
        <f t="shared" si="1"/>
        <v>-2.7107251083165957</v>
      </c>
      <c r="H9">
        <v>2.5</v>
      </c>
      <c r="I9">
        <f t="shared" si="2"/>
        <v>9.6858231868931569E-3</v>
      </c>
      <c r="J9">
        <f t="shared" si="3"/>
        <v>0.99031417681310685</v>
      </c>
      <c r="K9">
        <f>100000*PRODUCT(J$2:J8)</f>
        <v>97244.285893478678</v>
      </c>
      <c r="L9">
        <f t="shared" si="4"/>
        <v>941.89095909992466</v>
      </c>
      <c r="M9">
        <f t="shared" si="5"/>
        <v>483866.70206964354</v>
      </c>
      <c r="N9">
        <f>SUM(M9:M$30)</f>
        <v>4694097.0370587464</v>
      </c>
      <c r="O9">
        <f t="shared" si="6"/>
        <v>48.271186259732083</v>
      </c>
    </row>
    <row r="10" spans="1:15" x14ac:dyDescent="0.2">
      <c r="A10" t="str">
        <v>35-39</v>
      </c>
      <c r="B10">
        <v>35</v>
      </c>
      <c r="C10">
        <f>SUM(males2017!D10,males2017!D48,males2017!D67,males2017!D86,males2017!D29)</f>
        <v>21827</v>
      </c>
      <c r="D10">
        <f>SUM(males2017!E10,males2017!E48,males2017!E67,males2017!E86,males2017!E29)</f>
        <v>9711875</v>
      </c>
      <c r="E10" s="3">
        <v>5</v>
      </c>
      <c r="F10">
        <f t="shared" si="0"/>
        <v>2.2474547911706028E-3</v>
      </c>
      <c r="G10" s="1">
        <f t="shared" si="1"/>
        <v>-2.6483090355869976</v>
      </c>
      <c r="H10">
        <v>2.5</v>
      </c>
      <c r="I10">
        <f t="shared" si="2"/>
        <v>1.1174488561213562E-2</v>
      </c>
      <c r="J10">
        <f t="shared" si="3"/>
        <v>0.98882551143878639</v>
      </c>
      <c r="K10">
        <f>100000*PRODUCT(J$2:J9)</f>
        <v>96302.394934378754</v>
      </c>
      <c r="L10">
        <f t="shared" si="4"/>
        <v>1076.1300106116832</v>
      </c>
      <c r="M10">
        <f t="shared" si="5"/>
        <v>478821.64964536455</v>
      </c>
      <c r="N10">
        <f>SUM(M10:M$30)</f>
        <v>4210230.3349891026</v>
      </c>
      <c r="O10">
        <f t="shared" si="6"/>
        <v>43.718853906571987</v>
      </c>
    </row>
    <row r="11" spans="1:15" x14ac:dyDescent="0.2">
      <c r="A11" t="str">
        <v>40-44</v>
      </c>
      <c r="B11">
        <v>40</v>
      </c>
      <c r="C11">
        <f>SUM(males2017!D11,males2017!D49,males2017!D68,males2017!D87,males2017!D30)</f>
        <v>24119</v>
      </c>
      <c r="D11">
        <f>SUM(males2017!E11,males2017!E49,males2017!E68,males2017!E87,males2017!E30)</f>
        <v>8937219</v>
      </c>
      <c r="E11" s="3">
        <v>5</v>
      </c>
      <c r="F11">
        <f t="shared" si="0"/>
        <v>2.6987142197142087E-3</v>
      </c>
      <c r="G11" s="1">
        <f t="shared" si="1"/>
        <v>-2.5688431026136889</v>
      </c>
      <c r="H11">
        <v>2.5</v>
      </c>
      <c r="I11">
        <f t="shared" si="2"/>
        <v>1.340314296728436E-2</v>
      </c>
      <c r="J11">
        <f t="shared" si="3"/>
        <v>0.9865968570327156</v>
      </c>
      <c r="K11">
        <f>100000*PRODUCT(J$2:J10)</f>
        <v>95226.26492376707</v>
      </c>
      <c r="L11">
        <f t="shared" si="4"/>
        <v>1276.3312430137594</v>
      </c>
      <c r="M11">
        <f t="shared" si="5"/>
        <v>472940.49651130097</v>
      </c>
      <c r="N11">
        <f>SUM(M11:M$30)</f>
        <v>3731408.6853437377</v>
      </c>
      <c r="O11">
        <f t="shared" si="6"/>
        <v>39.184658647810025</v>
      </c>
    </row>
    <row r="12" spans="1:15" x14ac:dyDescent="0.2">
      <c r="A12" t="str">
        <v>45-49</v>
      </c>
      <c r="B12">
        <v>45</v>
      </c>
      <c r="C12">
        <f>SUM(males2017!D12,males2017!D50,males2017!D69,males2017!D88,males2017!D31)</f>
        <v>36265</v>
      </c>
      <c r="D12">
        <f>SUM(males2017!E12,males2017!E50,males2017!E69,males2017!E88,males2017!E31)</f>
        <v>9519411</v>
      </c>
      <c r="E12" s="3">
        <v>5</v>
      </c>
      <c r="F12">
        <f t="shared" si="0"/>
        <v>3.8095844375245487E-3</v>
      </c>
      <c r="G12" s="1">
        <f t="shared" si="1"/>
        <v>-2.419122396065355</v>
      </c>
      <c r="H12">
        <v>2.5</v>
      </c>
      <c r="I12">
        <f t="shared" si="2"/>
        <v>1.8868221975617563E-2</v>
      </c>
      <c r="J12">
        <f t="shared" si="3"/>
        <v>0.98113177802438245</v>
      </c>
      <c r="K12">
        <f>100000*PRODUCT(J$2:J11)</f>
        <v>93949.933680753311</v>
      </c>
      <c r="L12">
        <f t="shared" si="4"/>
        <v>1772.6682032829995</v>
      </c>
      <c r="M12">
        <f t="shared" si="5"/>
        <v>465317.99789555906</v>
      </c>
      <c r="N12">
        <f>SUM(M12:M$30)</f>
        <v>3258468.1888324376</v>
      </c>
      <c r="O12">
        <f t="shared" si="6"/>
        <v>34.683028089246761</v>
      </c>
    </row>
    <row r="13" spans="1:15" x14ac:dyDescent="0.2">
      <c r="A13" t="str">
        <v>50-54</v>
      </c>
      <c r="B13">
        <v>50</v>
      </c>
      <c r="C13">
        <f>SUM(males2017!D13,males2017!D51,males2017!D70,males2017!D89,males2017!D32)</f>
        <v>57353</v>
      </c>
      <c r="D13">
        <f>SUM(males2017!E13,males2017!E51,males2017!E70,males2017!E89,males2017!E32)</f>
        <v>9615917</v>
      </c>
      <c r="E13" s="3">
        <v>5</v>
      </c>
      <c r="F13">
        <f t="shared" si="0"/>
        <v>5.9643817641104845E-3</v>
      </c>
      <c r="G13" s="1">
        <f t="shared" si="1"/>
        <v>-2.2244345663021559</v>
      </c>
      <c r="H13">
        <v>2.5</v>
      </c>
      <c r="I13">
        <f t="shared" si="2"/>
        <v>2.9383768783814865E-2</v>
      </c>
      <c r="J13">
        <f t="shared" si="3"/>
        <v>0.97061623121618512</v>
      </c>
      <c r="K13">
        <f>100000*PRODUCT(J$2:J12)</f>
        <v>92177.265477470311</v>
      </c>
      <c r="L13">
        <f t="shared" si="4"/>
        <v>2708.5154559142975</v>
      </c>
      <c r="M13">
        <f t="shared" si="5"/>
        <v>454115.03874756582</v>
      </c>
      <c r="N13">
        <f>SUM(M13:M$30)</f>
        <v>2793150.1909368783</v>
      </c>
      <c r="O13">
        <f t="shared" si="6"/>
        <v>30.301942420059877</v>
      </c>
    </row>
    <row r="14" spans="1:15" x14ac:dyDescent="0.2">
      <c r="A14" t="str">
        <v>55-59</v>
      </c>
      <c r="B14">
        <v>55</v>
      </c>
      <c r="C14">
        <f>SUM(males2017!D14,males2017!D52,males2017!D71,males2017!D90,males2017!D33)</f>
        <v>88481</v>
      </c>
      <c r="D14">
        <f>SUM(males2017!E14,males2017!E52,males2017!E71,males2017!E90,males2017!E33)</f>
        <v>9740125</v>
      </c>
      <c r="E14" s="3">
        <v>5</v>
      </c>
      <c r="F14">
        <f t="shared" si="0"/>
        <v>9.0841749977541349E-3</v>
      </c>
      <c r="G14" s="1">
        <f t="shared" si="1"/>
        <v>-2.0417145081129231</v>
      </c>
      <c r="H14">
        <v>2.5</v>
      </c>
      <c r="I14">
        <f t="shared" si="2"/>
        <v>4.4412253286522298E-2</v>
      </c>
      <c r="J14">
        <f t="shared" si="3"/>
        <v>0.95558774671347768</v>
      </c>
      <c r="K14">
        <f>100000*PRODUCT(J$2:J13)</f>
        <v>89468.750021556014</v>
      </c>
      <c r="L14">
        <f t="shared" si="4"/>
        <v>3973.5087871858996</v>
      </c>
      <c r="M14">
        <f t="shared" si="5"/>
        <v>437409.97813981533</v>
      </c>
      <c r="N14">
        <f>SUM(M14:M$30)</f>
        <v>2339035.1521893125</v>
      </c>
      <c r="O14">
        <f t="shared" si="6"/>
        <v>26.143599319603332</v>
      </c>
    </row>
    <row r="15" spans="1:15" x14ac:dyDescent="0.2">
      <c r="A15" t="str">
        <v>60-64</v>
      </c>
      <c r="B15">
        <v>60</v>
      </c>
      <c r="C15">
        <f>SUM(males2017!D15,males2017!D53,males2017!D72,males2017!D91,males2017!D34)</f>
        <v>113985</v>
      </c>
      <c r="D15">
        <f>SUM(males2017!E15,males2017!E53,males2017!E72,males2017!E91,males2017!E34)</f>
        <v>8654243</v>
      </c>
      <c r="E15" s="3">
        <v>5</v>
      </c>
      <c r="F15">
        <f t="shared" si="0"/>
        <v>1.317099600739198E-2</v>
      </c>
      <c r="G15" s="1">
        <f t="shared" si="1"/>
        <v>-1.8803813818978614</v>
      </c>
      <c r="H15">
        <v>2.5</v>
      </c>
      <c r="I15">
        <f t="shared" si="2"/>
        <v>6.3755665981725107E-2</v>
      </c>
      <c r="J15">
        <f t="shared" si="3"/>
        <v>0.93624433401827489</v>
      </c>
      <c r="K15">
        <f>100000*PRODUCT(J$2:J14)</f>
        <v>85495.241234370114</v>
      </c>
      <c r="L15">
        <f t="shared" si="4"/>
        <v>5450.8060431655176</v>
      </c>
      <c r="M15">
        <f t="shared" si="5"/>
        <v>413849.1910639368</v>
      </c>
      <c r="N15">
        <f>SUM(M15:M$30)</f>
        <v>1901625.1740494973</v>
      </c>
      <c r="O15">
        <f t="shared" si="6"/>
        <v>22.242468078855143</v>
      </c>
    </row>
    <row r="16" spans="1:15" x14ac:dyDescent="0.2">
      <c r="A16" t="str">
        <v>65-69</v>
      </c>
      <c r="B16">
        <v>65</v>
      </c>
      <c r="C16">
        <f>SUM(males2017!D16,males2017!D54,males2017!D73,males2017!D92,males2017!D35)</f>
        <v>129962</v>
      </c>
      <c r="D16">
        <f>SUM(males2017!E16,males2017!E54,males2017!E73,males2017!E92,males2017!E35)</f>
        <v>7137006</v>
      </c>
      <c r="E16" s="3">
        <v>5</v>
      </c>
      <c r="F16">
        <f t="shared" si="0"/>
        <v>1.8209596573128844E-2</v>
      </c>
      <c r="G16" s="1">
        <f t="shared" si="1"/>
        <v>-1.7396996757319769</v>
      </c>
      <c r="H16">
        <v>2.5</v>
      </c>
      <c r="I16">
        <f t="shared" si="2"/>
        <v>8.7083590249200246E-2</v>
      </c>
      <c r="J16">
        <f t="shared" si="3"/>
        <v>0.9129164097507998</v>
      </c>
      <c r="K16">
        <f>100000*PRODUCT(J$2:J15)</f>
        <v>80044.435191204597</v>
      </c>
      <c r="L16">
        <f t="shared" si="4"/>
        <v>6970.5567959195178</v>
      </c>
      <c r="M16">
        <f t="shared" si="5"/>
        <v>382795.78396622423</v>
      </c>
      <c r="N16">
        <f>SUM(M16:M$30)</f>
        <v>1487775.9829855605</v>
      </c>
      <c r="O16">
        <f t="shared" si="6"/>
        <v>18.586875895015869</v>
      </c>
    </row>
    <row r="17" spans="1:15" x14ac:dyDescent="0.2">
      <c r="A17" t="str">
        <v>70-74</v>
      </c>
      <c r="B17">
        <v>70</v>
      </c>
      <c r="C17">
        <f>SUM(males2017!D17,males2017!D55,males2017!D74,males2017!D93,males2017!D36)</f>
        <v>141598</v>
      </c>
      <c r="D17">
        <f>SUM(males2017!E17,males2017!E55,males2017!E74,males2017!E93,males2017!E36)</f>
        <v>5340033</v>
      </c>
      <c r="E17" s="3">
        <v>5</v>
      </c>
      <c r="F17">
        <f t="shared" si="0"/>
        <v>2.6516315535877775E-2</v>
      </c>
      <c r="G17" s="1">
        <f t="shared" si="1"/>
        <v>-1.5764868216549894</v>
      </c>
      <c r="H17">
        <v>2.5</v>
      </c>
      <c r="I17">
        <f t="shared" si="2"/>
        <v>0.12433904434611141</v>
      </c>
      <c r="J17">
        <f t="shared" si="3"/>
        <v>0.87566095565388857</v>
      </c>
      <c r="K17">
        <f>100000*PRODUCT(J$2:J16)</f>
        <v>73073.878395285079</v>
      </c>
      <c r="L17">
        <f t="shared" si="4"/>
        <v>9085.936206333703</v>
      </c>
      <c r="M17">
        <f t="shared" si="5"/>
        <v>342654.55146059114</v>
      </c>
      <c r="N17">
        <f>SUM(M17:M$30)</f>
        <v>1104980.1990193364</v>
      </c>
      <c r="O17">
        <f t="shared" si="6"/>
        <v>15.121411690263216</v>
      </c>
    </row>
    <row r="18" spans="1:15" x14ac:dyDescent="0.2">
      <c r="A18" t="str">
        <v>75-79</v>
      </c>
      <c r="B18">
        <v>75</v>
      </c>
      <c r="C18">
        <f>SUM(males2017!D18,males2017!D56,males2017!D75,males2017!D94,males2017!D37)</f>
        <v>145569</v>
      </c>
      <c r="D18">
        <f>SUM(males2017!E18,males2017!E56,males2017!E75,males2017!E94,males2017!E37)</f>
        <v>3492409</v>
      </c>
      <c r="E18" s="3">
        <v>5</v>
      </c>
      <c r="F18">
        <f t="shared" si="0"/>
        <v>4.1681544171945493E-2</v>
      </c>
      <c r="G18" s="1">
        <f t="shared" si="1"/>
        <v>-1.3800562001468095</v>
      </c>
      <c r="H18">
        <v>2.5</v>
      </c>
      <c r="I18">
        <f t="shared" si="2"/>
        <v>0.18874025741822245</v>
      </c>
      <c r="J18">
        <f t="shared" si="3"/>
        <v>0.81125974258177758</v>
      </c>
      <c r="K18">
        <f>100000*PRODUCT(J$2:J17)</f>
        <v>63987.942188951376</v>
      </c>
      <c r="L18">
        <f t="shared" si="4"/>
        <v>12077.100680405019</v>
      </c>
      <c r="M18">
        <f t="shared" si="5"/>
        <v>289746.95924374432</v>
      </c>
      <c r="N18">
        <f>SUM(M18:M$30)</f>
        <v>762325.64755874511</v>
      </c>
      <c r="O18">
        <f t="shared" si="6"/>
        <v>11.913582801391819</v>
      </c>
    </row>
    <row r="19" spans="1:15" x14ac:dyDescent="0.2">
      <c r="A19" t="str">
        <v>80-84</v>
      </c>
      <c r="B19">
        <v>80</v>
      </c>
      <c r="C19">
        <f>SUM(males2017!D19,males2017!D57,males2017!D76,males2017!D95,males2017!D38)</f>
        <v>154324</v>
      </c>
      <c r="D19">
        <f>SUM(males2017!E19,males2017!E57,males2017!E76,males2017!E95,males2017!E38)</f>
        <v>2247025</v>
      </c>
      <c r="E19" s="3">
        <v>5</v>
      </c>
      <c r="F19">
        <f t="shared" si="0"/>
        <v>6.8679253679865604E-2</v>
      </c>
      <c r="G19" s="1">
        <f t="shared" si="1"/>
        <v>-1.1631744328541203</v>
      </c>
      <c r="H19">
        <v>2.5</v>
      </c>
      <c r="I19">
        <f t="shared" si="2"/>
        <v>0.29307571496124901</v>
      </c>
      <c r="J19">
        <f t="shared" si="3"/>
        <v>0.70692428503875093</v>
      </c>
      <c r="K19">
        <f>100000*PRODUCT(J$2:J18)</f>
        <v>51910.841508546357</v>
      </c>
      <c r="L19">
        <f t="shared" si="4"/>
        <v>15213.806989357312</v>
      </c>
      <c r="M19">
        <f t="shared" si="5"/>
        <v>221519.69006933848</v>
      </c>
      <c r="N19">
        <f>SUM(M19:M$30)</f>
        <v>472578.68831500079</v>
      </c>
      <c r="O19">
        <f t="shared" si="6"/>
        <v>9.1036607109749443</v>
      </c>
    </row>
    <row r="20" spans="1:15" x14ac:dyDescent="0.2">
      <c r="A20" t="str">
        <v>85+</v>
      </c>
      <c r="B20">
        <v>85</v>
      </c>
      <c r="C20">
        <f>SUM(males2017!D20,males2017!D58,males2017!D77,males2017!D96,males2017!D39)</f>
        <v>300033</v>
      </c>
      <c r="D20">
        <f>SUM(males2017!E20,males2017!E58,males2017!E77,males2017!E96,males2017!E39)</f>
        <v>2052645</v>
      </c>
      <c r="E20" s="3">
        <v>5</v>
      </c>
      <c r="F20">
        <f t="shared" si="0"/>
        <v>0.14616896735675189</v>
      </c>
      <c r="G20" s="1">
        <f t="shared" si="1"/>
        <v>-0.83514482119677036</v>
      </c>
      <c r="H20">
        <v>2.5</v>
      </c>
      <c r="I20">
        <v>1</v>
      </c>
      <c r="J20">
        <f t="shared" si="3"/>
        <v>0</v>
      </c>
      <c r="K20">
        <f>100000*PRODUCT(J$2:J19)</f>
        <v>36697.034519189045</v>
      </c>
      <c r="L20">
        <f t="shared" si="4"/>
        <v>36697.034519189045</v>
      </c>
      <c r="M20">
        <f>K20/F20</f>
        <v>251058.99824566231</v>
      </c>
      <c r="N20">
        <f>SUM(M20:M$30)</f>
        <v>251058.99824566231</v>
      </c>
      <c r="O20">
        <f t="shared" si="6"/>
        <v>6.8413974462809097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7367-9763-9B4E-95D0-67278C4B7F20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SUM(males2017!D2,males2017!D40,males2017!D97,males2017!D78,males2017!D21)</f>
        <v>11343</v>
      </c>
      <c r="D2">
        <f>SUM(males2017!E2,males2017!E40,males2017!E97,males2017!E78,males2017!E21)</f>
        <v>1852566</v>
      </c>
      <c r="E2" s="3">
        <v>1</v>
      </c>
      <c r="F2">
        <f>C2/D2</f>
        <v>6.1228587807397959E-3</v>
      </c>
      <c r="G2" s="1">
        <f>LOG(F2)</f>
        <v>-2.2130457571333859</v>
      </c>
      <c r="H2" s="1">
        <v>0.35</v>
      </c>
      <c r="I2">
        <f>(E2*F2)/(1+(E2-H2)*F2)</f>
        <v>6.0985872681466246E-3</v>
      </c>
      <c r="J2">
        <f>1-I2</f>
        <v>0.9939014127318534</v>
      </c>
      <c r="K2">
        <v>100000</v>
      </c>
      <c r="L2">
        <f>K2-K3</f>
        <v>609.85872681466572</v>
      </c>
      <c r="M2">
        <f>E2*K3+H2*L2</f>
        <v>99603.591827570461</v>
      </c>
      <c r="N2">
        <f>SUM(M2:M$30)</f>
        <v>7669445.2379287193</v>
      </c>
      <c r="O2">
        <f>N2/K2</f>
        <v>76.694452379287199</v>
      </c>
    </row>
    <row r="3" spans="1:15" x14ac:dyDescent="0.2">
      <c r="A3" t="str">
        <v>1-4</v>
      </c>
      <c r="B3">
        <v>1</v>
      </c>
      <c r="C3">
        <f>SUM(males2017!D3,males2017!D41,males2017!D98,males2017!D79,males2017!D22)</f>
        <v>1989</v>
      </c>
      <c r="D3">
        <f>SUM(males2017!E3,males2017!E41,males2017!E98,males2017!E79,males2017!E22)</f>
        <v>7514915</v>
      </c>
      <c r="E3" s="3">
        <v>4</v>
      </c>
      <c r="F3">
        <f t="shared" ref="F3:F20" si="0">C3/D3</f>
        <v>2.6467365233006626E-4</v>
      </c>
      <c r="G3" s="1">
        <f t="shared" ref="G3:G20" si="1">LOG(F3)</f>
        <v>-3.5772892895909423</v>
      </c>
      <c r="H3">
        <v>1.35</v>
      </c>
      <c r="I3">
        <f t="shared" ref="I3:I19" si="2">(E3*F3)/(1+(E3-H3)*F3)</f>
        <v>1.0579525770629725E-3</v>
      </c>
      <c r="J3">
        <f t="shared" ref="J3:J20" si="3">1-I3</f>
        <v>0.99894204742293702</v>
      </c>
      <c r="K3">
        <f>100000*PRODUCT(J2:J$2)</f>
        <v>99390.141273185334</v>
      </c>
      <c r="L3">
        <f t="shared" ref="L3:L20" si="4">K3-K4</f>
        <v>105.15005609461514</v>
      </c>
      <c r="M3">
        <f t="shared" ref="M3:M19" si="5">E3*K4+H3*L3</f>
        <v>397281.91744409059</v>
      </c>
      <c r="N3">
        <f>SUM(M3:M$30)</f>
        <v>7569841.6461011488</v>
      </c>
      <c r="O3">
        <f t="shared" ref="O3:O20" si="6">N3/K3</f>
        <v>76.162902568923414</v>
      </c>
    </row>
    <row r="4" spans="1:15" x14ac:dyDescent="0.2">
      <c r="A4" t="str">
        <v>5-9</v>
      </c>
      <c r="B4">
        <v>5</v>
      </c>
      <c r="C4">
        <f>SUM(males2017!D4,males2017!D42,males2017!D99,males2017!D80,males2017!D23)</f>
        <v>1160</v>
      </c>
      <c r="D4">
        <f>SUM(males2017!E4,males2017!E42,males2017!E99,males2017!E80,males2017!E23)</f>
        <v>9515682</v>
      </c>
      <c r="E4" s="3">
        <v>5</v>
      </c>
      <c r="F4">
        <f t="shared" si="0"/>
        <v>1.2190403168159676E-4</v>
      </c>
      <c r="G4" s="1">
        <f t="shared" si="1"/>
        <v>-3.913981930902406</v>
      </c>
      <c r="H4">
        <v>2.5</v>
      </c>
      <c r="I4">
        <f t="shared" si="2"/>
        <v>6.0933445759042671E-4</v>
      </c>
      <c r="J4">
        <f t="shared" si="3"/>
        <v>0.99939066554240963</v>
      </c>
      <c r="K4">
        <f>100000*PRODUCT(J$2:J3)</f>
        <v>99284.991217090719</v>
      </c>
      <c r="L4">
        <f t="shared" si="4"/>
        <v>60.497766270127613</v>
      </c>
      <c r="M4">
        <f t="shared" si="5"/>
        <v>496273.71166977822</v>
      </c>
      <c r="N4">
        <f>SUM(M4:M$30)</f>
        <v>7172559.7286570584</v>
      </c>
      <c r="O4">
        <f t="shared" si="6"/>
        <v>72.242134896038436</v>
      </c>
    </row>
    <row r="5" spans="1:15" x14ac:dyDescent="0.2">
      <c r="A5" t="str">
        <v>10-14</v>
      </c>
      <c r="B5">
        <v>10</v>
      </c>
      <c r="C5">
        <f>SUM(males2017!D5,males2017!D43,males2017!D100,males2017!D81,males2017!D24)</f>
        <v>1768</v>
      </c>
      <c r="D5">
        <f>SUM(males2017!E5,males2017!E43,males2017!E100,males2017!E81,males2017!E24)</f>
        <v>9726010</v>
      </c>
      <c r="E5" s="3">
        <v>5</v>
      </c>
      <c r="F5">
        <f t="shared" si="0"/>
        <v>1.8178060684700099E-4</v>
      </c>
      <c r="G5" s="1">
        <f t="shared" si="1"/>
        <v>-3.7404524510842618</v>
      </c>
      <c r="H5">
        <v>2.5</v>
      </c>
      <c r="I5">
        <f t="shared" si="2"/>
        <v>9.0849016949918983E-4</v>
      </c>
      <c r="J5">
        <f t="shared" si="3"/>
        <v>0.99909150983050077</v>
      </c>
      <c r="K5">
        <f>100000*PRODUCT(J$2:J4)</f>
        <v>99224.493450820592</v>
      </c>
      <c r="L5">
        <f t="shared" si="4"/>
        <v>90.144476873610984</v>
      </c>
      <c r="M5">
        <f t="shared" si="5"/>
        <v>495897.10606191895</v>
      </c>
      <c r="N5">
        <f>SUM(M5:M$30)</f>
        <v>6676286.01698728</v>
      </c>
      <c r="O5">
        <f t="shared" si="6"/>
        <v>67.284657092215838</v>
      </c>
    </row>
    <row r="6" spans="1:15" x14ac:dyDescent="0.2">
      <c r="A6" t="str">
        <v>15-19</v>
      </c>
      <c r="B6">
        <v>15</v>
      </c>
      <c r="C6">
        <f>SUM(males2017!D6,males2017!D44,males2017!D101,males2017!D82,males2017!D25)</f>
        <v>7063</v>
      </c>
      <c r="D6">
        <f>SUM(males2017!E6,males2017!E44,males2017!E101,males2017!E82,males2017!E25)</f>
        <v>9867929</v>
      </c>
      <c r="E6" s="3">
        <v>5</v>
      </c>
      <c r="F6">
        <f t="shared" si="0"/>
        <v>7.1575302173333428E-4</v>
      </c>
      <c r="G6" s="1">
        <f t="shared" si="1"/>
        <v>-3.1452368098179351</v>
      </c>
      <c r="H6">
        <v>2.5</v>
      </c>
      <c r="I6">
        <f t="shared" si="2"/>
        <v>3.5723727671595406E-3</v>
      </c>
      <c r="J6">
        <f t="shared" si="3"/>
        <v>0.99642762723284051</v>
      </c>
      <c r="K6">
        <f>100000*PRODUCT(J$2:J5)</f>
        <v>99134.348973946981</v>
      </c>
      <c r="L6">
        <f t="shared" si="4"/>
        <v>354.14484856461058</v>
      </c>
      <c r="M6">
        <f t="shared" si="5"/>
        <v>494786.38274832338</v>
      </c>
      <c r="N6">
        <f>SUM(M6:M$30)</f>
        <v>6180388.9109253613</v>
      </c>
      <c r="O6">
        <f t="shared" si="6"/>
        <v>62.343566835240928</v>
      </c>
    </row>
    <row r="7" spans="1:15" x14ac:dyDescent="0.2">
      <c r="A7" t="str">
        <v>20-24</v>
      </c>
      <c r="B7">
        <v>20</v>
      </c>
      <c r="C7">
        <f>SUM(males2017!D7,males2017!D45,males2017!D102,males2017!D83,males2017!D26)</f>
        <v>14298</v>
      </c>
      <c r="D7">
        <f>SUM(males2017!E7,males2017!E45,males2017!E102,males2017!E83,males2017!E26)</f>
        <v>10347555</v>
      </c>
      <c r="E7" s="3">
        <v>5</v>
      </c>
      <c r="F7">
        <f t="shared" si="0"/>
        <v>1.381775694838056E-3</v>
      </c>
      <c r="G7" s="1">
        <f t="shared" si="1"/>
        <v>-2.859562450739221</v>
      </c>
      <c r="H7">
        <v>2.5</v>
      </c>
      <c r="I7">
        <f t="shared" si="2"/>
        <v>6.8850943341712172E-3</v>
      </c>
      <c r="J7">
        <f t="shared" si="3"/>
        <v>0.99311490566582883</v>
      </c>
      <c r="K7">
        <f>100000*PRODUCT(J$2:J6)</f>
        <v>98780.20412538237</v>
      </c>
      <c r="L7">
        <f t="shared" si="4"/>
        <v>680.11102375194605</v>
      </c>
      <c r="M7">
        <f t="shared" si="5"/>
        <v>492200.74306753202</v>
      </c>
      <c r="N7">
        <f>SUM(M7:M$30)</f>
        <v>5685602.5281770388</v>
      </c>
      <c r="O7">
        <f t="shared" si="6"/>
        <v>57.558116816202016</v>
      </c>
    </row>
    <row r="8" spans="1:15" x14ac:dyDescent="0.2">
      <c r="A8" t="str">
        <v>25-29</v>
      </c>
      <c r="B8">
        <v>25</v>
      </c>
      <c r="C8">
        <f>SUM(males2017!D8,males2017!D46,males2017!D103,males2017!D84,males2017!D27)</f>
        <v>18586</v>
      </c>
      <c r="D8">
        <f>SUM(males2017!E8,males2017!E46,males2017!E103,males2017!E84,males2017!E27)</f>
        <v>10994579</v>
      </c>
      <c r="E8" s="3">
        <v>5</v>
      </c>
      <c r="F8">
        <f t="shared" si="0"/>
        <v>1.6904694577209369E-3</v>
      </c>
      <c r="G8" s="1">
        <f t="shared" si="1"/>
        <v>-2.7719926713714962</v>
      </c>
      <c r="H8">
        <v>2.5</v>
      </c>
      <c r="I8">
        <f t="shared" si="2"/>
        <v>8.416776529465873E-3</v>
      </c>
      <c r="J8">
        <f t="shared" si="3"/>
        <v>0.99158322347053418</v>
      </c>
      <c r="K8">
        <f>100000*PRODUCT(J$2:J7)</f>
        <v>98100.093101630424</v>
      </c>
      <c r="L8">
        <f t="shared" si="4"/>
        <v>825.68656115620979</v>
      </c>
      <c r="M8">
        <f t="shared" si="5"/>
        <v>488436.24910526158</v>
      </c>
      <c r="N8">
        <f>SUM(M8:M$30)</f>
        <v>5193401.7851095069</v>
      </c>
      <c r="O8">
        <f t="shared" si="6"/>
        <v>52.939825242869141</v>
      </c>
    </row>
    <row r="9" spans="1:15" x14ac:dyDescent="0.2">
      <c r="A9" t="str">
        <v>30-34</v>
      </c>
      <c r="B9">
        <v>30</v>
      </c>
      <c r="C9">
        <f>SUM(males2017!D9,males2017!D47,males2017!D104,males2017!D85,males2017!D28)</f>
        <v>19790</v>
      </c>
      <c r="D9">
        <f>SUM(males2017!E9,males2017!E47,males2017!E104,males2017!E85,males2017!E28)</f>
        <v>10260795</v>
      </c>
      <c r="E9" s="3">
        <v>5</v>
      </c>
      <c r="F9">
        <f t="shared" si="0"/>
        <v>1.9287004564461135E-3</v>
      </c>
      <c r="G9" s="1">
        <f t="shared" si="1"/>
        <v>-2.7147352167387329</v>
      </c>
      <c r="H9">
        <v>2.5</v>
      </c>
      <c r="I9">
        <f t="shared" si="2"/>
        <v>9.5972268427499952E-3</v>
      </c>
      <c r="J9">
        <f t="shared" si="3"/>
        <v>0.99040277315725</v>
      </c>
      <c r="K9">
        <f>100000*PRODUCT(J$2:J8)</f>
        <v>97274.406540474214</v>
      </c>
      <c r="L9">
        <f t="shared" si="4"/>
        <v>933.56454556281096</v>
      </c>
      <c r="M9">
        <f t="shared" si="5"/>
        <v>484038.12133846409</v>
      </c>
      <c r="N9">
        <f>SUM(M9:M$30)</f>
        <v>4704965.5360042453</v>
      </c>
      <c r="O9">
        <f t="shared" si="6"/>
        <v>48.367969575292037</v>
      </c>
    </row>
    <row r="10" spans="1:15" x14ac:dyDescent="0.2">
      <c r="A10" t="str">
        <v>35-39</v>
      </c>
      <c r="B10">
        <v>35</v>
      </c>
      <c r="C10">
        <f>SUM(males2017!D10,males2017!D48,males2017!D105,males2017!D86,males2017!D29)</f>
        <v>21784</v>
      </c>
      <c r="D10">
        <f>SUM(males2017!E10,males2017!E48,males2017!E105,males2017!E86,males2017!E29)</f>
        <v>9794138</v>
      </c>
      <c r="E10" s="3">
        <v>5</v>
      </c>
      <c r="F10">
        <f t="shared" si="0"/>
        <v>2.2241875701567611E-3</v>
      </c>
      <c r="G10" s="1">
        <f t="shared" si="1"/>
        <v>-2.6528285906290612</v>
      </c>
      <c r="H10">
        <v>2.5</v>
      </c>
      <c r="I10">
        <f t="shared" si="2"/>
        <v>1.1059442166286003E-2</v>
      </c>
      <c r="J10">
        <f t="shared" si="3"/>
        <v>0.98894055783371404</v>
      </c>
      <c r="K10">
        <f>100000*PRODUCT(J$2:J9)</f>
        <v>96340.841994911403</v>
      </c>
      <c r="L10">
        <f t="shared" si="4"/>
        <v>1065.475970294021</v>
      </c>
      <c r="M10">
        <f t="shared" si="5"/>
        <v>479040.52004882199</v>
      </c>
      <c r="N10">
        <f>SUM(M10:M$30)</f>
        <v>4220927.414665781</v>
      </c>
      <c r="O10">
        <f t="shared" si="6"/>
        <v>43.812440573113577</v>
      </c>
    </row>
    <row r="11" spans="1:15" x14ac:dyDescent="0.2">
      <c r="A11" t="str">
        <v>40-44</v>
      </c>
      <c r="B11">
        <v>40</v>
      </c>
      <c r="C11">
        <f>SUM(males2017!D11,males2017!D49,males2017!D106,males2017!D87,males2017!D30)</f>
        <v>23975</v>
      </c>
      <c r="D11">
        <f>SUM(males2017!E11,males2017!E49,males2017!E106,males2017!E87,males2017!E30)</f>
        <v>8986807</v>
      </c>
      <c r="E11" s="3">
        <v>5</v>
      </c>
      <c r="F11">
        <f t="shared" si="0"/>
        <v>2.6677995866607571E-3</v>
      </c>
      <c r="G11" s="1">
        <f t="shared" si="1"/>
        <v>-2.5738467990720357</v>
      </c>
      <c r="H11">
        <v>2.5</v>
      </c>
      <c r="I11">
        <f t="shared" si="2"/>
        <v>1.3250622917448371E-2</v>
      </c>
      <c r="J11">
        <f t="shared" si="3"/>
        <v>0.98674937708255162</v>
      </c>
      <c r="K11">
        <f>100000*PRODUCT(J$2:J10)</f>
        <v>95275.366024617382</v>
      </c>
      <c r="L11">
        <f t="shared" si="4"/>
        <v>1262.4579485140712</v>
      </c>
      <c r="M11">
        <f t="shared" si="5"/>
        <v>473220.68525180174</v>
      </c>
      <c r="N11">
        <f>SUM(M11:M$30)</f>
        <v>3741886.8946169596</v>
      </c>
      <c r="O11">
        <f t="shared" si="6"/>
        <v>39.274442605133899</v>
      </c>
    </row>
    <row r="12" spans="1:15" x14ac:dyDescent="0.2">
      <c r="A12" t="str">
        <v>45-49</v>
      </c>
      <c r="B12">
        <v>45</v>
      </c>
      <c r="C12">
        <f>SUM(males2017!D12,males2017!D50,males2017!D107,males2017!D88,males2017!D31)</f>
        <v>36164</v>
      </c>
      <c r="D12">
        <f>SUM(males2017!E12,males2017!E50,males2017!E107,males2017!E88,males2017!E31)</f>
        <v>9551724</v>
      </c>
      <c r="E12" s="3">
        <v>5</v>
      </c>
      <c r="F12">
        <f t="shared" si="0"/>
        <v>3.7861227983555638E-3</v>
      </c>
      <c r="G12" s="1">
        <f t="shared" si="1"/>
        <v>-2.4218053043227394</v>
      </c>
      <c r="H12">
        <v>2.5</v>
      </c>
      <c r="I12">
        <f t="shared" si="2"/>
        <v>1.875311004804538E-2</v>
      </c>
      <c r="J12">
        <f t="shared" si="3"/>
        <v>0.98124688995195464</v>
      </c>
      <c r="K12">
        <f>100000*PRODUCT(J$2:J11)</f>
        <v>94012.908076103311</v>
      </c>
      <c r="L12">
        <f t="shared" si="4"/>
        <v>1763.0344110879378</v>
      </c>
      <c r="M12">
        <f t="shared" si="5"/>
        <v>465656.95435279672</v>
      </c>
      <c r="N12">
        <f>SUM(M12:M$30)</f>
        <v>3268666.2093651574</v>
      </c>
      <c r="O12">
        <f t="shared" si="6"/>
        <v>34.768270403029945</v>
      </c>
    </row>
    <row r="13" spans="1:15" x14ac:dyDescent="0.2">
      <c r="A13" t="str">
        <v>50-54</v>
      </c>
      <c r="B13">
        <v>50</v>
      </c>
      <c r="C13">
        <f>SUM(males2017!D13,males2017!D51,males2017!D108,males2017!D89,males2017!D32)</f>
        <v>57045</v>
      </c>
      <c r="D13">
        <f>SUM(males2017!E13,males2017!E51,males2017!E108,males2017!E89,males2017!E32)</f>
        <v>9641477</v>
      </c>
      <c r="E13" s="3">
        <v>5</v>
      </c>
      <c r="F13">
        <f t="shared" si="0"/>
        <v>5.916624600152031E-3</v>
      </c>
      <c r="G13" s="1">
        <f t="shared" si="1"/>
        <v>-2.2279259851009652</v>
      </c>
      <c r="H13">
        <v>2.5</v>
      </c>
      <c r="I13">
        <f t="shared" si="2"/>
        <v>2.9151920574724918E-2</v>
      </c>
      <c r="J13">
        <f t="shared" si="3"/>
        <v>0.97084807942527507</v>
      </c>
      <c r="K13">
        <f>100000*PRODUCT(J$2:J12)</f>
        <v>92249.873665015373</v>
      </c>
      <c r="L13">
        <f t="shared" si="4"/>
        <v>2689.260990110939</v>
      </c>
      <c r="M13">
        <f t="shared" si="5"/>
        <v>454526.21584979951</v>
      </c>
      <c r="N13">
        <f>SUM(M13:M$30)</f>
        <v>2803009.2550123604</v>
      </c>
      <c r="O13">
        <f t="shared" si="6"/>
        <v>30.384965785328408</v>
      </c>
    </row>
    <row r="14" spans="1:15" x14ac:dyDescent="0.2">
      <c r="A14" t="str">
        <v>55-59</v>
      </c>
      <c r="B14">
        <v>55</v>
      </c>
      <c r="C14">
        <f>SUM(males2017!D14,males2017!D52,males2017!D109,males2017!D90,males2017!D33)</f>
        <v>87719</v>
      </c>
      <c r="D14">
        <f>SUM(males2017!E14,males2017!E52,males2017!E109,males2017!E90,males2017!E33)</f>
        <v>9756249</v>
      </c>
      <c r="E14" s="3">
        <v>5</v>
      </c>
      <c r="F14">
        <f t="shared" si="0"/>
        <v>8.9910579363031845E-3</v>
      </c>
      <c r="G14" s="1">
        <f t="shared" si="1"/>
        <v>-2.0461892038322227</v>
      </c>
      <c r="H14">
        <v>2.5</v>
      </c>
      <c r="I14">
        <f t="shared" si="2"/>
        <v>4.3967014739493222E-2</v>
      </c>
      <c r="J14">
        <f t="shared" si="3"/>
        <v>0.95603298526050673</v>
      </c>
      <c r="K14">
        <f>100000*PRODUCT(J$2:J13)</f>
        <v>89560.612674904434</v>
      </c>
      <c r="L14">
        <f t="shared" si="4"/>
        <v>3937.7127775555709</v>
      </c>
      <c r="M14">
        <f t="shared" si="5"/>
        <v>437958.78143063321</v>
      </c>
      <c r="N14">
        <f>SUM(M14:M$30)</f>
        <v>2348483.0391625613</v>
      </c>
      <c r="O14">
        <f t="shared" si="6"/>
        <v>26.222275272806659</v>
      </c>
    </row>
    <row r="15" spans="1:15" x14ac:dyDescent="0.2">
      <c r="A15" t="str">
        <v>60-64</v>
      </c>
      <c r="B15">
        <v>60</v>
      </c>
      <c r="C15">
        <f>SUM(males2017!D15,males2017!D53,males2017!D110,males2017!D91,males2017!D34)</f>
        <v>112975</v>
      </c>
      <c r="D15">
        <f>SUM(males2017!E15,males2017!E53,males2017!E110,males2017!E91,males2017!E34)</f>
        <v>8657435</v>
      </c>
      <c r="E15" s="3">
        <v>5</v>
      </c>
      <c r="F15">
        <f t="shared" si="0"/>
        <v>1.3049477125730659E-2</v>
      </c>
      <c r="G15" s="1">
        <f t="shared" si="1"/>
        <v>-1.8844068895486321</v>
      </c>
      <c r="H15">
        <v>2.5</v>
      </c>
      <c r="I15">
        <f t="shared" si="2"/>
        <v>6.3186024185467968E-2</v>
      </c>
      <c r="J15">
        <f t="shared" si="3"/>
        <v>0.93681397581453207</v>
      </c>
      <c r="K15">
        <f>100000*PRODUCT(J$2:J14)</f>
        <v>85622.899897348863</v>
      </c>
      <c r="L15">
        <f t="shared" si="4"/>
        <v>5410.1706237437902</v>
      </c>
      <c r="M15">
        <f t="shared" si="5"/>
        <v>414589.07292738481</v>
      </c>
      <c r="N15">
        <f>SUM(M15:M$30)</f>
        <v>1910524.2577319283</v>
      </c>
      <c r="O15">
        <f t="shared" si="6"/>
        <v>22.313239332262835</v>
      </c>
    </row>
    <row r="16" spans="1:15" x14ac:dyDescent="0.2">
      <c r="A16" t="str">
        <v>65-69</v>
      </c>
      <c r="B16">
        <v>65</v>
      </c>
      <c r="C16">
        <f>SUM(males2017!D16,males2017!D54,males2017!D111,males2017!D92,males2017!D35)</f>
        <v>128878</v>
      </c>
      <c r="D16">
        <f>SUM(males2017!E16,males2017!E54,males2017!E111,males2017!E92,males2017!E35)</f>
        <v>7150791</v>
      </c>
      <c r="E16" s="3">
        <v>5</v>
      </c>
      <c r="F16">
        <f t="shared" si="0"/>
        <v>1.8022901242673712E-2</v>
      </c>
      <c r="G16" s="1">
        <f t="shared" si="1"/>
        <v>-1.7441752970270747</v>
      </c>
      <c r="H16">
        <v>2.5</v>
      </c>
      <c r="I16">
        <f t="shared" si="2"/>
        <v>8.6229252938517478E-2</v>
      </c>
      <c r="J16">
        <f t="shared" si="3"/>
        <v>0.91377074706148254</v>
      </c>
      <c r="K16">
        <f>100000*PRODUCT(J$2:J15)</f>
        <v>80212.729273605073</v>
      </c>
      <c r="L16">
        <f t="shared" si="4"/>
        <v>6916.6837214225088</v>
      </c>
      <c r="M16">
        <f t="shared" si="5"/>
        <v>383771.93706446909</v>
      </c>
      <c r="N16">
        <f>SUM(M16:M$30)</f>
        <v>1495935.1848045434</v>
      </c>
      <c r="O16">
        <f t="shared" si="6"/>
        <v>18.649598366138605</v>
      </c>
    </row>
    <row r="17" spans="1:15" x14ac:dyDescent="0.2">
      <c r="A17" t="str">
        <v>70-74</v>
      </c>
      <c r="B17">
        <v>70</v>
      </c>
      <c r="C17">
        <f>SUM(males2017!D17,males2017!D55,males2017!D112,males2017!D93,males2017!D36)</f>
        <v>140824</v>
      </c>
      <c r="D17">
        <f>SUM(males2017!E17,males2017!E55,males2017!E112,males2017!E93,males2017!E36)</f>
        <v>5355771</v>
      </c>
      <c r="E17" s="3">
        <v>5</v>
      </c>
      <c r="F17">
        <f t="shared" si="0"/>
        <v>2.6293880003457951E-2</v>
      </c>
      <c r="G17" s="1">
        <f t="shared" si="1"/>
        <v>-1.5801453233740901</v>
      </c>
      <c r="H17">
        <v>2.5</v>
      </c>
      <c r="I17">
        <f t="shared" si="2"/>
        <v>0.12336034476143391</v>
      </c>
      <c r="J17">
        <f t="shared" si="3"/>
        <v>0.87663965523856613</v>
      </c>
      <c r="K17">
        <f>100000*PRODUCT(J$2:J16)</f>
        <v>73296.045552182564</v>
      </c>
      <c r="L17">
        <f t="shared" si="4"/>
        <v>9041.8254489669998</v>
      </c>
      <c r="M17">
        <f t="shared" si="5"/>
        <v>343875.66413849534</v>
      </c>
      <c r="N17">
        <f>SUM(M17:M$30)</f>
        <v>1112163.2477400743</v>
      </c>
      <c r="O17">
        <f t="shared" si="6"/>
        <v>15.173577774373626</v>
      </c>
    </row>
    <row r="18" spans="1:15" x14ac:dyDescent="0.2">
      <c r="A18" t="str">
        <v>75-79</v>
      </c>
      <c r="B18">
        <v>75</v>
      </c>
      <c r="C18">
        <f>SUM(males2017!D18,males2017!D56,males2017!D113,males2017!D94,males2017!D37)</f>
        <v>144833</v>
      </c>
      <c r="D18">
        <f>SUM(males2017!E18,males2017!E56,males2017!E113,males2017!E94,males2017!E37)</f>
        <v>3502496</v>
      </c>
      <c r="E18" s="3">
        <v>5</v>
      </c>
      <c r="F18">
        <f t="shared" si="0"/>
        <v>4.1351367710341425E-2</v>
      </c>
      <c r="G18" s="1">
        <f t="shared" si="1"/>
        <v>-1.3835101214383796</v>
      </c>
      <c r="H18">
        <v>2.5</v>
      </c>
      <c r="I18">
        <f t="shared" si="2"/>
        <v>0.18738524783491911</v>
      </c>
      <c r="J18">
        <f t="shared" si="3"/>
        <v>0.81261475216508083</v>
      </c>
      <c r="K18">
        <f>100000*PRODUCT(J$2:J17)</f>
        <v>64254.220103215564</v>
      </c>
      <c r="L18">
        <f t="shared" si="4"/>
        <v>12040.292958480495</v>
      </c>
      <c r="M18">
        <f t="shared" si="5"/>
        <v>291170.3681198766</v>
      </c>
      <c r="N18">
        <f>SUM(M18:M$30)</f>
        <v>768287.58360157884</v>
      </c>
      <c r="O18">
        <f t="shared" si="6"/>
        <v>11.956998036353573</v>
      </c>
    </row>
    <row r="19" spans="1:15" x14ac:dyDescent="0.2">
      <c r="A19" t="str">
        <v>80-84</v>
      </c>
      <c r="B19">
        <v>80</v>
      </c>
      <c r="C19">
        <f>SUM(males2017!D19,males2017!D57,males2017!D114,males2017!D95,males2017!D38)</f>
        <v>153879</v>
      </c>
      <c r="D19">
        <f>SUM(males2017!E19,males2017!E57,males2017!E114,males2017!E95,males2017!E38)</f>
        <v>2257999</v>
      </c>
      <c r="E19" s="3">
        <v>5</v>
      </c>
      <c r="F19">
        <f t="shared" si="0"/>
        <v>6.8148391562618052E-2</v>
      </c>
      <c r="G19" s="1">
        <f t="shared" si="1"/>
        <v>-1.1665443899206183</v>
      </c>
      <c r="H19">
        <v>2.5</v>
      </c>
      <c r="I19">
        <f t="shared" si="2"/>
        <v>0.29114012903108627</v>
      </c>
      <c r="J19">
        <f t="shared" si="3"/>
        <v>0.70885987096891379</v>
      </c>
      <c r="K19">
        <f>100000*PRODUCT(J$2:J18)</f>
        <v>52213.927144735069</v>
      </c>
      <c r="L19">
        <f t="shared" si="4"/>
        <v>15201.569486137902</v>
      </c>
      <c r="M19">
        <f t="shared" si="5"/>
        <v>223065.71200833059</v>
      </c>
      <c r="N19">
        <f>SUM(M19:M$30)</f>
        <v>477117.21548170224</v>
      </c>
      <c r="O19">
        <f t="shared" si="6"/>
        <v>9.1377385608087103</v>
      </c>
    </row>
    <row r="20" spans="1:15" x14ac:dyDescent="0.2">
      <c r="A20" t="str">
        <v>85+</v>
      </c>
      <c r="B20">
        <v>85</v>
      </c>
      <c r="C20">
        <f>SUM(males2017!D20,males2017!D58,males2017!D115,males2017!D96,males2017!D39)</f>
        <v>301149</v>
      </c>
      <c r="D20">
        <f>SUM(males2017!E20,males2017!E58,males2017!E115,males2017!E96,males2017!E39)</f>
        <v>2067076</v>
      </c>
      <c r="E20" s="3">
        <v>5</v>
      </c>
      <c r="F20">
        <f t="shared" si="0"/>
        <v>0.14568840236159677</v>
      </c>
      <c r="G20" s="1">
        <f t="shared" si="1"/>
        <v>-0.83657501920348354</v>
      </c>
      <c r="H20">
        <v>2.5</v>
      </c>
      <c r="I20">
        <v>1</v>
      </c>
      <c r="J20">
        <f t="shared" si="3"/>
        <v>0</v>
      </c>
      <c r="K20">
        <f>100000*PRODUCT(J$2:J19)</f>
        <v>37012.357658597168</v>
      </c>
      <c r="L20">
        <f t="shared" si="4"/>
        <v>37012.357658597168</v>
      </c>
      <c r="M20">
        <f>K20/F20</f>
        <v>254051.50347337165</v>
      </c>
      <c r="N20">
        <f>SUM(M20:M$30)</f>
        <v>254051.50347337165</v>
      </c>
      <c r="O20">
        <f t="shared" si="6"/>
        <v>6.863964349873318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78A1-0820-0C43-9087-92AE073E6EBA}">
  <dimension ref="A1:O20"/>
  <sheetViews>
    <sheetView workbookViewId="0">
      <selection activeCell="E30" sqref="E3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SUM(males2017!D2,males2017!D40,males2017!D97,males2017!D59,males2017!D21)</f>
        <v>11700</v>
      </c>
      <c r="D2">
        <f>SUM(males2017!E2,males2017!E40,males2017!E97,males2017!E59,males2017!E21)</f>
        <v>1908697</v>
      </c>
      <c r="E2" s="3">
        <v>1</v>
      </c>
      <c r="F2">
        <f>C2/D2</f>
        <v>6.1298362181110991E-3</v>
      </c>
      <c r="G2" s="1">
        <f>LOG(F2)</f>
        <v>-2.2125511291554552</v>
      </c>
      <c r="H2" s="1">
        <v>0.35</v>
      </c>
      <c r="I2">
        <f>(E2*F2)/(1+(E2-H2)*F2)</f>
        <v>6.1055094656270251E-3</v>
      </c>
      <c r="J2">
        <f>1-I2</f>
        <v>0.99389449053437295</v>
      </c>
      <c r="K2">
        <v>100000</v>
      </c>
      <c r="L2">
        <f>K2-K3</f>
        <v>610.55094656271103</v>
      </c>
      <c r="M2">
        <f>E2*K3+H2*L2</f>
        <v>99603.141884734243</v>
      </c>
      <c r="N2">
        <f>SUM(M2:M$30)</f>
        <v>7666771.8066868158</v>
      </c>
      <c r="O2">
        <f>N2/K2</f>
        <v>76.667718066868161</v>
      </c>
    </row>
    <row r="3" spans="1:15" x14ac:dyDescent="0.2">
      <c r="A3" t="str">
        <v>1-4</v>
      </c>
      <c r="B3">
        <v>1</v>
      </c>
      <c r="C3">
        <f>SUM(males2017!D3,males2017!D41,males2017!D98,males2017!D60,males2017!D22)</f>
        <v>2068</v>
      </c>
      <c r="D3">
        <f>SUM(males2017!E3,males2017!E41,males2017!E98,males2017!E60,males2017!E22)</f>
        <v>7738263</v>
      </c>
      <c r="E3" s="3">
        <v>4</v>
      </c>
      <c r="F3">
        <f t="shared" ref="F3:F20" si="0">C3/D3</f>
        <v>2.6724343693151811E-4</v>
      </c>
      <c r="G3" s="1">
        <f t="shared" ref="G3:G20" si="1">LOG(F3)</f>
        <v>-3.5730929515613741</v>
      </c>
      <c r="H3">
        <v>1.35</v>
      </c>
      <c r="I3">
        <f t="shared" ref="I3:I19" si="2">(E3*F3)/(1+(E3-H3)*F3)</f>
        <v>1.0682172415015004E-3</v>
      </c>
      <c r="J3">
        <f t="shared" ref="J3:J20" si="3">1-I3</f>
        <v>0.99893178275849848</v>
      </c>
      <c r="K3">
        <f>100000*PRODUCT(J2:J$2)</f>
        <v>99389.449053437289</v>
      </c>
      <c r="L3">
        <f t="shared" ref="L3:L20" si="4">K3-K4</f>
        <v>106.16952310221677</v>
      </c>
      <c r="M3">
        <f t="shared" ref="M3:M19" si="5">E3*K4+H3*L3</f>
        <v>397276.44697752828</v>
      </c>
      <c r="N3">
        <f>SUM(M3:M$30)</f>
        <v>7567168.664802081</v>
      </c>
      <c r="O3">
        <f t="shared" ref="O3:O20" si="6">N3/K3</f>
        <v>76.136539007611873</v>
      </c>
    </row>
    <row r="4" spans="1:15" x14ac:dyDescent="0.2">
      <c r="A4" t="str">
        <v>5-9</v>
      </c>
      <c r="B4">
        <v>5</v>
      </c>
      <c r="C4">
        <f>SUM(males2017!D4,males2017!D42,males2017!D99,males2017!D61,males2017!D23)</f>
        <v>1202</v>
      </c>
      <c r="D4">
        <f>SUM(males2017!E4,males2017!E42,males2017!E99,males2017!E61,males2017!E23)</f>
        <v>9793281</v>
      </c>
      <c r="E4" s="3">
        <v>5</v>
      </c>
      <c r="F4">
        <f t="shared" si="0"/>
        <v>1.2273721135950251E-4</v>
      </c>
      <c r="G4" s="1">
        <f t="shared" si="1"/>
        <v>-3.9110237482912771</v>
      </c>
      <c r="H4">
        <v>2.5</v>
      </c>
      <c r="I4">
        <f t="shared" si="2"/>
        <v>6.134978092717996E-4</v>
      </c>
      <c r="J4">
        <f t="shared" si="3"/>
        <v>0.99938650219072822</v>
      </c>
      <c r="K4">
        <f>100000*PRODUCT(J$2:J3)</f>
        <v>99283.279530335072</v>
      </c>
      <c r="L4">
        <f t="shared" si="4"/>
        <v>60.910074489162071</v>
      </c>
      <c r="M4">
        <f t="shared" si="5"/>
        <v>496264.12246545247</v>
      </c>
      <c r="N4">
        <f>SUM(M4:M$30)</f>
        <v>7169892.2178245531</v>
      </c>
      <c r="O4">
        <f t="shared" si="6"/>
        <v>72.2165127072969</v>
      </c>
    </row>
    <row r="5" spans="1:15" x14ac:dyDescent="0.2">
      <c r="A5" t="str">
        <v>10-14</v>
      </c>
      <c r="B5">
        <v>10</v>
      </c>
      <c r="C5">
        <f>SUM(males2017!D5,males2017!D43,males2017!D100,males2017!D62,males2017!D24)</f>
        <v>1818</v>
      </c>
      <c r="D5">
        <f>SUM(males2017!E5,males2017!E43,males2017!E100,males2017!E62,males2017!E24)</f>
        <v>10002005</v>
      </c>
      <c r="E5" s="3">
        <v>5</v>
      </c>
      <c r="F5">
        <f t="shared" si="0"/>
        <v>1.8176355640694042E-4</v>
      </c>
      <c r="G5" s="1">
        <f t="shared" si="1"/>
        <v>-3.7404931884294661</v>
      </c>
      <c r="H5">
        <v>2.5</v>
      </c>
      <c r="I5">
        <f t="shared" si="2"/>
        <v>9.0840499472845285E-4</v>
      </c>
      <c r="J5">
        <f t="shared" si="3"/>
        <v>0.99909159500527156</v>
      </c>
      <c r="K5">
        <f>100000*PRODUCT(J$2:J4)</f>
        <v>99222.36945584591</v>
      </c>
      <c r="L5">
        <f t="shared" si="4"/>
        <v>90.134096002482693</v>
      </c>
      <c r="M5">
        <f t="shared" si="5"/>
        <v>495886.51203922334</v>
      </c>
      <c r="N5">
        <f>SUM(M5:M$30)</f>
        <v>6673628.0953591</v>
      </c>
      <c r="O5">
        <f t="shared" si="6"/>
        <v>67.259309891091377</v>
      </c>
    </row>
    <row r="6" spans="1:15" x14ac:dyDescent="0.2">
      <c r="A6" t="str">
        <v>15-19</v>
      </c>
      <c r="B6">
        <v>15</v>
      </c>
      <c r="C6">
        <f>SUM(males2017!D6,males2017!D44,males2017!D101,males2017!D63,males2017!D25)</f>
        <v>7290</v>
      </c>
      <c r="D6">
        <f>SUM(males2017!E6,males2017!E44,males2017!E101,males2017!E63,males2017!E25)</f>
        <v>10197594</v>
      </c>
      <c r="E6" s="3">
        <v>5</v>
      </c>
      <c r="F6">
        <f t="shared" si="0"/>
        <v>7.1487450863409545E-4</v>
      </c>
      <c r="G6" s="1">
        <f t="shared" si="1"/>
        <v>-3.1457701889556042</v>
      </c>
      <c r="H6">
        <v>2.5</v>
      </c>
      <c r="I6">
        <f t="shared" si="2"/>
        <v>3.5679958699346573E-3</v>
      </c>
      <c r="J6">
        <f t="shared" si="3"/>
        <v>0.99643200413006539</v>
      </c>
      <c r="K6">
        <f>100000*PRODUCT(J$2:J5)</f>
        <v>99132.235359843427</v>
      </c>
      <c r="L6">
        <f t="shared" si="4"/>
        <v>353.70340634131571</v>
      </c>
      <c r="M6">
        <f t="shared" si="5"/>
        <v>494776.9182833638</v>
      </c>
      <c r="N6">
        <f>SUM(M6:M$30)</f>
        <v>6177741.5833198763</v>
      </c>
      <c r="O6">
        <f t="shared" si="6"/>
        <v>62.318191059599179</v>
      </c>
    </row>
    <row r="7" spans="1:15" x14ac:dyDescent="0.2">
      <c r="A7" t="str">
        <v>20-24</v>
      </c>
      <c r="B7">
        <v>20</v>
      </c>
      <c r="C7">
        <f>SUM(males2017!D7,males2017!D45,males2017!D102,males2017!D64,males2017!D26)</f>
        <v>14684</v>
      </c>
      <c r="D7">
        <f>SUM(males2017!E7,males2017!E45,males2017!E102,males2017!E64,males2017!E26)</f>
        <v>10780237</v>
      </c>
      <c r="E7" s="3">
        <v>5</v>
      </c>
      <c r="F7">
        <f t="shared" si="0"/>
        <v>1.3621221871096155E-3</v>
      </c>
      <c r="G7" s="1">
        <f t="shared" si="1"/>
        <v>-2.8657839329464876</v>
      </c>
      <c r="H7">
        <v>2.5</v>
      </c>
      <c r="I7">
        <f t="shared" si="2"/>
        <v>6.7874974334255307E-3</v>
      </c>
      <c r="J7">
        <f t="shared" si="3"/>
        <v>0.99321250256657445</v>
      </c>
      <c r="K7">
        <f>100000*PRODUCT(J$2:J6)</f>
        <v>98778.531953502112</v>
      </c>
      <c r="L7">
        <f t="shared" si="4"/>
        <v>670.45903211193217</v>
      </c>
      <c r="M7">
        <f t="shared" si="5"/>
        <v>492216.51218723075</v>
      </c>
      <c r="N7">
        <f>SUM(M7:M$30)</f>
        <v>5682964.6650365125</v>
      </c>
      <c r="O7">
        <f t="shared" si="6"/>
        <v>57.532386366216166</v>
      </c>
    </row>
    <row r="8" spans="1:15" x14ac:dyDescent="0.2">
      <c r="A8" t="str">
        <v>25-29</v>
      </c>
      <c r="B8">
        <v>25</v>
      </c>
      <c r="C8">
        <f>SUM(males2017!D8,males2017!D46,males2017!D103,males2017!D65,males2017!D27)</f>
        <v>19107</v>
      </c>
      <c r="D8">
        <f>SUM(males2017!E8,males2017!E46,males2017!E103,males2017!E65,males2017!E27)</f>
        <v>11323771</v>
      </c>
      <c r="E8" s="3">
        <v>5</v>
      </c>
      <c r="F8">
        <f t="shared" si="0"/>
        <v>1.6873354291604803E-3</v>
      </c>
      <c r="G8" s="1">
        <f t="shared" si="1"/>
        <v>-2.7727985744630534</v>
      </c>
      <c r="H8">
        <v>2.5</v>
      </c>
      <c r="I8">
        <f t="shared" si="2"/>
        <v>8.4012378799931085E-3</v>
      </c>
      <c r="J8">
        <f t="shared" si="3"/>
        <v>0.99159876212000686</v>
      </c>
      <c r="K8">
        <f>100000*PRODUCT(J$2:J7)</f>
        <v>98108.07292139018</v>
      </c>
      <c r="L8">
        <f t="shared" si="4"/>
        <v>824.22925856031361</v>
      </c>
      <c r="M8">
        <f t="shared" si="5"/>
        <v>488479.7914605501</v>
      </c>
      <c r="N8">
        <f>SUM(M8:M$30)</f>
        <v>5190748.1528492831</v>
      </c>
      <c r="O8">
        <f t="shared" si="6"/>
        <v>52.908471222428439</v>
      </c>
    </row>
    <row r="9" spans="1:15" x14ac:dyDescent="0.2">
      <c r="A9" t="str">
        <v>30-34</v>
      </c>
      <c r="B9">
        <v>30</v>
      </c>
      <c r="C9">
        <f>SUM(males2017!D9,males2017!D47,males2017!D104,males2017!D66,males2017!D28)</f>
        <v>20361</v>
      </c>
      <c r="D9">
        <f>SUM(males2017!E9,males2017!E47,males2017!E104,males2017!E66,males2017!E28)</f>
        <v>10548259</v>
      </c>
      <c r="E9" s="3">
        <v>5</v>
      </c>
      <c r="F9">
        <f t="shared" si="0"/>
        <v>1.9302711471153675E-3</v>
      </c>
      <c r="G9" s="1">
        <f t="shared" si="1"/>
        <v>-2.7143816809275472</v>
      </c>
      <c r="H9">
        <v>2.5</v>
      </c>
      <c r="I9">
        <f t="shared" si="2"/>
        <v>9.6050050751656148E-3</v>
      </c>
      <c r="J9">
        <f t="shared" si="3"/>
        <v>0.9903949949248344</v>
      </c>
      <c r="K9">
        <f>100000*PRODUCT(J$2:J8)</f>
        <v>97283.843662829866</v>
      </c>
      <c r="L9">
        <f t="shared" si="4"/>
        <v>934.41181211310322</v>
      </c>
      <c r="M9">
        <f t="shared" si="5"/>
        <v>484083.18878386659</v>
      </c>
      <c r="N9">
        <f>SUM(M9:M$30)</f>
        <v>4702268.3613887327</v>
      </c>
      <c r="O9">
        <f t="shared" si="6"/>
        <v>48.335552794213577</v>
      </c>
    </row>
    <row r="10" spans="1:15" x14ac:dyDescent="0.2">
      <c r="A10" t="str">
        <v>35-39</v>
      </c>
      <c r="B10">
        <v>35</v>
      </c>
      <c r="C10">
        <f>SUM(males2017!D10,males2017!D48,males2017!D105,males2017!D67,males2017!D29)</f>
        <v>22499</v>
      </c>
      <c r="D10">
        <f>SUM(males2017!E10,males2017!E48,males2017!E105,males2017!E67,males2017!E29)</f>
        <v>10064290</v>
      </c>
      <c r="E10" s="3">
        <v>5</v>
      </c>
      <c r="F10">
        <f t="shared" si="0"/>
        <v>2.2355277918263486E-3</v>
      </c>
      <c r="G10" s="1">
        <f t="shared" si="1"/>
        <v>-2.6506199266629591</v>
      </c>
      <c r="H10">
        <v>2.5</v>
      </c>
      <c r="I10">
        <f t="shared" si="2"/>
        <v>1.1115516344858167E-2</v>
      </c>
      <c r="J10">
        <f t="shared" si="3"/>
        <v>0.98888448365514181</v>
      </c>
      <c r="K10">
        <f>100000*PRODUCT(J$2:J9)</f>
        <v>96349.431850716763</v>
      </c>
      <c r="L10">
        <f t="shared" si="4"/>
        <v>1070.9736845544394</v>
      </c>
      <c r="M10">
        <f t="shared" si="5"/>
        <v>479069.72504219768</v>
      </c>
      <c r="N10">
        <f>SUM(M10:M$30)</f>
        <v>4218185.1726048654</v>
      </c>
      <c r="O10">
        <f t="shared" si="6"/>
        <v>43.780073131520865</v>
      </c>
    </row>
    <row r="11" spans="1:15" x14ac:dyDescent="0.2">
      <c r="A11" t="str">
        <v>40-44</v>
      </c>
      <c r="B11">
        <v>40</v>
      </c>
      <c r="C11">
        <f>SUM(males2017!D11,males2017!D49,males2017!D106,males2017!D68,males2017!D30)</f>
        <v>24774</v>
      </c>
      <c r="D11">
        <f>SUM(males2017!E11,males2017!E49,males2017!E106,males2017!E68,males2017!E30)</f>
        <v>9223641</v>
      </c>
      <c r="E11" s="3">
        <v>5</v>
      </c>
      <c r="F11">
        <f t="shared" si="0"/>
        <v>2.6859241377672873E-3</v>
      </c>
      <c r="G11" s="1">
        <f t="shared" si="1"/>
        <v>-2.5709062578677222</v>
      </c>
      <c r="H11">
        <v>2.5</v>
      </c>
      <c r="I11">
        <f t="shared" si="2"/>
        <v>1.3340044817898212E-2</v>
      </c>
      <c r="J11">
        <f t="shared" si="3"/>
        <v>0.98665995518210181</v>
      </c>
      <c r="K11">
        <f>100000*PRODUCT(J$2:J10)</f>
        <v>95278.458166162323</v>
      </c>
      <c r="L11">
        <f t="shared" si="4"/>
        <v>1271.018902116848</v>
      </c>
      <c r="M11">
        <f t="shared" si="5"/>
        <v>473214.74357551947</v>
      </c>
      <c r="N11">
        <f>SUM(M11:M$30)</f>
        <v>3739115.4475626675</v>
      </c>
      <c r="O11">
        <f t="shared" si="6"/>
        <v>39.244080136580088</v>
      </c>
    </row>
    <row r="12" spans="1:15" x14ac:dyDescent="0.2">
      <c r="A12" t="str">
        <v>45-49</v>
      </c>
      <c r="B12">
        <v>45</v>
      </c>
      <c r="C12">
        <f>SUM(males2017!D12,males2017!D50,males2017!D107,males2017!D69,males2017!D31)</f>
        <v>37393</v>
      </c>
      <c r="D12">
        <f>SUM(males2017!E12,males2017!E50,males2017!E107,males2017!E69,males2017!E31)</f>
        <v>9805638</v>
      </c>
      <c r="E12" s="3">
        <v>5</v>
      </c>
      <c r="F12">
        <f t="shared" si="0"/>
        <v>3.8134183619668604E-3</v>
      </c>
      <c r="G12" s="1">
        <f t="shared" si="1"/>
        <v>-2.418685546594479</v>
      </c>
      <c r="H12">
        <v>2.5</v>
      </c>
      <c r="I12">
        <f t="shared" si="2"/>
        <v>1.8887031428701167E-2</v>
      </c>
      <c r="J12">
        <f t="shared" si="3"/>
        <v>0.98111296857129882</v>
      </c>
      <c r="K12">
        <f>100000*PRODUCT(J$2:J11)</f>
        <v>94007.439264045475</v>
      </c>
      <c r="L12">
        <f t="shared" si="4"/>
        <v>1775.5214599117462</v>
      </c>
      <c r="M12">
        <f t="shared" si="5"/>
        <v>465598.392670448</v>
      </c>
      <c r="N12">
        <f>SUM(M12:M$30)</f>
        <v>3265900.7039871486</v>
      </c>
      <c r="O12">
        <f t="shared" si="6"/>
        <v>34.740875079194296</v>
      </c>
    </row>
    <row r="13" spans="1:15" x14ac:dyDescent="0.2">
      <c r="A13" t="str">
        <v>50-54</v>
      </c>
      <c r="B13">
        <v>50</v>
      </c>
      <c r="C13">
        <f>SUM(males2017!D13,males2017!D51,males2017!D108,males2017!D70,males2017!D32)</f>
        <v>58597</v>
      </c>
      <c r="D13">
        <f>SUM(males2017!E13,males2017!E51,males2017!E108,males2017!E70,males2017!E32)</f>
        <v>9888665</v>
      </c>
      <c r="E13" s="3">
        <v>5</v>
      </c>
      <c r="F13">
        <f t="shared" si="0"/>
        <v>5.9256734857536381E-3</v>
      </c>
      <c r="G13" s="1">
        <f t="shared" si="1"/>
        <v>-2.2272622825289652</v>
      </c>
      <c r="H13">
        <v>2.5</v>
      </c>
      <c r="I13">
        <f t="shared" si="2"/>
        <v>2.9195854673930131E-2</v>
      </c>
      <c r="J13">
        <f t="shared" si="3"/>
        <v>0.97080414532606985</v>
      </c>
      <c r="K13">
        <f>100000*PRODUCT(J$2:J12)</f>
        <v>92231.917804133729</v>
      </c>
      <c r="L13">
        <f t="shared" si="4"/>
        <v>2692.7896685073501</v>
      </c>
      <c r="M13">
        <f t="shared" si="5"/>
        <v>454427.61484940024</v>
      </c>
      <c r="N13">
        <f>SUM(M13:M$30)</f>
        <v>2800302.3113167007</v>
      </c>
      <c r="O13">
        <f t="shared" si="6"/>
        <v>30.361531864310798</v>
      </c>
    </row>
    <row r="14" spans="1:15" x14ac:dyDescent="0.2">
      <c r="A14" t="str">
        <v>55-59</v>
      </c>
      <c r="B14">
        <v>55</v>
      </c>
      <c r="C14">
        <f>SUM(males2017!D14,males2017!D52,males2017!D109,males2017!D71,males2017!D33)</f>
        <v>90250</v>
      </c>
      <c r="D14">
        <f>SUM(males2017!E14,males2017!E52,males2017!E109,males2017!E71,males2017!E33)</f>
        <v>9998979</v>
      </c>
      <c r="E14" s="3">
        <v>5</v>
      </c>
      <c r="F14">
        <f t="shared" si="0"/>
        <v>9.0259215465899063E-3</v>
      </c>
      <c r="G14" s="1">
        <f t="shared" si="1"/>
        <v>-2.0445084456919163</v>
      </c>
      <c r="H14">
        <v>2.5</v>
      </c>
      <c r="I14">
        <f t="shared" si="2"/>
        <v>4.4133738578041745E-2</v>
      </c>
      <c r="J14">
        <f t="shared" si="3"/>
        <v>0.9558662614219583</v>
      </c>
      <c r="K14">
        <f>100000*PRODUCT(J$2:J13)</f>
        <v>89539.128135626379</v>
      </c>
      <c r="L14">
        <f t="shared" si="4"/>
        <v>3951.6964736435184</v>
      </c>
      <c r="M14">
        <f t="shared" si="5"/>
        <v>437816.39949402306</v>
      </c>
      <c r="N14">
        <f>SUM(M14:M$30)</f>
        <v>2345874.6964672999</v>
      </c>
      <c r="O14">
        <f t="shared" si="6"/>
        <v>26.199436439831814</v>
      </c>
    </row>
    <row r="15" spans="1:15" x14ac:dyDescent="0.2">
      <c r="A15" t="str">
        <v>60-64</v>
      </c>
      <c r="B15">
        <v>60</v>
      </c>
      <c r="C15">
        <f>SUM(males2017!D15,males2017!D53,males2017!D110,males2017!D72,males2017!D34)</f>
        <v>115946</v>
      </c>
      <c r="D15">
        <f>SUM(males2017!E15,males2017!E53,males2017!E110,males2017!E72,males2017!E34)</f>
        <v>8874344</v>
      </c>
      <c r="E15" s="3">
        <v>5</v>
      </c>
      <c r="F15">
        <f t="shared" si="0"/>
        <v>1.3065303756536821E-2</v>
      </c>
      <c r="G15" s="1">
        <f t="shared" si="1"/>
        <v>-1.8838804888639986</v>
      </c>
      <c r="H15">
        <v>2.5</v>
      </c>
      <c r="I15">
        <f t="shared" si="2"/>
        <v>6.3260233370932506E-2</v>
      </c>
      <c r="J15">
        <f t="shared" si="3"/>
        <v>0.93673976662906755</v>
      </c>
      <c r="K15">
        <f>100000*PRODUCT(J$2:J14)</f>
        <v>85587.431661982861</v>
      </c>
      <c r="L15">
        <f t="shared" si="4"/>
        <v>5414.2809005557647</v>
      </c>
      <c r="M15">
        <f t="shared" si="5"/>
        <v>414401.4560585249</v>
      </c>
      <c r="N15">
        <f>SUM(M15:M$30)</f>
        <v>1908058.2969732771</v>
      </c>
      <c r="O15">
        <f t="shared" si="6"/>
        <v>22.293673964991974</v>
      </c>
    </row>
    <row r="16" spans="1:15" x14ac:dyDescent="0.2">
      <c r="A16" t="str">
        <v>65-69</v>
      </c>
      <c r="B16">
        <v>65</v>
      </c>
      <c r="C16">
        <f>SUM(males2017!D16,males2017!D54,males2017!D111,males2017!D73,males2017!D35)</f>
        <v>132096</v>
      </c>
      <c r="D16">
        <f>SUM(males2017!E16,males2017!E54,males2017!E111,males2017!E73,males2017!E35)</f>
        <v>7324044</v>
      </c>
      <c r="E16" s="3">
        <v>5</v>
      </c>
      <c r="F16">
        <f t="shared" si="0"/>
        <v>1.803593752304055E-2</v>
      </c>
      <c r="G16" s="1">
        <f t="shared" si="1"/>
        <v>-1.7438612777703091</v>
      </c>
      <c r="H16">
        <v>2.5</v>
      </c>
      <c r="I16">
        <f t="shared" si="2"/>
        <v>8.6288933099425119E-2</v>
      </c>
      <c r="J16">
        <f t="shared" si="3"/>
        <v>0.91371106690057491</v>
      </c>
      <c r="K16">
        <f>100000*PRODUCT(J$2:J15)</f>
        <v>80173.150761427096</v>
      </c>
      <c r="L16">
        <f t="shared" si="4"/>
        <v>6918.0556424229144</v>
      </c>
      <c r="M16">
        <f t="shared" si="5"/>
        <v>383570.61470107822</v>
      </c>
      <c r="N16">
        <f>SUM(M16:M$30)</f>
        <v>1493656.8409147523</v>
      </c>
      <c r="O16">
        <f t="shared" si="6"/>
        <v>18.630387189839375</v>
      </c>
    </row>
    <row r="17" spans="1:15" x14ac:dyDescent="0.2">
      <c r="A17" t="str">
        <v>70-74</v>
      </c>
      <c r="B17">
        <v>70</v>
      </c>
      <c r="C17">
        <f>SUM(males2017!D17,males2017!D55,males2017!D112,males2017!D74,males2017!D36)</f>
        <v>143919</v>
      </c>
      <c r="D17">
        <f>SUM(males2017!E17,males2017!E55,males2017!E112,males2017!E74,males2017!E36)</f>
        <v>5474725</v>
      </c>
      <c r="E17" s="3">
        <v>5</v>
      </c>
      <c r="F17">
        <f t="shared" si="0"/>
        <v>2.6287895739055385E-2</v>
      </c>
      <c r="G17" s="1">
        <f t="shared" si="1"/>
        <v>-1.5802441763695552</v>
      </c>
      <c r="H17">
        <v>2.5</v>
      </c>
      <c r="I17">
        <f t="shared" si="2"/>
        <v>0.12333400034021634</v>
      </c>
      <c r="J17">
        <f t="shared" si="3"/>
        <v>0.87666599965978365</v>
      </c>
      <c r="K17">
        <f>100000*PRODUCT(J$2:J16)</f>
        <v>73255.095119004181</v>
      </c>
      <c r="L17">
        <f t="shared" si="4"/>
        <v>9034.8439263298351</v>
      </c>
      <c r="M17">
        <f t="shared" si="5"/>
        <v>343688.36577919632</v>
      </c>
      <c r="N17">
        <f>SUM(M17:M$30)</f>
        <v>1110086.2262136741</v>
      </c>
      <c r="O17">
        <f t="shared" si="6"/>
        <v>15.153706706821138</v>
      </c>
    </row>
    <row r="18" spans="1:15" x14ac:dyDescent="0.2">
      <c r="A18" t="str">
        <v>75-79</v>
      </c>
      <c r="B18">
        <v>75</v>
      </c>
      <c r="C18">
        <f>SUM(males2017!D18,males2017!D56,males2017!D113,males2017!D75,males2017!D37)</f>
        <v>147929</v>
      </c>
      <c r="D18">
        <f>SUM(males2017!E18,males2017!E56,males2017!E113,males2017!E75,males2017!E37)</f>
        <v>3573012</v>
      </c>
      <c r="E18" s="3">
        <v>5</v>
      </c>
      <c r="F18">
        <f t="shared" si="0"/>
        <v>4.1401764113862476E-2</v>
      </c>
      <c r="G18" s="1">
        <f t="shared" si="1"/>
        <v>-1.3829811533575282</v>
      </c>
      <c r="H18">
        <v>2.5</v>
      </c>
      <c r="I18">
        <f t="shared" si="2"/>
        <v>0.18759220048419478</v>
      </c>
      <c r="J18">
        <f t="shared" si="3"/>
        <v>0.81240779951580522</v>
      </c>
      <c r="K18">
        <f>100000*PRODUCT(J$2:J17)</f>
        <v>64220.251192674346</v>
      </c>
      <c r="L18">
        <f t="shared" si="4"/>
        <v>12047.218236881519</v>
      </c>
      <c r="M18">
        <f t="shared" si="5"/>
        <v>290983.21037116792</v>
      </c>
      <c r="N18">
        <f>SUM(M18:M$30)</f>
        <v>766397.86043447768</v>
      </c>
      <c r="O18">
        <f t="shared" si="6"/>
        <v>11.933896959311509</v>
      </c>
    </row>
    <row r="19" spans="1:15" x14ac:dyDescent="0.2">
      <c r="A19" t="str">
        <v>80-84</v>
      </c>
      <c r="B19">
        <v>80</v>
      </c>
      <c r="C19">
        <f>SUM(males2017!D19,males2017!D57,males2017!D114,males2017!D76,males2017!D38)</f>
        <v>157350</v>
      </c>
      <c r="D19">
        <f>SUM(males2017!E19,males2017!E57,males2017!E114,males2017!E76,males2017!E38)</f>
        <v>2302286</v>
      </c>
      <c r="E19" s="3">
        <v>5</v>
      </c>
      <c r="F19">
        <f t="shared" si="0"/>
        <v>6.8345114377622931E-2</v>
      </c>
      <c r="G19" s="1">
        <f t="shared" si="1"/>
        <v>-1.1652925253489048</v>
      </c>
      <c r="H19">
        <v>2.5</v>
      </c>
      <c r="I19">
        <f t="shared" si="2"/>
        <v>0.29185791536843836</v>
      </c>
      <c r="J19">
        <f t="shared" si="3"/>
        <v>0.70814208463156159</v>
      </c>
      <c r="K19">
        <f>100000*PRODUCT(J$2:J18)</f>
        <v>52173.032955792827</v>
      </c>
      <c r="L19">
        <f t="shared" si="4"/>
        <v>15227.112636926526</v>
      </c>
      <c r="M19">
        <f t="shared" si="5"/>
        <v>222797.38318664781</v>
      </c>
      <c r="N19">
        <f>SUM(M19:M$30)</f>
        <v>475414.6500633097</v>
      </c>
      <c r="O19">
        <f t="shared" si="6"/>
        <v>9.1122678351120072</v>
      </c>
    </row>
    <row r="20" spans="1:15" x14ac:dyDescent="0.2">
      <c r="A20" t="str">
        <v>85+</v>
      </c>
      <c r="B20">
        <v>85</v>
      </c>
      <c r="C20">
        <f>SUM(males2017!D20,males2017!D58,males2017!D115,males2017!D77,males2017!D39)</f>
        <v>309010</v>
      </c>
      <c r="D20">
        <f>SUM(males2017!E20,males2017!E58,males2017!E115,males2017!E77,males2017!E39)</f>
        <v>2112852</v>
      </c>
      <c r="E20" s="3">
        <v>5</v>
      </c>
      <c r="F20">
        <f t="shared" si="0"/>
        <v>0.14625255342068447</v>
      </c>
      <c r="G20" s="1">
        <f t="shared" si="1"/>
        <v>-0.83489654284008807</v>
      </c>
      <c r="H20">
        <v>2.5</v>
      </c>
      <c r="I20">
        <v>1</v>
      </c>
      <c r="J20">
        <f t="shared" si="3"/>
        <v>0</v>
      </c>
      <c r="K20">
        <f>100000*PRODUCT(J$2:J19)</f>
        <v>36945.920318866301</v>
      </c>
      <c r="L20">
        <f t="shared" si="4"/>
        <v>36945.920318866301</v>
      </c>
      <c r="M20">
        <f>K20/F20</f>
        <v>252617.26687666192</v>
      </c>
      <c r="N20">
        <f>SUM(M20:M$30)</f>
        <v>252617.26687666192</v>
      </c>
      <c r="O20">
        <f t="shared" si="6"/>
        <v>6.8374874599527518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E20D-1EB2-CE46-9393-32B2CAE93782}">
  <dimension ref="A1:O20"/>
  <sheetViews>
    <sheetView workbookViewId="0">
      <selection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SUM(males2017!D2,males2017!D21,males2017!D40,males2017!D59,males2017!D78,males2017!D97)</f>
        <v>12468</v>
      </c>
      <c r="D2">
        <f>SUM(males2017!E2,males2017!E21,males2017!E40,males2017!E59,males2017!E78,males2017!E97)</f>
        <v>2015150</v>
      </c>
      <c r="E2" s="3">
        <v>1</v>
      </c>
      <c r="F2">
        <f>C2/D2</f>
        <v>6.1871324715281738E-3</v>
      </c>
      <c r="G2" s="1">
        <f>LOG(F2)</f>
        <v>-2.2085105852830877</v>
      </c>
      <c r="H2" s="1">
        <v>0.35</v>
      </c>
      <c r="I2">
        <f>(E2*F2)/(1+(E2-H2)*F2)</f>
        <v>6.1623497432996797E-3</v>
      </c>
      <c r="J2">
        <f>1-I2</f>
        <v>0.99383765025670034</v>
      </c>
      <c r="K2">
        <v>100000</v>
      </c>
      <c r="L2">
        <f>K2-K3</f>
        <v>616.23497432997101</v>
      </c>
      <c r="M2">
        <f>E2*K3+H2*L2</f>
        <v>99599.447266685514</v>
      </c>
      <c r="N2">
        <f>SUM(M2:M$30)</f>
        <v>7648646.8700555675</v>
      </c>
      <c r="O2">
        <f>N2/K2</f>
        <v>76.486468700555676</v>
      </c>
    </row>
    <row r="3" spans="1:15" x14ac:dyDescent="0.2">
      <c r="A3" t="str">
        <v>1-4</v>
      </c>
      <c r="B3">
        <v>1</v>
      </c>
      <c r="C3">
        <f>SUM(males2017!D3,males2017!D22,males2017!D41,males2017!D60,males2017!D79,males2017!D98)</f>
        <v>2232</v>
      </c>
      <c r="D3">
        <f>SUM(males2017!E3,males2017!E22,males2017!E41,males2017!E60,males2017!E79,males2017!E98)</f>
        <v>8180818</v>
      </c>
      <c r="E3" s="3">
        <v>4</v>
      </c>
      <c r="F3">
        <f t="shared" ref="F3:F20" si="0">C3/D3</f>
        <v>2.7283335236158538E-4</v>
      </c>
      <c r="G3" s="1">
        <f t="shared" ref="G3:G20" si="1">LOG(F3)</f>
        <v>-3.5641025406826445</v>
      </c>
      <c r="H3">
        <v>1.35</v>
      </c>
      <c r="I3">
        <f t="shared" ref="I3:I19" si="2">(E3*F3)/(1+(E3-H3)*F3)</f>
        <v>1.0905449363145211E-3</v>
      </c>
      <c r="J3">
        <f t="shared" ref="J3:J20" si="3">1-I3</f>
        <v>0.99890945506368545</v>
      </c>
      <c r="K3">
        <f>100000*PRODUCT(J2:J$2)</f>
        <v>99383.765025670029</v>
      </c>
      <c r="L3">
        <f t="shared" ref="L3:L20" si="4">K3-K4</f>
        <v>108.38246170061757</v>
      </c>
      <c r="M3">
        <f t="shared" ref="M3:M19" si="5">E3*K4+H3*L3</f>
        <v>397247.84657917346</v>
      </c>
      <c r="N3">
        <f>SUM(M3:M$30)</f>
        <v>7549047.4227888817</v>
      </c>
      <c r="O3">
        <f t="shared" ref="O3:O20" si="6">N3/K3</f>
        <v>75.958557424736554</v>
      </c>
    </row>
    <row r="4" spans="1:15" x14ac:dyDescent="0.2">
      <c r="A4" t="str">
        <v>5-9</v>
      </c>
      <c r="B4">
        <v>5</v>
      </c>
      <c r="C4">
        <f>SUM(males2017!D4,males2017!D23,males2017!D42,males2017!D61,males2017!D80,males2017!D99)</f>
        <v>1299</v>
      </c>
      <c r="D4">
        <f>SUM(males2017!E4,males2017!E23,males2017!E42,males2017!E61,males2017!E80,males2017!E99)</f>
        <v>10368141</v>
      </c>
      <c r="E4" s="3">
        <v>5</v>
      </c>
      <c r="F4">
        <f t="shared" si="0"/>
        <v>1.2528764799784264E-4</v>
      </c>
      <c r="G4" s="1">
        <f t="shared" si="1"/>
        <v>-3.9020917436172216</v>
      </c>
      <c r="H4">
        <v>2.5</v>
      </c>
      <c r="I4">
        <f t="shared" si="2"/>
        <v>6.2624208899319514E-4</v>
      </c>
      <c r="J4">
        <f t="shared" si="3"/>
        <v>0.9993737579110068</v>
      </c>
      <c r="K4">
        <f>100000*PRODUCT(J$2:J3)</f>
        <v>99275.382563969411</v>
      </c>
      <c r="L4">
        <f t="shared" si="4"/>
        <v>62.17042296245927</v>
      </c>
      <c r="M4">
        <f t="shared" si="5"/>
        <v>496221.48676244088</v>
      </c>
      <c r="N4">
        <f>SUM(M4:M$30)</f>
        <v>7151799.5762097081</v>
      </c>
      <c r="O4">
        <f t="shared" si="6"/>
        <v>72.040010237194011</v>
      </c>
    </row>
    <row r="5" spans="1:15" x14ac:dyDescent="0.2">
      <c r="A5" t="str">
        <v>10-14</v>
      </c>
      <c r="B5">
        <v>10</v>
      </c>
      <c r="C5">
        <f>SUM(males2017!D5,males2017!D24,males2017!D43,males2017!D62,males2017!D81,males2017!D100)</f>
        <v>1970</v>
      </c>
      <c r="D5">
        <f>SUM(males2017!E5,males2017!E24,males2017!E43,males2017!E62,males2017!E81,males2017!E100)</f>
        <v>10605072</v>
      </c>
      <c r="E5" s="3">
        <v>5</v>
      </c>
      <c r="F5">
        <f t="shared" si="0"/>
        <v>1.8576017211387156E-4</v>
      </c>
      <c r="G5" s="1">
        <f t="shared" si="1"/>
        <v>-3.7310473952149432</v>
      </c>
      <c r="H5">
        <v>2.5</v>
      </c>
      <c r="I5">
        <f t="shared" si="2"/>
        <v>9.2836972526947931E-4</v>
      </c>
      <c r="J5">
        <f t="shared" si="3"/>
        <v>0.99907163027473056</v>
      </c>
      <c r="K5">
        <f>100000*PRODUCT(J$2:J4)</f>
        <v>99213.212141006952</v>
      </c>
      <c r="L5">
        <f t="shared" si="4"/>
        <v>92.106542498440831</v>
      </c>
      <c r="M5">
        <f t="shared" si="5"/>
        <v>495835.79434878862</v>
      </c>
      <c r="N5">
        <f>SUM(M5:M$30)</f>
        <v>6655578.0894472674</v>
      </c>
      <c r="O5">
        <f t="shared" si="6"/>
        <v>67.08358640770561</v>
      </c>
    </row>
    <row r="6" spans="1:15" x14ac:dyDescent="0.2">
      <c r="A6" t="str">
        <v>15-19</v>
      </c>
      <c r="B6">
        <v>15</v>
      </c>
      <c r="C6">
        <f>SUM(males2017!D6,males2017!D25,males2017!D44,males2017!D63,males2017!D82,males2017!D101)</f>
        <v>7849</v>
      </c>
      <c r="D6">
        <f>SUM(males2017!E6,males2017!E25,males2017!E44,males2017!E63,males2017!E82,males2017!E101)</f>
        <v>10800491</v>
      </c>
      <c r="E6" s="3">
        <v>5</v>
      </c>
      <c r="F6">
        <f t="shared" si="0"/>
        <v>7.2672622013202916E-4</v>
      </c>
      <c r="G6" s="1">
        <f t="shared" si="1"/>
        <v>-3.138629170268791</v>
      </c>
      <c r="H6">
        <v>2.5</v>
      </c>
      <c r="I6">
        <f t="shared" si="2"/>
        <v>3.627041435378659E-3</v>
      </c>
      <c r="J6">
        <f t="shared" si="3"/>
        <v>0.99637295856462138</v>
      </c>
      <c r="K6">
        <f>100000*PRODUCT(J$2:J5)</f>
        <v>99121.105598508511</v>
      </c>
      <c r="L6">
        <f t="shared" si="4"/>
        <v>359.51635712634015</v>
      </c>
      <c r="M6">
        <f t="shared" si="5"/>
        <v>494706.73709972674</v>
      </c>
      <c r="N6">
        <f>SUM(M6:M$30)</f>
        <v>6159742.295098478</v>
      </c>
      <c r="O6">
        <f t="shared" si="6"/>
        <v>62.14359956847742</v>
      </c>
    </row>
    <row r="7" spans="1:15" x14ac:dyDescent="0.2">
      <c r="A7" t="str">
        <v>20-24</v>
      </c>
      <c r="B7">
        <v>20</v>
      </c>
      <c r="C7">
        <f>SUM(males2017!D7,males2017!D26,males2017!D45,males2017!D64,males2017!D83,males2017!D102)</f>
        <v>15654</v>
      </c>
      <c r="D7">
        <f>SUM(males2017!E7,males2017!E26,males2017!E45,males2017!E64,males2017!E83,males2017!E102)</f>
        <v>11349142</v>
      </c>
      <c r="E7" s="3">
        <v>5</v>
      </c>
      <c r="F7">
        <f t="shared" si="0"/>
        <v>1.3793113171022091E-3</v>
      </c>
      <c r="G7" s="1">
        <f t="shared" si="1"/>
        <v>-2.8603377004373116</v>
      </c>
      <c r="H7">
        <v>2.5</v>
      </c>
      <c r="I7">
        <f t="shared" si="2"/>
        <v>6.8728570616959873E-3</v>
      </c>
      <c r="J7">
        <f t="shared" si="3"/>
        <v>0.99312714293830406</v>
      </c>
      <c r="K7">
        <f>100000*PRODUCT(J$2:J6)</f>
        <v>98761.589241382171</v>
      </c>
      <c r="L7">
        <f t="shared" si="4"/>
        <v>678.77428604195302</v>
      </c>
      <c r="M7">
        <f t="shared" si="5"/>
        <v>492111.01049180597</v>
      </c>
      <c r="N7">
        <f>SUM(M7:M$30)</f>
        <v>5665035.5579987522</v>
      </c>
      <c r="O7">
        <f t="shared" si="6"/>
        <v>57.360716868912448</v>
      </c>
    </row>
    <row r="8" spans="1:15" x14ac:dyDescent="0.2">
      <c r="A8" t="str">
        <v>25-29</v>
      </c>
      <c r="B8">
        <v>25</v>
      </c>
      <c r="C8">
        <f>SUM(males2017!D8,males2017!D27,males2017!D46,males2017!D65,males2017!D84,males2017!D103)</f>
        <v>20385</v>
      </c>
      <c r="D8">
        <f>SUM(males2017!E8,males2017!E27,males2017!E46,males2017!E65,males2017!E84,males2017!E103)</f>
        <v>11902230</v>
      </c>
      <c r="E8" s="3">
        <v>5</v>
      </c>
      <c r="F8">
        <f t="shared" si="0"/>
        <v>1.7127042579415789E-3</v>
      </c>
      <c r="G8" s="1">
        <f t="shared" si="1"/>
        <v>-2.7663176225759649</v>
      </c>
      <c r="H8">
        <v>2.5</v>
      </c>
      <c r="I8">
        <f t="shared" si="2"/>
        <v>8.5270106709985621E-3</v>
      </c>
      <c r="J8">
        <f t="shared" si="3"/>
        <v>0.99147298932900141</v>
      </c>
      <c r="K8">
        <f>100000*PRODUCT(J$2:J7)</f>
        <v>98082.814955340218</v>
      </c>
      <c r="L8">
        <f t="shared" si="4"/>
        <v>836.35320976575895</v>
      </c>
      <c r="M8">
        <f t="shared" si="5"/>
        <v>488323.19175228674</v>
      </c>
      <c r="N8">
        <f>SUM(M8:M$30)</f>
        <v>5172924.5475069461</v>
      </c>
      <c r="O8">
        <f t="shared" si="6"/>
        <v>52.74037607772901</v>
      </c>
    </row>
    <row r="9" spans="1:15" x14ac:dyDescent="0.2">
      <c r="A9" t="str">
        <v>30-34</v>
      </c>
      <c r="B9">
        <v>30</v>
      </c>
      <c r="C9">
        <f>SUM(males2017!D9,males2017!D28,males2017!D47,males2017!D66,males2017!D85,males2017!D104)</f>
        <v>21764</v>
      </c>
      <c r="D9">
        <f>SUM(males2017!E9,males2017!E28,males2017!E47,males2017!E66,males2017!E85,males2017!E104)</f>
        <v>11089131</v>
      </c>
      <c r="E9" s="3">
        <v>5</v>
      </c>
      <c r="F9">
        <f t="shared" si="0"/>
        <v>1.9626425190576251E-3</v>
      </c>
      <c r="G9" s="1">
        <f t="shared" si="1"/>
        <v>-2.7071587967519077</v>
      </c>
      <c r="H9">
        <v>2.5</v>
      </c>
      <c r="I9">
        <f t="shared" si="2"/>
        <v>9.7652981220242296E-3</v>
      </c>
      <c r="J9">
        <f t="shared" si="3"/>
        <v>0.9902347018779758</v>
      </c>
      <c r="K9">
        <f>100000*PRODUCT(J$2:J8)</f>
        <v>97246.461745574459</v>
      </c>
      <c r="L9">
        <f t="shared" si="4"/>
        <v>949.64069025755452</v>
      </c>
      <c r="M9">
        <f t="shared" si="5"/>
        <v>483858.20700222842</v>
      </c>
      <c r="N9">
        <f>SUM(M9:M$30)</f>
        <v>4684601.3557546595</v>
      </c>
      <c r="O9">
        <f t="shared" si="6"/>
        <v>48.172460690764915</v>
      </c>
    </row>
    <row r="10" spans="1:15" x14ac:dyDescent="0.2">
      <c r="A10" t="str">
        <v>35-39</v>
      </c>
      <c r="B10">
        <v>35</v>
      </c>
      <c r="C10">
        <f>SUM(males2017!D10,males2017!D29,males2017!D48,males2017!D67,males2017!D86,males2017!D105)</f>
        <v>24105</v>
      </c>
      <c r="D10">
        <f>SUM(males2017!E10,males2017!E29,males2017!E48,males2017!E67,males2017!E86,males2017!E105)</f>
        <v>10615985</v>
      </c>
      <c r="E10" s="3">
        <v>5</v>
      </c>
      <c r="F10">
        <f t="shared" si="0"/>
        <v>2.2706324472010842E-3</v>
      </c>
      <c r="G10" s="1">
        <f t="shared" si="1"/>
        <v>-2.643853160395508</v>
      </c>
      <c r="H10">
        <v>2.5</v>
      </c>
      <c r="I10">
        <f t="shared" si="2"/>
        <v>1.1289078864085908E-2</v>
      </c>
      <c r="J10">
        <f t="shared" si="3"/>
        <v>0.98871092113591408</v>
      </c>
      <c r="K10">
        <f>100000*PRODUCT(J$2:J9)</f>
        <v>96296.821055316905</v>
      </c>
      <c r="L10">
        <f t="shared" si="4"/>
        <v>1087.102407254235</v>
      </c>
      <c r="M10">
        <f t="shared" si="5"/>
        <v>478766.34925844893</v>
      </c>
      <c r="N10">
        <f>SUM(M10:M$30)</f>
        <v>4200743.1487524305</v>
      </c>
      <c r="O10">
        <f t="shared" si="6"/>
        <v>43.622864210017369</v>
      </c>
    </row>
    <row r="11" spans="1:15" x14ac:dyDescent="0.2">
      <c r="A11" t="str">
        <v>40-44</v>
      </c>
      <c r="B11">
        <v>40</v>
      </c>
      <c r="C11">
        <f>SUM(males2017!D11,males2017!D30,males2017!D49,males2017!D68,males2017!D87,males2017!D106)</f>
        <v>26687</v>
      </c>
      <c r="D11">
        <f>SUM(males2017!E11,males2017!E30,males2017!E49,males2017!E68,males2017!E87,males2017!E106)</f>
        <v>9753115</v>
      </c>
      <c r="E11" s="3">
        <v>5</v>
      </c>
      <c r="F11">
        <f t="shared" si="0"/>
        <v>2.7362540070531311E-3</v>
      </c>
      <c r="G11" s="1">
        <f t="shared" si="1"/>
        <v>-2.5628435894295709</v>
      </c>
      <c r="H11">
        <v>2.5</v>
      </c>
      <c r="I11">
        <f t="shared" si="2"/>
        <v>1.3588317316003098E-2</v>
      </c>
      <c r="J11">
        <f t="shared" si="3"/>
        <v>0.98641168268399693</v>
      </c>
      <c r="K11">
        <f>100000*PRODUCT(J$2:J10)</f>
        <v>95209.71864806267</v>
      </c>
      <c r="L11">
        <f t="shared" si="4"/>
        <v>1293.7398685572552</v>
      </c>
      <c r="M11">
        <f t="shared" si="5"/>
        <v>472814.24356892018</v>
      </c>
      <c r="N11">
        <f>SUM(M11:M$30)</f>
        <v>3721976.799493982</v>
      </c>
      <c r="O11">
        <f t="shared" si="6"/>
        <v>39.092404140506481</v>
      </c>
    </row>
    <row r="12" spans="1:15" x14ac:dyDescent="0.2">
      <c r="A12" t="str">
        <v>45-49</v>
      </c>
      <c r="B12">
        <v>45</v>
      </c>
      <c r="C12">
        <f>SUM(males2017!D12,males2017!D31,males2017!D50,males2017!D69,males2017!D88,males2017!D107)</f>
        <v>40223</v>
      </c>
      <c r="D12">
        <f>SUM(males2017!E12,males2017!E31,males2017!E50,males2017!E69,males2017!E88,males2017!E107)</f>
        <v>10386175</v>
      </c>
      <c r="E12" s="3">
        <v>5</v>
      </c>
      <c r="F12">
        <f t="shared" si="0"/>
        <v>3.87274429710649E-3</v>
      </c>
      <c r="G12" s="1">
        <f t="shared" si="1"/>
        <v>-2.4119811769157242</v>
      </c>
      <c r="H12">
        <v>2.5</v>
      </c>
      <c r="I12">
        <f t="shared" si="2"/>
        <v>1.9178042350179145E-2</v>
      </c>
      <c r="J12">
        <f t="shared" si="3"/>
        <v>0.98082195764982083</v>
      </c>
      <c r="K12">
        <f>100000*PRODUCT(J$2:J11)</f>
        <v>93915.978779505414</v>
      </c>
      <c r="L12">
        <f t="shared" si="4"/>
        <v>1801.1246183918847</v>
      </c>
      <c r="M12">
        <f t="shared" si="5"/>
        <v>465077.08235154732</v>
      </c>
      <c r="N12">
        <f>SUM(M12:M$30)</f>
        <v>3249162.5559250624</v>
      </c>
      <c r="O12">
        <f t="shared" si="6"/>
        <v>34.596482921754983</v>
      </c>
    </row>
    <row r="13" spans="1:15" x14ac:dyDescent="0.2">
      <c r="A13" t="str">
        <v>50-54</v>
      </c>
      <c r="B13">
        <v>50</v>
      </c>
      <c r="C13">
        <f>SUM(males2017!D13,males2017!D32,males2017!D51,males2017!D70,males2017!D89,males2017!D108)</f>
        <v>63581</v>
      </c>
      <c r="D13">
        <f>SUM(males2017!E13,males2017!E32,males2017!E51,males2017!E70,males2017!E89,males2017!E108)</f>
        <v>10520182</v>
      </c>
      <c r="E13" s="3">
        <v>5</v>
      </c>
      <c r="F13">
        <f t="shared" si="0"/>
        <v>6.0437167341781733E-3</v>
      </c>
      <c r="G13" s="1">
        <f t="shared" si="1"/>
        <v>-2.2186958990097572</v>
      </c>
      <c r="H13">
        <v>2.5</v>
      </c>
      <c r="I13">
        <f t="shared" si="2"/>
        <v>2.9768798211128444E-2</v>
      </c>
      <c r="J13">
        <f t="shared" si="3"/>
        <v>0.97023120178887157</v>
      </c>
      <c r="K13">
        <f>100000*PRODUCT(J$2:J12)</f>
        <v>92114.85416111353</v>
      </c>
      <c r="L13">
        <f t="shared" si="4"/>
        <v>2742.1485057697137</v>
      </c>
      <c r="M13">
        <f t="shared" si="5"/>
        <v>453718.89954114339</v>
      </c>
      <c r="N13">
        <f>SUM(M13:M$30)</f>
        <v>2784085.4735735147</v>
      </c>
      <c r="O13">
        <f t="shared" si="6"/>
        <v>30.224066454081431</v>
      </c>
    </row>
    <row r="14" spans="1:15" x14ac:dyDescent="0.2">
      <c r="A14" t="str">
        <v>55-59</v>
      </c>
      <c r="B14">
        <v>55</v>
      </c>
      <c r="C14">
        <f>SUM(males2017!D14,males2017!D33,males2017!D52,males2017!D71,males2017!D90,males2017!D109)</f>
        <v>98387</v>
      </c>
      <c r="D14">
        <f>SUM(males2017!E14,males2017!E33,males2017!E52,males2017!E71,males2017!E90,males2017!E109)</f>
        <v>10700520</v>
      </c>
      <c r="E14" s="3">
        <v>5</v>
      </c>
      <c r="F14">
        <f t="shared" si="0"/>
        <v>9.1945998886035444E-3</v>
      </c>
      <c r="G14" s="1">
        <f t="shared" si="1"/>
        <v>-2.0364671647350248</v>
      </c>
      <c r="H14">
        <v>2.5</v>
      </c>
      <c r="I14">
        <f t="shared" si="2"/>
        <v>4.4939986456842891E-2</v>
      </c>
      <c r="J14">
        <f t="shared" si="3"/>
        <v>0.95506001354315706</v>
      </c>
      <c r="K14">
        <f>100000*PRODUCT(J$2:J13)</f>
        <v>89372.705655343816</v>
      </c>
      <c r="L14">
        <f t="shared" si="4"/>
        <v>4016.4081817625556</v>
      </c>
      <c r="M14">
        <f t="shared" si="5"/>
        <v>436822.50782231271</v>
      </c>
      <c r="N14">
        <f>SUM(M14:M$30)</f>
        <v>2330366.5740323714</v>
      </c>
      <c r="O14">
        <f t="shared" si="6"/>
        <v>26.074700960930716</v>
      </c>
    </row>
    <row r="15" spans="1:15" x14ac:dyDescent="0.2">
      <c r="A15" t="str">
        <v>60-64</v>
      </c>
      <c r="B15">
        <v>60</v>
      </c>
      <c r="C15">
        <f>SUM(males2017!D15,males2017!D34,males2017!D53,males2017!D72,males2017!D91,males2017!D110)</f>
        <v>126948</v>
      </c>
      <c r="D15">
        <f>SUM(males2017!E15,males2017!E34,males2017!E53,males2017!E72,males2017!E91,males2017!E110)</f>
        <v>9557283</v>
      </c>
      <c r="E15" s="3">
        <v>5</v>
      </c>
      <c r="F15">
        <f t="shared" si="0"/>
        <v>1.3282854551863746E-2</v>
      </c>
      <c r="G15" s="1">
        <f t="shared" si="1"/>
        <v>-1.8767085828819627</v>
      </c>
      <c r="H15">
        <v>2.5</v>
      </c>
      <c r="I15">
        <f t="shared" si="2"/>
        <v>6.4279727095220465E-2</v>
      </c>
      <c r="J15">
        <f t="shared" si="3"/>
        <v>0.93572027290477955</v>
      </c>
      <c r="K15">
        <f>100000*PRODUCT(J$2:J14)</f>
        <v>85356.29747358126</v>
      </c>
      <c r="L15">
        <f t="shared" si="4"/>
        <v>5486.679507460256</v>
      </c>
      <c r="M15">
        <f t="shared" si="5"/>
        <v>413064.78859925567</v>
      </c>
      <c r="N15">
        <f>SUM(M15:M$30)</f>
        <v>1893544.066210059</v>
      </c>
      <c r="O15">
        <f t="shared" si="6"/>
        <v>22.183999567180528</v>
      </c>
    </row>
    <row r="16" spans="1:15" x14ac:dyDescent="0.2">
      <c r="A16" t="str">
        <v>65-69</v>
      </c>
      <c r="B16">
        <v>65</v>
      </c>
      <c r="C16">
        <f>SUM(males2017!D16,males2017!D35,males2017!D54,males2017!D73,males2017!D92,males2017!D111)</f>
        <v>145258</v>
      </c>
      <c r="D16">
        <f>SUM(males2017!E16,males2017!E35,males2017!E54,males2017!E73,males2017!E92,males2017!E111)</f>
        <v>7929868</v>
      </c>
      <c r="E16" s="3">
        <v>5</v>
      </c>
      <c r="F16">
        <f t="shared" si="0"/>
        <v>1.8317833285497312E-2</v>
      </c>
      <c r="G16" s="1">
        <f t="shared" si="1"/>
        <v>-1.7371258979062985</v>
      </c>
      <c r="H16">
        <v>2.5</v>
      </c>
      <c r="I16">
        <f t="shared" si="2"/>
        <v>8.7578543528148339E-2</v>
      </c>
      <c r="J16">
        <f t="shared" si="3"/>
        <v>0.91242145647185169</v>
      </c>
      <c r="K16">
        <f>100000*PRODUCT(J$2:J15)</f>
        <v>79869.617966121004</v>
      </c>
      <c r="L16">
        <f t="shared" si="4"/>
        <v>6994.8648136225092</v>
      </c>
      <c r="M16">
        <f t="shared" si="5"/>
        <v>381860.92779654876</v>
      </c>
      <c r="N16">
        <f>SUM(M16:M$30)</f>
        <v>1480479.277610803</v>
      </c>
      <c r="O16">
        <f t="shared" si="6"/>
        <v>18.536200814667612</v>
      </c>
    </row>
    <row r="17" spans="1:15" x14ac:dyDescent="0.2">
      <c r="A17" t="str">
        <v>70-74</v>
      </c>
      <c r="B17">
        <v>70</v>
      </c>
      <c r="C17">
        <f>SUM(males2017!D17,males2017!D36,males2017!D55,males2017!D74,males2017!D93,males2017!D112)</f>
        <v>158673</v>
      </c>
      <c r="D17">
        <f>SUM(males2017!E17,males2017!E36,males2017!E55,males2017!E74,males2017!E93,males2017!E112)</f>
        <v>5947272</v>
      </c>
      <c r="E17" s="3">
        <v>5</v>
      </c>
      <c r="F17">
        <f t="shared" si="0"/>
        <v>2.6679963519408562E-2</v>
      </c>
      <c r="G17" s="1">
        <f t="shared" si="1"/>
        <v>-1.5738147685834643</v>
      </c>
      <c r="H17">
        <v>2.5</v>
      </c>
      <c r="I17">
        <f t="shared" si="2"/>
        <v>0.12505843161390895</v>
      </c>
      <c r="J17">
        <f t="shared" si="3"/>
        <v>0.87494156838609105</v>
      </c>
      <c r="K17">
        <f>100000*PRODUCT(J$2:J16)</f>
        <v>72874.753152498495</v>
      </c>
      <c r="L17">
        <f t="shared" si="4"/>
        <v>9113.6023335022255</v>
      </c>
      <c r="M17">
        <f t="shared" si="5"/>
        <v>341589.75992873689</v>
      </c>
      <c r="N17">
        <f>SUM(M17:M$30)</f>
        <v>1098618.3498142543</v>
      </c>
      <c r="O17">
        <f t="shared" si="6"/>
        <v>15.07543150801861</v>
      </c>
    </row>
    <row r="18" spans="1:15" x14ac:dyDescent="0.2">
      <c r="A18" t="str">
        <v>75-79</v>
      </c>
      <c r="B18">
        <v>75</v>
      </c>
      <c r="C18">
        <f>SUM(males2017!D18,males2017!D37,males2017!D56,males2017!D75,males2017!D94,males2017!D113)</f>
        <v>163505</v>
      </c>
      <c r="D18">
        <f>SUM(males2017!E18,males2017!E37,males2017!E56,males2017!E75,males2017!E94,males2017!E113)</f>
        <v>3898816</v>
      </c>
      <c r="E18" s="3">
        <v>5</v>
      </c>
      <c r="F18">
        <f t="shared" si="0"/>
        <v>4.1937090644954773E-2</v>
      </c>
      <c r="G18" s="1">
        <f t="shared" si="1"/>
        <v>-1.3774017016882429</v>
      </c>
      <c r="H18">
        <v>2.5</v>
      </c>
      <c r="I18">
        <f t="shared" si="2"/>
        <v>0.18978760340641496</v>
      </c>
      <c r="J18">
        <f t="shared" si="3"/>
        <v>0.81021239659358502</v>
      </c>
      <c r="K18">
        <f>100000*PRODUCT(J$2:J17)</f>
        <v>63761.15081899627</v>
      </c>
      <c r="L18">
        <f t="shared" si="4"/>
        <v>12101.076004372277</v>
      </c>
      <c r="M18">
        <f t="shared" si="5"/>
        <v>288553.06408405065</v>
      </c>
      <c r="N18">
        <f>SUM(M18:M$30)</f>
        <v>757028.58988551749</v>
      </c>
      <c r="O18">
        <f t="shared" si="6"/>
        <v>11.872881529923344</v>
      </c>
    </row>
    <row r="19" spans="1:15" x14ac:dyDescent="0.2">
      <c r="A19" t="str">
        <v>80-84</v>
      </c>
      <c r="B19">
        <v>80</v>
      </c>
      <c r="C19">
        <f>SUM(males2017!D19,males2017!D38,males2017!D57,males2017!D76,males2017!D95,males2017!D114)</f>
        <v>173166</v>
      </c>
      <c r="D19">
        <f>SUM(males2017!E19,males2017!E38,males2017!E57,males2017!E76,males2017!E95,males2017!E114)</f>
        <v>2509059</v>
      </c>
      <c r="E19" s="3">
        <v>5</v>
      </c>
      <c r="F19">
        <f t="shared" si="0"/>
        <v>6.9016312490061016E-2</v>
      </c>
      <c r="G19" s="1">
        <f t="shared" si="1"/>
        <v>-1.161048248579746</v>
      </c>
      <c r="H19">
        <v>2.5</v>
      </c>
      <c r="I19">
        <f t="shared" si="2"/>
        <v>0.2943023969620398</v>
      </c>
      <c r="J19">
        <f t="shared" si="3"/>
        <v>0.70569760303796025</v>
      </c>
      <c r="K19">
        <f>100000*PRODUCT(J$2:J18)</f>
        <v>51660.074814623993</v>
      </c>
      <c r="L19">
        <f t="shared" si="4"/>
        <v>15203.683845182146</v>
      </c>
      <c r="M19">
        <f t="shared" si="5"/>
        <v>220291.16446016461</v>
      </c>
      <c r="N19">
        <f>SUM(M19:M$30)</f>
        <v>468475.52580146689</v>
      </c>
      <c r="O19">
        <f t="shared" si="6"/>
        <v>9.0684252293968868</v>
      </c>
    </row>
    <row r="20" spans="1:15" x14ac:dyDescent="0.2">
      <c r="A20" t="str">
        <v>85+</v>
      </c>
      <c r="B20">
        <v>85</v>
      </c>
      <c r="C20">
        <f>SUM(males2017!D20,males2017!D39,males2017!D58,males2017!D77,males2017!D96,males2017!D115)</f>
        <v>334866</v>
      </c>
      <c r="D20">
        <f>SUM(males2017!E20,males2017!E39,males2017!E58,males2017!E77,males2017!E96,males2017!E115)</f>
        <v>2279669</v>
      </c>
      <c r="E20" s="3">
        <v>5</v>
      </c>
      <c r="F20">
        <f t="shared" si="0"/>
        <v>0.14689237779695211</v>
      </c>
      <c r="G20" s="1">
        <f t="shared" si="1"/>
        <v>-0.83300073904028749</v>
      </c>
      <c r="H20">
        <v>2.5</v>
      </c>
      <c r="I20">
        <v>1</v>
      </c>
      <c r="J20">
        <f t="shared" si="3"/>
        <v>0</v>
      </c>
      <c r="K20">
        <f>100000*PRODUCT(J$2:J19)</f>
        <v>36456.390969441847</v>
      </c>
      <c r="L20">
        <f t="shared" si="4"/>
        <v>36456.390969441847</v>
      </c>
      <c r="M20">
        <f>K20/F20</f>
        <v>248184.36134130225</v>
      </c>
      <c r="N20">
        <f>SUM(M20:M$30)</f>
        <v>248184.36134130225</v>
      </c>
      <c r="O20">
        <f t="shared" si="6"/>
        <v>6.8077051716208867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6067-0673-0748-9921-7BD93CD040FB}">
  <dimension ref="A1:E115"/>
  <sheetViews>
    <sheetView topLeftCell="A69" workbookViewId="0">
      <selection activeCell="B40" sqref="B40"/>
    </sheetView>
  </sheetViews>
  <sheetFormatPr baseColWidth="10" defaultRowHeight="16" x14ac:dyDescent="0.2"/>
  <cols>
    <col min="1" max="1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7</v>
      </c>
      <c r="B2" t="s">
        <v>8</v>
      </c>
      <c r="C2">
        <v>0</v>
      </c>
      <c r="D2">
        <v>4015</v>
      </c>
      <c r="E2">
        <v>668442</v>
      </c>
    </row>
    <row r="3" spans="1:5" x14ac:dyDescent="0.2">
      <c r="A3" t="s">
        <v>7</v>
      </c>
      <c r="B3" t="s">
        <v>10</v>
      </c>
      <c r="C3">
        <v>1</v>
      </c>
      <c r="D3">
        <v>641</v>
      </c>
      <c r="E3">
        <v>2621109</v>
      </c>
    </row>
    <row r="4" spans="1:5" x14ac:dyDescent="0.2">
      <c r="A4" t="s">
        <v>7</v>
      </c>
      <c r="B4" t="s">
        <v>11</v>
      </c>
      <c r="C4">
        <v>5</v>
      </c>
      <c r="D4">
        <v>365</v>
      </c>
      <c r="E4">
        <v>3198978</v>
      </c>
    </row>
    <row r="5" spans="1:5" x14ac:dyDescent="0.2">
      <c r="A5" t="s">
        <v>7</v>
      </c>
      <c r="B5" t="s">
        <v>12</v>
      </c>
      <c r="C5">
        <v>10</v>
      </c>
      <c r="D5">
        <v>533</v>
      </c>
      <c r="E5">
        <v>3166384</v>
      </c>
    </row>
    <row r="6" spans="1:5" x14ac:dyDescent="0.2">
      <c r="A6" t="s">
        <v>7</v>
      </c>
      <c r="B6" t="s">
        <v>13</v>
      </c>
      <c r="C6">
        <v>15</v>
      </c>
      <c r="D6">
        <v>2289</v>
      </c>
      <c r="E6">
        <v>3163053</v>
      </c>
    </row>
    <row r="7" spans="1:5" x14ac:dyDescent="0.2">
      <c r="A7" t="s">
        <v>7</v>
      </c>
      <c r="B7" t="s">
        <v>14</v>
      </c>
      <c r="C7">
        <v>20</v>
      </c>
      <c r="D7">
        <v>4699</v>
      </c>
      <c r="E7">
        <v>3421836</v>
      </c>
    </row>
    <row r="8" spans="1:5" x14ac:dyDescent="0.2">
      <c r="A8" t="s">
        <v>7</v>
      </c>
      <c r="B8" t="s">
        <v>15</v>
      </c>
      <c r="C8">
        <v>25</v>
      </c>
      <c r="D8">
        <v>6213</v>
      </c>
      <c r="E8">
        <v>4275375</v>
      </c>
    </row>
    <row r="9" spans="1:5" x14ac:dyDescent="0.2">
      <c r="A9" t="s">
        <v>7</v>
      </c>
      <c r="B9" t="s">
        <v>16</v>
      </c>
      <c r="C9">
        <v>30</v>
      </c>
      <c r="D9">
        <v>6453</v>
      </c>
      <c r="E9">
        <v>3963926</v>
      </c>
    </row>
    <row r="10" spans="1:5" x14ac:dyDescent="0.2">
      <c r="A10" t="s">
        <v>7</v>
      </c>
      <c r="B10" t="s">
        <v>17</v>
      </c>
      <c r="C10">
        <v>35</v>
      </c>
      <c r="D10">
        <v>7051</v>
      </c>
      <c r="E10">
        <v>3563107</v>
      </c>
    </row>
    <row r="11" spans="1:5" x14ac:dyDescent="0.2">
      <c r="A11" t="s">
        <v>7</v>
      </c>
      <c r="B11" t="s">
        <v>18</v>
      </c>
      <c r="C11">
        <v>40</v>
      </c>
      <c r="D11">
        <v>7877</v>
      </c>
      <c r="E11">
        <v>3175211</v>
      </c>
    </row>
    <row r="12" spans="1:5" x14ac:dyDescent="0.2">
      <c r="A12" t="s">
        <v>7</v>
      </c>
      <c r="B12" t="s">
        <v>19</v>
      </c>
      <c r="C12">
        <v>45</v>
      </c>
      <c r="D12">
        <v>11719</v>
      </c>
      <c r="E12">
        <v>3261016</v>
      </c>
    </row>
    <row r="13" spans="1:5" x14ac:dyDescent="0.2">
      <c r="A13" t="s">
        <v>7</v>
      </c>
      <c r="B13" t="s">
        <v>20</v>
      </c>
      <c r="C13">
        <v>50</v>
      </c>
      <c r="D13">
        <v>18117</v>
      </c>
      <c r="E13">
        <v>3166461</v>
      </c>
    </row>
    <row r="14" spans="1:5" x14ac:dyDescent="0.2">
      <c r="A14" t="s">
        <v>7</v>
      </c>
      <c r="B14" t="s">
        <v>21</v>
      </c>
      <c r="C14">
        <v>55</v>
      </c>
      <c r="D14">
        <v>26977</v>
      </c>
      <c r="E14">
        <v>3084922</v>
      </c>
    </row>
    <row r="15" spans="1:5" x14ac:dyDescent="0.2">
      <c r="A15" t="s">
        <v>7</v>
      </c>
      <c r="B15" t="s">
        <v>22</v>
      </c>
      <c r="C15">
        <v>60</v>
      </c>
      <c r="D15">
        <v>33737</v>
      </c>
      <c r="E15">
        <v>2653839</v>
      </c>
    </row>
    <row r="16" spans="1:5" x14ac:dyDescent="0.2">
      <c r="A16" t="s">
        <v>7</v>
      </c>
      <c r="B16" t="s">
        <v>23</v>
      </c>
      <c r="C16">
        <v>65</v>
      </c>
      <c r="D16">
        <v>36652</v>
      </c>
      <c r="E16">
        <v>2097967</v>
      </c>
    </row>
    <row r="17" spans="1:5" x14ac:dyDescent="0.2">
      <c r="A17" t="s">
        <v>7</v>
      </c>
      <c r="B17" t="s">
        <v>24</v>
      </c>
      <c r="C17">
        <v>70</v>
      </c>
      <c r="D17">
        <v>38017</v>
      </c>
      <c r="E17">
        <v>1509195</v>
      </c>
    </row>
    <row r="18" spans="1:5" x14ac:dyDescent="0.2">
      <c r="A18" t="s">
        <v>7</v>
      </c>
      <c r="B18" t="s">
        <v>25</v>
      </c>
      <c r="C18">
        <v>75</v>
      </c>
      <c r="D18">
        <v>38349</v>
      </c>
      <c r="E18">
        <v>983467</v>
      </c>
    </row>
    <row r="19" spans="1:5" x14ac:dyDescent="0.2">
      <c r="A19" t="s">
        <v>7</v>
      </c>
      <c r="B19" t="s">
        <v>26</v>
      </c>
      <c r="C19">
        <v>80</v>
      </c>
      <c r="D19">
        <v>41378</v>
      </c>
      <c r="E19">
        <v>647103</v>
      </c>
    </row>
    <row r="20" spans="1:5" x14ac:dyDescent="0.2">
      <c r="A20" t="s">
        <v>7</v>
      </c>
      <c r="B20" t="s">
        <v>27</v>
      </c>
      <c r="C20">
        <v>85</v>
      </c>
      <c r="D20">
        <v>85872</v>
      </c>
      <c r="E20">
        <v>629103</v>
      </c>
    </row>
    <row r="21" spans="1:5" x14ac:dyDescent="0.2">
      <c r="A21" t="s">
        <v>29</v>
      </c>
      <c r="B21" t="s">
        <v>8</v>
      </c>
      <c r="C21">
        <v>0</v>
      </c>
      <c r="D21">
        <v>2572</v>
      </c>
      <c r="E21">
        <v>475698</v>
      </c>
    </row>
    <row r="22" spans="1:5" x14ac:dyDescent="0.2">
      <c r="A22" t="s">
        <v>29</v>
      </c>
      <c r="B22" t="s">
        <v>10</v>
      </c>
      <c r="C22">
        <v>1</v>
      </c>
      <c r="D22">
        <v>464</v>
      </c>
      <c r="E22">
        <v>1991036</v>
      </c>
    </row>
    <row r="23" spans="1:5" x14ac:dyDescent="0.2">
      <c r="A23" t="s">
        <v>29</v>
      </c>
      <c r="B23" t="s">
        <v>11</v>
      </c>
      <c r="C23">
        <v>5</v>
      </c>
      <c r="D23">
        <v>280</v>
      </c>
      <c r="E23">
        <v>2617720</v>
      </c>
    </row>
    <row r="24" spans="1:5" x14ac:dyDescent="0.2">
      <c r="A24" t="s">
        <v>29</v>
      </c>
      <c r="B24" t="s">
        <v>12</v>
      </c>
      <c r="C24">
        <v>10</v>
      </c>
      <c r="D24">
        <v>418</v>
      </c>
      <c r="E24">
        <v>2772382</v>
      </c>
    </row>
    <row r="25" spans="1:5" x14ac:dyDescent="0.2">
      <c r="A25" t="s">
        <v>29</v>
      </c>
      <c r="B25" t="s">
        <v>13</v>
      </c>
      <c r="C25">
        <v>15</v>
      </c>
      <c r="D25">
        <v>1794</v>
      </c>
      <c r="E25">
        <v>2748061</v>
      </c>
    </row>
    <row r="26" spans="1:5" x14ac:dyDescent="0.2">
      <c r="A26" t="s">
        <v>29</v>
      </c>
      <c r="B26" t="s">
        <v>14</v>
      </c>
      <c r="C26">
        <v>20</v>
      </c>
      <c r="D26">
        <v>3695</v>
      </c>
      <c r="E26">
        <v>2596617</v>
      </c>
    </row>
    <row r="27" spans="1:5" x14ac:dyDescent="0.2">
      <c r="A27" t="s">
        <v>29</v>
      </c>
      <c r="B27" t="s">
        <v>15</v>
      </c>
      <c r="C27">
        <v>25</v>
      </c>
      <c r="D27">
        <v>4987</v>
      </c>
      <c r="E27">
        <v>2645508</v>
      </c>
    </row>
    <row r="28" spans="1:5" x14ac:dyDescent="0.2">
      <c r="A28" t="s">
        <v>29</v>
      </c>
      <c r="B28" t="s">
        <v>16</v>
      </c>
      <c r="C28">
        <v>30</v>
      </c>
      <c r="D28">
        <v>5118</v>
      </c>
      <c r="E28">
        <v>2604430</v>
      </c>
    </row>
    <row r="29" spans="1:5" x14ac:dyDescent="0.2">
      <c r="A29" t="s">
        <v>29</v>
      </c>
      <c r="B29" t="s">
        <v>17</v>
      </c>
      <c r="C29">
        <v>35</v>
      </c>
      <c r="D29">
        <v>5529</v>
      </c>
      <c r="E29">
        <v>2647012</v>
      </c>
    </row>
    <row r="30" spans="1:5" x14ac:dyDescent="0.2">
      <c r="A30" t="s">
        <v>29</v>
      </c>
      <c r="B30" t="s">
        <v>18</v>
      </c>
      <c r="C30">
        <v>40</v>
      </c>
      <c r="D30">
        <v>5769</v>
      </c>
      <c r="E30">
        <v>2523546</v>
      </c>
    </row>
    <row r="31" spans="1:5" x14ac:dyDescent="0.2">
      <c r="A31" t="s">
        <v>29</v>
      </c>
      <c r="B31" t="s">
        <v>19</v>
      </c>
      <c r="C31">
        <v>45</v>
      </c>
      <c r="D31">
        <v>8973</v>
      </c>
      <c r="E31">
        <v>2765798</v>
      </c>
    </row>
    <row r="32" spans="1:5" x14ac:dyDescent="0.2">
      <c r="A32" t="s">
        <v>29</v>
      </c>
      <c r="B32" t="s">
        <v>20</v>
      </c>
      <c r="C32">
        <v>50</v>
      </c>
      <c r="D32">
        <v>13926</v>
      </c>
      <c r="E32">
        <v>2822620</v>
      </c>
    </row>
    <row r="33" spans="1:5" x14ac:dyDescent="0.2">
      <c r="A33" t="s">
        <v>29</v>
      </c>
      <c r="B33" t="s">
        <v>21</v>
      </c>
      <c r="C33">
        <v>55</v>
      </c>
      <c r="D33">
        <v>21195</v>
      </c>
      <c r="E33">
        <v>2816745</v>
      </c>
    </row>
    <row r="34" spans="1:5" x14ac:dyDescent="0.2">
      <c r="A34" t="s">
        <v>29</v>
      </c>
      <c r="B34" t="s">
        <v>22</v>
      </c>
      <c r="C34">
        <v>60</v>
      </c>
      <c r="D34">
        <v>27466</v>
      </c>
      <c r="E34">
        <v>2418818</v>
      </c>
    </row>
    <row r="35" spans="1:5" x14ac:dyDescent="0.2">
      <c r="A35" t="s">
        <v>29</v>
      </c>
      <c r="B35" t="s">
        <v>23</v>
      </c>
      <c r="C35">
        <v>65</v>
      </c>
      <c r="D35">
        <v>31692</v>
      </c>
      <c r="E35">
        <v>1947562</v>
      </c>
    </row>
    <row r="36" spans="1:5" x14ac:dyDescent="0.2">
      <c r="A36" t="s">
        <v>29</v>
      </c>
      <c r="B36" t="s">
        <v>24</v>
      </c>
      <c r="C36">
        <v>70</v>
      </c>
      <c r="D36">
        <v>36048</v>
      </c>
      <c r="E36">
        <v>1458757</v>
      </c>
    </row>
    <row r="37" spans="1:5" x14ac:dyDescent="0.2">
      <c r="A37" t="s">
        <v>29</v>
      </c>
      <c r="B37" t="s">
        <v>25</v>
      </c>
      <c r="C37">
        <v>75</v>
      </c>
      <c r="D37">
        <v>37503</v>
      </c>
      <c r="E37">
        <v>935568</v>
      </c>
    </row>
    <row r="38" spans="1:5" x14ac:dyDescent="0.2">
      <c r="A38" t="s">
        <v>29</v>
      </c>
      <c r="B38" t="s">
        <v>26</v>
      </c>
      <c r="C38">
        <v>80</v>
      </c>
      <c r="D38">
        <v>40160</v>
      </c>
      <c r="E38">
        <v>593564</v>
      </c>
    </row>
    <row r="39" spans="1:5" x14ac:dyDescent="0.2">
      <c r="A39" t="s">
        <v>29</v>
      </c>
      <c r="B39" t="s">
        <v>27</v>
      </c>
      <c r="C39">
        <v>85</v>
      </c>
      <c r="D39">
        <v>81475</v>
      </c>
      <c r="E39">
        <v>548563</v>
      </c>
    </row>
    <row r="40" spans="1:5" x14ac:dyDescent="0.2">
      <c r="A40" t="s">
        <v>30</v>
      </c>
      <c r="B40" t="s">
        <v>8</v>
      </c>
      <c r="C40">
        <v>0</v>
      </c>
      <c r="D40">
        <v>2752</v>
      </c>
      <c r="E40">
        <v>422108</v>
      </c>
    </row>
    <row r="41" spans="1:5" x14ac:dyDescent="0.2">
      <c r="A41" t="s">
        <v>30</v>
      </c>
      <c r="B41" t="s">
        <v>10</v>
      </c>
      <c r="C41">
        <v>1</v>
      </c>
      <c r="D41">
        <v>486</v>
      </c>
      <c r="E41">
        <v>1728766</v>
      </c>
    </row>
    <row r="42" spans="1:5" x14ac:dyDescent="0.2">
      <c r="A42" t="s">
        <v>30</v>
      </c>
      <c r="B42" t="s">
        <v>11</v>
      </c>
      <c r="C42">
        <v>5</v>
      </c>
      <c r="D42">
        <v>291</v>
      </c>
      <c r="E42">
        <v>2199853</v>
      </c>
    </row>
    <row r="43" spans="1:5" x14ac:dyDescent="0.2">
      <c r="A43" t="s">
        <v>30</v>
      </c>
      <c r="B43" t="s">
        <v>12</v>
      </c>
      <c r="C43">
        <v>10</v>
      </c>
      <c r="D43">
        <v>466</v>
      </c>
      <c r="E43">
        <v>2247948</v>
      </c>
    </row>
    <row r="44" spans="1:5" x14ac:dyDescent="0.2">
      <c r="A44" t="s">
        <v>30</v>
      </c>
      <c r="B44" t="s">
        <v>13</v>
      </c>
      <c r="C44">
        <v>15</v>
      </c>
      <c r="D44">
        <v>1678</v>
      </c>
      <c r="E44">
        <v>2329008</v>
      </c>
    </row>
    <row r="45" spans="1:5" x14ac:dyDescent="0.2">
      <c r="A45" t="s">
        <v>30</v>
      </c>
      <c r="B45" t="s">
        <v>14</v>
      </c>
      <c r="C45">
        <v>20</v>
      </c>
      <c r="D45">
        <v>3483</v>
      </c>
      <c r="E45">
        <v>2529627</v>
      </c>
    </row>
    <row r="46" spans="1:5" x14ac:dyDescent="0.2">
      <c r="A46" t="s">
        <v>30</v>
      </c>
      <c r="B46" t="s">
        <v>15</v>
      </c>
      <c r="C46">
        <v>25</v>
      </c>
      <c r="D46">
        <v>4306</v>
      </c>
      <c r="E46">
        <v>2437936</v>
      </c>
    </row>
    <row r="47" spans="1:5" x14ac:dyDescent="0.2">
      <c r="A47" t="s">
        <v>30</v>
      </c>
      <c r="B47" t="s">
        <v>16</v>
      </c>
      <c r="C47">
        <v>30</v>
      </c>
      <c r="D47">
        <v>4813</v>
      </c>
      <c r="E47">
        <v>2214025</v>
      </c>
    </row>
    <row r="48" spans="1:5" x14ac:dyDescent="0.2">
      <c r="A48" t="s">
        <v>30</v>
      </c>
      <c r="B48" t="s">
        <v>17</v>
      </c>
      <c r="C48">
        <v>35</v>
      </c>
      <c r="D48">
        <v>5320</v>
      </c>
      <c r="E48">
        <v>2128214</v>
      </c>
    </row>
    <row r="49" spans="1:5" x14ac:dyDescent="0.2">
      <c r="A49" t="s">
        <v>30</v>
      </c>
      <c r="B49" t="s">
        <v>18</v>
      </c>
      <c r="C49">
        <v>40</v>
      </c>
      <c r="D49">
        <v>5848</v>
      </c>
      <c r="E49">
        <v>1942680</v>
      </c>
    </row>
    <row r="50" spans="1:5" x14ac:dyDescent="0.2">
      <c r="A50" t="s">
        <v>30</v>
      </c>
      <c r="B50" t="s">
        <v>19</v>
      </c>
      <c r="C50">
        <v>45</v>
      </c>
      <c r="D50">
        <v>8684</v>
      </c>
      <c r="E50">
        <v>2077609</v>
      </c>
    </row>
    <row r="51" spans="1:5" x14ac:dyDescent="0.2">
      <c r="A51" t="s">
        <v>30</v>
      </c>
      <c r="B51" t="s">
        <v>20</v>
      </c>
      <c r="C51">
        <v>50</v>
      </c>
      <c r="D51">
        <v>13790</v>
      </c>
      <c r="E51">
        <v>2116614</v>
      </c>
    </row>
    <row r="52" spans="1:5" x14ac:dyDescent="0.2">
      <c r="A52" t="s">
        <v>30</v>
      </c>
      <c r="B52" t="s">
        <v>21</v>
      </c>
      <c r="C52">
        <v>55</v>
      </c>
      <c r="D52">
        <v>21504</v>
      </c>
      <c r="E52">
        <v>2192646</v>
      </c>
    </row>
    <row r="53" spans="1:5" x14ac:dyDescent="0.2">
      <c r="A53" t="s">
        <v>30</v>
      </c>
      <c r="B53" t="s">
        <v>22</v>
      </c>
      <c r="C53">
        <v>60</v>
      </c>
      <c r="D53">
        <v>27807</v>
      </c>
      <c r="E53">
        <v>1998799</v>
      </c>
    </row>
    <row r="54" spans="1:5" x14ac:dyDescent="0.2">
      <c r="A54" t="s">
        <v>30</v>
      </c>
      <c r="B54" t="s">
        <v>23</v>
      </c>
      <c r="C54">
        <v>65</v>
      </c>
      <c r="D54">
        <v>32076</v>
      </c>
      <c r="E54">
        <v>1706576</v>
      </c>
    </row>
    <row r="55" spans="1:5" x14ac:dyDescent="0.2">
      <c r="A55" t="s">
        <v>30</v>
      </c>
      <c r="B55" t="s">
        <v>24</v>
      </c>
      <c r="C55">
        <v>70</v>
      </c>
      <c r="D55">
        <v>34930</v>
      </c>
      <c r="E55">
        <v>1308033</v>
      </c>
    </row>
    <row r="56" spans="1:5" x14ac:dyDescent="0.2">
      <c r="A56" t="s">
        <v>30</v>
      </c>
      <c r="B56" t="s">
        <v>25</v>
      </c>
      <c r="C56">
        <v>75</v>
      </c>
      <c r="D56">
        <v>35469</v>
      </c>
      <c r="E56">
        <v>851250</v>
      </c>
    </row>
    <row r="57" spans="1:5" x14ac:dyDescent="0.2">
      <c r="A57" t="s">
        <v>30</v>
      </c>
      <c r="B57" t="s">
        <v>26</v>
      </c>
      <c r="C57">
        <v>80</v>
      </c>
      <c r="D57">
        <v>37683</v>
      </c>
      <c r="E57">
        <v>548525</v>
      </c>
    </row>
    <row r="58" spans="1:5" x14ac:dyDescent="0.2">
      <c r="A58" t="s">
        <v>30</v>
      </c>
      <c r="B58" t="s">
        <v>27</v>
      </c>
      <c r="C58">
        <v>85</v>
      </c>
      <c r="D58">
        <v>73113</v>
      </c>
      <c r="E58">
        <v>495569</v>
      </c>
    </row>
    <row r="59" spans="1:5" x14ac:dyDescent="0.2">
      <c r="A59" t="s">
        <v>31</v>
      </c>
      <c r="B59" t="s">
        <v>8</v>
      </c>
      <c r="C59">
        <v>0</v>
      </c>
      <c r="D59">
        <v>1125</v>
      </c>
      <c r="E59">
        <v>162584</v>
      </c>
    </row>
    <row r="60" spans="1:5" x14ac:dyDescent="0.2">
      <c r="A60" t="s">
        <v>31</v>
      </c>
      <c r="B60" t="s">
        <v>10</v>
      </c>
      <c r="C60">
        <v>1</v>
      </c>
      <c r="D60">
        <v>243</v>
      </c>
      <c r="E60">
        <v>665903</v>
      </c>
    </row>
    <row r="61" spans="1:5" x14ac:dyDescent="0.2">
      <c r="A61" t="s">
        <v>31</v>
      </c>
      <c r="B61" t="s">
        <v>11</v>
      </c>
      <c r="C61">
        <v>5</v>
      </c>
      <c r="D61">
        <v>139</v>
      </c>
      <c r="E61">
        <v>852459</v>
      </c>
    </row>
    <row r="62" spans="1:5" x14ac:dyDescent="0.2">
      <c r="A62" t="s">
        <v>31</v>
      </c>
      <c r="B62" t="s">
        <v>12</v>
      </c>
      <c r="C62">
        <v>10</v>
      </c>
      <c r="D62">
        <v>202</v>
      </c>
      <c r="E62">
        <v>879062</v>
      </c>
    </row>
    <row r="63" spans="1:5" x14ac:dyDescent="0.2">
      <c r="A63" t="s">
        <v>31</v>
      </c>
      <c r="B63" t="s">
        <v>13</v>
      </c>
      <c r="C63">
        <v>15</v>
      </c>
      <c r="D63">
        <v>786</v>
      </c>
      <c r="E63">
        <v>932562</v>
      </c>
    </row>
    <row r="64" spans="1:5" x14ac:dyDescent="0.2">
      <c r="A64" t="s">
        <v>31</v>
      </c>
      <c r="B64" t="s">
        <v>14</v>
      </c>
      <c r="C64">
        <v>20</v>
      </c>
      <c r="D64">
        <v>1356</v>
      </c>
      <c r="E64">
        <v>1001587</v>
      </c>
    </row>
    <row r="65" spans="1:5" x14ac:dyDescent="0.2">
      <c r="A65" t="s">
        <v>31</v>
      </c>
      <c r="B65" t="s">
        <v>15</v>
      </c>
      <c r="C65">
        <v>25</v>
      </c>
      <c r="D65">
        <v>1799</v>
      </c>
      <c r="E65">
        <v>907651</v>
      </c>
    </row>
    <row r="66" spans="1:5" x14ac:dyDescent="0.2">
      <c r="A66" t="s">
        <v>31</v>
      </c>
      <c r="B66" t="s">
        <v>16</v>
      </c>
      <c r="C66">
        <v>30</v>
      </c>
      <c r="D66">
        <v>1974</v>
      </c>
      <c r="E66">
        <v>828336</v>
      </c>
    </row>
    <row r="67" spans="1:5" x14ac:dyDescent="0.2">
      <c r="A67" t="s">
        <v>31</v>
      </c>
      <c r="B67" t="s">
        <v>17</v>
      </c>
      <c r="C67">
        <v>35</v>
      </c>
      <c r="D67">
        <v>2321</v>
      </c>
      <c r="E67">
        <v>821847</v>
      </c>
    </row>
    <row r="68" spans="1:5" x14ac:dyDescent="0.2">
      <c r="A68" t="s">
        <v>31</v>
      </c>
      <c r="B68" t="s">
        <v>18</v>
      </c>
      <c r="C68">
        <v>40</v>
      </c>
      <c r="D68">
        <v>2712</v>
      </c>
      <c r="E68">
        <v>766308</v>
      </c>
    </row>
    <row r="69" spans="1:5" x14ac:dyDescent="0.2">
      <c r="A69" t="s">
        <v>31</v>
      </c>
      <c r="B69" t="s">
        <v>19</v>
      </c>
      <c r="C69">
        <v>45</v>
      </c>
      <c r="D69">
        <v>4059</v>
      </c>
      <c r="E69">
        <v>834451</v>
      </c>
    </row>
    <row r="70" spans="1:5" x14ac:dyDescent="0.2">
      <c r="A70" t="s">
        <v>31</v>
      </c>
      <c r="B70" t="s">
        <v>20</v>
      </c>
      <c r="C70">
        <v>50</v>
      </c>
      <c r="D70">
        <v>6536</v>
      </c>
      <c r="E70">
        <v>878705</v>
      </c>
    </row>
    <row r="71" spans="1:5" x14ac:dyDescent="0.2">
      <c r="A71" t="s">
        <v>31</v>
      </c>
      <c r="B71" t="s">
        <v>21</v>
      </c>
      <c r="C71">
        <v>55</v>
      </c>
      <c r="D71">
        <v>10668</v>
      </c>
      <c r="E71">
        <v>944271</v>
      </c>
    </row>
    <row r="72" spans="1:5" x14ac:dyDescent="0.2">
      <c r="A72" t="s">
        <v>31</v>
      </c>
      <c r="B72" t="s">
        <v>22</v>
      </c>
      <c r="C72">
        <v>60</v>
      </c>
      <c r="D72">
        <v>13973</v>
      </c>
      <c r="E72">
        <v>899848</v>
      </c>
    </row>
    <row r="73" spans="1:5" x14ac:dyDescent="0.2">
      <c r="A73" t="s">
        <v>31</v>
      </c>
      <c r="B73" t="s">
        <v>23</v>
      </c>
      <c r="C73">
        <v>65</v>
      </c>
      <c r="D73">
        <v>16380</v>
      </c>
      <c r="E73">
        <v>779077</v>
      </c>
    </row>
    <row r="74" spans="1:5" x14ac:dyDescent="0.2">
      <c r="A74" t="s">
        <v>31</v>
      </c>
      <c r="B74" t="s">
        <v>24</v>
      </c>
      <c r="C74">
        <v>70</v>
      </c>
      <c r="D74">
        <v>17849</v>
      </c>
      <c r="E74">
        <v>591501</v>
      </c>
    </row>
    <row r="75" spans="1:5" x14ac:dyDescent="0.2">
      <c r="A75" t="s">
        <v>31</v>
      </c>
      <c r="B75" t="s">
        <v>25</v>
      </c>
      <c r="C75">
        <v>75</v>
      </c>
      <c r="D75">
        <v>18672</v>
      </c>
      <c r="E75">
        <v>396320</v>
      </c>
    </row>
    <row r="76" spans="1:5" x14ac:dyDescent="0.2">
      <c r="A76" t="s">
        <v>31</v>
      </c>
      <c r="B76" t="s">
        <v>26</v>
      </c>
      <c r="C76">
        <v>80</v>
      </c>
      <c r="D76">
        <v>19287</v>
      </c>
      <c r="E76">
        <v>251060</v>
      </c>
    </row>
    <row r="77" spans="1:5" x14ac:dyDescent="0.2">
      <c r="A77" t="s">
        <v>31</v>
      </c>
      <c r="B77" t="s">
        <v>27</v>
      </c>
      <c r="C77">
        <v>85</v>
      </c>
      <c r="D77">
        <v>33717</v>
      </c>
      <c r="E77">
        <v>212593</v>
      </c>
    </row>
    <row r="78" spans="1:5" x14ac:dyDescent="0.2">
      <c r="A78" t="s">
        <v>32</v>
      </c>
      <c r="B78" t="s">
        <v>8</v>
      </c>
      <c r="C78">
        <v>0</v>
      </c>
      <c r="D78">
        <v>768</v>
      </c>
      <c r="E78">
        <v>106453</v>
      </c>
    </row>
    <row r="79" spans="1:5" x14ac:dyDescent="0.2">
      <c r="A79" t="s">
        <v>32</v>
      </c>
      <c r="B79" t="s">
        <v>10</v>
      </c>
      <c r="C79">
        <v>1</v>
      </c>
      <c r="D79">
        <v>164</v>
      </c>
      <c r="E79">
        <v>442555</v>
      </c>
    </row>
    <row r="80" spans="1:5" x14ac:dyDescent="0.2">
      <c r="A80" t="s">
        <v>32</v>
      </c>
      <c r="B80" t="s">
        <v>11</v>
      </c>
      <c r="C80">
        <v>5</v>
      </c>
      <c r="D80">
        <v>97</v>
      </c>
      <c r="E80">
        <v>574860</v>
      </c>
    </row>
    <row r="81" spans="1:5" x14ac:dyDescent="0.2">
      <c r="A81" t="s">
        <v>32</v>
      </c>
      <c r="B81" t="s">
        <v>12</v>
      </c>
      <c r="C81">
        <v>10</v>
      </c>
      <c r="D81">
        <v>152</v>
      </c>
      <c r="E81">
        <v>603067</v>
      </c>
    </row>
    <row r="82" spans="1:5" x14ac:dyDescent="0.2">
      <c r="A82" t="s">
        <v>32</v>
      </c>
      <c r="B82" t="s">
        <v>13</v>
      </c>
      <c r="C82">
        <v>15</v>
      </c>
      <c r="D82">
        <v>559</v>
      </c>
      <c r="E82">
        <v>602897</v>
      </c>
    </row>
    <row r="83" spans="1:5" x14ac:dyDescent="0.2">
      <c r="A83" t="s">
        <v>32</v>
      </c>
      <c r="B83" t="s">
        <v>14</v>
      </c>
      <c r="C83">
        <v>20</v>
      </c>
      <c r="D83">
        <v>970</v>
      </c>
      <c r="E83">
        <v>568905</v>
      </c>
    </row>
    <row r="84" spans="1:5" x14ac:dyDescent="0.2">
      <c r="A84" t="s">
        <v>32</v>
      </c>
      <c r="B84" t="s">
        <v>15</v>
      </c>
      <c r="C84">
        <v>25</v>
      </c>
      <c r="D84">
        <v>1278</v>
      </c>
      <c r="E84">
        <v>578459</v>
      </c>
    </row>
    <row r="85" spans="1:5" x14ac:dyDescent="0.2">
      <c r="A85" t="s">
        <v>32</v>
      </c>
      <c r="B85" t="s">
        <v>16</v>
      </c>
      <c r="C85">
        <v>30</v>
      </c>
      <c r="D85">
        <v>1403</v>
      </c>
      <c r="E85">
        <v>540872</v>
      </c>
    </row>
    <row r="86" spans="1:5" x14ac:dyDescent="0.2">
      <c r="A86" t="s">
        <v>32</v>
      </c>
      <c r="B86" t="s">
        <v>17</v>
      </c>
      <c r="C86">
        <v>35</v>
      </c>
      <c r="D86">
        <v>1606</v>
      </c>
      <c r="E86">
        <v>551695</v>
      </c>
    </row>
    <row r="87" spans="1:5" x14ac:dyDescent="0.2">
      <c r="A87" t="s">
        <v>32</v>
      </c>
      <c r="B87" t="s">
        <v>18</v>
      </c>
      <c r="C87">
        <v>40</v>
      </c>
      <c r="D87">
        <v>1913</v>
      </c>
      <c r="E87">
        <v>529474</v>
      </c>
    </row>
    <row r="88" spans="1:5" x14ac:dyDescent="0.2">
      <c r="A88" t="s">
        <v>32</v>
      </c>
      <c r="B88" t="s">
        <v>19</v>
      </c>
      <c r="C88">
        <v>45</v>
      </c>
      <c r="D88">
        <v>2830</v>
      </c>
      <c r="E88">
        <v>580537</v>
      </c>
    </row>
    <row r="89" spans="1:5" x14ac:dyDescent="0.2">
      <c r="A89" t="s">
        <v>32</v>
      </c>
      <c r="B89" t="s">
        <v>20</v>
      </c>
      <c r="C89">
        <v>50</v>
      </c>
      <c r="D89">
        <v>4984</v>
      </c>
      <c r="E89">
        <v>631517</v>
      </c>
    </row>
    <row r="90" spans="1:5" x14ac:dyDescent="0.2">
      <c r="A90" t="s">
        <v>32</v>
      </c>
      <c r="B90" t="s">
        <v>21</v>
      </c>
      <c r="C90">
        <v>55</v>
      </c>
      <c r="D90">
        <v>8137</v>
      </c>
      <c r="E90">
        <v>701541</v>
      </c>
    </row>
    <row r="91" spans="1:5" x14ac:dyDescent="0.2">
      <c r="A91" t="s">
        <v>32</v>
      </c>
      <c r="B91" t="s">
        <v>22</v>
      </c>
      <c r="C91">
        <v>60</v>
      </c>
      <c r="D91">
        <v>11002</v>
      </c>
      <c r="E91">
        <v>682939</v>
      </c>
    </row>
    <row r="92" spans="1:5" x14ac:dyDescent="0.2">
      <c r="A92" t="s">
        <v>32</v>
      </c>
      <c r="B92" t="s">
        <v>23</v>
      </c>
      <c r="C92">
        <v>65</v>
      </c>
      <c r="D92">
        <v>13162</v>
      </c>
      <c r="E92">
        <v>605824</v>
      </c>
    </row>
    <row r="93" spans="1:5" x14ac:dyDescent="0.2">
      <c r="A93" t="s">
        <v>32</v>
      </c>
      <c r="B93" t="s">
        <v>24</v>
      </c>
      <c r="C93">
        <v>70</v>
      </c>
      <c r="D93">
        <v>14754</v>
      </c>
      <c r="E93">
        <v>472547</v>
      </c>
    </row>
    <row r="94" spans="1:5" x14ac:dyDescent="0.2">
      <c r="A94" t="s">
        <v>32</v>
      </c>
      <c r="B94" t="s">
        <v>25</v>
      </c>
      <c r="C94">
        <v>75</v>
      </c>
      <c r="D94">
        <v>15576</v>
      </c>
      <c r="E94">
        <v>325804</v>
      </c>
    </row>
    <row r="95" spans="1:5" x14ac:dyDescent="0.2">
      <c r="A95" t="s">
        <v>32</v>
      </c>
      <c r="B95" t="s">
        <v>26</v>
      </c>
      <c r="C95">
        <v>80</v>
      </c>
      <c r="D95">
        <v>15816</v>
      </c>
      <c r="E95">
        <v>206773</v>
      </c>
    </row>
    <row r="96" spans="1:5" x14ac:dyDescent="0.2">
      <c r="A96" t="s">
        <v>32</v>
      </c>
      <c r="B96" t="s">
        <v>27</v>
      </c>
      <c r="C96">
        <v>85</v>
      </c>
      <c r="D96">
        <v>25856</v>
      </c>
      <c r="E96">
        <v>166817</v>
      </c>
    </row>
    <row r="97" spans="1:5" x14ac:dyDescent="0.2">
      <c r="A97" t="s">
        <v>33</v>
      </c>
      <c r="B97" t="s">
        <v>8</v>
      </c>
      <c r="C97">
        <v>0</v>
      </c>
      <c r="D97">
        <v>1236</v>
      </c>
      <c r="E97">
        <v>179865</v>
      </c>
    </row>
    <row r="98" spans="1:5" x14ac:dyDescent="0.2">
      <c r="A98" t="s">
        <v>33</v>
      </c>
      <c r="B98" t="s">
        <v>10</v>
      </c>
      <c r="C98">
        <v>1</v>
      </c>
      <c r="D98">
        <v>234</v>
      </c>
      <c r="E98">
        <v>731449</v>
      </c>
    </row>
    <row r="99" spans="1:5" x14ac:dyDescent="0.2">
      <c r="A99" t="s">
        <v>33</v>
      </c>
      <c r="B99" t="s">
        <v>11</v>
      </c>
      <c r="C99">
        <v>5</v>
      </c>
      <c r="D99">
        <v>127</v>
      </c>
      <c r="E99">
        <v>924271</v>
      </c>
    </row>
    <row r="100" spans="1:5" x14ac:dyDescent="0.2">
      <c r="A100" t="s">
        <v>33</v>
      </c>
      <c r="B100" t="s">
        <v>12</v>
      </c>
      <c r="C100">
        <v>10</v>
      </c>
      <c r="D100">
        <v>199</v>
      </c>
      <c r="E100">
        <v>936229</v>
      </c>
    </row>
    <row r="101" spans="1:5" x14ac:dyDescent="0.2">
      <c r="A101" t="s">
        <v>33</v>
      </c>
      <c r="B101" t="s">
        <v>13</v>
      </c>
      <c r="C101">
        <v>15</v>
      </c>
      <c r="D101">
        <v>743</v>
      </c>
      <c r="E101">
        <v>1024910</v>
      </c>
    </row>
    <row r="102" spans="1:5" x14ac:dyDescent="0.2">
      <c r="A102" t="s">
        <v>33</v>
      </c>
      <c r="B102" t="s">
        <v>14</v>
      </c>
      <c r="C102">
        <v>20</v>
      </c>
      <c r="D102">
        <v>1451</v>
      </c>
      <c r="E102">
        <v>1230570</v>
      </c>
    </row>
    <row r="103" spans="1:5" x14ac:dyDescent="0.2">
      <c r="A103" t="s">
        <v>33</v>
      </c>
      <c r="B103" t="s">
        <v>15</v>
      </c>
      <c r="C103">
        <v>25</v>
      </c>
      <c r="D103">
        <v>1802</v>
      </c>
      <c r="E103">
        <v>1057301</v>
      </c>
    </row>
    <row r="104" spans="1:5" x14ac:dyDescent="0.2">
      <c r="A104" t="s">
        <v>33</v>
      </c>
      <c r="B104" t="s">
        <v>16</v>
      </c>
      <c r="C104">
        <v>30</v>
      </c>
      <c r="D104">
        <v>2003</v>
      </c>
      <c r="E104">
        <v>937542</v>
      </c>
    </row>
    <row r="105" spans="1:5" x14ac:dyDescent="0.2">
      <c r="A105" t="s">
        <v>33</v>
      </c>
      <c r="B105" t="s">
        <v>17</v>
      </c>
      <c r="C105">
        <v>35</v>
      </c>
      <c r="D105">
        <v>2278</v>
      </c>
      <c r="E105">
        <v>904110</v>
      </c>
    </row>
    <row r="106" spans="1:5" x14ac:dyDescent="0.2">
      <c r="A106" t="s">
        <v>33</v>
      </c>
      <c r="B106" t="s">
        <v>18</v>
      </c>
      <c r="C106">
        <v>40</v>
      </c>
      <c r="D106">
        <v>2568</v>
      </c>
      <c r="E106">
        <v>815896</v>
      </c>
    </row>
    <row r="107" spans="1:5" x14ac:dyDescent="0.2">
      <c r="A107" t="s">
        <v>33</v>
      </c>
      <c r="B107" t="s">
        <v>19</v>
      </c>
      <c r="C107">
        <v>45</v>
      </c>
      <c r="D107">
        <v>3958</v>
      </c>
      <c r="E107">
        <v>866764</v>
      </c>
    </row>
    <row r="108" spans="1:5" x14ac:dyDescent="0.2">
      <c r="A108" t="s">
        <v>33</v>
      </c>
      <c r="B108" t="s">
        <v>20</v>
      </c>
      <c r="C108">
        <v>50</v>
      </c>
      <c r="D108">
        <v>6228</v>
      </c>
      <c r="E108">
        <v>904265</v>
      </c>
    </row>
    <row r="109" spans="1:5" x14ac:dyDescent="0.2">
      <c r="A109" t="s">
        <v>33</v>
      </c>
      <c r="B109" t="s">
        <v>21</v>
      </c>
      <c r="C109">
        <v>55</v>
      </c>
      <c r="D109">
        <v>9906</v>
      </c>
      <c r="E109">
        <v>960395</v>
      </c>
    </row>
    <row r="110" spans="1:5" x14ac:dyDescent="0.2">
      <c r="A110" t="s">
        <v>33</v>
      </c>
      <c r="B110" t="s">
        <v>22</v>
      </c>
      <c r="C110">
        <v>60</v>
      </c>
      <c r="D110">
        <v>12963</v>
      </c>
      <c r="E110">
        <v>903040</v>
      </c>
    </row>
    <row r="111" spans="1:5" x14ac:dyDescent="0.2">
      <c r="A111" t="s">
        <v>33</v>
      </c>
      <c r="B111" t="s">
        <v>23</v>
      </c>
      <c r="C111">
        <v>65</v>
      </c>
      <c r="D111">
        <v>15296</v>
      </c>
      <c r="E111">
        <v>792862</v>
      </c>
    </row>
    <row r="112" spans="1:5" x14ac:dyDescent="0.2">
      <c r="A112" t="s">
        <v>33</v>
      </c>
      <c r="B112" t="s">
        <v>24</v>
      </c>
      <c r="C112">
        <v>70</v>
      </c>
      <c r="D112">
        <v>17075</v>
      </c>
      <c r="E112">
        <v>607239</v>
      </c>
    </row>
    <row r="113" spans="1:5" x14ac:dyDescent="0.2">
      <c r="A113" t="s">
        <v>33</v>
      </c>
      <c r="B113" t="s">
        <v>25</v>
      </c>
      <c r="C113">
        <v>75</v>
      </c>
      <c r="D113">
        <v>17936</v>
      </c>
      <c r="E113">
        <v>406407</v>
      </c>
    </row>
    <row r="114" spans="1:5" x14ac:dyDescent="0.2">
      <c r="A114" t="s">
        <v>33</v>
      </c>
      <c r="B114" t="s">
        <v>26</v>
      </c>
      <c r="C114">
        <v>80</v>
      </c>
      <c r="D114">
        <v>18842</v>
      </c>
      <c r="E114">
        <v>262034</v>
      </c>
    </row>
    <row r="115" spans="1:5" x14ac:dyDescent="0.2">
      <c r="A115" t="s">
        <v>33</v>
      </c>
      <c r="B115" t="s">
        <v>27</v>
      </c>
      <c r="C115">
        <v>85</v>
      </c>
      <c r="D115">
        <v>34833</v>
      </c>
      <c r="E115">
        <v>227024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F84-D1EC-8D4D-869C-3096BF8B40B4}">
  <dimension ref="A1:G36"/>
  <sheetViews>
    <sheetView workbookViewId="0">
      <selection activeCell="L37" sqref="L37"/>
    </sheetView>
  </sheetViews>
  <sheetFormatPr baseColWidth="10" defaultRowHeight="16" x14ac:dyDescent="0.2"/>
  <cols>
    <col min="1" max="1" width="23.1640625" bestFit="1" customWidth="1"/>
    <col min="5" max="5" width="22.5" customWidth="1"/>
  </cols>
  <sheetData>
    <row r="1" spans="1:6" x14ac:dyDescent="0.2">
      <c r="A1" s="1" t="s">
        <v>45</v>
      </c>
      <c r="E1" s="1" t="s">
        <v>46</v>
      </c>
    </row>
    <row r="2" spans="1:6" x14ac:dyDescent="0.2">
      <c r="A2" s="1" t="s">
        <v>55</v>
      </c>
      <c r="B2">
        <f>F9-F2</f>
        <v>-0.96850732187962763</v>
      </c>
      <c r="C2" t="s">
        <v>68</v>
      </c>
      <c r="E2" s="1" t="s">
        <v>48</v>
      </c>
      <c r="F2">
        <f>central!O2</f>
        <v>77.454976022435304</v>
      </c>
    </row>
    <row r="3" spans="1:6" x14ac:dyDescent="0.2">
      <c r="A3" s="1" t="s">
        <v>56</v>
      </c>
      <c r="B3">
        <f>F3-F2</f>
        <v>4.3276507521966323E-2</v>
      </c>
      <c r="C3">
        <f>1/3</f>
        <v>0.33333333333333331</v>
      </c>
      <c r="E3" s="1" t="s">
        <v>49</v>
      </c>
      <c r="F3">
        <f>addFringe!O2</f>
        <v>77.49825252995727</v>
      </c>
    </row>
    <row r="4" spans="1:6" x14ac:dyDescent="0.2">
      <c r="A4" s="1" t="s">
        <v>57</v>
      </c>
      <c r="B4">
        <f>F6-F4</f>
        <v>0.23094565540930034</v>
      </c>
      <c r="C4">
        <f>1/6</f>
        <v>0.16666666666666666</v>
      </c>
      <c r="E4" s="1" t="s">
        <v>50</v>
      </c>
      <c r="F4">
        <f>addMedium!O2</f>
        <v>76.859558193162258</v>
      </c>
    </row>
    <row r="5" spans="1:6" x14ac:dyDescent="0.2">
      <c r="A5" s="1" t="s">
        <v>58</v>
      </c>
      <c r="B5">
        <f>F7-F5</f>
        <v>0.23392966591453046</v>
      </c>
      <c r="C5">
        <f>1/6</f>
        <v>0.16666666666666666</v>
      </c>
      <c r="E5" s="1" t="s">
        <v>51</v>
      </c>
      <c r="F5">
        <f>addSmall!O2</f>
        <v>76.966644321247131</v>
      </c>
    </row>
    <row r="6" spans="1:6" x14ac:dyDescent="0.2">
      <c r="A6" s="1" t="s">
        <v>59</v>
      </c>
      <c r="B6">
        <f>F9-F8</f>
        <v>-0.42820784271127366</v>
      </c>
      <c r="C6">
        <f>1/3</f>
        <v>0.33333333333333331</v>
      </c>
      <c r="E6" s="1" t="s">
        <v>52</v>
      </c>
      <c r="F6">
        <f>fringeMedium!O2</f>
        <v>77.090503848571558</v>
      </c>
    </row>
    <row r="7" spans="1:6" x14ac:dyDescent="0.2">
      <c r="A7" s="1" t="s">
        <v>60</v>
      </c>
      <c r="B7">
        <f>F4-F2</f>
        <v>-0.5954178292730461</v>
      </c>
      <c r="C7">
        <f>1/3</f>
        <v>0.33333333333333331</v>
      </c>
      <c r="E7" s="1" t="s">
        <v>53</v>
      </c>
      <c r="F7">
        <f>fringeSmall!O2</f>
        <v>77.200573987161661</v>
      </c>
    </row>
    <row r="8" spans="1:6" x14ac:dyDescent="0.2">
      <c r="A8" s="1" t="s">
        <v>61</v>
      </c>
      <c r="B8">
        <f>F8-F5</f>
        <v>-5.196777798018104E-2</v>
      </c>
      <c r="C8">
        <f>1/6</f>
        <v>0.16666666666666666</v>
      </c>
      <c r="E8" s="1" t="s">
        <v>54</v>
      </c>
      <c r="F8">
        <f>fringeMediumSmall!O2</f>
        <v>76.91467654326695</v>
      </c>
    </row>
    <row r="9" spans="1:6" x14ac:dyDescent="0.2">
      <c r="A9" s="1" t="s">
        <v>62</v>
      </c>
      <c r="B9">
        <f>F6-F3</f>
        <v>-0.40774868138571208</v>
      </c>
      <c r="C9">
        <f>1/6</f>
        <v>0.16666666666666666</v>
      </c>
      <c r="E9" s="1" t="s">
        <v>47</v>
      </c>
      <c r="F9">
        <f>total!O2</f>
        <v>76.486468700555676</v>
      </c>
    </row>
    <row r="10" spans="1:6" x14ac:dyDescent="0.2">
      <c r="A10" s="1" t="s">
        <v>63</v>
      </c>
      <c r="B10">
        <f>F9-F7</f>
        <v>-0.71410528660598516</v>
      </c>
      <c r="C10">
        <f>1/3</f>
        <v>0.33333333333333331</v>
      </c>
    </row>
    <row r="11" spans="1:6" x14ac:dyDescent="0.2">
      <c r="A11" s="1" t="s">
        <v>64</v>
      </c>
      <c r="B11">
        <f>F5-F2</f>
        <v>-0.48833170118817293</v>
      </c>
      <c r="C11">
        <f>1/3</f>
        <v>0.33333333333333331</v>
      </c>
    </row>
    <row r="12" spans="1:6" x14ac:dyDescent="0.2">
      <c r="A12" s="1" t="s">
        <v>65</v>
      </c>
      <c r="B12">
        <f>F8-F4</f>
        <v>5.5118350104692126E-2</v>
      </c>
      <c r="C12">
        <f>1/6</f>
        <v>0.16666666666666666</v>
      </c>
    </row>
    <row r="13" spans="1:6" x14ac:dyDescent="0.2">
      <c r="A13" s="1" t="s">
        <v>66</v>
      </c>
      <c r="B13">
        <f>F7-F3</f>
        <v>-0.29767854279560879</v>
      </c>
      <c r="C13">
        <f>1/6</f>
        <v>0.16666666666666666</v>
      </c>
    </row>
    <row r="14" spans="1:6" x14ac:dyDescent="0.2">
      <c r="A14" s="1" t="s">
        <v>67</v>
      </c>
      <c r="B14">
        <f>F9-F6</f>
        <v>-0.60403514801588187</v>
      </c>
      <c r="C14">
        <f>1/3</f>
        <v>0.33333333333333331</v>
      </c>
    </row>
    <row r="17" spans="1:7" x14ac:dyDescent="0.2">
      <c r="B17" t="s">
        <v>82</v>
      </c>
      <c r="C17" t="s">
        <v>83</v>
      </c>
    </row>
    <row r="18" spans="1:7" x14ac:dyDescent="0.2">
      <c r="A18" s="1" t="s">
        <v>69</v>
      </c>
      <c r="B18">
        <f>SUMPRODUCT(B3:B14,C3:C14)</f>
        <v>-0.9685073218796274</v>
      </c>
    </row>
    <row r="20" spans="1:7" x14ac:dyDescent="0.2">
      <c r="A20" s="1" t="s">
        <v>77</v>
      </c>
      <c r="B20">
        <f>AVERAGE(B3,B6)</f>
        <v>-0.19246566759465367</v>
      </c>
      <c r="C20">
        <f>B20/SUM(B$20:B$22)</f>
        <v>0.13812558959258811</v>
      </c>
      <c r="D20">
        <f>C20*B$18</f>
        <v>-0.13377564485936205</v>
      </c>
      <c r="E20">
        <f>B32-B20</f>
        <v>0.1416344427521897</v>
      </c>
      <c r="F20">
        <f>B20+(B$18-B$24)/3</f>
        <v>-5.0831224842463912E-2</v>
      </c>
    </row>
    <row r="21" spans="1:7" x14ac:dyDescent="0.2">
      <c r="A21" s="1" t="s">
        <v>78</v>
      </c>
      <c r="B21">
        <f>AVERAGE(B7,B10)</f>
        <v>-0.65476155793951563</v>
      </c>
      <c r="C21">
        <f t="shared" ref="C21:C22" si="0">B21/SUM(B$20:B$22)</f>
        <v>0.46989848819909408</v>
      </c>
      <c r="D21">
        <f t="shared" ref="D21:D22" si="1">C21*B$18</f>
        <v>-0.45510012636099029</v>
      </c>
      <c r="E21">
        <f t="shared" ref="E21:E22" si="2">B33-B21</f>
        <v>0.14163444275218973</v>
      </c>
      <c r="F21">
        <f t="shared" ref="F21:F22" si="3">B21+(B$18-B$24)/3</f>
        <v>-0.5131271151873259</v>
      </c>
    </row>
    <row r="22" spans="1:7" x14ac:dyDescent="0.2">
      <c r="A22" s="1" t="s">
        <v>79</v>
      </c>
      <c r="B22">
        <f>AVERAGE(B11,B14)</f>
        <v>-0.5461834246020274</v>
      </c>
      <c r="C22">
        <f t="shared" si="0"/>
        <v>0.39197592220831784</v>
      </c>
      <c r="D22">
        <f t="shared" si="1"/>
        <v>-0.37963155065927506</v>
      </c>
      <c r="E22">
        <f t="shared" si="2"/>
        <v>0.14163444275218973</v>
      </c>
      <c r="F22">
        <f t="shared" si="3"/>
        <v>-0.40454898184983767</v>
      </c>
    </row>
    <row r="24" spans="1:7" x14ac:dyDescent="0.2">
      <c r="A24" s="1" t="s">
        <v>80</v>
      </c>
      <c r="B24">
        <f>SUM(B20:B22)</f>
        <v>-1.3934106501361967</v>
      </c>
    </row>
    <row r="26" spans="1:7" x14ac:dyDescent="0.2">
      <c r="A26" s="1" t="s">
        <v>74</v>
      </c>
      <c r="B26">
        <f>AVERAGE(B4,B5)</f>
        <v>0.2324376606619154</v>
      </c>
      <c r="C26">
        <f>B26/SUM(B$26:B$28)</f>
        <v>-1.9581833003569256</v>
      </c>
      <c r="E26">
        <f>B32-B26</f>
        <v>-0.28326888550437934</v>
      </c>
      <c r="F26">
        <f>B20-B26+J33</f>
        <v>-0.42490332825656907</v>
      </c>
      <c r="G26">
        <f>0.5*((F9-F2)+SUM(F3,F4,F5)-SUM(F6,F7,F8))</f>
        <v>-0.42490332825656196</v>
      </c>
    </row>
    <row r="27" spans="1:7" x14ac:dyDescent="0.2">
      <c r="A27" s="1" t="s">
        <v>75</v>
      </c>
      <c r="B27">
        <f>AVERAGE(B8,B9)</f>
        <v>-0.22985822968294656</v>
      </c>
      <c r="C27">
        <f t="shared" ref="C27:C28" si="4">B27/SUM(B$26:B$28)</f>
        <v>1.9364527483755629</v>
      </c>
      <c r="E27">
        <f t="shared" ref="E27:E28" si="5">B33-B27</f>
        <v>-0.28326888550437934</v>
      </c>
      <c r="F27">
        <f t="shared" ref="F27:F28" si="6">B21-B27</f>
        <v>-0.42490332825656907</v>
      </c>
    </row>
    <row r="28" spans="1:7" x14ac:dyDescent="0.2">
      <c r="A28" s="1" t="s">
        <v>76</v>
      </c>
      <c r="B28">
        <f>AVERAGE(B12,B13)</f>
        <v>-0.12128009634545833</v>
      </c>
      <c r="C28">
        <f t="shared" si="4"/>
        <v>1.0217305519813626</v>
      </c>
      <c r="E28">
        <f t="shared" si="5"/>
        <v>-0.28326888550437934</v>
      </c>
      <c r="F28">
        <f t="shared" si="6"/>
        <v>-0.42490332825656907</v>
      </c>
    </row>
    <row r="30" spans="1:7" x14ac:dyDescent="0.2">
      <c r="A30" s="1" t="s">
        <v>81</v>
      </c>
      <c r="B30">
        <f>SUM(B26:B28)</f>
        <v>-0.11870066536648949</v>
      </c>
    </row>
    <row r="32" spans="1:7" x14ac:dyDescent="0.2">
      <c r="A32" s="1" t="s">
        <v>70</v>
      </c>
      <c r="B32">
        <f>SUMPRODUCT(B3:B6,C3:C6)</f>
        <v>-5.0831224842463968E-2</v>
      </c>
      <c r="C32">
        <f>B32/SUM(B$32:B$34)</f>
        <v>5.2484089375610943E-2</v>
      </c>
    </row>
    <row r="33" spans="1:3" x14ac:dyDescent="0.2">
      <c r="A33" s="1" t="s">
        <v>71</v>
      </c>
      <c r="B33">
        <f>SUMPRODUCT(B7:B10,C7:C10)</f>
        <v>-0.5131271151873259</v>
      </c>
      <c r="C33">
        <f t="shared" ref="C33:C34" si="7">B33/SUM(B$32:B$34)</f>
        <v>0.52981232417683333</v>
      </c>
    </row>
    <row r="34" spans="1:3" x14ac:dyDescent="0.2">
      <c r="A34" s="1" t="s">
        <v>72</v>
      </c>
      <c r="B34">
        <f>SUMPRODUCT(B11:B14,C11:C14)</f>
        <v>-0.40454898184983767</v>
      </c>
      <c r="C34">
        <f t="shared" si="7"/>
        <v>0.41770358644755573</v>
      </c>
    </row>
    <row r="36" spans="1:3" x14ac:dyDescent="0.2">
      <c r="A36" s="1" t="s">
        <v>84</v>
      </c>
      <c r="B36">
        <f>SUM(B32:B34)</f>
        <v>-0.96850732187962751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ED27-C5D5-3B4B-AEFE-69482DDE1B8A}">
  <dimension ref="A1:I71"/>
  <sheetViews>
    <sheetView topLeftCell="E38" workbookViewId="0">
      <selection activeCell="N61" sqref="N61"/>
    </sheetView>
  </sheetViews>
  <sheetFormatPr baseColWidth="10" defaultRowHeight="16" x14ac:dyDescent="0.2"/>
  <cols>
    <col min="1" max="1" width="23.1640625" bestFit="1" customWidth="1"/>
    <col min="2" max="2" width="14.5" customWidth="1"/>
    <col min="3" max="3" width="15.6640625" customWidth="1"/>
    <col min="5" max="5" width="48.1640625" customWidth="1"/>
    <col min="6" max="6" width="18.5" customWidth="1"/>
  </cols>
  <sheetData>
    <row r="1" spans="1:6" x14ac:dyDescent="0.2">
      <c r="A1" s="1" t="s">
        <v>45</v>
      </c>
      <c r="E1" s="1" t="s">
        <v>46</v>
      </c>
    </row>
    <row r="2" spans="1:6" x14ac:dyDescent="0.2">
      <c r="A2" s="1" t="s">
        <v>55</v>
      </c>
      <c r="B2">
        <f>F28-F2</f>
        <v>-0.78725795556714218</v>
      </c>
      <c r="C2" t="s">
        <v>68</v>
      </c>
      <c r="E2" s="1" t="s">
        <v>48</v>
      </c>
      <c r="F2">
        <f>central!$O$2</f>
        <v>77.454976022435304</v>
      </c>
    </row>
    <row r="3" spans="1:6" x14ac:dyDescent="0.2">
      <c r="A3" s="1" t="s">
        <v>56</v>
      </c>
      <c r="B3">
        <f>F3-F2</f>
        <v>4.3276507521966323E-2</v>
      </c>
      <c r="C3">
        <f>1/4</f>
        <v>0.25</v>
      </c>
      <c r="E3" s="1" t="s">
        <v>49</v>
      </c>
      <c r="F3">
        <f>addFringe!$O$2</f>
        <v>77.49825252995727</v>
      </c>
    </row>
    <row r="4" spans="1:6" x14ac:dyDescent="0.2">
      <c r="A4" s="1" t="s">
        <v>57</v>
      </c>
      <c r="B4">
        <f>F8-F4</f>
        <v>0.23094565540930034</v>
      </c>
      <c r="C4">
        <f t="shared" ref="C4:C9" si="0">1/(4*3)</f>
        <v>8.3333333333333329E-2</v>
      </c>
      <c r="E4" s="1" t="s">
        <v>50</v>
      </c>
      <c r="F4">
        <f>addMedium!$O$2</f>
        <v>76.859558193162258</v>
      </c>
    </row>
    <row r="5" spans="1:6" x14ac:dyDescent="0.2">
      <c r="A5" s="1" t="s">
        <v>58</v>
      </c>
      <c r="B5">
        <f>F9-F5</f>
        <v>0.23392966591453046</v>
      </c>
      <c r="C5">
        <f t="shared" si="0"/>
        <v>8.3333333333333329E-2</v>
      </c>
      <c r="E5" s="1" t="s">
        <v>51</v>
      </c>
      <c r="F5">
        <f>addSmall!$O$2</f>
        <v>76.966644321247131</v>
      </c>
    </row>
    <row r="6" spans="1:6" x14ac:dyDescent="0.2">
      <c r="A6" s="1" t="s">
        <v>85</v>
      </c>
      <c r="B6">
        <f>F10-F6</f>
        <v>0.33749334066547476</v>
      </c>
      <c r="C6">
        <f t="shared" si="0"/>
        <v>8.3333333333333329E-2</v>
      </c>
      <c r="E6" s="1" t="s">
        <v>97</v>
      </c>
      <c r="F6">
        <f>addMicropolitan!$O$2</f>
        <v>76.701701938763591</v>
      </c>
    </row>
    <row r="7" spans="1:6" x14ac:dyDescent="0.2">
      <c r="A7" s="1" t="s">
        <v>59</v>
      </c>
      <c r="B7">
        <f>F18-F12</f>
        <v>0.26922448624604556</v>
      </c>
      <c r="C7">
        <f t="shared" si="0"/>
        <v>8.3333333333333329E-2</v>
      </c>
      <c r="E7" s="1" t="s">
        <v>98</v>
      </c>
      <c r="F7">
        <f>addNonCore!$O$2</f>
        <v>76.773188734030683</v>
      </c>
    </row>
    <row r="8" spans="1:6" x14ac:dyDescent="0.2">
      <c r="A8" s="1" t="s">
        <v>87</v>
      </c>
      <c r="B8">
        <f>F19-F13</f>
        <v>0.3186395144091847</v>
      </c>
      <c r="C8">
        <f t="shared" si="0"/>
        <v>8.3333333333333329E-2</v>
      </c>
      <c r="E8" s="1" t="s">
        <v>99</v>
      </c>
      <c r="F8">
        <f>fringeMedium!$O$2</f>
        <v>77.090503848571558</v>
      </c>
    </row>
    <row r="9" spans="1:6" x14ac:dyDescent="0.2">
      <c r="A9" s="1" t="s">
        <v>88</v>
      </c>
      <c r="B9">
        <f>F21-F15</f>
        <v>0.37243969151423073</v>
      </c>
      <c r="C9">
        <f t="shared" si="0"/>
        <v>8.3333333333333329E-2</v>
      </c>
      <c r="E9" s="1" t="s">
        <v>100</v>
      </c>
      <c r="F9">
        <f>fringeSmall!$O$2</f>
        <v>77.200573987161661</v>
      </c>
    </row>
    <row r="10" spans="1:6" x14ac:dyDescent="0.2">
      <c r="A10" s="1" t="s">
        <v>92</v>
      </c>
      <c r="B10">
        <f>F28-F24</f>
        <v>0.32087300627213722</v>
      </c>
      <c r="C10">
        <f>1/4</f>
        <v>0.25</v>
      </c>
      <c r="E10" s="1" t="s">
        <v>101</v>
      </c>
      <c r="F10">
        <f>fringeMicropolitan!$O$2</f>
        <v>77.039195279429066</v>
      </c>
    </row>
    <row r="11" spans="1:6" x14ac:dyDescent="0.2">
      <c r="A11" s="1" t="s">
        <v>60</v>
      </c>
      <c r="B11">
        <f>F4-F2</f>
        <v>-0.5954178292730461</v>
      </c>
      <c r="C11">
        <f>1/4</f>
        <v>0.25</v>
      </c>
      <c r="E11" s="1" t="s">
        <v>102</v>
      </c>
      <c r="F11">
        <f>fringeNonCore!$O$2</f>
        <v>77.093979693405771</v>
      </c>
    </row>
    <row r="12" spans="1:6" x14ac:dyDescent="0.2">
      <c r="A12" s="1" t="s">
        <v>61</v>
      </c>
      <c r="B12">
        <f>F8-F3</f>
        <v>-0.40774868138571208</v>
      </c>
      <c r="C12">
        <f t="shared" ref="C12:C17" si="1">1/(4*3)</f>
        <v>8.3333333333333329E-2</v>
      </c>
      <c r="E12" s="1" t="s">
        <v>54</v>
      </c>
      <c r="F12">
        <f>mediumSmall!$O$2</f>
        <v>76.645452057020904</v>
      </c>
    </row>
    <row r="13" spans="1:6" x14ac:dyDescent="0.2">
      <c r="A13" s="1" t="s">
        <v>62</v>
      </c>
      <c r="B13">
        <f>F12-F5</f>
        <v>-0.3211922642262266</v>
      </c>
      <c r="C13">
        <f t="shared" si="1"/>
        <v>8.3333333333333329E-2</v>
      </c>
      <c r="E13" s="1" t="s">
        <v>103</v>
      </c>
      <c r="F13">
        <f>mediumMicropolitan!$O$2</f>
        <v>76.475629183053144</v>
      </c>
    </row>
    <row r="14" spans="1:6" x14ac:dyDescent="0.2">
      <c r="A14" s="1" t="s">
        <v>123</v>
      </c>
      <c r="B14">
        <f>F13-F6</f>
        <v>-0.22607275571044738</v>
      </c>
      <c r="C14">
        <f t="shared" si="1"/>
        <v>8.3333333333333329E-2</v>
      </c>
      <c r="E14" s="1" t="s">
        <v>104</v>
      </c>
      <c r="F14">
        <f>mediumNonCore!$O$2</f>
        <v>76.510703813344776</v>
      </c>
    </row>
    <row r="15" spans="1:6" x14ac:dyDescent="0.2">
      <c r="A15" s="1" t="s">
        <v>63</v>
      </c>
      <c r="B15">
        <f>F18-F9</f>
        <v>-0.2858974438947115</v>
      </c>
      <c r="C15">
        <f t="shared" si="1"/>
        <v>8.3333333333333329E-2</v>
      </c>
      <c r="E15" s="1" t="s">
        <v>105</v>
      </c>
      <c r="F15">
        <f>smallMicropolitan!$O$2</f>
        <v>76.471532645499238</v>
      </c>
    </row>
    <row r="16" spans="1:6" x14ac:dyDescent="0.2">
      <c r="A16" s="1" t="s">
        <v>125</v>
      </c>
      <c r="B16">
        <f>F19-F10</f>
        <v>-0.24492658196673744</v>
      </c>
      <c r="C16">
        <f t="shared" si="1"/>
        <v>8.3333333333333329E-2</v>
      </c>
      <c r="E16" s="1" t="s">
        <v>106</v>
      </c>
      <c r="F16">
        <f>smallNonCore!$O$2</f>
        <v>76.516028122215261</v>
      </c>
    </row>
    <row r="17" spans="1:6" x14ac:dyDescent="0.2">
      <c r="A17" s="1" t="s">
        <v>126</v>
      </c>
      <c r="B17">
        <f>F24-F15</f>
        <v>-0.12468758490321363</v>
      </c>
      <c r="C17">
        <f t="shared" si="1"/>
        <v>8.3333333333333329E-2</v>
      </c>
      <c r="E17" s="1" t="s">
        <v>107</v>
      </c>
      <c r="F17">
        <f>micropolitanNonCore!$O$2</f>
        <v>76.292963282455148</v>
      </c>
    </row>
    <row r="18" spans="1:6" x14ac:dyDescent="0.2">
      <c r="A18" s="1" t="s">
        <v>130</v>
      </c>
      <c r="B18">
        <f>F28-F21</f>
        <v>-0.17625427014530715</v>
      </c>
      <c r="C18">
        <f>1/4</f>
        <v>0.25</v>
      </c>
      <c r="E18" s="1" t="s">
        <v>108</v>
      </c>
      <c r="F18">
        <f>fringeMediumSmall!$O$2</f>
        <v>76.91467654326695</v>
      </c>
    </row>
    <row r="19" spans="1:6" x14ac:dyDescent="0.2">
      <c r="A19" s="1" t="s">
        <v>64</v>
      </c>
      <c r="B19">
        <f>F5-F2</f>
        <v>-0.48833170118817293</v>
      </c>
      <c r="C19">
        <f>1/4</f>
        <v>0.25</v>
      </c>
      <c r="E19" s="1" t="s">
        <v>110</v>
      </c>
      <c r="F19">
        <f>fringeMediumMicropolitan!$O$2</f>
        <v>76.794268697462329</v>
      </c>
    </row>
    <row r="20" spans="1:6" x14ac:dyDescent="0.2">
      <c r="A20" s="1" t="s">
        <v>65</v>
      </c>
      <c r="B20">
        <f>F9-F3</f>
        <v>-0.29767854279560879</v>
      </c>
      <c r="C20">
        <f t="shared" ref="C20:C25" si="2">1/(4*3)</f>
        <v>8.3333333333333329E-2</v>
      </c>
      <c r="E20" s="1" t="s">
        <v>109</v>
      </c>
      <c r="F20">
        <f>fringeMediumNonCore!$O$2</f>
        <v>76.82767549701434</v>
      </c>
    </row>
    <row r="21" spans="1:6" x14ac:dyDescent="0.2">
      <c r="A21" s="1" t="s">
        <v>66</v>
      </c>
      <c r="B21">
        <f>F12-F4</f>
        <v>-0.21410613614135343</v>
      </c>
      <c r="C21">
        <f t="shared" si="2"/>
        <v>8.3333333333333329E-2</v>
      </c>
      <c r="E21" s="1" t="s">
        <v>115</v>
      </c>
      <c r="F21">
        <f>fringeSmallMicropolitan!$O$2</f>
        <v>76.843972337013469</v>
      </c>
    </row>
    <row r="22" spans="1:6" x14ac:dyDescent="0.2">
      <c r="A22" s="1" t="s">
        <v>135</v>
      </c>
      <c r="B22">
        <f>F15-F6</f>
        <v>-0.23016929326435331</v>
      </c>
      <c r="C22">
        <f t="shared" si="2"/>
        <v>8.3333333333333329E-2</v>
      </c>
      <c r="E22" s="1" t="s">
        <v>114</v>
      </c>
      <c r="F22">
        <f>fringeSmallNonCore!$O$2</f>
        <v>76.884881817715211</v>
      </c>
    </row>
    <row r="23" spans="1:6" x14ac:dyDescent="0.2">
      <c r="A23" s="1" t="s">
        <v>67</v>
      </c>
      <c r="B23">
        <f>F18-F8</f>
        <v>-0.17582730530460822</v>
      </c>
      <c r="C23">
        <f t="shared" si="2"/>
        <v>8.3333333333333329E-2</v>
      </c>
      <c r="E23" s="1" t="s">
        <v>116</v>
      </c>
      <c r="F23">
        <f>fringeMicropolitanNonCore!$O$2</f>
        <v>76.739917880982077</v>
      </c>
    </row>
    <row r="24" spans="1:6" x14ac:dyDescent="0.2">
      <c r="A24" s="1" t="s">
        <v>137</v>
      </c>
      <c r="B24">
        <f>F21-F10</f>
        <v>-0.19522294241559734</v>
      </c>
      <c r="C24">
        <f t="shared" si="2"/>
        <v>8.3333333333333329E-2</v>
      </c>
      <c r="E24" s="1" t="s">
        <v>111</v>
      </c>
      <c r="F24">
        <f>mediumSmallMicropolitan!$O$2</f>
        <v>76.346845060596024</v>
      </c>
    </row>
    <row r="25" spans="1:6" x14ac:dyDescent="0.2">
      <c r="A25" s="1" t="s">
        <v>138</v>
      </c>
      <c r="B25">
        <f>F24-F13</f>
        <v>-0.12878412245711957</v>
      </c>
      <c r="C25">
        <f t="shared" si="2"/>
        <v>8.3333333333333329E-2</v>
      </c>
      <c r="E25" s="1" t="s">
        <v>112</v>
      </c>
      <c r="F25">
        <f>mediumSmallNonCore!$O$2</f>
        <v>76.372390053152984</v>
      </c>
    </row>
    <row r="26" spans="1:6" x14ac:dyDescent="0.2">
      <c r="A26" s="1" t="s">
        <v>142</v>
      </c>
      <c r="B26">
        <f>F28-F19</f>
        <v>-0.12655063059416705</v>
      </c>
      <c r="C26">
        <f>1/4</f>
        <v>0.25</v>
      </c>
      <c r="E26" s="1" t="s">
        <v>117</v>
      </c>
      <c r="F26">
        <f>mediumMicropolitanNonCore!$O$2</f>
        <v>76.220517937918871</v>
      </c>
    </row>
    <row r="27" spans="1:6" x14ac:dyDescent="0.2">
      <c r="A27" s="1" t="s">
        <v>147</v>
      </c>
      <c r="B27">
        <f>F6-F2</f>
        <v>-0.75327408367171245</v>
      </c>
      <c r="C27">
        <f>1/4</f>
        <v>0.25</v>
      </c>
      <c r="E27" s="1" t="s">
        <v>113</v>
      </c>
      <c r="F27">
        <f>smallMicropolitanNonCore!$O$2</f>
        <v>76.166477566648084</v>
      </c>
    </row>
    <row r="28" spans="1:6" x14ac:dyDescent="0.2">
      <c r="A28" s="1" t="s">
        <v>148</v>
      </c>
      <c r="B28">
        <f>F10-F3</f>
        <v>-0.45905725052820401</v>
      </c>
      <c r="C28">
        <f t="shared" ref="C28:C33" si="3">1/(4*3)</f>
        <v>8.3333333333333329E-2</v>
      </c>
      <c r="E28" s="1" t="s">
        <v>118</v>
      </c>
      <c r="F28">
        <f>subNonCore!$O$2</f>
        <v>76.667718066868161</v>
      </c>
    </row>
    <row r="29" spans="1:6" x14ac:dyDescent="0.2">
      <c r="A29" s="1" t="s">
        <v>149</v>
      </c>
      <c r="B29">
        <f>F13-F4</f>
        <v>-0.38392901010911373</v>
      </c>
      <c r="C29">
        <f t="shared" si="3"/>
        <v>8.3333333333333329E-2</v>
      </c>
      <c r="E29" s="1" t="s">
        <v>119</v>
      </c>
      <c r="F29">
        <f>subMedium!$O$2</f>
        <v>76.59943473715397</v>
      </c>
    </row>
    <row r="30" spans="1:6" x14ac:dyDescent="0.2">
      <c r="A30" s="1" t="s">
        <v>150</v>
      </c>
      <c r="B30">
        <f>F15-F5</f>
        <v>-0.49511167574789283</v>
      </c>
      <c r="C30">
        <f t="shared" si="3"/>
        <v>8.3333333333333329E-2</v>
      </c>
      <c r="E30" s="1" t="s">
        <v>120</v>
      </c>
      <c r="F30">
        <f>subSmall!$O$2</f>
        <v>76.583332923400249</v>
      </c>
    </row>
    <row r="31" spans="1:6" x14ac:dyDescent="0.2">
      <c r="A31" s="1" t="s">
        <v>152</v>
      </c>
      <c r="B31">
        <f>F19-F8</f>
        <v>-0.29623515110922938</v>
      </c>
      <c r="C31">
        <f t="shared" si="3"/>
        <v>8.3333333333333329E-2</v>
      </c>
      <c r="E31" s="1" t="s">
        <v>121</v>
      </c>
      <c r="F31">
        <f>subMicropolitan!$O$2</f>
        <v>76.694452379287199</v>
      </c>
    </row>
    <row r="32" spans="1:6" x14ac:dyDescent="0.2">
      <c r="A32" s="1" t="s">
        <v>153</v>
      </c>
      <c r="B32">
        <f>F21-F9</f>
        <v>-0.35660165014819256</v>
      </c>
      <c r="C32">
        <f t="shared" si="3"/>
        <v>8.3333333333333329E-2</v>
      </c>
      <c r="E32" s="1" t="s">
        <v>122</v>
      </c>
      <c r="F32">
        <f>subFringe!$O$2</f>
        <v>76.137062435101512</v>
      </c>
    </row>
    <row r="33" spans="1:8" x14ac:dyDescent="0.2">
      <c r="A33" s="1" t="s">
        <v>154</v>
      </c>
      <c r="B33">
        <f>F24-F12</f>
        <v>-0.29860699642487987</v>
      </c>
      <c r="C33">
        <f t="shared" si="3"/>
        <v>8.3333333333333329E-2</v>
      </c>
      <c r="E33" s="1" t="s">
        <v>47</v>
      </c>
      <c r="F33">
        <f>total!$O$2</f>
        <v>76.486468700555676</v>
      </c>
    </row>
    <row r="34" spans="1:8" x14ac:dyDescent="0.2">
      <c r="A34" s="1" t="s">
        <v>158</v>
      </c>
      <c r="B34">
        <f>F28-F18</f>
        <v>-0.24695847639878821</v>
      </c>
      <c r="C34">
        <f>1/4</f>
        <v>0.25</v>
      </c>
    </row>
    <row r="37" spans="1:8" x14ac:dyDescent="0.2">
      <c r="B37" t="s">
        <v>82</v>
      </c>
      <c r="C37" t="s">
        <v>188</v>
      </c>
    </row>
    <row r="38" spans="1:8" x14ac:dyDescent="0.2">
      <c r="A38" s="1" t="s">
        <v>69</v>
      </c>
      <c r="B38">
        <f>SUMPRODUCT(B3:B34,C3:C34)</f>
        <v>-0.78725795556714206</v>
      </c>
    </row>
    <row r="40" spans="1:8" x14ac:dyDescent="0.2">
      <c r="A40" s="1" t="s">
        <v>77</v>
      </c>
      <c r="B40">
        <f>AVERAGE(B3,B10)</f>
        <v>0.18207475689705177</v>
      </c>
      <c r="C40">
        <f>B40-B54</f>
        <v>-5.5851984398037957E-2</v>
      </c>
      <c r="D40">
        <f>B40+($B$38-$B$45)/4</f>
        <v>0.23808995268990255</v>
      </c>
      <c r="F40">
        <f>B40-B47</f>
        <v>-0.11170396879607597</v>
      </c>
      <c r="G40">
        <f>F40-F41</f>
        <v>5.7111955652592306E-3</v>
      </c>
    </row>
    <row r="41" spans="1:8" x14ac:dyDescent="0.2">
      <c r="A41" s="1" t="s">
        <v>78</v>
      </c>
      <c r="B41">
        <f>AVERAGE(B11,B18)</f>
        <v>-0.38583604970917662</v>
      </c>
      <c r="C41">
        <f>B41-B55</f>
        <v>-5.8707582180667572E-2</v>
      </c>
      <c r="D41">
        <f t="shared" ref="D41:D43" si="4">B41+($B$38-$B$45)/4</f>
        <v>-0.32982085391632587</v>
      </c>
      <c r="F41">
        <f>B41-B48</f>
        <v>-0.1174151643613352</v>
      </c>
      <c r="G41">
        <f>C40-C41</f>
        <v>2.8555977826296153E-3</v>
      </c>
      <c r="H41">
        <f>G41*2</f>
        <v>5.7111955652592306E-3</v>
      </c>
    </row>
    <row r="42" spans="1:8" x14ac:dyDescent="0.2">
      <c r="A42" s="1" t="s">
        <v>79</v>
      </c>
      <c r="B42">
        <f>AVERAGE(B19,B26)</f>
        <v>-0.30744116589116999</v>
      </c>
      <c r="C42">
        <f>B42-B56</f>
        <v>-5.0238221080698198E-2</v>
      </c>
      <c r="D42">
        <f t="shared" si="4"/>
        <v>-0.25142597009831924</v>
      </c>
    </row>
    <row r="43" spans="1:8" x14ac:dyDescent="0.2">
      <c r="A43" s="1" t="s">
        <v>179</v>
      </c>
      <c r="B43">
        <f>AVERAGE(B27,B34)</f>
        <v>-0.50011628003525033</v>
      </c>
      <c r="C43">
        <f>B43-B57</f>
        <v>-5.926299551199915E-2</v>
      </c>
      <c r="D43">
        <f t="shared" si="4"/>
        <v>-0.44410108424239958</v>
      </c>
    </row>
    <row r="45" spans="1:8" x14ac:dyDescent="0.2">
      <c r="A45" s="1" t="s">
        <v>80</v>
      </c>
      <c r="B45">
        <f>SUM(B40:B43)</f>
        <v>-1.0113187387385452</v>
      </c>
      <c r="F45">
        <f>(2/6)*(F3+F21-F4-F24) + (2/6)*(F12+F13-F9-F10)</f>
        <v>5.711195565259175E-3</v>
      </c>
    </row>
    <row r="47" spans="1:8" x14ac:dyDescent="0.2">
      <c r="A47" s="1" t="s">
        <v>183</v>
      </c>
      <c r="B47">
        <f>AVERAGE(B4:B9)</f>
        <v>0.29377872569312774</v>
      </c>
      <c r="C47">
        <f>B47-B54</f>
        <v>5.5851984398038013E-2</v>
      </c>
    </row>
    <row r="48" spans="1:8" x14ac:dyDescent="0.2">
      <c r="A48" s="1" t="s">
        <v>184</v>
      </c>
      <c r="B48">
        <f>AVERAGE(B12:B17)</f>
        <v>-0.26842088534784142</v>
      </c>
      <c r="C48">
        <f>B48-B55</f>
        <v>5.8707582180667628E-2</v>
      </c>
    </row>
    <row r="49" spans="1:9" x14ac:dyDescent="0.2">
      <c r="A49" s="1" t="s">
        <v>185</v>
      </c>
      <c r="B49">
        <f>AVERAGE(B20:B25)</f>
        <v>-0.20696472372977345</v>
      </c>
      <c r="C49">
        <f>B49-B56</f>
        <v>5.0238221080698336E-2</v>
      </c>
    </row>
    <row r="50" spans="1:9" x14ac:dyDescent="0.2">
      <c r="A50" s="1" t="s">
        <v>186</v>
      </c>
      <c r="B50">
        <f>AVERAGE(B28:B33)</f>
        <v>-0.38159028901125208</v>
      </c>
      <c r="C50">
        <f>B50-B57</f>
        <v>5.9262995511999095E-2</v>
      </c>
    </row>
    <row r="52" spans="1:9" x14ac:dyDescent="0.2">
      <c r="A52" s="1" t="s">
        <v>81</v>
      </c>
      <c r="B52">
        <f>SUM(B47:B50)</f>
        <v>-0.56319717239573919</v>
      </c>
      <c r="F52" t="s">
        <v>194</v>
      </c>
      <c r="G52" t="s">
        <v>195</v>
      </c>
      <c r="H52" t="s">
        <v>202</v>
      </c>
      <c r="I52" t="s">
        <v>201</v>
      </c>
    </row>
    <row r="53" spans="1:9" x14ac:dyDescent="0.2">
      <c r="F53">
        <v>0</v>
      </c>
      <c r="G53" t="s">
        <v>196</v>
      </c>
      <c r="H53">
        <v>0</v>
      </c>
      <c r="I53">
        <f>AVERAGE(B$3)</f>
        <v>4.3276507521966323E-2</v>
      </c>
    </row>
    <row r="54" spans="1:9" x14ac:dyDescent="0.2">
      <c r="A54" s="1" t="s">
        <v>70</v>
      </c>
      <c r="B54">
        <f>SUMPRODUCT(B3:B10,C3:C10)</f>
        <v>0.23792674129508973</v>
      </c>
      <c r="F54">
        <v>1</v>
      </c>
      <c r="G54" t="s">
        <v>196</v>
      </c>
      <c r="H54">
        <v>0</v>
      </c>
      <c r="I54">
        <f>AVERAGE(B$4:B$6)</f>
        <v>0.26745622066310187</v>
      </c>
    </row>
    <row r="55" spans="1:9" x14ac:dyDescent="0.2">
      <c r="A55" s="1" t="s">
        <v>71</v>
      </c>
      <c r="B55">
        <f>SUMPRODUCT(B11:B18,C11:C18)</f>
        <v>-0.32712846752850905</v>
      </c>
      <c r="F55">
        <v>2</v>
      </c>
      <c r="G55" t="s">
        <v>196</v>
      </c>
      <c r="H55">
        <v>0</v>
      </c>
      <c r="I55">
        <f>AVERAGE(B$7:B$9)</f>
        <v>0.32010123072315366</v>
      </c>
    </row>
    <row r="56" spans="1:9" x14ac:dyDescent="0.2">
      <c r="A56" s="1" t="s">
        <v>72</v>
      </c>
      <c r="B56">
        <f>SUMPRODUCT(B19:B26,C19:C26)</f>
        <v>-0.25720294481047179</v>
      </c>
      <c r="F56">
        <v>3</v>
      </c>
      <c r="G56" t="s">
        <v>196</v>
      </c>
      <c r="H56">
        <v>0</v>
      </c>
      <c r="I56">
        <f>AVERAGE(B$10)</f>
        <v>0.32087300627213722</v>
      </c>
    </row>
    <row r="57" spans="1:9" x14ac:dyDescent="0.2">
      <c r="A57" s="1" t="s">
        <v>181</v>
      </c>
      <c r="B57">
        <f>SUMPRODUCT(B27:B34,C27:C34)</f>
        <v>-0.44085328452325118</v>
      </c>
      <c r="F57">
        <v>0</v>
      </c>
      <c r="G57" t="s">
        <v>197</v>
      </c>
      <c r="H57">
        <v>1</v>
      </c>
      <c r="I57">
        <f>AVERAGE(B$11)</f>
        <v>-0.5954178292730461</v>
      </c>
    </row>
    <row r="58" spans="1:9" x14ac:dyDescent="0.2">
      <c r="F58">
        <v>1</v>
      </c>
      <c r="G58" t="s">
        <v>197</v>
      </c>
      <c r="H58">
        <v>1</v>
      </c>
      <c r="I58">
        <f>AVERAGE(B$12:B$14)</f>
        <v>-0.31833790044079535</v>
      </c>
    </row>
    <row r="59" spans="1:9" x14ac:dyDescent="0.2">
      <c r="A59" s="1" t="s">
        <v>73</v>
      </c>
      <c r="B59">
        <f>SUM(B54:B57)</f>
        <v>-0.78725795556714229</v>
      </c>
      <c r="F59">
        <v>2</v>
      </c>
      <c r="G59" t="s">
        <v>197</v>
      </c>
      <c r="H59">
        <v>1</v>
      </c>
      <c r="I59">
        <f>AVERAGE(B$15:B$17)</f>
        <v>-0.21850387025488752</v>
      </c>
    </row>
    <row r="60" spans="1:9" x14ac:dyDescent="0.2">
      <c r="F60">
        <v>3</v>
      </c>
      <c r="G60" t="s">
        <v>197</v>
      </c>
      <c r="H60">
        <v>1</v>
      </c>
      <c r="I60">
        <f>AVERAGE(B$18)</f>
        <v>-0.17625427014530715</v>
      </c>
    </row>
    <row r="61" spans="1:9" x14ac:dyDescent="0.2">
      <c r="A61" s="1"/>
      <c r="F61">
        <v>0</v>
      </c>
      <c r="G61" t="s">
        <v>198</v>
      </c>
      <c r="H61">
        <v>2</v>
      </c>
      <c r="I61">
        <f>AVERAGE(B$19)</f>
        <v>-0.48833170118817293</v>
      </c>
    </row>
    <row r="62" spans="1:9" x14ac:dyDescent="0.2">
      <c r="A62" s="1"/>
      <c r="F62">
        <v>1</v>
      </c>
      <c r="G62" t="s">
        <v>198</v>
      </c>
      <c r="H62">
        <v>2</v>
      </c>
      <c r="I62">
        <f>AVERAGE(B$20:B$22)</f>
        <v>-0.24731799073377184</v>
      </c>
    </row>
    <row r="63" spans="1:9" x14ac:dyDescent="0.2">
      <c r="A63" s="1"/>
      <c r="F63">
        <v>2</v>
      </c>
      <c r="G63" t="s">
        <v>198</v>
      </c>
      <c r="H63">
        <v>2</v>
      </c>
      <c r="I63">
        <f>AVERAGE(B$23:B$25)</f>
        <v>-0.16661145672577504</v>
      </c>
    </row>
    <row r="64" spans="1:9" x14ac:dyDescent="0.2">
      <c r="A64" s="1"/>
      <c r="F64">
        <v>3</v>
      </c>
      <c r="G64" t="s">
        <v>198</v>
      </c>
      <c r="H64">
        <v>2</v>
      </c>
      <c r="I64">
        <f>AVERAGE(B$26)</f>
        <v>-0.12655063059416705</v>
      </c>
    </row>
    <row r="65" spans="1:9" x14ac:dyDescent="0.2">
      <c r="A65" s="1"/>
      <c r="F65">
        <v>0</v>
      </c>
      <c r="G65" t="s">
        <v>199</v>
      </c>
      <c r="H65">
        <v>3</v>
      </c>
      <c r="I65">
        <f>AVERAGE(B$27)</f>
        <v>-0.75327408367171245</v>
      </c>
    </row>
    <row r="66" spans="1:9" x14ac:dyDescent="0.2">
      <c r="A66" s="1"/>
      <c r="F66">
        <v>1</v>
      </c>
      <c r="G66" t="s">
        <v>199</v>
      </c>
      <c r="H66">
        <v>3</v>
      </c>
      <c r="I66">
        <f>AVERAGE(B$28:B$30)</f>
        <v>-0.44603264546173688</v>
      </c>
    </row>
    <row r="67" spans="1:9" x14ac:dyDescent="0.2">
      <c r="A67" s="1"/>
      <c r="F67">
        <v>2</v>
      </c>
      <c r="G67" t="s">
        <v>199</v>
      </c>
      <c r="H67">
        <v>3</v>
      </c>
      <c r="I67">
        <f>AVERAGE(B$31:B$33)</f>
        <v>-0.31714793256076729</v>
      </c>
    </row>
    <row r="68" spans="1:9" x14ac:dyDescent="0.2">
      <c r="A68" s="1"/>
      <c r="F68">
        <v>3</v>
      </c>
      <c r="G68" t="s">
        <v>199</v>
      </c>
      <c r="H68">
        <v>3</v>
      </c>
      <c r="I68">
        <f>AVERAGE(B$34)</f>
        <v>-0.24695847639878821</v>
      </c>
    </row>
    <row r="69" spans="1:9" x14ac:dyDescent="0.2">
      <c r="A69" s="1"/>
    </row>
    <row r="70" spans="1:9" x14ac:dyDescent="0.2">
      <c r="A70" s="1"/>
    </row>
    <row r="71" spans="1:9" x14ac:dyDescent="0.2">
      <c r="A71" s="1"/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C58D-B57B-FB44-BD10-C59F43014CC7}">
  <dimension ref="A1:J120"/>
  <sheetViews>
    <sheetView tabSelected="1" topLeftCell="A85" workbookViewId="0">
      <selection activeCell="J119" sqref="J119"/>
    </sheetView>
  </sheetViews>
  <sheetFormatPr baseColWidth="10" defaultRowHeight="16" x14ac:dyDescent="0.2"/>
  <cols>
    <col min="1" max="1" width="23.1640625" bestFit="1" customWidth="1"/>
    <col min="2" max="2" width="14.5" customWidth="1"/>
    <col min="3" max="3" width="15.6640625" customWidth="1"/>
    <col min="5" max="5" width="48.1640625" customWidth="1"/>
    <col min="6" max="6" width="18.5" customWidth="1"/>
    <col min="8" max="8" width="13.6640625" customWidth="1"/>
    <col min="10" max="10" width="14.6640625" customWidth="1"/>
  </cols>
  <sheetData>
    <row r="1" spans="1:6" x14ac:dyDescent="0.2">
      <c r="A1" s="1" t="s">
        <v>45</v>
      </c>
      <c r="E1" s="1" t="s">
        <v>46</v>
      </c>
    </row>
    <row r="2" spans="1:6" x14ac:dyDescent="0.2">
      <c r="A2" s="1" t="s">
        <v>55</v>
      </c>
      <c r="B2">
        <f>F33-F2</f>
        <v>-0.96850732187962763</v>
      </c>
      <c r="C2" t="s">
        <v>68</v>
      </c>
      <c r="E2" s="1" t="s">
        <v>48</v>
      </c>
      <c r="F2">
        <f>central!$O$2</f>
        <v>77.454976022435304</v>
      </c>
    </row>
    <row r="3" spans="1:6" x14ac:dyDescent="0.2">
      <c r="A3" s="1" t="s">
        <v>56</v>
      </c>
      <c r="B3">
        <f>F3-F2</f>
        <v>4.3276507521966323E-2</v>
      </c>
      <c r="C3">
        <f>1/5</f>
        <v>0.2</v>
      </c>
      <c r="E3" s="1" t="s">
        <v>49</v>
      </c>
      <c r="F3">
        <f>addFringe!$O$2</f>
        <v>77.49825252995727</v>
      </c>
    </row>
    <row r="4" spans="1:6" x14ac:dyDescent="0.2">
      <c r="A4" s="1" t="s">
        <v>57</v>
      </c>
      <c r="B4">
        <f>F8-F4</f>
        <v>0.23094565540930034</v>
      </c>
      <c r="C4">
        <f>1/(5*4)</f>
        <v>0.05</v>
      </c>
      <c r="E4" s="1" t="s">
        <v>50</v>
      </c>
      <c r="F4">
        <f>addMedium!$O$2</f>
        <v>76.859558193162258</v>
      </c>
    </row>
    <row r="5" spans="1:6" x14ac:dyDescent="0.2">
      <c r="A5" s="1" t="s">
        <v>58</v>
      </c>
      <c r="B5">
        <f>F9-F5</f>
        <v>0.23392966591453046</v>
      </c>
      <c r="C5">
        <f t="shared" ref="C5:C7" si="0">1/(5*4)</f>
        <v>0.05</v>
      </c>
      <c r="E5" s="1" t="s">
        <v>51</v>
      </c>
      <c r="F5">
        <f>addSmall!$O$2</f>
        <v>76.966644321247131</v>
      </c>
    </row>
    <row r="6" spans="1:6" x14ac:dyDescent="0.2">
      <c r="A6" s="1" t="s">
        <v>85</v>
      </c>
      <c r="B6">
        <f>F10-F6</f>
        <v>0.33749334066547476</v>
      </c>
      <c r="C6">
        <f t="shared" si="0"/>
        <v>0.05</v>
      </c>
      <c r="E6" s="1" t="s">
        <v>97</v>
      </c>
      <c r="F6">
        <f>addMicropolitan!$O$2</f>
        <v>76.701701938763591</v>
      </c>
    </row>
    <row r="7" spans="1:6" x14ac:dyDescent="0.2">
      <c r="A7" s="1" t="s">
        <v>86</v>
      </c>
      <c r="B7">
        <f>F11-F7</f>
        <v>0.32079095937508839</v>
      </c>
      <c r="C7">
        <f t="shared" si="0"/>
        <v>0.05</v>
      </c>
      <c r="E7" s="1" t="s">
        <v>98</v>
      </c>
      <c r="F7">
        <f>addNonCore!$O$2</f>
        <v>76.773188734030683</v>
      </c>
    </row>
    <row r="8" spans="1:6" x14ac:dyDescent="0.2">
      <c r="A8" s="1" t="s">
        <v>59</v>
      </c>
      <c r="B8">
        <f t="shared" ref="B8:B13" si="1">F18-F12</f>
        <v>0.26922448624604556</v>
      </c>
      <c r="C8">
        <f>1/(5*6)</f>
        <v>3.3333333333333333E-2</v>
      </c>
      <c r="E8" s="1" t="s">
        <v>99</v>
      </c>
      <c r="F8">
        <f>fringeMedium!$O$2</f>
        <v>77.090503848571558</v>
      </c>
    </row>
    <row r="9" spans="1:6" x14ac:dyDescent="0.2">
      <c r="A9" s="1" t="s">
        <v>87</v>
      </c>
      <c r="B9">
        <f t="shared" si="1"/>
        <v>0.3186395144091847</v>
      </c>
      <c r="C9">
        <f t="shared" ref="C9:C13" si="2">1/(5*6)</f>
        <v>3.3333333333333333E-2</v>
      </c>
      <c r="E9" s="1" t="s">
        <v>100</v>
      </c>
      <c r="F9">
        <f>fringeSmall!$O$2</f>
        <v>77.200573987161661</v>
      </c>
    </row>
    <row r="10" spans="1:6" x14ac:dyDescent="0.2">
      <c r="A10" s="1" t="s">
        <v>88</v>
      </c>
      <c r="B10">
        <f t="shared" si="1"/>
        <v>0.31697168366956419</v>
      </c>
      <c r="C10">
        <f t="shared" si="2"/>
        <v>3.3333333333333333E-2</v>
      </c>
      <c r="E10" s="1" t="s">
        <v>101</v>
      </c>
      <c r="F10">
        <f>fringeMicropolitan!$O$2</f>
        <v>77.039195279429066</v>
      </c>
    </row>
    <row r="11" spans="1:6" x14ac:dyDescent="0.2">
      <c r="A11" s="1" t="s">
        <v>89</v>
      </c>
      <c r="B11">
        <f t="shared" si="1"/>
        <v>0.37243969151423073</v>
      </c>
      <c r="C11">
        <f t="shared" si="2"/>
        <v>3.3333333333333333E-2</v>
      </c>
      <c r="E11" s="1" t="s">
        <v>102</v>
      </c>
      <c r="F11">
        <f>fringeNonCore!$O$2</f>
        <v>77.093979693405771</v>
      </c>
    </row>
    <row r="12" spans="1:6" x14ac:dyDescent="0.2">
      <c r="A12" s="1" t="s">
        <v>90</v>
      </c>
      <c r="B12">
        <f t="shared" si="1"/>
        <v>0.36885369549995062</v>
      </c>
      <c r="C12">
        <f t="shared" si="2"/>
        <v>3.3333333333333333E-2</v>
      </c>
      <c r="E12" s="1" t="s">
        <v>54</v>
      </c>
      <c r="F12">
        <f>mediumSmall!$O$2</f>
        <v>76.645452057020904</v>
      </c>
    </row>
    <row r="13" spans="1:6" x14ac:dyDescent="0.2">
      <c r="A13" s="1" t="s">
        <v>91</v>
      </c>
      <c r="B13">
        <f t="shared" si="1"/>
        <v>0.4469545985269292</v>
      </c>
      <c r="C13">
        <f t="shared" si="2"/>
        <v>3.3333333333333333E-2</v>
      </c>
      <c r="E13" s="1" t="s">
        <v>103</v>
      </c>
      <c r="F13">
        <f>mediumMicropolitan!$O$2</f>
        <v>76.475629183053144</v>
      </c>
    </row>
    <row r="14" spans="1:6" x14ac:dyDescent="0.2">
      <c r="A14" s="1" t="s">
        <v>92</v>
      </c>
      <c r="B14">
        <f>F28-F24</f>
        <v>0.32087300627213722</v>
      </c>
      <c r="C14">
        <f>1/(5*4)</f>
        <v>0.05</v>
      </c>
      <c r="E14" s="1" t="s">
        <v>104</v>
      </c>
      <c r="F14">
        <f>mediumNonCore!$O$2</f>
        <v>76.510703813344776</v>
      </c>
    </row>
    <row r="15" spans="1:6" x14ac:dyDescent="0.2">
      <c r="A15" s="1" t="s">
        <v>93</v>
      </c>
      <c r="B15">
        <f>F31-F25</f>
        <v>0.32206232613421548</v>
      </c>
      <c r="C15">
        <f t="shared" ref="C15:C17" si="3">1/(5*4)</f>
        <v>0.05</v>
      </c>
      <c r="E15" s="1" t="s">
        <v>105</v>
      </c>
      <c r="F15">
        <f>smallMicropolitan!$O$2</f>
        <v>76.471532645499238</v>
      </c>
    </row>
    <row r="16" spans="1:6" x14ac:dyDescent="0.2">
      <c r="A16" s="1" t="s">
        <v>94</v>
      </c>
      <c r="B16">
        <f>F30-F26</f>
        <v>0.36281498548137847</v>
      </c>
      <c r="C16">
        <f t="shared" si="3"/>
        <v>0.05</v>
      </c>
      <c r="E16" s="1" t="s">
        <v>106</v>
      </c>
      <c r="F16">
        <f>smallNonCore!$O$2</f>
        <v>76.516028122215261</v>
      </c>
    </row>
    <row r="17" spans="1:6" x14ac:dyDescent="0.2">
      <c r="A17" s="1" t="s">
        <v>95</v>
      </c>
      <c r="B17">
        <f>F29-F27</f>
        <v>0.43295717050588678</v>
      </c>
      <c r="C17">
        <f t="shared" si="3"/>
        <v>0.05</v>
      </c>
      <c r="E17" s="1" t="s">
        <v>107</v>
      </c>
      <c r="F17">
        <f>micropolitanNonCore!$O$2</f>
        <v>76.292963282455148</v>
      </c>
    </row>
    <row r="18" spans="1:6" x14ac:dyDescent="0.2">
      <c r="A18" s="1" t="s">
        <v>96</v>
      </c>
      <c r="B18">
        <f>F33-F32</f>
        <v>0.34940626545416364</v>
      </c>
      <c r="C18">
        <f>1/5</f>
        <v>0.2</v>
      </c>
      <c r="E18" s="1" t="s">
        <v>108</v>
      </c>
      <c r="F18">
        <f>fringeMediumSmall!$O$2</f>
        <v>76.91467654326695</v>
      </c>
    </row>
    <row r="19" spans="1:6" x14ac:dyDescent="0.2">
      <c r="A19" s="1" t="s">
        <v>60</v>
      </c>
      <c r="B19">
        <f>F4-F2</f>
        <v>-0.5954178292730461</v>
      </c>
      <c r="C19">
        <f>1/5</f>
        <v>0.2</v>
      </c>
      <c r="E19" s="1" t="s">
        <v>110</v>
      </c>
      <c r="F19">
        <f>fringeMediumMicropolitan!$O$2</f>
        <v>76.794268697462329</v>
      </c>
    </row>
    <row r="20" spans="1:6" x14ac:dyDescent="0.2">
      <c r="A20" s="1" t="s">
        <v>61</v>
      </c>
      <c r="B20">
        <f>F8-F3</f>
        <v>-0.40774868138571208</v>
      </c>
      <c r="C20">
        <f>1/(5*4)</f>
        <v>0.05</v>
      </c>
      <c r="E20" s="1" t="s">
        <v>109</v>
      </c>
      <c r="F20">
        <f>fringeMediumNonCore!$O$2</f>
        <v>76.82767549701434</v>
      </c>
    </row>
    <row r="21" spans="1:6" x14ac:dyDescent="0.2">
      <c r="A21" s="1" t="s">
        <v>62</v>
      </c>
      <c r="B21">
        <f>F12-F5</f>
        <v>-0.3211922642262266</v>
      </c>
      <c r="C21">
        <f t="shared" ref="C21:C23" si="4">1/(5*4)</f>
        <v>0.05</v>
      </c>
      <c r="E21" s="1" t="s">
        <v>115</v>
      </c>
      <c r="F21">
        <f>fringeSmallMicropolitan!$O$2</f>
        <v>76.843972337013469</v>
      </c>
    </row>
    <row r="22" spans="1:6" x14ac:dyDescent="0.2">
      <c r="A22" s="1" t="s">
        <v>123</v>
      </c>
      <c r="B22">
        <f>F13-F6</f>
        <v>-0.22607275571044738</v>
      </c>
      <c r="C22">
        <f t="shared" si="4"/>
        <v>0.05</v>
      </c>
      <c r="E22" s="1" t="s">
        <v>114</v>
      </c>
      <c r="F22">
        <f>fringeSmallNonCore!$O$2</f>
        <v>76.884881817715211</v>
      </c>
    </row>
    <row r="23" spans="1:6" x14ac:dyDescent="0.2">
      <c r="A23" s="1" t="s">
        <v>124</v>
      </c>
      <c r="B23">
        <f>F14-F7</f>
        <v>-0.26248492068590679</v>
      </c>
      <c r="C23">
        <f t="shared" si="4"/>
        <v>0.05</v>
      </c>
      <c r="E23" s="1" t="s">
        <v>116</v>
      </c>
      <c r="F23">
        <f>fringeMicropolitanNonCore!$O$2</f>
        <v>76.739917880982077</v>
      </c>
    </row>
    <row r="24" spans="1:6" x14ac:dyDescent="0.2">
      <c r="A24" s="1" t="s">
        <v>63</v>
      </c>
      <c r="B24">
        <f>F18-F9</f>
        <v>-0.2858974438947115</v>
      </c>
      <c r="C24">
        <f>1/(5*6)</f>
        <v>3.3333333333333333E-2</v>
      </c>
      <c r="E24" s="1" t="s">
        <v>111</v>
      </c>
      <c r="F24">
        <f>mediumSmallMicropolitan!$O$2</f>
        <v>76.346845060596024</v>
      </c>
    </row>
    <row r="25" spans="1:6" x14ac:dyDescent="0.2">
      <c r="A25" s="1" t="s">
        <v>125</v>
      </c>
      <c r="B25">
        <f>F19-F10</f>
        <v>-0.24492658196673744</v>
      </c>
      <c r="C25">
        <f t="shared" ref="C25:C29" si="5">1/(5*6)</f>
        <v>3.3333333333333333E-2</v>
      </c>
      <c r="E25" s="1" t="s">
        <v>112</v>
      </c>
      <c r="F25">
        <f>mediumSmallNonCore!$O$2</f>
        <v>76.372390053152984</v>
      </c>
    </row>
    <row r="26" spans="1:6" x14ac:dyDescent="0.2">
      <c r="A26" s="1" t="s">
        <v>126</v>
      </c>
      <c r="B26">
        <f>F20-F11</f>
        <v>-0.26630419639143099</v>
      </c>
      <c r="C26">
        <f t="shared" si="5"/>
        <v>3.3333333333333333E-2</v>
      </c>
      <c r="E26" s="1" t="s">
        <v>117</v>
      </c>
      <c r="F26">
        <f>mediumMicropolitanNonCore!$O$2</f>
        <v>76.220517937918871</v>
      </c>
    </row>
    <row r="27" spans="1:6" x14ac:dyDescent="0.2">
      <c r="A27" s="1" t="s">
        <v>127</v>
      </c>
      <c r="B27">
        <f>F24-F15</f>
        <v>-0.12468758490321363</v>
      </c>
      <c r="C27">
        <f t="shared" si="5"/>
        <v>3.3333333333333333E-2</v>
      </c>
      <c r="E27" s="1" t="s">
        <v>113</v>
      </c>
      <c r="F27">
        <f>smallMicropolitanNonCore!$O$2</f>
        <v>76.166477566648084</v>
      </c>
    </row>
    <row r="28" spans="1:6" x14ac:dyDescent="0.2">
      <c r="A28" s="1" t="s">
        <v>128</v>
      </c>
      <c r="B28">
        <f>F25-F16</f>
        <v>-0.14363806906227694</v>
      </c>
      <c r="C28">
        <f t="shared" si="5"/>
        <v>3.3333333333333333E-2</v>
      </c>
      <c r="E28" s="1" t="s">
        <v>118</v>
      </c>
      <c r="F28">
        <f>subNonCore!$O$2</f>
        <v>76.667718066868161</v>
      </c>
    </row>
    <row r="29" spans="1:6" x14ac:dyDescent="0.2">
      <c r="A29" s="1" t="s">
        <v>129</v>
      </c>
      <c r="B29">
        <f>F26-F17</f>
        <v>-7.2445344536276934E-2</v>
      </c>
      <c r="C29">
        <f t="shared" si="5"/>
        <v>3.3333333333333333E-2</v>
      </c>
      <c r="E29" s="1" t="s">
        <v>119</v>
      </c>
      <c r="F29">
        <f>subMedium!$O$2</f>
        <v>76.59943473715397</v>
      </c>
    </row>
    <row r="30" spans="1:6" x14ac:dyDescent="0.2">
      <c r="A30" s="1" t="s">
        <v>130</v>
      </c>
      <c r="B30">
        <f>F28-F21</f>
        <v>-0.17625427014530715</v>
      </c>
      <c r="C30">
        <f>1/(5*4)</f>
        <v>0.05</v>
      </c>
      <c r="E30" s="1" t="s">
        <v>120</v>
      </c>
      <c r="F30">
        <f>subSmall!$O$2</f>
        <v>76.583332923400249</v>
      </c>
    </row>
    <row r="31" spans="1:6" x14ac:dyDescent="0.2">
      <c r="A31" s="1" t="s">
        <v>131</v>
      </c>
      <c r="B31">
        <f>F31-F22</f>
        <v>-0.19042943842801208</v>
      </c>
      <c r="C31">
        <f t="shared" ref="C31:C33" si="6">1/(5*4)</f>
        <v>0.05</v>
      </c>
      <c r="E31" s="1" t="s">
        <v>121</v>
      </c>
      <c r="F31">
        <f>subMicropolitan!$O$2</f>
        <v>76.694452379287199</v>
      </c>
    </row>
    <row r="32" spans="1:6" x14ac:dyDescent="0.2">
      <c r="A32" s="1" t="s">
        <v>132</v>
      </c>
      <c r="B32">
        <f>F30-F23</f>
        <v>-0.15658495758182767</v>
      </c>
      <c r="C32">
        <f t="shared" si="6"/>
        <v>0.05</v>
      </c>
      <c r="E32" s="1" t="s">
        <v>122</v>
      </c>
      <c r="F32">
        <f>subFringe!$O$2</f>
        <v>76.137062435101512</v>
      </c>
    </row>
    <row r="33" spans="1:6" x14ac:dyDescent="0.2">
      <c r="A33" s="1" t="s">
        <v>133</v>
      </c>
      <c r="B33">
        <f>F32-F27</f>
        <v>-2.941513154657116E-2</v>
      </c>
      <c r="C33">
        <f t="shared" si="6"/>
        <v>0.05</v>
      </c>
      <c r="E33" s="1" t="s">
        <v>47</v>
      </c>
      <c r="F33">
        <f>total!$O$2</f>
        <v>76.486468700555676</v>
      </c>
    </row>
    <row r="34" spans="1:6" x14ac:dyDescent="0.2">
      <c r="A34" s="1" t="s">
        <v>134</v>
      </c>
      <c r="B34">
        <f>F33-F29</f>
        <v>-0.11296603659829429</v>
      </c>
      <c r="C34">
        <f>1/5</f>
        <v>0.2</v>
      </c>
    </row>
    <row r="35" spans="1:6" x14ac:dyDescent="0.2">
      <c r="A35" s="1" t="s">
        <v>64</v>
      </c>
      <c r="B35">
        <f>F5-F2</f>
        <v>-0.48833170118817293</v>
      </c>
      <c r="C35">
        <f>1/5</f>
        <v>0.2</v>
      </c>
    </row>
    <row r="36" spans="1:6" x14ac:dyDescent="0.2">
      <c r="A36" s="1" t="s">
        <v>65</v>
      </c>
      <c r="B36">
        <f>F9-F3</f>
        <v>-0.29767854279560879</v>
      </c>
      <c r="C36">
        <f>1/(5*4)</f>
        <v>0.05</v>
      </c>
    </row>
    <row r="37" spans="1:6" x14ac:dyDescent="0.2">
      <c r="A37" s="1" t="s">
        <v>66</v>
      </c>
      <c r="B37">
        <f>F12-F4</f>
        <v>-0.21410613614135343</v>
      </c>
      <c r="C37">
        <f t="shared" ref="C37:C39" si="7">1/(5*4)</f>
        <v>0.05</v>
      </c>
    </row>
    <row r="38" spans="1:6" x14ac:dyDescent="0.2">
      <c r="A38" s="1" t="s">
        <v>135</v>
      </c>
      <c r="B38">
        <f>F15-F6</f>
        <v>-0.23016929326435331</v>
      </c>
      <c r="C38">
        <f t="shared" si="7"/>
        <v>0.05</v>
      </c>
    </row>
    <row r="39" spans="1:6" x14ac:dyDescent="0.2">
      <c r="A39" s="1" t="s">
        <v>136</v>
      </c>
      <c r="B39">
        <f>F16-F7</f>
        <v>-0.25716061181542216</v>
      </c>
      <c r="C39">
        <f t="shared" si="7"/>
        <v>0.05</v>
      </c>
    </row>
    <row r="40" spans="1:6" x14ac:dyDescent="0.2">
      <c r="A40" s="1" t="s">
        <v>67</v>
      </c>
      <c r="B40">
        <f>F18-F8</f>
        <v>-0.17582730530460822</v>
      </c>
      <c r="C40">
        <f>1/(5*6)</f>
        <v>3.3333333333333333E-2</v>
      </c>
    </row>
    <row r="41" spans="1:6" x14ac:dyDescent="0.2">
      <c r="A41" s="1" t="s">
        <v>137</v>
      </c>
      <c r="B41">
        <f>F21-F10</f>
        <v>-0.19522294241559734</v>
      </c>
      <c r="C41">
        <f t="shared" ref="C41:C45" si="8">1/(5*6)</f>
        <v>3.3333333333333333E-2</v>
      </c>
    </row>
    <row r="42" spans="1:6" x14ac:dyDescent="0.2">
      <c r="A42" s="1" t="s">
        <v>138</v>
      </c>
      <c r="B42">
        <f>F22-F11</f>
        <v>-0.20909787569055993</v>
      </c>
      <c r="C42">
        <f t="shared" si="8"/>
        <v>3.3333333333333333E-2</v>
      </c>
    </row>
    <row r="43" spans="1:6" x14ac:dyDescent="0.2">
      <c r="A43" s="1" t="s">
        <v>139</v>
      </c>
      <c r="B43">
        <f>F24-F13</f>
        <v>-0.12878412245711957</v>
      </c>
      <c r="C43">
        <f t="shared" si="8"/>
        <v>3.3333333333333333E-2</v>
      </c>
    </row>
    <row r="44" spans="1:6" x14ac:dyDescent="0.2">
      <c r="A44" s="1" t="s">
        <v>140</v>
      </c>
      <c r="B44">
        <f>F25-F14</f>
        <v>-0.13831376019179231</v>
      </c>
      <c r="C44">
        <f t="shared" si="8"/>
        <v>3.3333333333333333E-2</v>
      </c>
    </row>
    <row r="45" spans="1:6" x14ac:dyDescent="0.2">
      <c r="A45" s="1" t="s">
        <v>141</v>
      </c>
      <c r="B45">
        <f>F27-F17</f>
        <v>-0.12648571580706403</v>
      </c>
      <c r="C45">
        <f t="shared" si="8"/>
        <v>3.3333333333333333E-2</v>
      </c>
    </row>
    <row r="46" spans="1:6" x14ac:dyDescent="0.2">
      <c r="A46" s="1" t="s">
        <v>142</v>
      </c>
      <c r="B46">
        <f>F28-F19</f>
        <v>-0.12655063059416705</v>
      </c>
      <c r="C46">
        <f>1/(5*4)</f>
        <v>0.05</v>
      </c>
    </row>
    <row r="47" spans="1:6" x14ac:dyDescent="0.2">
      <c r="A47" s="1" t="s">
        <v>143</v>
      </c>
      <c r="B47">
        <f>F31-F20</f>
        <v>-0.13322311772714102</v>
      </c>
      <c r="C47">
        <f t="shared" ref="C47:C49" si="9">1/(5*4)</f>
        <v>0.05</v>
      </c>
    </row>
    <row r="48" spans="1:6" x14ac:dyDescent="0.2">
      <c r="A48" s="1" t="s">
        <v>144</v>
      </c>
      <c r="B48">
        <f>F29-F23</f>
        <v>-0.14048314382810645</v>
      </c>
      <c r="C48">
        <f t="shared" si="9"/>
        <v>0.05</v>
      </c>
    </row>
    <row r="49" spans="1:3" x14ac:dyDescent="0.2">
      <c r="A49" s="1" t="s">
        <v>145</v>
      </c>
      <c r="B49">
        <f>F32-F26</f>
        <v>-8.3455502817358251E-2</v>
      </c>
      <c r="C49">
        <f t="shared" si="9"/>
        <v>0.05</v>
      </c>
    </row>
    <row r="50" spans="1:3" x14ac:dyDescent="0.2">
      <c r="A50" s="1" t="s">
        <v>146</v>
      </c>
      <c r="B50">
        <f>F33-F30</f>
        <v>-9.6864222844573078E-2</v>
      </c>
      <c r="C50">
        <f>1/5</f>
        <v>0.2</v>
      </c>
    </row>
    <row r="51" spans="1:3" x14ac:dyDescent="0.2">
      <c r="A51" s="1" t="s">
        <v>147</v>
      </c>
      <c r="B51">
        <f>F6-F2</f>
        <v>-0.75327408367171245</v>
      </c>
      <c r="C51">
        <f>1/5</f>
        <v>0.2</v>
      </c>
    </row>
    <row r="52" spans="1:3" x14ac:dyDescent="0.2">
      <c r="A52" s="1" t="s">
        <v>148</v>
      </c>
      <c r="B52">
        <f>F10-F3</f>
        <v>-0.45905725052820401</v>
      </c>
      <c r="C52">
        <f>1/(5*4)</f>
        <v>0.05</v>
      </c>
    </row>
    <row r="53" spans="1:3" x14ac:dyDescent="0.2">
      <c r="A53" s="1" t="s">
        <v>149</v>
      </c>
      <c r="B53">
        <f>F13-F4</f>
        <v>-0.38392901010911373</v>
      </c>
      <c r="C53">
        <f t="shared" ref="C53:C55" si="10">1/(5*4)</f>
        <v>0.05</v>
      </c>
    </row>
    <row r="54" spans="1:3" x14ac:dyDescent="0.2">
      <c r="A54" s="1" t="s">
        <v>150</v>
      </c>
      <c r="B54">
        <f>F15-F5</f>
        <v>-0.49511167574789283</v>
      </c>
      <c r="C54">
        <f t="shared" si="10"/>
        <v>0.05</v>
      </c>
    </row>
    <row r="55" spans="1:3" x14ac:dyDescent="0.2">
      <c r="A55" s="1" t="s">
        <v>151</v>
      </c>
      <c r="B55">
        <f>F17-F7</f>
        <v>-0.48022545157553509</v>
      </c>
      <c r="C55">
        <f t="shared" si="10"/>
        <v>0.05</v>
      </c>
    </row>
    <row r="56" spans="1:3" x14ac:dyDescent="0.2">
      <c r="A56" s="1" t="s">
        <v>152</v>
      </c>
      <c r="B56">
        <f>F19-F8</f>
        <v>-0.29623515110922938</v>
      </c>
      <c r="C56">
        <f>1/(5*6)</f>
        <v>3.3333333333333333E-2</v>
      </c>
    </row>
    <row r="57" spans="1:3" x14ac:dyDescent="0.2">
      <c r="A57" s="1" t="s">
        <v>153</v>
      </c>
      <c r="B57">
        <f>F21-F9</f>
        <v>-0.35660165014819256</v>
      </c>
      <c r="C57">
        <f t="shared" ref="C57:C61" si="11">1/(5*6)</f>
        <v>3.3333333333333333E-2</v>
      </c>
    </row>
    <row r="58" spans="1:3" x14ac:dyDescent="0.2">
      <c r="A58" s="1" t="s">
        <v>154</v>
      </c>
      <c r="B58">
        <f>F23-F11</f>
        <v>-0.35406181242369428</v>
      </c>
      <c r="C58">
        <f t="shared" si="11"/>
        <v>3.3333333333333333E-2</v>
      </c>
    </row>
    <row r="59" spans="1:3" x14ac:dyDescent="0.2">
      <c r="A59" s="1" t="s">
        <v>155</v>
      </c>
      <c r="B59">
        <f>F24-F12</f>
        <v>-0.29860699642487987</v>
      </c>
      <c r="C59">
        <f t="shared" si="11"/>
        <v>3.3333333333333333E-2</v>
      </c>
    </row>
    <row r="60" spans="1:3" x14ac:dyDescent="0.2">
      <c r="A60" s="1" t="s">
        <v>156</v>
      </c>
      <c r="B60">
        <f>F26-F14</f>
        <v>-0.29018587542590524</v>
      </c>
      <c r="C60">
        <f t="shared" si="11"/>
        <v>3.3333333333333333E-2</v>
      </c>
    </row>
    <row r="61" spans="1:3" x14ac:dyDescent="0.2">
      <c r="A61" s="1" t="s">
        <v>157</v>
      </c>
      <c r="B61">
        <f>F27-F16</f>
        <v>-0.34955055556717696</v>
      </c>
      <c r="C61">
        <f t="shared" si="11"/>
        <v>3.3333333333333333E-2</v>
      </c>
    </row>
    <row r="62" spans="1:3" x14ac:dyDescent="0.2">
      <c r="A62" s="1" t="s">
        <v>158</v>
      </c>
      <c r="B62">
        <f>F28-F18</f>
        <v>-0.24695847639878821</v>
      </c>
      <c r="C62">
        <f>1/(5*4)</f>
        <v>0.05</v>
      </c>
    </row>
    <row r="63" spans="1:3" x14ac:dyDescent="0.2">
      <c r="A63" s="1" t="s">
        <v>159</v>
      </c>
      <c r="B63">
        <f>F30-F20</f>
        <v>-0.24434257361409095</v>
      </c>
      <c r="C63">
        <f t="shared" ref="C63:C65" si="12">1/(5*4)</f>
        <v>0.05</v>
      </c>
    </row>
    <row r="64" spans="1:3" x14ac:dyDescent="0.2">
      <c r="A64" s="1" t="s">
        <v>160</v>
      </c>
      <c r="B64">
        <f>F29-F22</f>
        <v>-0.2854470805612408</v>
      </c>
      <c r="C64">
        <f t="shared" si="12"/>
        <v>0.05</v>
      </c>
    </row>
    <row r="65" spans="1:3" x14ac:dyDescent="0.2">
      <c r="A65" s="1" t="s">
        <v>161</v>
      </c>
      <c r="B65">
        <f>F32-F25</f>
        <v>-0.23532761805147118</v>
      </c>
      <c r="C65">
        <f t="shared" si="12"/>
        <v>0.05</v>
      </c>
    </row>
    <row r="66" spans="1:3" x14ac:dyDescent="0.2">
      <c r="A66" s="1" t="s">
        <v>162</v>
      </c>
      <c r="B66">
        <f>F33-F31</f>
        <v>-0.20798367873152301</v>
      </c>
      <c r="C66">
        <f>1/5</f>
        <v>0.2</v>
      </c>
    </row>
    <row r="67" spans="1:3" x14ac:dyDescent="0.2">
      <c r="A67" s="1" t="s">
        <v>163</v>
      </c>
      <c r="B67">
        <f>F7-F2</f>
        <v>-0.68178728840462099</v>
      </c>
      <c r="C67">
        <f>1/5</f>
        <v>0.2</v>
      </c>
    </row>
    <row r="68" spans="1:3" x14ac:dyDescent="0.2">
      <c r="A68" s="1" t="s">
        <v>164</v>
      </c>
      <c r="B68">
        <f>F11-F3</f>
        <v>-0.40427283655149893</v>
      </c>
      <c r="C68">
        <f>1/(5*4)</f>
        <v>0.05</v>
      </c>
    </row>
    <row r="69" spans="1:3" x14ac:dyDescent="0.2">
      <c r="A69" s="1" t="s">
        <v>165</v>
      </c>
      <c r="B69">
        <f>F14-F4</f>
        <v>-0.34885437981748169</v>
      </c>
      <c r="C69">
        <f t="shared" ref="C69:C71" si="13">1/(5*4)</f>
        <v>0.05</v>
      </c>
    </row>
    <row r="70" spans="1:3" x14ac:dyDescent="0.2">
      <c r="A70" s="1" t="s">
        <v>166</v>
      </c>
      <c r="B70">
        <f>F16-F5</f>
        <v>-0.45061619903187022</v>
      </c>
      <c r="C70">
        <f t="shared" si="13"/>
        <v>0.05</v>
      </c>
    </row>
    <row r="71" spans="1:3" x14ac:dyDescent="0.2">
      <c r="A71" s="1" t="s">
        <v>167</v>
      </c>
      <c r="B71">
        <f>F17-F6</f>
        <v>-0.40873865630844364</v>
      </c>
      <c r="C71">
        <f t="shared" si="13"/>
        <v>0.05</v>
      </c>
    </row>
    <row r="72" spans="1:3" x14ac:dyDescent="0.2">
      <c r="A72" s="1" t="s">
        <v>168</v>
      </c>
      <c r="B72">
        <f>F20-F8</f>
        <v>-0.26282835155721784</v>
      </c>
      <c r="C72">
        <f>1/(5*6)</f>
        <v>3.3333333333333333E-2</v>
      </c>
    </row>
    <row r="73" spans="1:3" x14ac:dyDescent="0.2">
      <c r="A73" s="1" t="s">
        <v>169</v>
      </c>
      <c r="B73">
        <f>F22-F9</f>
        <v>-0.31569216944645007</v>
      </c>
      <c r="C73">
        <f t="shared" ref="C73:C77" si="14">1/(5*6)</f>
        <v>3.3333333333333333E-2</v>
      </c>
    </row>
    <row r="74" spans="1:3" x14ac:dyDescent="0.2">
      <c r="A74" s="1" t="s">
        <v>170</v>
      </c>
      <c r="B74">
        <f>F23-F10</f>
        <v>-0.2992773984469892</v>
      </c>
      <c r="C74">
        <f t="shared" si="14"/>
        <v>3.3333333333333333E-2</v>
      </c>
    </row>
    <row r="75" spans="1:3" x14ac:dyDescent="0.2">
      <c r="A75" s="1" t="s">
        <v>171</v>
      </c>
      <c r="B75">
        <f>F25-F12</f>
        <v>-0.27306200386792057</v>
      </c>
      <c r="C75">
        <f t="shared" si="14"/>
        <v>3.3333333333333333E-2</v>
      </c>
    </row>
    <row r="76" spans="1:3" x14ac:dyDescent="0.2">
      <c r="A76" s="1" t="s">
        <v>172</v>
      </c>
      <c r="B76">
        <f>F26-F13</f>
        <v>-0.25511124513427319</v>
      </c>
      <c r="C76">
        <f t="shared" si="14"/>
        <v>3.3333333333333333E-2</v>
      </c>
    </row>
    <row r="77" spans="1:3" x14ac:dyDescent="0.2">
      <c r="A77" s="1" t="s">
        <v>173</v>
      </c>
      <c r="B77">
        <f>F27-F15</f>
        <v>-0.30505507885115435</v>
      </c>
      <c r="C77">
        <f t="shared" si="14"/>
        <v>3.3333333333333333E-2</v>
      </c>
    </row>
    <row r="78" spans="1:3" x14ac:dyDescent="0.2">
      <c r="A78" s="1" t="s">
        <v>174</v>
      </c>
      <c r="B78">
        <f>F31-F18</f>
        <v>-0.22022416397975064</v>
      </c>
      <c r="C78">
        <f>1/(5*4)</f>
        <v>0.05</v>
      </c>
    </row>
    <row r="79" spans="1:3" x14ac:dyDescent="0.2">
      <c r="A79" s="1" t="s">
        <v>175</v>
      </c>
      <c r="B79">
        <f>F30-F19</f>
        <v>-0.21093577406207942</v>
      </c>
      <c r="C79">
        <f t="shared" ref="C79:C81" si="15">1/(5*4)</f>
        <v>0.05</v>
      </c>
    </row>
    <row r="80" spans="1:3" x14ac:dyDescent="0.2">
      <c r="A80" s="1" t="s">
        <v>176</v>
      </c>
      <c r="B80">
        <f>F29-F21</f>
        <v>-0.2445375998594983</v>
      </c>
      <c r="C80">
        <f t="shared" si="15"/>
        <v>0.05</v>
      </c>
    </row>
    <row r="81" spans="1:10" x14ac:dyDescent="0.2">
      <c r="A81" s="1" t="s">
        <v>177</v>
      </c>
      <c r="B81">
        <f>F32-F24</f>
        <v>-0.20978262549451188</v>
      </c>
      <c r="C81">
        <f t="shared" si="15"/>
        <v>0.05</v>
      </c>
    </row>
    <row r="82" spans="1:10" x14ac:dyDescent="0.2">
      <c r="A82" s="1" t="s">
        <v>178</v>
      </c>
      <c r="B82">
        <f>F33-F28</f>
        <v>-0.18124936631248545</v>
      </c>
      <c r="C82">
        <f>1/5</f>
        <v>0.2</v>
      </c>
    </row>
    <row r="85" spans="1:10" x14ac:dyDescent="0.2">
      <c r="B85" t="s">
        <v>82</v>
      </c>
      <c r="C85" t="s">
        <v>188</v>
      </c>
    </row>
    <row r="86" spans="1:10" x14ac:dyDescent="0.2">
      <c r="A86" s="1" t="s">
        <v>69</v>
      </c>
      <c r="B86">
        <f>SUMPRODUCT(B3:B82,C3:C82)</f>
        <v>-0.96850732187962774</v>
      </c>
    </row>
    <row r="88" spans="1:10" x14ac:dyDescent="0.2">
      <c r="A88" s="1" t="s">
        <v>77</v>
      </c>
      <c r="B88">
        <f>AVERAGE(B3,B18)</f>
        <v>0.19634138648806498</v>
      </c>
      <c r="C88">
        <f>B88-B112</f>
        <v>-8.0057979257258438E-2</v>
      </c>
      <c r="D88">
        <f>B88+($B$86-$B$94)/5</f>
        <v>0.27515906551696928</v>
      </c>
      <c r="F88">
        <f>B88-B96</f>
        <v>-0.1238920022316865</v>
      </c>
      <c r="G88">
        <f>F88-F89</f>
        <v>9.0271282402323294E-3</v>
      </c>
      <c r="H88">
        <f>C88-C89</f>
        <v>6.0180854934881456E-3</v>
      </c>
    </row>
    <row r="89" spans="1:10" x14ac:dyDescent="0.2">
      <c r="A89" s="1" t="s">
        <v>78</v>
      </c>
      <c r="B89">
        <f>AVERAGE(B19,B34)</f>
        <v>-0.3541919329356702</v>
      </c>
      <c r="C89">
        <f>B89-B113</f>
        <v>-8.6076064750746584E-2</v>
      </c>
      <c r="D89">
        <f t="shared" ref="D89:D92" si="16">B89+($B$86-$B$94)/5</f>
        <v>-0.2753742539067659</v>
      </c>
      <c r="F89">
        <f>B89-B97</f>
        <v>-0.13291913047191883</v>
      </c>
      <c r="H89">
        <f>H88*2</f>
        <v>1.2036170986976291E-2</v>
      </c>
    </row>
    <row r="90" spans="1:10" x14ac:dyDescent="0.2">
      <c r="A90" s="1" t="s">
        <v>79</v>
      </c>
      <c r="B90">
        <f>AVERAGE(B35,B50)</f>
        <v>-0.292597962016373</v>
      </c>
      <c r="C90">
        <f>B90-B114</f>
        <v>-6.8959704198423538E-2</v>
      </c>
      <c r="D90">
        <f t="shared" si="16"/>
        <v>-0.21378028298746871</v>
      </c>
      <c r="F90">
        <f>B88-B104</f>
        <v>-0.15250589182291918</v>
      </c>
      <c r="G90">
        <f>F90-F91</f>
        <v>1.203617098697643E-2</v>
      </c>
      <c r="H90">
        <f>(H88/2)*3</f>
        <v>9.0271282402322184E-3</v>
      </c>
    </row>
    <row r="91" spans="1:10" x14ac:dyDescent="0.2">
      <c r="A91" s="1" t="s">
        <v>179</v>
      </c>
      <c r="B91">
        <f>AVERAGE(B51,B66)</f>
        <v>-0.48062888120161773</v>
      </c>
      <c r="C91">
        <f>B91-B115</f>
        <v>-8.2015970521684411E-2</v>
      </c>
      <c r="D91">
        <f t="shared" si="16"/>
        <v>-0.40181120217271343</v>
      </c>
      <c r="F91">
        <f>B89-B105</f>
        <v>-0.16454206280989561</v>
      </c>
    </row>
    <row r="92" spans="1:10" x14ac:dyDescent="0.2">
      <c r="A92" s="1" t="s">
        <v>180</v>
      </c>
      <c r="B92">
        <f>AVERAGE(B67,B82)</f>
        <v>-0.43151832735855322</v>
      </c>
      <c r="C92">
        <f>B92-B116</f>
        <v>-7.6978676416408376E-2</v>
      </c>
      <c r="D92">
        <f t="shared" si="16"/>
        <v>-0.35270064832964892</v>
      </c>
    </row>
    <row r="94" spans="1:10" x14ac:dyDescent="0.2">
      <c r="A94" s="1" t="s">
        <v>80</v>
      </c>
      <c r="B94">
        <f>SUM(B88:B92)</f>
        <v>-1.3625957170241492</v>
      </c>
    </row>
    <row r="95" spans="1:10" x14ac:dyDescent="0.2">
      <c r="F95" t="s">
        <v>194</v>
      </c>
      <c r="G95" t="s">
        <v>195</v>
      </c>
      <c r="H95" t="s">
        <v>202</v>
      </c>
      <c r="I95" t="s">
        <v>201</v>
      </c>
      <c r="J95" t="s">
        <v>211</v>
      </c>
    </row>
    <row r="96" spans="1:10" x14ac:dyDescent="0.2">
      <c r="A96" s="1" t="s">
        <v>183</v>
      </c>
      <c r="B96">
        <f>AVERAGE(B4:B7,B14:B17)</f>
        <v>0.32023338871975149</v>
      </c>
      <c r="C96">
        <f>B96-B112</f>
        <v>4.3834022974428066E-2</v>
      </c>
      <c r="F96">
        <v>0</v>
      </c>
      <c r="G96" t="s">
        <v>196</v>
      </c>
      <c r="H96">
        <v>0</v>
      </c>
      <c r="I96">
        <f>AVERAGE(B$3)</f>
        <v>4.3276507521966323E-2</v>
      </c>
      <c r="J96">
        <f>1*I$96 + 0*I$100</f>
        <v>4.3276507521966323E-2</v>
      </c>
    </row>
    <row r="97" spans="1:10" x14ac:dyDescent="0.2">
      <c r="A97" s="1" t="s">
        <v>184</v>
      </c>
      <c r="B97">
        <f>AVERAGE(B20:B23,B30:B33)</f>
        <v>-0.22127280246375136</v>
      </c>
      <c r="C97">
        <f>B97-B113</f>
        <v>4.684306572117225E-2</v>
      </c>
      <c r="F97">
        <v>1</v>
      </c>
      <c r="G97" t="s">
        <v>196</v>
      </c>
      <c r="H97">
        <v>0</v>
      </c>
      <c r="I97">
        <f>AVERAGE(B$4:B$7)</f>
        <v>0.28078990534109849</v>
      </c>
      <c r="J97">
        <f>(3/4)*I$96 + (1/4)*I$100</f>
        <v>0.11980894700501565</v>
      </c>
    </row>
    <row r="98" spans="1:10" x14ac:dyDescent="0.2">
      <c r="A98" s="1" t="s">
        <v>185</v>
      </c>
      <c r="B98">
        <f>AVERAGE(B36:B39,B46:B49)</f>
        <v>-0.18535337237293881</v>
      </c>
      <c r="C98">
        <f>B98-B114</f>
        <v>3.8284885445010658E-2</v>
      </c>
      <c r="F98">
        <v>2</v>
      </c>
      <c r="G98" t="s">
        <v>196</v>
      </c>
      <c r="H98">
        <v>0</v>
      </c>
      <c r="I98">
        <f>AVERAGE(B$8:B$13)</f>
        <v>0.34884727831098417</v>
      </c>
      <c r="J98">
        <f t="shared" ref="J98" si="17">AVERAGE(I$96,I$100)</f>
        <v>0.19634138648806498</v>
      </c>
    </row>
    <row r="99" spans="1:10" x14ac:dyDescent="0.2">
      <c r="A99" s="1" t="s">
        <v>186</v>
      </c>
      <c r="B99">
        <f>AVERAGE(B52:B55,B62:B65)</f>
        <v>-0.3537998920732921</v>
      </c>
      <c r="C99">
        <f>B99-B115</f>
        <v>4.4813018606641219E-2</v>
      </c>
      <c r="F99">
        <v>3</v>
      </c>
      <c r="G99" t="s">
        <v>196</v>
      </c>
      <c r="H99">
        <v>0</v>
      </c>
      <c r="I99">
        <f>AVERAGE(B$14:B$17)</f>
        <v>0.35967687209840449</v>
      </c>
      <c r="J99">
        <f>(1/4)*I$96 + (3/4)*I$100</f>
        <v>0.27287382597111431</v>
      </c>
    </row>
    <row r="100" spans="1:10" x14ac:dyDescent="0.2">
      <c r="A100" s="1" t="s">
        <v>187</v>
      </c>
      <c r="B100">
        <f>AVERAGE(B68:B71,B78:B81)</f>
        <v>-0.31224527938814184</v>
      </c>
      <c r="C100">
        <f>B100-B116</f>
        <v>4.2294371554003007E-2</v>
      </c>
      <c r="F100">
        <v>4</v>
      </c>
      <c r="G100" t="s">
        <v>196</v>
      </c>
      <c r="H100">
        <v>0</v>
      </c>
      <c r="I100">
        <f>AVERAGE(B$18)</f>
        <v>0.34940626545416364</v>
      </c>
      <c r="J100">
        <f>0*I$96 + 1*I$100</f>
        <v>0.34940626545416364</v>
      </c>
    </row>
    <row r="101" spans="1:10" x14ac:dyDescent="0.2">
      <c r="F101">
        <v>0</v>
      </c>
      <c r="G101" t="s">
        <v>197</v>
      </c>
      <c r="H101">
        <v>1</v>
      </c>
      <c r="I101">
        <f>AVERAGE(B$19)</f>
        <v>-0.5954178292730461</v>
      </c>
      <c r="J101">
        <f>1*I$101 + 0*I$105</f>
        <v>-0.5954178292730461</v>
      </c>
    </row>
    <row r="102" spans="1:10" x14ac:dyDescent="0.2">
      <c r="A102" s="1" t="s">
        <v>81</v>
      </c>
      <c r="B102">
        <f>SUM(B96:B100)</f>
        <v>-0.75243795757837262</v>
      </c>
      <c r="F102">
        <v>1</v>
      </c>
      <c r="G102" t="s">
        <v>197</v>
      </c>
      <c r="H102">
        <v>1</v>
      </c>
      <c r="I102">
        <f>AVERAGE(B$20:B$23)</f>
        <v>-0.30437465550207321</v>
      </c>
      <c r="J102">
        <f>(3/4)*I$101+ (1/4)*I$105</f>
        <v>-0.47480488110435815</v>
      </c>
    </row>
    <row r="103" spans="1:10" x14ac:dyDescent="0.2">
      <c r="F103">
        <v>2</v>
      </c>
      <c r="G103" t="s">
        <v>197</v>
      </c>
      <c r="H103">
        <v>1</v>
      </c>
      <c r="I103">
        <f>AVERAGE(B$24:B$29)</f>
        <v>-0.18964987012577458</v>
      </c>
      <c r="J103">
        <f>AVERAGE(I$101,I$105)</f>
        <v>-0.3541919329356702</v>
      </c>
    </row>
    <row r="104" spans="1:10" x14ac:dyDescent="0.2">
      <c r="A104" s="1" t="s">
        <v>189</v>
      </c>
      <c r="B104">
        <f>AVERAGE(B8:B13)</f>
        <v>0.34884727831098417</v>
      </c>
      <c r="C104">
        <f>B104-B112</f>
        <v>7.2447912565660744E-2</v>
      </c>
      <c r="F104">
        <v>3</v>
      </c>
      <c r="G104" t="s">
        <v>197</v>
      </c>
      <c r="H104">
        <v>1</v>
      </c>
      <c r="I104">
        <f>AVERAGE(B$30:B$33)</f>
        <v>-0.13817094942542951</v>
      </c>
      <c r="J104">
        <f>(1/4)*I$101+ (3/4)*I$105</f>
        <v>-0.23357898476698224</v>
      </c>
    </row>
    <row r="105" spans="1:10" x14ac:dyDescent="0.2">
      <c r="A105" s="1" t="s">
        <v>190</v>
      </c>
      <c r="B105">
        <f>AVERAGE(B24:B29)</f>
        <v>-0.18964987012577458</v>
      </c>
      <c r="C105">
        <f t="shared" ref="C105:C108" si="18">B105-B113</f>
        <v>7.8465998059149028E-2</v>
      </c>
      <c r="F105">
        <v>4</v>
      </c>
      <c r="G105" t="s">
        <v>197</v>
      </c>
      <c r="H105">
        <v>1</v>
      </c>
      <c r="I105">
        <f>AVERAGE(B$34)</f>
        <v>-0.11296603659829429</v>
      </c>
      <c r="J105">
        <f>0*I$101 + 1*I$105</f>
        <v>-0.11296603659829429</v>
      </c>
    </row>
    <row r="106" spans="1:10" x14ac:dyDescent="0.2">
      <c r="A106" s="1" t="s">
        <v>191</v>
      </c>
      <c r="B106">
        <f>AVERAGE(B40:B45)</f>
        <v>-0.16228862031112357</v>
      </c>
      <c r="C106">
        <f t="shared" si="18"/>
        <v>6.1349637506825899E-2</v>
      </c>
      <c r="F106">
        <v>0</v>
      </c>
      <c r="G106" t="s">
        <v>198</v>
      </c>
      <c r="H106">
        <v>2</v>
      </c>
      <c r="I106">
        <f>AVERAGE(B$35)</f>
        <v>-0.48833170118817293</v>
      </c>
      <c r="J106">
        <f>1*I$106+ 0*I$110</f>
        <v>-0.48833170118817293</v>
      </c>
    </row>
    <row r="107" spans="1:10" x14ac:dyDescent="0.2">
      <c r="A107" s="1" t="s">
        <v>192</v>
      </c>
      <c r="B107">
        <f>AVERAGE(B57:B61)</f>
        <v>-0.32980137799796977</v>
      </c>
      <c r="C107">
        <f t="shared" si="18"/>
        <v>6.881153268196355E-2</v>
      </c>
      <c r="F107">
        <v>1</v>
      </c>
      <c r="G107" t="s">
        <v>198</v>
      </c>
      <c r="H107">
        <v>2</v>
      </c>
      <c r="I107">
        <f>AVERAGE(B$36:B$39)</f>
        <v>-0.24977864600418442</v>
      </c>
      <c r="J107">
        <f>(3/4)*I$106 + (1/4)*I$110</f>
        <v>-0.39046483160227297</v>
      </c>
    </row>
    <row r="108" spans="1:10" x14ac:dyDescent="0.2">
      <c r="A108" s="1" t="s">
        <v>193</v>
      </c>
      <c r="B108">
        <f>AVERAGE(B72:B77)</f>
        <v>-0.28517104121733422</v>
      </c>
      <c r="C108">
        <f t="shared" si="18"/>
        <v>6.9368609724810626E-2</v>
      </c>
      <c r="F108">
        <v>2</v>
      </c>
      <c r="G108" t="s">
        <v>198</v>
      </c>
      <c r="H108">
        <v>2</v>
      </c>
      <c r="I108">
        <f>AVERAGE(B$40:B$45)</f>
        <v>-0.16228862031112357</v>
      </c>
      <c r="J108">
        <f>AVERAGE(I$106,I$110)</f>
        <v>-0.292597962016373</v>
      </c>
    </row>
    <row r="109" spans="1:10" x14ac:dyDescent="0.2">
      <c r="F109">
        <v>3</v>
      </c>
      <c r="G109" t="s">
        <v>198</v>
      </c>
      <c r="H109">
        <v>2</v>
      </c>
      <c r="I109">
        <f>AVERAGE(B$46:B$49)</f>
        <v>-0.12092809874169319</v>
      </c>
      <c r="J109">
        <f>(1/4)*I$106 + (3/4)*I$110</f>
        <v>-0.19473109243047304</v>
      </c>
    </row>
    <row r="110" spans="1:10" x14ac:dyDescent="0.2">
      <c r="A110" s="1" t="s">
        <v>81</v>
      </c>
      <c r="B110">
        <f>SUM(B104:B108)</f>
        <v>-0.618063631341218</v>
      </c>
      <c r="F110">
        <v>4</v>
      </c>
      <c r="G110" t="s">
        <v>198</v>
      </c>
      <c r="H110">
        <v>2</v>
      </c>
      <c r="I110">
        <f>AVERAGE(B$50)</f>
        <v>-9.6864222844573078E-2</v>
      </c>
      <c r="J110">
        <f>0*I$106 + 1*I$110</f>
        <v>-9.6864222844573078E-2</v>
      </c>
    </row>
    <row r="111" spans="1:10" x14ac:dyDescent="0.2">
      <c r="F111">
        <v>0</v>
      </c>
      <c r="G111" t="s">
        <v>199</v>
      </c>
      <c r="H111">
        <v>3</v>
      </c>
      <c r="I111">
        <f>AVERAGE(B$51)</f>
        <v>-0.75327408367171245</v>
      </c>
      <c r="J111">
        <f>1*I$111 + 0*I$115</f>
        <v>-0.75327408367171245</v>
      </c>
    </row>
    <row r="112" spans="1:10" x14ac:dyDescent="0.2">
      <c r="A112" s="1" t="s">
        <v>70</v>
      </c>
      <c r="B112">
        <f>SUMPRODUCT(B3:B18,C3:C18)</f>
        <v>0.27639936574532342</v>
      </c>
      <c r="F112">
        <v>1</v>
      </c>
      <c r="G112" t="s">
        <v>199</v>
      </c>
      <c r="H112">
        <v>3</v>
      </c>
      <c r="I112">
        <f>AVERAGE(B$52:B$55)</f>
        <v>-0.45458084699018642</v>
      </c>
      <c r="J112">
        <f>(3/4)*I$111 + (1/4)*I$115</f>
        <v>-0.61695148243666509</v>
      </c>
    </row>
    <row r="113" spans="1:10" x14ac:dyDescent="0.2">
      <c r="A113" s="1" t="s">
        <v>71</v>
      </c>
      <c r="B113">
        <f>SUMPRODUCT(B19:B34,C19:C34)</f>
        <v>-0.26811586818492361</v>
      </c>
      <c r="F113">
        <v>2</v>
      </c>
      <c r="G113" t="s">
        <v>199</v>
      </c>
      <c r="H113">
        <v>3</v>
      </c>
      <c r="I113">
        <f>AVERAGE(B$56:B$61)</f>
        <v>-0.32420700684984638</v>
      </c>
      <c r="J113">
        <f>AVERAGE(I$111,I$115)</f>
        <v>-0.48062888120161773</v>
      </c>
    </row>
    <row r="114" spans="1:10" x14ac:dyDescent="0.2">
      <c r="A114" s="1" t="s">
        <v>72</v>
      </c>
      <c r="B114">
        <f>SUMPRODUCT(B35:B50,C35:C50)</f>
        <v>-0.22363825781794947</v>
      </c>
      <c r="F114">
        <v>3</v>
      </c>
      <c r="G114" t="s">
        <v>199</v>
      </c>
      <c r="H114">
        <v>3</v>
      </c>
      <c r="I114">
        <f>AVERAGE(B$62:B$65)</f>
        <v>-0.25301893715639778</v>
      </c>
      <c r="J114">
        <f>(1/4)*I$111 + (3/4)*I$115</f>
        <v>-0.34430627996657037</v>
      </c>
    </row>
    <row r="115" spans="1:10" x14ac:dyDescent="0.2">
      <c r="A115" s="1" t="s">
        <v>181</v>
      </c>
      <c r="B115">
        <f>SUMPRODUCT(B51:B66,C51:C66)</f>
        <v>-0.39861291067993332</v>
      </c>
      <c r="F115">
        <v>4</v>
      </c>
      <c r="G115" t="s">
        <v>199</v>
      </c>
      <c r="H115">
        <v>3</v>
      </c>
      <c r="I115">
        <f>AVERAGE(B$66)</f>
        <v>-0.20798367873152301</v>
      </c>
      <c r="J115">
        <f>0*I$111 + 1*I$115</f>
        <v>-0.20798367873152301</v>
      </c>
    </row>
    <row r="116" spans="1:10" x14ac:dyDescent="0.2">
      <c r="A116" s="1" t="s">
        <v>182</v>
      </c>
      <c r="B116">
        <f>SUMPRODUCT(B67:B82,C67:C82)</f>
        <v>-0.35453965094214485</v>
      </c>
      <c r="F116">
        <v>0</v>
      </c>
      <c r="G116" t="s">
        <v>200</v>
      </c>
      <c r="H116">
        <v>4</v>
      </c>
      <c r="I116">
        <f>AVERAGE(B$67)</f>
        <v>-0.68178728840462099</v>
      </c>
      <c r="J116">
        <f>1*I$116+ 0*I$120</f>
        <v>-0.68178728840462099</v>
      </c>
    </row>
    <row r="117" spans="1:10" x14ac:dyDescent="0.2">
      <c r="F117">
        <v>1</v>
      </c>
      <c r="G117" t="s">
        <v>200</v>
      </c>
      <c r="H117">
        <v>4</v>
      </c>
      <c r="I117">
        <f>AVERAGE(B$68:B$71)</f>
        <v>-0.40312051792732362</v>
      </c>
      <c r="J117">
        <f>(3/4)*I$116 + (1/4)*I$120</f>
        <v>-0.55665280788158711</v>
      </c>
    </row>
    <row r="118" spans="1:10" x14ac:dyDescent="0.2">
      <c r="A118" s="1" t="s">
        <v>73</v>
      </c>
      <c r="B118">
        <f>SUM(B112:B116)</f>
        <v>-0.96850732187962785</v>
      </c>
      <c r="F118">
        <v>2</v>
      </c>
      <c r="G118" t="s">
        <v>200</v>
      </c>
      <c r="H118">
        <v>4</v>
      </c>
      <c r="I118">
        <f>AVERAGE(B$72:B$77)</f>
        <v>-0.28517104121733422</v>
      </c>
      <c r="J118">
        <f>AVERAGE(I$116,I$120)</f>
        <v>-0.43151832735855322</v>
      </c>
    </row>
    <row r="119" spans="1:10" x14ac:dyDescent="0.2">
      <c r="F119">
        <v>3</v>
      </c>
      <c r="G119" t="s">
        <v>200</v>
      </c>
      <c r="H119">
        <v>4</v>
      </c>
      <c r="I119">
        <f>AVERAGE(B$78:B$81)</f>
        <v>-0.22137004084896006</v>
      </c>
      <c r="J119">
        <f>(1/4)*I$116 + (3/4)*I$120</f>
        <v>-0.30638384683551934</v>
      </c>
    </row>
    <row r="120" spans="1:10" x14ac:dyDescent="0.2">
      <c r="F120">
        <v>4</v>
      </c>
      <c r="G120" t="s">
        <v>200</v>
      </c>
      <c r="H120">
        <v>4</v>
      </c>
      <c r="I120">
        <f>AVERAGE(B$82)</f>
        <v>-0.18124936631248545</v>
      </c>
      <c r="J120">
        <f>0*I$116 + 1*I$120</f>
        <v>-0.18124936631248545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8542-EC01-654B-8213-6814421F81B6}">
  <dimension ref="A1:S79"/>
  <sheetViews>
    <sheetView topLeftCell="F1" workbookViewId="0">
      <selection activeCell="N15" sqref="N15"/>
    </sheetView>
  </sheetViews>
  <sheetFormatPr baseColWidth="10" defaultRowHeight="16" x14ac:dyDescent="0.2"/>
  <cols>
    <col min="17" max="17" width="16" customWidth="1"/>
    <col min="18" max="18" width="15.5" customWidth="1"/>
  </cols>
  <sheetData>
    <row r="1" spans="1:15" x14ac:dyDescent="0.2">
      <c r="A1" t="s">
        <v>1</v>
      </c>
      <c r="B1" t="s">
        <v>2</v>
      </c>
      <c r="C1" t="s">
        <v>5</v>
      </c>
      <c r="D1" t="s">
        <v>6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F2*D2</f>
        <v>8.3400000000000002E-2</v>
      </c>
      <c r="D2">
        <v>10</v>
      </c>
      <c r="E2" s="3">
        <v>1</v>
      </c>
      <c r="F2">
        <f>R29*S29</f>
        <v>8.3400000000000002E-3</v>
      </c>
      <c r="G2">
        <f>LOG(F2)</f>
        <v>-2.0788339493622612</v>
      </c>
      <c r="H2" s="1">
        <v>0.14000000000000001</v>
      </c>
      <c r="I2">
        <f>(E2*F2)/(1+(E2-H2)*F2)</f>
        <v>8.2806081659902511E-3</v>
      </c>
      <c r="J2">
        <f>1-I2</f>
        <v>0.9917193918340097</v>
      </c>
      <c r="K2">
        <v>100000</v>
      </c>
      <c r="L2">
        <f>K2-K3</f>
        <v>828.06081659902702</v>
      </c>
      <c r="M2">
        <f>E2*K3+H2*L2</f>
        <v>99287.86769772484</v>
      </c>
      <c r="N2">
        <f>SUM(M2:M$25)</f>
        <v>8029360.5204333896</v>
      </c>
      <c r="O2">
        <f>N2/K2</f>
        <v>80.2936052043339</v>
      </c>
    </row>
    <row r="3" spans="1:15" x14ac:dyDescent="0.2">
      <c r="A3" t="s">
        <v>10</v>
      </c>
      <c r="B3">
        <v>1</v>
      </c>
      <c r="C3">
        <f t="shared" ref="C3:C25" si="0">F3*D3</f>
        <v>3.4500000000000004E-3</v>
      </c>
      <c r="D3">
        <v>10</v>
      </c>
      <c r="E3" s="3">
        <v>4</v>
      </c>
      <c r="F3">
        <f t="shared" ref="F3:F25" si="1">R30*S30</f>
        <v>3.4500000000000004E-4</v>
      </c>
      <c r="G3">
        <f t="shared" ref="G3:G25" si="2">LOG(F3)</f>
        <v>-3.462180904926726</v>
      </c>
      <c r="H3">
        <v>1.58</v>
      </c>
      <c r="I3">
        <f t="shared" ref="I3:I24" si="3">(E3*F3)/(1+(E3-H3)*F3)</f>
        <v>1.3788487991376001E-3</v>
      </c>
      <c r="J3">
        <f t="shared" ref="J3:J25" si="4">1-I3</f>
        <v>0.99862115120086237</v>
      </c>
      <c r="K3">
        <f>100000*PRODUCT(J2:J$2)</f>
        <v>99171.939183400973</v>
      </c>
      <c r="L3">
        <f t="shared" ref="L3:L25" si="5">K3-K4</f>
        <v>136.74310925118334</v>
      </c>
      <c r="M3">
        <f t="shared" ref="M3:M19" si="6">E3*K4+H3*L3</f>
        <v>396356.83840921603</v>
      </c>
      <c r="N3">
        <f>SUM(M3:M$25)</f>
        <v>7930072.6527356645</v>
      </c>
      <c r="O3">
        <f t="shared" ref="O3:O25" si="7">N3/K3</f>
        <v>79.962867702631058</v>
      </c>
    </row>
    <row r="4" spans="1:15" x14ac:dyDescent="0.2">
      <c r="A4" t="s">
        <v>11</v>
      </c>
      <c r="B4">
        <v>5</v>
      </c>
      <c r="C4">
        <f t="shared" si="0"/>
        <v>1.8000000000000002E-3</v>
      </c>
      <c r="D4">
        <v>10</v>
      </c>
      <c r="E4" s="3">
        <v>5</v>
      </c>
      <c r="F4">
        <f t="shared" si="1"/>
        <v>1.8000000000000001E-4</v>
      </c>
      <c r="G4">
        <f t="shared" si="2"/>
        <v>-3.744727494896694</v>
      </c>
      <c r="H4">
        <v>2.38</v>
      </c>
      <c r="I4">
        <f t="shared" si="3"/>
        <v>8.995757600715503E-4</v>
      </c>
      <c r="J4">
        <f t="shared" si="4"/>
        <v>0.9991004242399284</v>
      </c>
      <c r="K4">
        <f>100000*PRODUCT(J$2:J3)</f>
        <v>99035.19607414979</v>
      </c>
      <c r="L4">
        <f t="shared" si="5"/>
        <v>89.089661782243638</v>
      </c>
      <c r="M4">
        <f t="shared" si="6"/>
        <v>494942.56545687944</v>
      </c>
      <c r="N4">
        <f>SUM(M4:M$25)</f>
        <v>7533715.8143264493</v>
      </c>
      <c r="O4">
        <f t="shared" si="7"/>
        <v>76.071095054790362</v>
      </c>
    </row>
    <row r="5" spans="1:15" x14ac:dyDescent="0.2">
      <c r="A5" t="s">
        <v>12</v>
      </c>
      <c r="B5">
        <v>10</v>
      </c>
      <c r="C5">
        <f t="shared" si="0"/>
        <v>2.2499999999999998E-3</v>
      </c>
      <c r="D5">
        <v>10</v>
      </c>
      <c r="E5" s="3">
        <v>5</v>
      </c>
      <c r="F5">
        <f t="shared" si="1"/>
        <v>2.2499999999999999E-4</v>
      </c>
      <c r="G5">
        <f t="shared" si="2"/>
        <v>-3.6478174818886377</v>
      </c>
      <c r="H5">
        <v>2.78</v>
      </c>
      <c r="I5">
        <f t="shared" si="3"/>
        <v>1.1244383430476475E-3</v>
      </c>
      <c r="J5">
        <f t="shared" si="4"/>
        <v>0.99887556165695235</v>
      </c>
      <c r="K5">
        <f>100000*PRODUCT(J$2:J4)</f>
        <v>98946.106412367546</v>
      </c>
      <c r="L5">
        <f t="shared" si="5"/>
        <v>111.25879594533762</v>
      </c>
      <c r="M5">
        <f t="shared" si="6"/>
        <v>494483.53753483907</v>
      </c>
      <c r="N5">
        <f>SUM(M5:M$25)</f>
        <v>7038773.24886957</v>
      </c>
      <c r="O5">
        <f t="shared" si="7"/>
        <v>71.137445464855347</v>
      </c>
    </row>
    <row r="6" spans="1:15" x14ac:dyDescent="0.2">
      <c r="A6" t="s">
        <v>13</v>
      </c>
      <c r="B6">
        <v>15</v>
      </c>
      <c r="C6">
        <f t="shared" si="0"/>
        <v>7.2000000000000007E-3</v>
      </c>
      <c r="D6">
        <v>10</v>
      </c>
      <c r="E6" s="3">
        <v>5</v>
      </c>
      <c r="F6">
        <f t="shared" si="1"/>
        <v>7.2000000000000005E-4</v>
      </c>
      <c r="G6">
        <f t="shared" si="2"/>
        <v>-3.1426675035687315</v>
      </c>
      <c r="H6">
        <v>2.97</v>
      </c>
      <c r="I6">
        <f t="shared" si="3"/>
        <v>3.5947459193642574E-3</v>
      </c>
      <c r="J6">
        <f t="shared" si="4"/>
        <v>0.99640525408063574</v>
      </c>
      <c r="K6">
        <f>100000*PRODUCT(J$2:J5)</f>
        <v>98834.847616422208</v>
      </c>
      <c r="L6">
        <f t="shared" si="5"/>
        <v>355.28616516012698</v>
      </c>
      <c r="M6">
        <f t="shared" si="6"/>
        <v>493453.007166836</v>
      </c>
      <c r="N6">
        <f>SUM(M6:M$25)</f>
        <v>6544289.7113347305</v>
      </c>
      <c r="O6">
        <f t="shared" si="7"/>
        <v>66.214395723390012</v>
      </c>
    </row>
    <row r="7" spans="1:15" x14ac:dyDescent="0.2">
      <c r="A7" t="s">
        <v>14</v>
      </c>
      <c r="B7">
        <v>20</v>
      </c>
      <c r="C7">
        <f t="shared" si="0"/>
        <v>1.3500000000000002E-2</v>
      </c>
      <c r="D7">
        <v>10</v>
      </c>
      <c r="E7" s="3">
        <v>5</v>
      </c>
      <c r="F7">
        <f t="shared" si="1"/>
        <v>1.3500000000000001E-3</v>
      </c>
      <c r="G7">
        <f t="shared" si="2"/>
        <v>-2.8696662315049939</v>
      </c>
      <c r="H7">
        <v>2.6</v>
      </c>
      <c r="I7">
        <f t="shared" si="3"/>
        <v>6.7282006299589341E-3</v>
      </c>
      <c r="J7">
        <f t="shared" si="4"/>
        <v>0.99327179937004106</v>
      </c>
      <c r="K7">
        <f>100000*PRODUCT(J$2:J6)</f>
        <v>98479.561451262081</v>
      </c>
      <c r="L7">
        <f t="shared" si="5"/>
        <v>662.5902473944443</v>
      </c>
      <c r="M7">
        <f t="shared" si="6"/>
        <v>490807.59066256374</v>
      </c>
      <c r="N7">
        <f>SUM(M7:M$25)</f>
        <v>6050836.7041678941</v>
      </c>
      <c r="O7">
        <f t="shared" si="7"/>
        <v>61.442563461886216</v>
      </c>
    </row>
    <row r="8" spans="1:15" x14ac:dyDescent="0.2">
      <c r="A8" t="s">
        <v>15</v>
      </c>
      <c r="B8">
        <v>25</v>
      </c>
      <c r="C8">
        <f t="shared" si="0"/>
        <v>1.7250000000000001E-2</v>
      </c>
      <c r="D8">
        <v>10</v>
      </c>
      <c r="E8" s="3">
        <v>5</v>
      </c>
      <c r="F8">
        <f t="shared" si="1"/>
        <v>1.725E-3</v>
      </c>
      <c r="G8">
        <f t="shared" si="2"/>
        <v>-2.7632109005907073</v>
      </c>
      <c r="H8">
        <v>2.59</v>
      </c>
      <c r="I8">
        <f t="shared" si="3"/>
        <v>8.5892921651464452E-3</v>
      </c>
      <c r="J8">
        <f t="shared" si="4"/>
        <v>0.99141070783485352</v>
      </c>
      <c r="K8">
        <f>100000*PRODUCT(J$2:J7)</f>
        <v>97816.971203867637</v>
      </c>
      <c r="L8">
        <f t="shared" si="5"/>
        <v>840.1785443797562</v>
      </c>
      <c r="M8">
        <f t="shared" si="6"/>
        <v>487060.02572738298</v>
      </c>
      <c r="N8">
        <f>SUM(M8:M$25)</f>
        <v>5560029.1135053299</v>
      </c>
      <c r="O8">
        <f t="shared" si="7"/>
        <v>56.841149803312341</v>
      </c>
    </row>
    <row r="9" spans="1:15" x14ac:dyDescent="0.2">
      <c r="A9" t="s">
        <v>16</v>
      </c>
      <c r="B9">
        <v>30</v>
      </c>
      <c r="C9">
        <f t="shared" si="0"/>
        <v>2.86E-2</v>
      </c>
      <c r="D9">
        <v>10</v>
      </c>
      <c r="E9" s="3">
        <v>5</v>
      </c>
      <c r="F9">
        <f t="shared" si="1"/>
        <v>2.8600000000000001E-3</v>
      </c>
      <c r="G9">
        <f t="shared" si="2"/>
        <v>-2.5436339668709569</v>
      </c>
      <c r="H9">
        <v>2.57</v>
      </c>
      <c r="I9">
        <f t="shared" si="3"/>
        <v>1.420130377899673E-2</v>
      </c>
      <c r="J9">
        <f t="shared" si="4"/>
        <v>0.98579869622100325</v>
      </c>
      <c r="K9">
        <f>100000*PRODUCT(J$2:J8)</f>
        <v>96976.792659487881</v>
      </c>
      <c r="L9">
        <f t="shared" si="5"/>
        <v>1377.196892070162</v>
      </c>
      <c r="M9">
        <f t="shared" si="6"/>
        <v>481537.37484970887</v>
      </c>
      <c r="N9">
        <f>SUM(M9:M$25)</f>
        <v>5072969.0877779471</v>
      </c>
      <c r="O9">
        <f t="shared" si="7"/>
        <v>52.311165884713603</v>
      </c>
    </row>
    <row r="10" spans="1:15" x14ac:dyDescent="0.2">
      <c r="A10" t="s">
        <v>17</v>
      </c>
      <c r="B10">
        <v>35</v>
      </c>
      <c r="C10">
        <f t="shared" si="0"/>
        <v>3.5400000000000001E-2</v>
      </c>
      <c r="D10">
        <v>10</v>
      </c>
      <c r="E10" s="3">
        <v>5</v>
      </c>
      <c r="F10">
        <f t="shared" si="1"/>
        <v>3.5400000000000002E-3</v>
      </c>
      <c r="G10">
        <f t="shared" si="2"/>
        <v>-2.4509967379742124</v>
      </c>
      <c r="H10">
        <v>2.6</v>
      </c>
      <c r="I10">
        <f t="shared" si="3"/>
        <v>1.7550887658453775E-2</v>
      </c>
      <c r="J10">
        <f t="shared" si="4"/>
        <v>0.98244911234154619</v>
      </c>
      <c r="K10">
        <f>100000*PRODUCT(J$2:J9)</f>
        <v>95599.595767417719</v>
      </c>
      <c r="L10">
        <f t="shared" si="5"/>
        <v>1677.8577655075351</v>
      </c>
      <c r="M10">
        <f t="shared" si="6"/>
        <v>473971.12019987049</v>
      </c>
      <c r="N10">
        <f>SUM(M10:M$25)</f>
        <v>4591431.7129282393</v>
      </c>
      <c r="O10">
        <f t="shared" si="7"/>
        <v>48.027731457135431</v>
      </c>
    </row>
    <row r="11" spans="1:15" x14ac:dyDescent="0.2">
      <c r="A11" t="s">
        <v>18</v>
      </c>
      <c r="B11">
        <v>40</v>
      </c>
      <c r="C11">
        <f t="shared" si="0"/>
        <v>3.3149999999999999E-2</v>
      </c>
      <c r="D11">
        <v>10</v>
      </c>
      <c r="E11" s="3">
        <v>5</v>
      </c>
      <c r="F11">
        <f t="shared" si="1"/>
        <v>3.3150000000000002E-3</v>
      </c>
      <c r="G11">
        <f t="shared" si="2"/>
        <v>-2.479516467259208</v>
      </c>
      <c r="H11">
        <v>2.57</v>
      </c>
      <c r="I11">
        <f t="shared" si="3"/>
        <v>1.6442547877698593E-2</v>
      </c>
      <c r="J11">
        <f t="shared" si="4"/>
        <v>0.98355745212230139</v>
      </c>
      <c r="K11">
        <f>100000*PRODUCT(J$2:J10)</f>
        <v>93921.738001910184</v>
      </c>
      <c r="L11">
        <f t="shared" si="5"/>
        <v>1544.3126738530846</v>
      </c>
      <c r="M11">
        <f t="shared" si="6"/>
        <v>465856.01021208789</v>
      </c>
      <c r="N11">
        <f>SUM(M11:M$25)</f>
        <v>4117460.5927283689</v>
      </c>
      <c r="O11">
        <f t="shared" si="7"/>
        <v>43.839271720510837</v>
      </c>
    </row>
    <row r="12" spans="1:15" x14ac:dyDescent="0.2">
      <c r="A12" t="s">
        <v>19</v>
      </c>
      <c r="B12">
        <v>45</v>
      </c>
      <c r="C12">
        <f t="shared" si="0"/>
        <v>4.65E-2</v>
      </c>
      <c r="D12">
        <v>10</v>
      </c>
      <c r="E12" s="3">
        <v>5</v>
      </c>
      <c r="F12">
        <f t="shared" si="1"/>
        <v>4.6499999999999996E-3</v>
      </c>
      <c r="G12">
        <f t="shared" si="2"/>
        <v>-2.332547047110046</v>
      </c>
      <c r="H12">
        <v>2.65</v>
      </c>
      <c r="I12">
        <f t="shared" si="3"/>
        <v>2.2998681903499508E-2</v>
      </c>
      <c r="J12">
        <f t="shared" si="4"/>
        <v>0.97700131809650048</v>
      </c>
      <c r="K12">
        <f>100000*PRODUCT(J$2:J11)</f>
        <v>92377.425328057099</v>
      </c>
      <c r="L12">
        <f t="shared" si="5"/>
        <v>2124.559020184257</v>
      </c>
      <c r="M12">
        <f t="shared" si="6"/>
        <v>456894.41294285248</v>
      </c>
      <c r="N12">
        <f>SUM(M12:M$25)</f>
        <v>3651604.5825162809</v>
      </c>
      <c r="O12">
        <f t="shared" si="7"/>
        <v>39.52918767272903</v>
      </c>
    </row>
    <row r="13" spans="1:15" x14ac:dyDescent="0.2">
      <c r="A13" t="s">
        <v>20</v>
      </c>
      <c r="B13">
        <v>50</v>
      </c>
      <c r="C13">
        <f t="shared" si="0"/>
        <v>4.6699999999999998E-2</v>
      </c>
      <c r="D13">
        <v>10</v>
      </c>
      <c r="E13" s="3">
        <v>5</v>
      </c>
      <c r="F13">
        <f t="shared" si="1"/>
        <v>4.6699999999999997E-3</v>
      </c>
      <c r="G13">
        <f t="shared" si="2"/>
        <v>-2.3306831194338877</v>
      </c>
      <c r="H13">
        <v>2.66</v>
      </c>
      <c r="I13">
        <f t="shared" si="3"/>
        <v>2.3097594111073018E-2</v>
      </c>
      <c r="J13">
        <f t="shared" si="4"/>
        <v>0.97690240588892696</v>
      </c>
      <c r="K13">
        <f>100000*PRODUCT(J$2:J12)</f>
        <v>90252.866307872842</v>
      </c>
      <c r="L13">
        <f t="shared" si="5"/>
        <v>2084.6240733401937</v>
      </c>
      <c r="M13">
        <f t="shared" si="6"/>
        <v>446386.31120774819</v>
      </c>
      <c r="N13">
        <f>SUM(M13:M$25)</f>
        <v>3194710.1695734286</v>
      </c>
      <c r="O13">
        <f t="shared" si="7"/>
        <v>35.397326425906002</v>
      </c>
    </row>
    <row r="14" spans="1:15" x14ac:dyDescent="0.2">
      <c r="A14" t="s">
        <v>21</v>
      </c>
      <c r="B14">
        <v>55</v>
      </c>
      <c r="C14">
        <f t="shared" si="0"/>
        <v>36.1</v>
      </c>
      <c r="D14">
        <v>5000</v>
      </c>
      <c r="E14" s="3">
        <v>5</v>
      </c>
      <c r="F14">
        <f t="shared" si="1"/>
        <v>7.2199999999999999E-3</v>
      </c>
      <c r="G14">
        <f t="shared" si="2"/>
        <v>-2.141462802430361</v>
      </c>
      <c r="H14">
        <v>2.64</v>
      </c>
      <c r="I14">
        <f t="shared" si="3"/>
        <v>3.549519035254492E-2</v>
      </c>
      <c r="J14">
        <f t="shared" si="4"/>
        <v>0.96450480964745511</v>
      </c>
      <c r="K14">
        <f>100000*PRODUCT(J$2:J13)</f>
        <v>88168.242234532649</v>
      </c>
      <c r="L14">
        <f t="shared" si="5"/>
        <v>3129.5485411640257</v>
      </c>
      <c r="M14">
        <f t="shared" si="6"/>
        <v>433455.47661551618</v>
      </c>
      <c r="N14">
        <f>SUM(M14:M$25)</f>
        <v>2748323.8583656806</v>
      </c>
      <c r="O14">
        <f t="shared" si="7"/>
        <v>31.171358175146324</v>
      </c>
    </row>
    <row r="15" spans="1:15" x14ac:dyDescent="0.2">
      <c r="A15" t="s">
        <v>22</v>
      </c>
      <c r="B15">
        <v>60</v>
      </c>
      <c r="C15">
        <f t="shared" si="0"/>
        <v>52.550000000000004</v>
      </c>
      <c r="D15">
        <v>5000</v>
      </c>
      <c r="E15" s="3">
        <v>5</v>
      </c>
      <c r="F15">
        <f t="shared" si="1"/>
        <v>1.051E-2</v>
      </c>
      <c r="G15">
        <f t="shared" si="2"/>
        <v>-1.9783972839717578</v>
      </c>
      <c r="H15">
        <v>2.62</v>
      </c>
      <c r="I15">
        <f t="shared" si="3"/>
        <v>5.1267602445937803E-2</v>
      </c>
      <c r="J15">
        <f t="shared" si="4"/>
        <v>0.94873239755406225</v>
      </c>
      <c r="K15">
        <f>100000*PRODUCT(J$2:J14)</f>
        <v>85038.693693368623</v>
      </c>
      <c r="L15">
        <f t="shared" si="5"/>
        <v>4359.7299407935061</v>
      </c>
      <c r="M15">
        <f t="shared" si="6"/>
        <v>414817.31120775454</v>
      </c>
      <c r="N15">
        <f>SUM(M15:M$25)</f>
        <v>2314868.3817501641</v>
      </c>
      <c r="O15">
        <f t="shared" si="7"/>
        <v>27.221353965020739</v>
      </c>
    </row>
    <row r="16" spans="1:15" x14ac:dyDescent="0.2">
      <c r="A16" t="s">
        <v>23</v>
      </c>
      <c r="B16">
        <v>65</v>
      </c>
      <c r="C16">
        <f t="shared" si="0"/>
        <v>73.05</v>
      </c>
      <c r="D16">
        <v>5000</v>
      </c>
      <c r="E16" s="3">
        <v>5</v>
      </c>
      <c r="F16">
        <f t="shared" si="1"/>
        <v>1.461E-2</v>
      </c>
      <c r="G16">
        <f t="shared" si="2"/>
        <v>-1.8353497840657031</v>
      </c>
      <c r="H16">
        <v>2.6</v>
      </c>
      <c r="I16">
        <f t="shared" si="3"/>
        <v>7.0575346065557307E-2</v>
      </c>
      <c r="J16">
        <f t="shared" si="4"/>
        <v>0.92942465393444273</v>
      </c>
      <c r="K16">
        <f>100000*PRODUCT(J$2:J15)</f>
        <v>80678.963752575117</v>
      </c>
      <c r="L16">
        <f t="shared" si="5"/>
        <v>5693.9457870485348</v>
      </c>
      <c r="M16">
        <f t="shared" si="6"/>
        <v>389729.3488739591</v>
      </c>
      <c r="N16">
        <f>SUM(M16:M$25)</f>
        <v>1900051.07054241</v>
      </c>
      <c r="O16">
        <f t="shared" si="7"/>
        <v>23.550761960322824</v>
      </c>
    </row>
    <row r="17" spans="1:19" x14ac:dyDescent="0.2">
      <c r="A17" t="s">
        <v>24</v>
      </c>
      <c r="B17">
        <v>70</v>
      </c>
      <c r="C17">
        <f t="shared" si="0"/>
        <v>108.74999999999999</v>
      </c>
      <c r="D17">
        <v>5000</v>
      </c>
      <c r="E17" s="3">
        <v>5</v>
      </c>
      <c r="F17">
        <f t="shared" si="1"/>
        <v>2.1749999999999999E-2</v>
      </c>
      <c r="G17">
        <f t="shared" si="2"/>
        <v>-1.6625407387093438</v>
      </c>
      <c r="H17">
        <v>2.63</v>
      </c>
      <c r="I17">
        <f t="shared" si="3"/>
        <v>0.10341900865153497</v>
      </c>
      <c r="J17">
        <f t="shared" si="4"/>
        <v>0.89658099134846503</v>
      </c>
      <c r="K17">
        <f>100000*PRODUCT(J$2:J16)</f>
        <v>74985.017965526582</v>
      </c>
      <c r="L17">
        <f t="shared" si="5"/>
        <v>7754.8762217123003</v>
      </c>
      <c r="M17">
        <f t="shared" si="6"/>
        <v>356546.03318217478</v>
      </c>
      <c r="N17">
        <f>SUM(M17:M$25)</f>
        <v>1510321.7216684506</v>
      </c>
      <c r="O17">
        <f t="shared" si="7"/>
        <v>20.141646460134236</v>
      </c>
    </row>
    <row r="18" spans="1:19" x14ac:dyDescent="0.2">
      <c r="A18" t="s">
        <v>25</v>
      </c>
      <c r="B18">
        <v>75</v>
      </c>
      <c r="C18">
        <f t="shared" si="0"/>
        <v>174.3</v>
      </c>
      <c r="D18">
        <v>5000</v>
      </c>
      <c r="E18" s="3">
        <v>5</v>
      </c>
      <c r="F18">
        <f t="shared" si="1"/>
        <v>3.4860000000000002E-2</v>
      </c>
      <c r="G18">
        <f t="shared" si="2"/>
        <v>-1.4576726172260257</v>
      </c>
      <c r="H18">
        <v>2.61</v>
      </c>
      <c r="I18">
        <f t="shared" si="3"/>
        <v>0.1608949711229066</v>
      </c>
      <c r="J18">
        <f t="shared" si="4"/>
        <v>0.83910502887709337</v>
      </c>
      <c r="K18">
        <f>100000*PRODUCT(J$2:J17)</f>
        <v>67230.141743814282</v>
      </c>
      <c r="L18">
        <f t="shared" si="5"/>
        <v>10816.991714459931</v>
      </c>
      <c r="M18">
        <f t="shared" si="6"/>
        <v>310298.09852151218</v>
      </c>
      <c r="N18">
        <f>SUM(M18:M$25)</f>
        <v>1153775.688486276</v>
      </c>
      <c r="O18">
        <f t="shared" si="7"/>
        <v>17.161583458842443</v>
      </c>
    </row>
    <row r="19" spans="1:19" x14ac:dyDescent="0.2">
      <c r="A19" t="s">
        <v>26</v>
      </c>
      <c r="B19">
        <v>80</v>
      </c>
      <c r="C19">
        <f t="shared" si="0"/>
        <v>289.34999999999997</v>
      </c>
      <c r="D19">
        <v>5000</v>
      </c>
      <c r="E19" s="3">
        <v>5</v>
      </c>
      <c r="F19">
        <f t="shared" si="1"/>
        <v>5.7869999999999998E-2</v>
      </c>
      <c r="G19">
        <f t="shared" si="2"/>
        <v>-1.2375465176364531</v>
      </c>
      <c r="H19">
        <v>2.6</v>
      </c>
      <c r="I19">
        <f t="shared" si="3"/>
        <v>0.25406361292769791</v>
      </c>
      <c r="J19">
        <f t="shared" si="4"/>
        <v>0.74593638707230214</v>
      </c>
      <c r="K19">
        <f>100000*PRODUCT(J$2:J18)</f>
        <v>56413.15002935435</v>
      </c>
      <c r="L19">
        <f t="shared" si="5"/>
        <v>14332.528713090025</v>
      </c>
      <c r="M19">
        <f t="shared" si="6"/>
        <v>247667.6812353557</v>
      </c>
      <c r="N19">
        <f>SUM(M19:M$25)</f>
        <v>843477.58996476373</v>
      </c>
      <c r="O19">
        <f t="shared" si="7"/>
        <v>14.951790309987363</v>
      </c>
    </row>
    <row r="20" spans="1:19" x14ac:dyDescent="0.2">
      <c r="A20" t="s">
        <v>203</v>
      </c>
      <c r="B20">
        <v>85</v>
      </c>
      <c r="C20">
        <f t="shared" si="0"/>
        <v>507.55</v>
      </c>
      <c r="D20">
        <v>5000</v>
      </c>
      <c r="E20" s="3">
        <v>5</v>
      </c>
      <c r="F20">
        <f t="shared" si="1"/>
        <v>0.10151</v>
      </c>
      <c r="G20">
        <f t="shared" si="2"/>
        <v>-0.99349117222470995</v>
      </c>
      <c r="H20">
        <v>2.54</v>
      </c>
      <c r="I20">
        <f t="shared" si="3"/>
        <v>0.4061327282245083</v>
      </c>
      <c r="J20">
        <f t="shared" si="4"/>
        <v>0.5938672717754917</v>
      </c>
      <c r="K20">
        <f>100000*PRODUCT(J$2:J19)</f>
        <v>42080.621316264325</v>
      </c>
      <c r="L20">
        <f t="shared" si="5"/>
        <v>17090.317540556833</v>
      </c>
      <c r="M20">
        <f>K20/F20</f>
        <v>414546.56010505691</v>
      </c>
      <c r="N20">
        <f>SUM(M20:M$25)</f>
        <v>595809.90872940805</v>
      </c>
      <c r="O20">
        <f t="shared" si="7"/>
        <v>14.158771664788256</v>
      </c>
    </row>
    <row r="21" spans="1:19" x14ac:dyDescent="0.2">
      <c r="A21" t="s">
        <v>204</v>
      </c>
      <c r="B21">
        <v>90</v>
      </c>
      <c r="C21">
        <f t="shared" si="0"/>
        <v>886.8</v>
      </c>
      <c r="D21">
        <v>5000</v>
      </c>
      <c r="E21" s="3">
        <v>5</v>
      </c>
      <c r="F21">
        <f t="shared" si="1"/>
        <v>0.17735999999999999</v>
      </c>
      <c r="G21">
        <f t="shared" si="2"/>
        <v>-0.75114431989356822</v>
      </c>
      <c r="H21">
        <v>2.36</v>
      </c>
      <c r="I21">
        <f t="shared" si="3"/>
        <v>0.60399239792337767</v>
      </c>
      <c r="J21">
        <f t="shared" si="4"/>
        <v>0.39600760207662233</v>
      </c>
      <c r="K21">
        <f>100000*PRODUCT(J$2:J20)</f>
        <v>24990.303775707493</v>
      </c>
      <c r="L21">
        <f t="shared" si="5"/>
        <v>15093.953502323207</v>
      </c>
      <c r="M21">
        <f t="shared" ref="M21:M25" si="8">K21/F21</f>
        <v>140901.57744535123</v>
      </c>
      <c r="N21">
        <f>SUM(M21:M$25)</f>
        <v>181263.34862435109</v>
      </c>
      <c r="O21">
        <f t="shared" si="7"/>
        <v>7.2533471482068608</v>
      </c>
    </row>
    <row r="22" spans="1:19" x14ac:dyDescent="0.2">
      <c r="A22" t="s">
        <v>205</v>
      </c>
      <c r="B22">
        <v>95</v>
      </c>
      <c r="C22">
        <f t="shared" si="0"/>
        <v>1421.6000000000001</v>
      </c>
      <c r="D22">
        <v>5000</v>
      </c>
      <c r="E22" s="3">
        <v>5</v>
      </c>
      <c r="F22">
        <f t="shared" si="1"/>
        <v>0.28432000000000002</v>
      </c>
      <c r="G22">
        <f t="shared" si="2"/>
        <v>-0.5461925895387737</v>
      </c>
      <c r="H22">
        <v>2.1</v>
      </c>
      <c r="I22">
        <f t="shared" si="3"/>
        <v>0.77916041847535378</v>
      </c>
      <c r="J22">
        <f t="shared" si="4"/>
        <v>0.22083958152464622</v>
      </c>
      <c r="K22">
        <f>100000*PRODUCT(J$2:J21)</f>
        <v>9896.3502733842852</v>
      </c>
      <c r="L22">
        <f t="shared" si="5"/>
        <v>7710.8444203887811</v>
      </c>
      <c r="M22">
        <f t="shared" si="8"/>
        <v>34807.084529348213</v>
      </c>
      <c r="N22">
        <f>SUM(M22:M$25)</f>
        <v>40361.771178999858</v>
      </c>
      <c r="O22">
        <f t="shared" si="7"/>
        <v>4.0784501421246908</v>
      </c>
    </row>
    <row r="23" spans="1:19" x14ac:dyDescent="0.2">
      <c r="A23" t="s">
        <v>206</v>
      </c>
      <c r="B23">
        <v>100</v>
      </c>
      <c r="C23">
        <f t="shared" si="0"/>
        <v>2117.65</v>
      </c>
      <c r="D23">
        <v>5000</v>
      </c>
      <c r="E23" s="3">
        <v>5</v>
      </c>
      <c r="F23">
        <f t="shared" si="1"/>
        <v>0.42353000000000002</v>
      </c>
      <c r="G23">
        <f t="shared" si="2"/>
        <v>-0.3731158217606439</v>
      </c>
      <c r="H23">
        <v>1.8</v>
      </c>
      <c r="I23">
        <f t="shared" si="3"/>
        <v>0.89910142928956704</v>
      </c>
      <c r="J23">
        <f t="shared" si="4"/>
        <v>0.10089857071043296</v>
      </c>
      <c r="K23">
        <f>100000*PRODUCT(J$2:J22)</f>
        <v>2185.505852995504</v>
      </c>
      <c r="L23">
        <f t="shared" si="5"/>
        <v>1964.9914361489721</v>
      </c>
      <c r="M23">
        <f t="shared" si="8"/>
        <v>5160.2149859407928</v>
      </c>
      <c r="N23">
        <f>SUM(M23:M$25)</f>
        <v>5554.686649651645</v>
      </c>
      <c r="O23">
        <f t="shared" si="7"/>
        <v>2.5416022757560981</v>
      </c>
    </row>
    <row r="24" spans="1:19" x14ac:dyDescent="0.2">
      <c r="A24" t="s">
        <v>207</v>
      </c>
      <c r="B24">
        <v>105</v>
      </c>
      <c r="C24">
        <f t="shared" si="0"/>
        <v>2891.65</v>
      </c>
      <c r="D24">
        <v>5000</v>
      </c>
      <c r="E24" s="3">
        <v>5</v>
      </c>
      <c r="F24">
        <f t="shared" si="1"/>
        <v>0.57833000000000001</v>
      </c>
      <c r="G24">
        <f t="shared" si="2"/>
        <v>-0.23782427873820783</v>
      </c>
      <c r="H24">
        <v>1.51</v>
      </c>
      <c r="I24">
        <f t="shared" si="3"/>
        <v>0.95801653586932323</v>
      </c>
      <c r="J24">
        <f t="shared" si="4"/>
        <v>4.1983464130676773E-2</v>
      </c>
      <c r="K24">
        <f>100000*PRODUCT(J$2:J23)</f>
        <v>220.51441684653193</v>
      </c>
      <c r="L24">
        <f t="shared" si="5"/>
        <v>211.25645773655845</v>
      </c>
      <c r="M24">
        <f t="shared" si="8"/>
        <v>381.29513745877256</v>
      </c>
      <c r="N24">
        <f>SUM(M24:M$25)</f>
        <v>394.47166371085194</v>
      </c>
      <c r="O24">
        <f t="shared" si="7"/>
        <v>1.7888701761635222</v>
      </c>
    </row>
    <row r="25" spans="1:19" x14ac:dyDescent="0.2">
      <c r="A25" t="s">
        <v>208</v>
      </c>
      <c r="B25">
        <v>110</v>
      </c>
      <c r="C25">
        <f t="shared" si="0"/>
        <v>3513.0499999999997</v>
      </c>
      <c r="D25">
        <v>5000</v>
      </c>
      <c r="E25" s="3">
        <v>5</v>
      </c>
      <c r="F25">
        <f t="shared" si="1"/>
        <v>0.70260999999999996</v>
      </c>
      <c r="G25">
        <f t="shared" si="2"/>
        <v>-0.15328567334001791</v>
      </c>
      <c r="H25">
        <v>1.42</v>
      </c>
      <c r="I25">
        <v>1</v>
      </c>
      <c r="J25">
        <f t="shared" si="4"/>
        <v>0</v>
      </c>
      <c r="K25">
        <f>100000*PRODUCT(J$2:J24)</f>
        <v>9.2579591099734806</v>
      </c>
      <c r="L25">
        <f t="shared" si="5"/>
        <v>9.2579591099734806</v>
      </c>
      <c r="M25">
        <f t="shared" si="8"/>
        <v>13.176526252079363</v>
      </c>
      <c r="N25">
        <f>SUM(M25:M$25)</f>
        <v>13.176526252079363</v>
      </c>
      <c r="O25">
        <f t="shared" si="7"/>
        <v>1.4232646845333827</v>
      </c>
    </row>
    <row r="28" spans="1:19" x14ac:dyDescent="0.2">
      <c r="A28" t="s">
        <v>1</v>
      </c>
      <c r="B28" t="s">
        <v>2</v>
      </c>
      <c r="C28" t="s">
        <v>5</v>
      </c>
      <c r="D28" t="s">
        <v>6</v>
      </c>
      <c r="E28" s="1" t="s">
        <v>34</v>
      </c>
      <c r="F28" s="1" t="s">
        <v>35</v>
      </c>
      <c r="G28" s="2" t="s">
        <v>36</v>
      </c>
      <c r="H28" s="1" t="s">
        <v>37</v>
      </c>
      <c r="I28" s="1" t="s">
        <v>38</v>
      </c>
      <c r="J28" s="1" t="s">
        <v>39</v>
      </c>
      <c r="K28" s="1" t="s">
        <v>40</v>
      </c>
      <c r="L28" s="1" t="s">
        <v>41</v>
      </c>
      <c r="M28" s="1" t="s">
        <v>42</v>
      </c>
      <c r="N28" s="1" t="s">
        <v>43</v>
      </c>
      <c r="O28" s="1" t="s">
        <v>44</v>
      </c>
      <c r="Q28" s="1" t="s">
        <v>209</v>
      </c>
      <c r="R28" s="1" t="s">
        <v>210</v>
      </c>
      <c r="S28" s="1" t="s">
        <v>35</v>
      </c>
    </row>
    <row r="29" spans="1:19" x14ac:dyDescent="0.2">
      <c r="A29" t="s">
        <v>8</v>
      </c>
      <c r="B29">
        <v>0</v>
      </c>
      <c r="C29">
        <f>F29*D29</f>
        <v>8.34</v>
      </c>
      <c r="D29">
        <v>5000</v>
      </c>
      <c r="E29" s="3">
        <v>1</v>
      </c>
      <c r="F29">
        <f t="shared" ref="F29:F52" si="9">S29*Q29</f>
        <v>1.668E-3</v>
      </c>
      <c r="G29">
        <f>LOG(F29)</f>
        <v>-2.7778039536982799</v>
      </c>
      <c r="H29" s="1">
        <v>0.35</v>
      </c>
      <c r="I29">
        <f>(E29*F29)/(1+(E29-H29)*F29)</f>
        <v>1.6661935129932129E-3</v>
      </c>
      <c r="J29">
        <f>1-I29</f>
        <v>0.99833380648700676</v>
      </c>
      <c r="K29">
        <v>100000</v>
      </c>
      <c r="L29">
        <f t="shared" ref="L29:L46" si="10">K29-K30</f>
        <v>166.61935129931953</v>
      </c>
      <c r="M29">
        <f t="shared" ref="M29:M46" si="11">E29*K30+H29*L29</f>
        <v>99891.697421655437</v>
      </c>
      <c r="N29">
        <f>SUM(M29:M$47)</f>
        <v>7208984.8999830829</v>
      </c>
      <c r="O29">
        <f>N29/K29</f>
        <v>72.089848999830835</v>
      </c>
      <c r="Q29">
        <v>0.3</v>
      </c>
      <c r="R29">
        <v>1.5</v>
      </c>
      <c r="S29">
        <v>5.5599999999999998E-3</v>
      </c>
    </row>
    <row r="30" spans="1:19" x14ac:dyDescent="0.2">
      <c r="A30" t="s">
        <v>10</v>
      </c>
      <c r="B30">
        <v>1</v>
      </c>
      <c r="C30">
        <f t="shared" ref="C30:C52" si="12">F30*D30</f>
        <v>0.57500000000000007</v>
      </c>
      <c r="D30">
        <v>5000</v>
      </c>
      <c r="E30" s="3">
        <v>4</v>
      </c>
      <c r="F30">
        <f t="shared" si="9"/>
        <v>1.15E-4</v>
      </c>
      <c r="G30">
        <f t="shared" ref="G30:G52" si="13">LOG(F30)</f>
        <v>-3.9393021596463882</v>
      </c>
      <c r="H30">
        <v>1.35</v>
      </c>
      <c r="I30">
        <f t="shared" ref="I30:I51" si="14">(E30*F30)/(1+(E30-H30)*F30)</f>
        <v>4.5985985770836339E-4</v>
      </c>
      <c r="J30">
        <f t="shared" ref="J30:J52" si="15">1-I30</f>
        <v>0.99954014014229164</v>
      </c>
      <c r="K30">
        <f>100000*PRODUCT(J$29:J29)</f>
        <v>99833.38064870068</v>
      </c>
      <c r="L30">
        <f t="shared" si="10"/>
        <v>45.909364219653071</v>
      </c>
      <c r="M30">
        <f t="shared" si="11"/>
        <v>399211.86277962063</v>
      </c>
      <c r="N30">
        <f>SUM(M30:M$47)</f>
        <v>7109093.2025614278</v>
      </c>
      <c r="O30">
        <f t="shared" ref="O30:O52" si="16">N30/K30</f>
        <v>71.209580967485266</v>
      </c>
      <c r="Q30">
        <v>0.5</v>
      </c>
      <c r="R30">
        <v>1.5</v>
      </c>
      <c r="S30">
        <v>2.3000000000000001E-4</v>
      </c>
    </row>
    <row r="31" spans="1:19" x14ac:dyDescent="0.2">
      <c r="A31" t="s">
        <v>11</v>
      </c>
      <c r="B31">
        <v>5</v>
      </c>
      <c r="C31">
        <f t="shared" si="12"/>
        <v>0.3</v>
      </c>
      <c r="D31">
        <v>5000</v>
      </c>
      <c r="E31" s="3">
        <v>5</v>
      </c>
      <c r="F31">
        <f t="shared" si="9"/>
        <v>6.0000000000000002E-5</v>
      </c>
      <c r="G31">
        <f t="shared" si="13"/>
        <v>-4.2218487496163561</v>
      </c>
      <c r="H31">
        <v>2.5</v>
      </c>
      <c r="I31">
        <f t="shared" si="14"/>
        <v>2.9995500674898768E-4</v>
      </c>
      <c r="J31">
        <f t="shared" si="15"/>
        <v>0.99970004499325105</v>
      </c>
      <c r="K31">
        <f>100000*PRODUCT(J$29:J30)</f>
        <v>99787.471284481027</v>
      </c>
      <c r="L31">
        <f t="shared" si="10"/>
        <v>29.931751622614684</v>
      </c>
      <c r="M31">
        <f t="shared" si="11"/>
        <v>498862.52704334859</v>
      </c>
      <c r="N31">
        <f>SUM(M31:M$47)</f>
        <v>6709881.3397818068</v>
      </c>
      <c r="O31">
        <f t="shared" si="16"/>
        <v>67.241721364526938</v>
      </c>
      <c r="Q31">
        <v>0.5</v>
      </c>
      <c r="R31">
        <v>1.5</v>
      </c>
      <c r="S31">
        <v>1.2E-4</v>
      </c>
    </row>
    <row r="32" spans="1:19" x14ac:dyDescent="0.2">
      <c r="A32" t="s">
        <v>12</v>
      </c>
      <c r="B32">
        <v>10</v>
      </c>
      <c r="C32">
        <f t="shared" si="12"/>
        <v>0.37499999999999994</v>
      </c>
      <c r="D32">
        <v>5000</v>
      </c>
      <c r="E32" s="3">
        <v>5</v>
      </c>
      <c r="F32">
        <f t="shared" si="9"/>
        <v>7.4999999999999993E-5</v>
      </c>
      <c r="G32">
        <f t="shared" si="13"/>
        <v>-4.1249387366082999</v>
      </c>
      <c r="H32">
        <v>2.5</v>
      </c>
      <c r="I32">
        <f t="shared" si="14"/>
        <v>3.7492970068112226E-4</v>
      </c>
      <c r="J32">
        <f t="shared" si="15"/>
        <v>0.99962507029931891</v>
      </c>
      <c r="K32">
        <f>100000*PRODUCT(J$29:J31)</f>
        <v>99757.539532858413</v>
      </c>
      <c r="L32">
        <f t="shared" si="10"/>
        <v>37.402064437730587</v>
      </c>
      <c r="M32">
        <f t="shared" si="11"/>
        <v>498694.1925031977</v>
      </c>
      <c r="N32">
        <f>SUM(M32:M$47)</f>
        <v>6211018.8127384586</v>
      </c>
      <c r="O32">
        <f t="shared" si="16"/>
        <v>62.26114679475085</v>
      </c>
      <c r="Q32">
        <v>0.5</v>
      </c>
      <c r="R32">
        <v>1.5</v>
      </c>
      <c r="S32">
        <v>1.4999999999999999E-4</v>
      </c>
    </row>
    <row r="33" spans="1:19" x14ac:dyDescent="0.2">
      <c r="A33" t="s">
        <v>13</v>
      </c>
      <c r="B33">
        <v>15</v>
      </c>
      <c r="C33">
        <f t="shared" si="12"/>
        <v>1.2</v>
      </c>
      <c r="D33">
        <v>5000</v>
      </c>
      <c r="E33" s="3">
        <v>5</v>
      </c>
      <c r="F33">
        <f t="shared" si="9"/>
        <v>2.4000000000000001E-4</v>
      </c>
      <c r="G33">
        <f t="shared" si="13"/>
        <v>-3.6197887582883941</v>
      </c>
      <c r="H33">
        <v>2.5</v>
      </c>
      <c r="I33">
        <f t="shared" si="14"/>
        <v>1.1992804317409555E-3</v>
      </c>
      <c r="J33">
        <f t="shared" si="15"/>
        <v>0.998800719568259</v>
      </c>
      <c r="K33">
        <f>100000*PRODUCT(J$29:J32)</f>
        <v>99720.137468420682</v>
      </c>
      <c r="L33">
        <f t="shared" si="10"/>
        <v>119.59240951640822</v>
      </c>
      <c r="M33">
        <f t="shared" si="11"/>
        <v>498301.70631831238</v>
      </c>
      <c r="N33">
        <f>SUM(M33:M$47)</f>
        <v>5712324.6202352606</v>
      </c>
      <c r="O33">
        <f t="shared" si="16"/>
        <v>57.283561427542523</v>
      </c>
      <c r="Q33">
        <v>0.5</v>
      </c>
      <c r="R33">
        <v>1.5</v>
      </c>
      <c r="S33">
        <v>4.8000000000000001E-4</v>
      </c>
    </row>
    <row r="34" spans="1:19" x14ac:dyDescent="0.2">
      <c r="A34" t="s">
        <v>14</v>
      </c>
      <c r="B34">
        <v>20</v>
      </c>
      <c r="C34">
        <f t="shared" si="12"/>
        <v>2.25</v>
      </c>
      <c r="D34">
        <v>5000</v>
      </c>
      <c r="E34" s="3">
        <v>5</v>
      </c>
      <c r="F34">
        <f t="shared" si="9"/>
        <v>4.4999999999999999E-4</v>
      </c>
      <c r="G34">
        <f t="shared" si="13"/>
        <v>-3.3467874862246565</v>
      </c>
      <c r="H34">
        <v>2.5</v>
      </c>
      <c r="I34">
        <f t="shared" si="14"/>
        <v>2.2474715944562364E-3</v>
      </c>
      <c r="J34">
        <f t="shared" si="15"/>
        <v>0.99775252840554374</v>
      </c>
      <c r="K34">
        <f>100000*PRODUCT(J$29:J33)</f>
        <v>99600.545058904274</v>
      </c>
      <c r="L34">
        <f t="shared" si="10"/>
        <v>223.84939581224171</v>
      </c>
      <c r="M34">
        <f t="shared" si="11"/>
        <v>497443.10180499073</v>
      </c>
      <c r="N34">
        <f>SUM(M34:M$47)</f>
        <v>5214022.9139169483</v>
      </c>
      <c r="O34">
        <f t="shared" si="16"/>
        <v>52.349341169100512</v>
      </c>
      <c r="Q34">
        <v>0.5</v>
      </c>
      <c r="R34">
        <v>1.5</v>
      </c>
      <c r="S34">
        <v>8.9999999999999998E-4</v>
      </c>
    </row>
    <row r="35" spans="1:19" x14ac:dyDescent="0.2">
      <c r="A35" t="s">
        <v>15</v>
      </c>
      <c r="B35">
        <v>25</v>
      </c>
      <c r="C35">
        <f t="shared" si="12"/>
        <v>2.875</v>
      </c>
      <c r="D35">
        <v>5000</v>
      </c>
      <c r="E35" s="3">
        <v>5</v>
      </c>
      <c r="F35">
        <f t="shared" si="9"/>
        <v>5.7499999999999999E-4</v>
      </c>
      <c r="G35">
        <f t="shared" si="13"/>
        <v>-3.2403321553103694</v>
      </c>
      <c r="H35">
        <v>2.5</v>
      </c>
      <c r="I35">
        <f t="shared" si="14"/>
        <v>2.870873119890158E-3</v>
      </c>
      <c r="J35">
        <f t="shared" si="15"/>
        <v>0.9971291268801098</v>
      </c>
      <c r="K35">
        <f>100000*PRODUCT(J$29:J34)</f>
        <v>99376.695663092032</v>
      </c>
      <c r="L35">
        <f t="shared" si="10"/>
        <v>285.29788432267378</v>
      </c>
      <c r="M35">
        <f t="shared" si="11"/>
        <v>496170.23360465351</v>
      </c>
      <c r="N35">
        <f>SUM(M35:M$47)</f>
        <v>4716579.8121119579</v>
      </c>
      <c r="O35">
        <f t="shared" si="16"/>
        <v>47.461628509989495</v>
      </c>
      <c r="Q35">
        <v>0.5</v>
      </c>
      <c r="R35">
        <v>1.5</v>
      </c>
      <c r="S35">
        <v>1.15E-3</v>
      </c>
    </row>
    <row r="36" spans="1:19" x14ac:dyDescent="0.2">
      <c r="A36" t="s">
        <v>16</v>
      </c>
      <c r="B36">
        <v>30</v>
      </c>
      <c r="C36">
        <f t="shared" si="12"/>
        <v>3.5750000000000002</v>
      </c>
      <c r="D36">
        <v>5000</v>
      </c>
      <c r="E36" s="3">
        <v>5</v>
      </c>
      <c r="F36">
        <f t="shared" si="9"/>
        <v>7.1500000000000003E-4</v>
      </c>
      <c r="G36">
        <f t="shared" si="13"/>
        <v>-3.1456939581989194</v>
      </c>
      <c r="H36">
        <v>2.5</v>
      </c>
      <c r="I36">
        <f t="shared" si="14"/>
        <v>3.5686210898019789E-3</v>
      </c>
      <c r="J36">
        <f t="shared" si="15"/>
        <v>0.99643137891019806</v>
      </c>
      <c r="K36">
        <f>100000*PRODUCT(J$29:J35)</f>
        <v>99091.397778769358</v>
      </c>
      <c r="L36">
        <f t="shared" si="10"/>
        <v>353.6196519312798</v>
      </c>
      <c r="M36">
        <f t="shared" si="11"/>
        <v>494572.93976401864</v>
      </c>
      <c r="N36">
        <f>SUM(M36:M$47)</f>
        <v>4220409.5785073042</v>
      </c>
      <c r="O36">
        <f t="shared" si="16"/>
        <v>42.591079277433913</v>
      </c>
      <c r="Q36">
        <v>0.5</v>
      </c>
      <c r="R36">
        <v>2</v>
      </c>
      <c r="S36">
        <v>1.4300000000000001E-3</v>
      </c>
    </row>
    <row r="37" spans="1:19" x14ac:dyDescent="0.2">
      <c r="A37" t="s">
        <v>17</v>
      </c>
      <c r="B37">
        <v>35</v>
      </c>
      <c r="C37">
        <f t="shared" si="12"/>
        <v>4.4249999999999998</v>
      </c>
      <c r="D37">
        <v>5000</v>
      </c>
      <c r="E37" s="3">
        <v>5</v>
      </c>
      <c r="F37">
        <f t="shared" si="9"/>
        <v>8.8500000000000004E-4</v>
      </c>
      <c r="G37">
        <f t="shared" si="13"/>
        <v>-3.0530567293021744</v>
      </c>
      <c r="H37">
        <v>2.5</v>
      </c>
      <c r="I37">
        <f t="shared" si="14"/>
        <v>4.4152313007470977E-3</v>
      </c>
      <c r="J37">
        <f t="shared" si="15"/>
        <v>0.99558476869925294</v>
      </c>
      <c r="K37">
        <f>100000*PRODUCT(J$29:J36)</f>
        <v>98737.778126838079</v>
      </c>
      <c r="L37">
        <f t="shared" si="10"/>
        <v>435.9501285518345</v>
      </c>
      <c r="M37">
        <f t="shared" si="11"/>
        <v>492599.01531281078</v>
      </c>
      <c r="N37">
        <f>SUM(M37:M$47)</f>
        <v>3725836.6387432851</v>
      </c>
      <c r="O37">
        <f t="shared" si="16"/>
        <v>37.734661539143538</v>
      </c>
      <c r="Q37">
        <v>0.5</v>
      </c>
      <c r="R37">
        <v>2</v>
      </c>
      <c r="S37">
        <v>1.7700000000000001E-3</v>
      </c>
    </row>
    <row r="38" spans="1:19" x14ac:dyDescent="0.2">
      <c r="A38" t="s">
        <v>18</v>
      </c>
      <c r="B38">
        <v>40</v>
      </c>
      <c r="C38">
        <f t="shared" si="12"/>
        <v>5.5250000000000004</v>
      </c>
      <c r="D38">
        <v>5000</v>
      </c>
      <c r="E38" s="3">
        <v>5</v>
      </c>
      <c r="F38">
        <f t="shared" si="9"/>
        <v>1.1050000000000001E-3</v>
      </c>
      <c r="G38">
        <f t="shared" si="13"/>
        <v>-2.9566377219788706</v>
      </c>
      <c r="H38">
        <v>2.5</v>
      </c>
      <c r="I38">
        <f t="shared" si="14"/>
        <v>5.5097792348636895E-3</v>
      </c>
      <c r="J38">
        <f t="shared" si="15"/>
        <v>0.99449022076513627</v>
      </c>
      <c r="K38">
        <f>100000*PRODUCT(J$29:J37)</f>
        <v>98301.827998286244</v>
      </c>
      <c r="L38">
        <f t="shared" si="10"/>
        <v>541.62137065408751</v>
      </c>
      <c r="M38">
        <f t="shared" si="11"/>
        <v>490155.08656479599</v>
      </c>
      <c r="N38">
        <f>SUM(M38:M$47)</f>
        <v>3233237.6234304742</v>
      </c>
      <c r="O38">
        <f>N38/K38</f>
        <v>32.89092063971426</v>
      </c>
      <c r="Q38">
        <v>0.5</v>
      </c>
      <c r="R38">
        <v>1.5</v>
      </c>
      <c r="S38">
        <v>2.2100000000000002E-3</v>
      </c>
    </row>
    <row r="39" spans="1:19" x14ac:dyDescent="0.2">
      <c r="A39" t="s">
        <v>19</v>
      </c>
      <c r="B39">
        <v>45</v>
      </c>
      <c r="C39">
        <f t="shared" si="12"/>
        <v>7.75</v>
      </c>
      <c r="D39">
        <v>5000</v>
      </c>
      <c r="E39" s="3">
        <v>5</v>
      </c>
      <c r="F39">
        <f t="shared" si="9"/>
        <v>1.5499999999999999E-3</v>
      </c>
      <c r="G39">
        <f t="shared" si="13"/>
        <v>-2.8096683018297086</v>
      </c>
      <c r="H39">
        <v>2.5</v>
      </c>
      <c r="I39">
        <f t="shared" si="14"/>
        <v>7.7200846718964008E-3</v>
      </c>
      <c r="J39">
        <f t="shared" si="15"/>
        <v>0.99227991532810356</v>
      </c>
      <c r="K39">
        <f>100000*PRODUCT(J$29:J38)</f>
        <v>97760.206627632157</v>
      </c>
      <c r="L39">
        <f t="shared" si="10"/>
        <v>754.71707270741172</v>
      </c>
      <c r="M39">
        <f t="shared" si="11"/>
        <v>486914.24045639229</v>
      </c>
      <c r="N39">
        <f>SUM(M39:M$47)</f>
        <v>2743082.5368656786</v>
      </c>
      <c r="O39">
        <f t="shared" si="16"/>
        <v>28.059295612109924</v>
      </c>
      <c r="Q39">
        <v>0.5</v>
      </c>
      <c r="R39">
        <v>1.5</v>
      </c>
      <c r="S39">
        <v>3.0999999999999999E-3</v>
      </c>
    </row>
    <row r="40" spans="1:19" x14ac:dyDescent="0.2">
      <c r="A40" t="s">
        <v>20</v>
      </c>
      <c r="B40">
        <v>50</v>
      </c>
      <c r="C40">
        <f t="shared" si="12"/>
        <v>0.46699999999999997</v>
      </c>
      <c r="D40">
        <v>100</v>
      </c>
      <c r="E40" s="3">
        <v>5</v>
      </c>
      <c r="F40">
        <f t="shared" si="9"/>
        <v>4.6699999999999997E-3</v>
      </c>
      <c r="G40">
        <f t="shared" si="13"/>
        <v>-2.3306831194338877</v>
      </c>
      <c r="H40">
        <v>2.5</v>
      </c>
      <c r="I40">
        <f t="shared" si="14"/>
        <v>2.3080534756715346E-2</v>
      </c>
      <c r="J40">
        <f t="shared" si="15"/>
        <v>0.97691946524328466</v>
      </c>
      <c r="K40">
        <f>100000*PRODUCT(J$29:J39)</f>
        <v>97005.489554924745</v>
      </c>
      <c r="L40">
        <f t="shared" si="10"/>
        <v>2238.9385732646333</v>
      </c>
      <c r="M40">
        <f t="shared" si="11"/>
        <v>479430.10134146217</v>
      </c>
      <c r="N40">
        <f>SUM(M40:M$47)</f>
        <v>2256168.2964092861</v>
      </c>
      <c r="O40">
        <f t="shared" si="16"/>
        <v>23.258150716633807</v>
      </c>
      <c r="Q40">
        <v>1</v>
      </c>
      <c r="R40">
        <v>1</v>
      </c>
      <c r="S40">
        <v>4.6699999999999997E-3</v>
      </c>
    </row>
    <row r="41" spans="1:19" x14ac:dyDescent="0.2">
      <c r="A41" t="s">
        <v>21</v>
      </c>
      <c r="B41">
        <v>55</v>
      </c>
      <c r="C41">
        <f t="shared" si="12"/>
        <v>0.1444</v>
      </c>
      <c r="D41">
        <v>10</v>
      </c>
      <c r="E41" s="3">
        <v>5</v>
      </c>
      <c r="F41">
        <f t="shared" si="9"/>
        <v>1.444E-2</v>
      </c>
      <c r="G41">
        <f t="shared" si="13"/>
        <v>-1.8404328067663798</v>
      </c>
      <c r="H41">
        <v>2.5</v>
      </c>
      <c r="I41">
        <f t="shared" si="14"/>
        <v>6.9684393398320624E-2</v>
      </c>
      <c r="J41">
        <f t="shared" si="15"/>
        <v>0.93031560660167933</v>
      </c>
      <c r="K41">
        <f>100000*PRODUCT(J$29:J40)</f>
        <v>94766.550981660112</v>
      </c>
      <c r="L41">
        <f t="shared" si="10"/>
        <v>6603.7496196080174</v>
      </c>
      <c r="M41">
        <f t="shared" si="11"/>
        <v>457323.38085928053</v>
      </c>
      <c r="N41">
        <f>SUM(M41:M$47)</f>
        <v>1776738.1950678239</v>
      </c>
      <c r="O41">
        <f t="shared" si="16"/>
        <v>18.748579289454891</v>
      </c>
      <c r="Q41">
        <v>2</v>
      </c>
      <c r="R41">
        <v>1</v>
      </c>
      <c r="S41">
        <v>7.2199999999999999E-3</v>
      </c>
    </row>
    <row r="42" spans="1:19" x14ac:dyDescent="0.2">
      <c r="A42" t="s">
        <v>22</v>
      </c>
      <c r="B42">
        <v>60</v>
      </c>
      <c r="C42">
        <f t="shared" si="12"/>
        <v>0.26274999999999998</v>
      </c>
      <c r="D42">
        <v>10</v>
      </c>
      <c r="E42" s="3">
        <v>5</v>
      </c>
      <c r="F42">
        <f t="shared" si="9"/>
        <v>2.6275E-2</v>
      </c>
      <c r="G42">
        <f t="shared" si="13"/>
        <v>-1.5804572752997201</v>
      </c>
      <c r="H42">
        <v>2.5</v>
      </c>
      <c r="I42">
        <f t="shared" si="14"/>
        <v>0.12327722714210311</v>
      </c>
      <c r="J42">
        <f t="shared" si="15"/>
        <v>0.8767227728578969</v>
      </c>
      <c r="K42">
        <f>100000*PRODUCT(J$29:J41)</f>
        <v>88162.801362052094</v>
      </c>
      <c r="L42">
        <f t="shared" si="10"/>
        <v>10868.465688993805</v>
      </c>
      <c r="M42">
        <f t="shared" si="11"/>
        <v>413642.84258777596</v>
      </c>
      <c r="N42">
        <f>SUM(M42:M$47)</f>
        <v>1319414.8142085436</v>
      </c>
      <c r="O42">
        <f t="shared" si="16"/>
        <v>14.9656634524372</v>
      </c>
      <c r="Q42">
        <v>2.5</v>
      </c>
      <c r="R42">
        <v>1</v>
      </c>
      <c r="S42">
        <v>1.051E-2</v>
      </c>
    </row>
    <row r="43" spans="1:19" x14ac:dyDescent="0.2">
      <c r="A43" t="s">
        <v>23</v>
      </c>
      <c r="B43">
        <v>65</v>
      </c>
      <c r="C43">
        <f t="shared" si="12"/>
        <v>0.43830000000000002</v>
      </c>
      <c r="D43">
        <v>10</v>
      </c>
      <c r="E43" s="3">
        <v>5</v>
      </c>
      <c r="F43">
        <f t="shared" si="9"/>
        <v>4.3830000000000001E-2</v>
      </c>
      <c r="G43">
        <f t="shared" si="13"/>
        <v>-1.3582285293460408</v>
      </c>
      <c r="H43">
        <v>2.5</v>
      </c>
      <c r="I43">
        <f t="shared" si="14"/>
        <v>0.19750805488587975</v>
      </c>
      <c r="J43">
        <f t="shared" si="15"/>
        <v>0.80249194511412025</v>
      </c>
      <c r="K43">
        <f>100000*PRODUCT(J$29:J42)</f>
        <v>77294.335673058289</v>
      </c>
      <c r="L43">
        <f t="shared" si="10"/>
        <v>15266.253892482004</v>
      </c>
      <c r="M43">
        <f t="shared" si="11"/>
        <v>348306.04363408644</v>
      </c>
      <c r="N43">
        <f>SUM(M43:M$47)</f>
        <v>905771.97162076773</v>
      </c>
      <c r="O43">
        <f t="shared" si="16"/>
        <v>11.718477993678954</v>
      </c>
      <c r="Q43">
        <v>3</v>
      </c>
      <c r="R43">
        <v>1</v>
      </c>
      <c r="S43">
        <v>1.461E-2</v>
      </c>
    </row>
    <row r="44" spans="1:19" x14ac:dyDescent="0.2">
      <c r="A44" t="s">
        <v>24</v>
      </c>
      <c r="B44">
        <v>70</v>
      </c>
      <c r="C44">
        <f t="shared" si="12"/>
        <v>0.65250000000000008</v>
      </c>
      <c r="D44">
        <v>10</v>
      </c>
      <c r="E44" s="3">
        <v>5</v>
      </c>
      <c r="F44">
        <f t="shared" si="9"/>
        <v>6.5250000000000002E-2</v>
      </c>
      <c r="G44">
        <f t="shared" si="13"/>
        <v>-1.1854194839896814</v>
      </c>
      <c r="H44">
        <v>2.5</v>
      </c>
      <c r="I44">
        <f t="shared" si="14"/>
        <v>0.2804943578721118</v>
      </c>
      <c r="J44">
        <f t="shared" si="15"/>
        <v>0.71950564212788826</v>
      </c>
      <c r="K44">
        <f>100000*PRODUCT(J$29:J43)</f>
        <v>62028.081780576285</v>
      </c>
      <c r="L44">
        <f t="shared" si="10"/>
        <v>17398.526969081584</v>
      </c>
      <c r="M44">
        <f t="shared" si="11"/>
        <v>266644.09148017748</v>
      </c>
      <c r="N44">
        <f>SUM(M44:M$47)</f>
        <v>557465.92798668123</v>
      </c>
      <c r="O44">
        <f t="shared" si="16"/>
        <v>8.9873152930750191</v>
      </c>
      <c r="Q44">
        <v>3</v>
      </c>
      <c r="R44">
        <v>1</v>
      </c>
      <c r="S44">
        <v>2.1749999999999999E-2</v>
      </c>
    </row>
    <row r="45" spans="1:19" x14ac:dyDescent="0.2">
      <c r="A45" t="s">
        <v>25</v>
      </c>
      <c r="B45">
        <v>75</v>
      </c>
      <c r="C45">
        <f t="shared" si="12"/>
        <v>1.2201</v>
      </c>
      <c r="D45">
        <v>10</v>
      </c>
      <c r="E45" s="3">
        <v>5</v>
      </c>
      <c r="F45">
        <f t="shared" si="9"/>
        <v>0.12201000000000001</v>
      </c>
      <c r="G45">
        <f t="shared" si="13"/>
        <v>-0.91360457287574992</v>
      </c>
      <c r="H45">
        <v>2.5</v>
      </c>
      <c r="I45">
        <f t="shared" si="14"/>
        <v>0.46746230915116566</v>
      </c>
      <c r="J45">
        <f t="shared" si="15"/>
        <v>0.5325376908488344</v>
      </c>
      <c r="K45">
        <f>100000*PRODUCT(J$29:J44)</f>
        <v>44629.554811494701</v>
      </c>
      <c r="L45">
        <f t="shared" si="10"/>
        <v>20862.634748569824</v>
      </c>
      <c r="M45">
        <f t="shared" si="11"/>
        <v>170991.18718604895</v>
      </c>
      <c r="N45">
        <f>SUM(M45:M$47)</f>
        <v>290821.83650650375</v>
      </c>
      <c r="O45">
        <f t="shared" si="16"/>
        <v>6.5163508292849972</v>
      </c>
      <c r="Q45">
        <v>3.5</v>
      </c>
      <c r="R45">
        <v>1</v>
      </c>
      <c r="S45">
        <v>3.4860000000000002E-2</v>
      </c>
    </row>
    <row r="46" spans="1:19" x14ac:dyDescent="0.2">
      <c r="A46" t="s">
        <v>26</v>
      </c>
      <c r="B46">
        <v>80</v>
      </c>
      <c r="C46">
        <f t="shared" si="12"/>
        <v>1.7361</v>
      </c>
      <c r="D46">
        <v>10</v>
      </c>
      <c r="E46" s="3">
        <v>5</v>
      </c>
      <c r="F46">
        <f t="shared" si="9"/>
        <v>0.17360999999999999</v>
      </c>
      <c r="G46">
        <f t="shared" si="13"/>
        <v>-0.76042526291679069</v>
      </c>
      <c r="H46">
        <v>2.5</v>
      </c>
      <c r="I46">
        <f t="shared" si="14"/>
        <v>0.60532417496208224</v>
      </c>
      <c r="J46">
        <f t="shared" si="15"/>
        <v>0.39467582503791776</v>
      </c>
      <c r="K46">
        <f>100000*PRODUCT(J$29:J45)</f>
        <v>23766.920062924877</v>
      </c>
      <c r="L46">
        <f t="shared" si="10"/>
        <v>14386.691278479761</v>
      </c>
      <c r="M46">
        <f t="shared" si="11"/>
        <v>82867.872118424988</v>
      </c>
      <c r="N46">
        <f>SUM(M46:M$47)</f>
        <v>119830.6493204548</v>
      </c>
      <c r="O46">
        <f t="shared" si="16"/>
        <v>5.0419090485091589</v>
      </c>
      <c r="Q46">
        <v>3</v>
      </c>
      <c r="R46">
        <v>1</v>
      </c>
      <c r="S46">
        <v>5.7869999999999998E-2</v>
      </c>
    </row>
    <row r="47" spans="1:19" x14ac:dyDescent="0.2">
      <c r="A47" t="s">
        <v>203</v>
      </c>
      <c r="B47">
        <v>85</v>
      </c>
      <c r="C47">
        <f t="shared" si="12"/>
        <v>2.5377500000000004</v>
      </c>
      <c r="D47">
        <v>10</v>
      </c>
      <c r="E47" s="3">
        <v>5</v>
      </c>
      <c r="F47">
        <f t="shared" si="9"/>
        <v>0.25377500000000003</v>
      </c>
      <c r="G47">
        <f t="shared" si="13"/>
        <v>-0.59555116355267235</v>
      </c>
      <c r="H47">
        <v>2.54</v>
      </c>
      <c r="I47">
        <f t="shared" si="14"/>
        <v>0.78118915597710137</v>
      </c>
      <c r="J47">
        <f t="shared" si="15"/>
        <v>0.21881084402289863</v>
      </c>
      <c r="K47">
        <f>100000*PRODUCT(J$29:J46)</f>
        <v>9380.2287844451166</v>
      </c>
      <c r="L47">
        <f t="shared" ref="L47:L52" si="17">K47-K48</f>
        <v>7327.7330069927921</v>
      </c>
      <c r="M47">
        <f>K47/F47</f>
        <v>36962.777202029814</v>
      </c>
      <c r="N47">
        <f>SUM(M$25:M47)</f>
        <v>7208998.0765093351</v>
      </c>
      <c r="O47">
        <f t="shared" si="16"/>
        <v>768.53115656024806</v>
      </c>
      <c r="Q47">
        <v>2.5</v>
      </c>
      <c r="R47">
        <v>1</v>
      </c>
      <c r="S47">
        <v>0.10151</v>
      </c>
    </row>
    <row r="48" spans="1:19" x14ac:dyDescent="0.2">
      <c r="A48" t="s">
        <v>204</v>
      </c>
      <c r="B48">
        <v>90</v>
      </c>
      <c r="C48">
        <f t="shared" si="12"/>
        <v>4.0792799999999998</v>
      </c>
      <c r="D48">
        <v>10</v>
      </c>
      <c r="E48" s="3">
        <v>5</v>
      </c>
      <c r="F48">
        <f t="shared" si="9"/>
        <v>0.40792799999999996</v>
      </c>
      <c r="G48">
        <f t="shared" si="13"/>
        <v>-0.38941648387597538</v>
      </c>
      <c r="H48">
        <v>2.36</v>
      </c>
      <c r="I48">
        <f t="shared" si="14"/>
        <v>0.98204565323032178</v>
      </c>
      <c r="J48">
        <f t="shared" si="15"/>
        <v>1.795434676967822E-2</v>
      </c>
      <c r="K48">
        <f>100000*PRODUCT(J$29:J47)</f>
        <v>2052.4957774523245</v>
      </c>
      <c r="L48">
        <f t="shared" si="17"/>
        <v>2015.6445565206452</v>
      </c>
      <c r="M48">
        <f t="shared" ref="M48:M52" si="18">K48/F48</f>
        <v>5031.5148199003861</v>
      </c>
      <c r="N48">
        <f>SUM(M$25:M48)</f>
        <v>7214029.5913292356</v>
      </c>
      <c r="O48">
        <f t="shared" si="16"/>
        <v>3514.7597722630653</v>
      </c>
      <c r="Q48">
        <v>2.2999999999999998</v>
      </c>
      <c r="R48">
        <v>1</v>
      </c>
      <c r="S48">
        <v>0.17735999999999999</v>
      </c>
    </row>
    <row r="49" spans="1:19" x14ac:dyDescent="0.2">
      <c r="A49" t="s">
        <v>205</v>
      </c>
      <c r="B49">
        <v>95</v>
      </c>
      <c r="C49">
        <f t="shared" si="12"/>
        <v>4.2648000000000001</v>
      </c>
      <c r="D49">
        <v>10</v>
      </c>
      <c r="E49" s="3">
        <v>5</v>
      </c>
      <c r="F49">
        <f t="shared" si="9"/>
        <v>0.42648000000000003</v>
      </c>
      <c r="G49">
        <f t="shared" si="13"/>
        <v>-0.37010133048309241</v>
      </c>
      <c r="H49">
        <v>2.1</v>
      </c>
      <c r="I49">
        <f t="shared" si="14"/>
        <v>0.95332958987693073</v>
      </c>
      <c r="J49">
        <f t="shared" si="15"/>
        <v>4.6670410123069273E-2</v>
      </c>
      <c r="K49">
        <f>100000*PRODUCT(J$29:J48)</f>
        <v>36.851220931679329</v>
      </c>
      <c r="L49">
        <f t="shared" si="17"/>
        <v>35.131359337262019</v>
      </c>
      <c r="M49">
        <f t="shared" si="18"/>
        <v>86.407852494089582</v>
      </c>
      <c r="N49">
        <f>SUM(M$25:M49)</f>
        <v>7214115.9991817297</v>
      </c>
      <c r="O49">
        <f t="shared" si="16"/>
        <v>195763.28319098052</v>
      </c>
      <c r="Q49">
        <v>1.5</v>
      </c>
      <c r="R49">
        <v>1</v>
      </c>
      <c r="S49">
        <v>0.28432000000000002</v>
      </c>
    </row>
    <row r="50" spans="1:19" x14ac:dyDescent="0.2">
      <c r="A50" t="s">
        <v>206</v>
      </c>
      <c r="B50">
        <v>100</v>
      </c>
      <c r="C50">
        <f t="shared" si="12"/>
        <v>5.0823600000000004</v>
      </c>
      <c r="D50">
        <v>10</v>
      </c>
      <c r="E50" s="3">
        <v>5</v>
      </c>
      <c r="F50">
        <f t="shared" si="9"/>
        <v>0.50823600000000002</v>
      </c>
      <c r="G50">
        <f t="shared" si="13"/>
        <v>-0.29393457571301906</v>
      </c>
      <c r="H50">
        <v>1.8</v>
      </c>
      <c r="I50">
        <f t="shared" si="14"/>
        <v>0.96756904778150354</v>
      </c>
      <c r="J50">
        <f t="shared" si="15"/>
        <v>3.2430952218496456E-2</v>
      </c>
      <c r="K50">
        <f>100000*PRODUCT(J$29:J49)</f>
        <v>1.719861594417309</v>
      </c>
      <c r="L50">
        <f t="shared" si="17"/>
        <v>1.6640848452263342</v>
      </c>
      <c r="M50">
        <f t="shared" si="18"/>
        <v>3.3839822334846588</v>
      </c>
      <c r="N50">
        <f>SUM(M$25:M50)</f>
        <v>7214119.3831639634</v>
      </c>
      <c r="O50">
        <f t="shared" si="16"/>
        <v>4194592.9873549594</v>
      </c>
      <c r="Q50">
        <v>1.2</v>
      </c>
      <c r="R50">
        <v>1</v>
      </c>
      <c r="S50">
        <v>0.42353000000000002</v>
      </c>
    </row>
    <row r="51" spans="1:19" x14ac:dyDescent="0.2">
      <c r="A51" t="s">
        <v>207</v>
      </c>
      <c r="B51">
        <v>105</v>
      </c>
      <c r="C51">
        <f t="shared" si="12"/>
        <v>6.3616299999999999</v>
      </c>
      <c r="D51">
        <v>10</v>
      </c>
      <c r="E51" s="3">
        <v>5</v>
      </c>
      <c r="F51">
        <f t="shared" si="9"/>
        <v>0.63616300000000003</v>
      </c>
      <c r="G51">
        <f t="shared" si="13"/>
        <v>-0.19643159357998277</v>
      </c>
      <c r="H51">
        <v>1.51</v>
      </c>
      <c r="I51">
        <f t="shared" si="14"/>
        <v>0.98776667241463734</v>
      </c>
      <c r="J51">
        <f t="shared" si="15"/>
        <v>1.2233327585362663E-2</v>
      </c>
      <c r="K51">
        <f>100000*PRODUCT(J$29:J50)</f>
        <v>5.5776749190974889E-2</v>
      </c>
      <c r="L51">
        <f t="shared" si="17"/>
        <v>5.5094413946475081E-2</v>
      </c>
      <c r="M51">
        <f t="shared" si="18"/>
        <v>8.7676820549096521E-2</v>
      </c>
      <c r="N51">
        <f>SUM(M$25:M51)</f>
        <v>7214119.4708407838</v>
      </c>
      <c r="O51">
        <f t="shared" si="16"/>
        <v>129339188.38009448</v>
      </c>
      <c r="Q51">
        <v>1.1000000000000001</v>
      </c>
      <c r="R51">
        <v>1</v>
      </c>
      <c r="S51">
        <v>0.57833000000000001</v>
      </c>
    </row>
    <row r="52" spans="1:19" x14ac:dyDescent="0.2">
      <c r="A52" t="s">
        <v>208</v>
      </c>
      <c r="B52">
        <v>110</v>
      </c>
      <c r="C52">
        <f t="shared" si="12"/>
        <v>7.7287099999999995</v>
      </c>
      <c r="D52">
        <v>10</v>
      </c>
      <c r="E52" s="3">
        <v>5</v>
      </c>
      <c r="F52">
        <f t="shared" si="9"/>
        <v>0.77287099999999997</v>
      </c>
      <c r="G52">
        <f t="shared" si="13"/>
        <v>-0.11189298818179286</v>
      </c>
      <c r="H52">
        <v>1.42</v>
      </c>
      <c r="I52">
        <v>1</v>
      </c>
      <c r="J52">
        <f t="shared" si="15"/>
        <v>0</v>
      </c>
      <c r="K52">
        <f>100000*PRODUCT(J$29:J51)</f>
        <v>6.8233524449980772E-4</v>
      </c>
      <c r="L52">
        <f t="shared" si="17"/>
        <v>6.8233524449980772E-4</v>
      </c>
      <c r="M52">
        <f t="shared" si="18"/>
        <v>8.828578695536613E-4</v>
      </c>
      <c r="N52">
        <f>SUM(M$25:M52)</f>
        <v>7214119.4717236413</v>
      </c>
      <c r="O52">
        <f t="shared" si="16"/>
        <v>10572690667.638046</v>
      </c>
      <c r="Q52">
        <v>1.1000000000000001</v>
      </c>
      <c r="R52">
        <v>1</v>
      </c>
      <c r="S52">
        <v>0.70260999999999996</v>
      </c>
    </row>
    <row r="55" spans="1:19" x14ac:dyDescent="0.2">
      <c r="A55" t="s">
        <v>1</v>
      </c>
      <c r="B55" t="s">
        <v>2</v>
      </c>
      <c r="C55" t="s">
        <v>5</v>
      </c>
      <c r="D55" t="s">
        <v>6</v>
      </c>
      <c r="E55" s="1" t="s">
        <v>34</v>
      </c>
      <c r="F55" s="1" t="s">
        <v>35</v>
      </c>
      <c r="G55" s="2" t="s">
        <v>36</v>
      </c>
      <c r="H55" s="1" t="s">
        <v>37</v>
      </c>
      <c r="I55" s="1" t="s">
        <v>38</v>
      </c>
      <c r="J55" s="1" t="s">
        <v>39</v>
      </c>
      <c r="K55" s="1" t="s">
        <v>40</v>
      </c>
      <c r="L55" s="1" t="s">
        <v>41</v>
      </c>
      <c r="M55" s="1" t="s">
        <v>42</v>
      </c>
      <c r="N55" s="1" t="s">
        <v>43</v>
      </c>
      <c r="O55" s="1" t="s">
        <v>44</v>
      </c>
    </row>
    <row r="56" spans="1:19" x14ac:dyDescent="0.2">
      <c r="A56" t="s">
        <v>8</v>
      </c>
      <c r="B56">
        <v>0</v>
      </c>
      <c r="C56">
        <f t="shared" ref="C56:D64" si="19">C2+C29</f>
        <v>8.4233999999999991</v>
      </c>
      <c r="D56">
        <f t="shared" si="19"/>
        <v>5010</v>
      </c>
      <c r="E56" s="3">
        <v>1</v>
      </c>
      <c r="F56">
        <f>(F2*D2 +F29*D29 )/(D2+D29)</f>
        <v>1.6813173652694608E-3</v>
      </c>
      <c r="G56">
        <f>LOG(F56)</f>
        <v>-2.7743503014468645</v>
      </c>
      <c r="H56" s="1">
        <v>0.35</v>
      </c>
      <c r="I56">
        <f>(E56*F56)/(1+(E56-H56)*F56)</f>
        <v>1.6794819328794968E-3</v>
      </c>
      <c r="J56">
        <f>1-I56</f>
        <v>0.99832051806712052</v>
      </c>
      <c r="K56">
        <v>100000</v>
      </c>
      <c r="L56">
        <f t="shared" ref="L56:L73" si="20">K56-K57</f>
        <v>167.94819328794256</v>
      </c>
      <c r="M56">
        <f>E56*K57+H56*L56</f>
        <v>99890.833674362832</v>
      </c>
      <c r="N56">
        <f>SUM(M56:M$79)</f>
        <v>8045492.9547349578</v>
      </c>
      <c r="O56">
        <f>N56/K56</f>
        <v>80.454929547349579</v>
      </c>
    </row>
    <row r="57" spans="1:19" x14ac:dyDescent="0.2">
      <c r="A57" t="s">
        <v>10</v>
      </c>
      <c r="B57">
        <v>1</v>
      </c>
      <c r="C57">
        <f t="shared" si="19"/>
        <v>0.57845000000000002</v>
      </c>
      <c r="D57">
        <f t="shared" si="19"/>
        <v>5010</v>
      </c>
      <c r="E57" s="3">
        <v>4</v>
      </c>
      <c r="F57">
        <f t="shared" ref="F57:F78" si="21">(F3*D3 +F30*D30 )/(D3+D30)</f>
        <v>1.1545908183632735E-4</v>
      </c>
      <c r="G57">
        <f t="shared" ref="G57:G79" si="22">LOG(F57)</f>
        <v>-3.9375719004577068</v>
      </c>
      <c r="H57">
        <v>1.35</v>
      </c>
      <c r="I57">
        <f t="shared" ref="I57:I78" si="23">(E57*F57)/(1+(E57-H57)*F57)</f>
        <v>4.616950640916102E-4</v>
      </c>
      <c r="J57">
        <f t="shared" ref="J57:J79" si="24">1-I57</f>
        <v>0.99953830493590834</v>
      </c>
      <c r="K57">
        <f>100000*PRODUCT(J$56:J56)</f>
        <v>99832.051806712057</v>
      </c>
      <c r="L57">
        <f t="shared" si="20"/>
        <v>46.091965557308868</v>
      </c>
      <c r="M57">
        <f t="shared" ref="M57:M79" si="25">E57*K58+H57*L57</f>
        <v>399206.06351812137</v>
      </c>
      <c r="N57">
        <f>SUM(M57:M$79)</f>
        <v>7945602.1210605949</v>
      </c>
      <c r="O57">
        <f t="shared" ref="O57:O79" si="26">N57/K57</f>
        <v>79.589690658109703</v>
      </c>
    </row>
    <row r="58" spans="1:19" x14ac:dyDescent="0.2">
      <c r="A58" t="s">
        <v>11</v>
      </c>
      <c r="B58">
        <v>5</v>
      </c>
      <c r="C58">
        <f t="shared" si="19"/>
        <v>0.30180000000000001</v>
      </c>
      <c r="D58">
        <f t="shared" si="19"/>
        <v>5010</v>
      </c>
      <c r="E58" s="3">
        <v>5</v>
      </c>
      <c r="F58">
        <f t="shared" si="21"/>
        <v>6.0239520958083832E-5</v>
      </c>
      <c r="G58">
        <f t="shared" si="22"/>
        <v>-4.2201184904276747</v>
      </c>
      <c r="H58">
        <v>2.5</v>
      </c>
      <c r="I58">
        <f t="shared" si="23"/>
        <v>3.0115225162198622E-4</v>
      </c>
      <c r="J58">
        <f t="shared" si="24"/>
        <v>0.99969884774837803</v>
      </c>
      <c r="K58">
        <f>100000*PRODUCT(J$56:J57)</f>
        <v>99785.959841154749</v>
      </c>
      <c r="L58">
        <f t="shared" si="20"/>
        <v>30.050766486427165</v>
      </c>
      <c r="M58">
        <f t="shared" si="25"/>
        <v>498854.67228955764</v>
      </c>
      <c r="N58">
        <f>SUM(M58:M$79)</f>
        <v>7546396.057542474</v>
      </c>
      <c r="O58">
        <f t="shared" si="26"/>
        <v>75.625830222561149</v>
      </c>
    </row>
    <row r="59" spans="1:19" x14ac:dyDescent="0.2">
      <c r="A59" t="s">
        <v>12</v>
      </c>
      <c r="B59">
        <v>10</v>
      </c>
      <c r="C59">
        <f t="shared" si="19"/>
        <v>0.37724999999999992</v>
      </c>
      <c r="D59">
        <f t="shared" si="19"/>
        <v>5010</v>
      </c>
      <c r="E59" s="3">
        <v>5</v>
      </c>
      <c r="F59">
        <f t="shared" si="21"/>
        <v>7.5299401197604772E-5</v>
      </c>
      <c r="G59">
        <f t="shared" si="22"/>
        <v>-4.1232084774196185</v>
      </c>
      <c r="H59">
        <v>2.5</v>
      </c>
      <c r="I59">
        <f t="shared" si="23"/>
        <v>3.7642614432986595E-4</v>
      </c>
      <c r="J59">
        <f t="shared" si="24"/>
        <v>0.99962357385567013</v>
      </c>
      <c r="K59">
        <f>100000*PRODUCT(J$56:J58)</f>
        <v>99755.909074668321</v>
      </c>
      <c r="L59">
        <f t="shared" si="20"/>
        <v>37.550732227100525</v>
      </c>
      <c r="M59">
        <f t="shared" si="25"/>
        <v>498685.66854277381</v>
      </c>
      <c r="N59">
        <f>SUM(M59:M$79)</f>
        <v>7047541.3852529163</v>
      </c>
      <c r="O59">
        <f t="shared" si="26"/>
        <v>70.647858864959659</v>
      </c>
    </row>
    <row r="60" spans="1:19" x14ac:dyDescent="0.2">
      <c r="A60" t="s">
        <v>13</v>
      </c>
      <c r="B60">
        <v>15</v>
      </c>
      <c r="C60">
        <f t="shared" si="19"/>
        <v>1.2072000000000001</v>
      </c>
      <c r="D60">
        <f t="shared" si="19"/>
        <v>5010</v>
      </c>
      <c r="E60" s="3">
        <v>5</v>
      </c>
      <c r="F60">
        <f t="shared" si="21"/>
        <v>2.4095808383233533E-4</v>
      </c>
      <c r="G60">
        <f t="shared" si="22"/>
        <v>-3.6180584990997122</v>
      </c>
      <c r="H60">
        <v>2.5</v>
      </c>
      <c r="I60">
        <f t="shared" si="23"/>
        <v>1.204065096115753E-3</v>
      </c>
      <c r="J60">
        <f t="shared" si="24"/>
        <v>0.9987959349038843</v>
      </c>
      <c r="K60">
        <f>100000*PRODUCT(J$56:J59)</f>
        <v>99718.358342441221</v>
      </c>
      <c r="L60">
        <f t="shared" si="20"/>
        <v>120.06739472207846</v>
      </c>
      <c r="M60">
        <f t="shared" si="25"/>
        <v>498291.62322540092</v>
      </c>
      <c r="N60">
        <f>SUM(M60:M$79)</f>
        <v>6548855.7167101419</v>
      </c>
      <c r="O60">
        <f t="shared" si="26"/>
        <v>65.673521160675563</v>
      </c>
    </row>
    <row r="61" spans="1:19" x14ac:dyDescent="0.2">
      <c r="A61" t="s">
        <v>14</v>
      </c>
      <c r="B61">
        <v>20</v>
      </c>
      <c r="C61">
        <f t="shared" si="19"/>
        <v>2.2635000000000001</v>
      </c>
      <c r="D61">
        <f t="shared" si="19"/>
        <v>5010</v>
      </c>
      <c r="E61" s="3">
        <v>5</v>
      </c>
      <c r="F61">
        <f t="shared" si="21"/>
        <v>4.5179640718562877E-4</v>
      </c>
      <c r="G61">
        <f t="shared" si="22"/>
        <v>-3.3450572270359746</v>
      </c>
      <c r="H61">
        <v>2.5</v>
      </c>
      <c r="I61">
        <f t="shared" si="23"/>
        <v>2.2564334146536586E-3</v>
      </c>
      <c r="J61">
        <f t="shared" si="24"/>
        <v>0.99774356658534635</v>
      </c>
      <c r="K61">
        <f>100000*PRODUCT(J$56:J60)</f>
        <v>99598.290947719142</v>
      </c>
      <c r="L61">
        <f t="shared" si="20"/>
        <v>224.73691173683619</v>
      </c>
      <c r="M61">
        <f t="shared" si="25"/>
        <v>497429.61245925364</v>
      </c>
      <c r="N61">
        <f>SUM(M61:M$79)</f>
        <v>6050564.0934847416</v>
      </c>
      <c r="O61">
        <f t="shared" si="26"/>
        <v>60.749677890163667</v>
      </c>
    </row>
    <row r="62" spans="1:19" x14ac:dyDescent="0.2">
      <c r="A62" t="s">
        <v>15</v>
      </c>
      <c r="B62">
        <v>25</v>
      </c>
      <c r="C62">
        <f t="shared" si="19"/>
        <v>2.8922500000000002</v>
      </c>
      <c r="D62">
        <f t="shared" si="19"/>
        <v>5010</v>
      </c>
      <c r="E62" s="3">
        <v>5</v>
      </c>
      <c r="F62">
        <f t="shared" si="21"/>
        <v>5.7729540918163673E-4</v>
      </c>
      <c r="G62">
        <f t="shared" si="22"/>
        <v>-3.238601896121688</v>
      </c>
      <c r="H62">
        <v>2.5</v>
      </c>
      <c r="I62">
        <f t="shared" si="23"/>
        <v>2.8823171747262462E-3</v>
      </c>
      <c r="J62">
        <f t="shared" si="24"/>
        <v>0.9971176828252738</v>
      </c>
      <c r="K62">
        <f>100000*PRODUCT(J$56:J61)</f>
        <v>99373.554035982306</v>
      </c>
      <c r="L62">
        <f t="shared" si="20"/>
        <v>286.42610151150438</v>
      </c>
      <c r="M62">
        <f t="shared" si="25"/>
        <v>496151.70492613275</v>
      </c>
      <c r="N62">
        <f>SUM(M62:M$79)</f>
        <v>5553134.4810254872</v>
      </c>
      <c r="O62">
        <f t="shared" si="26"/>
        <v>55.881411658223932</v>
      </c>
    </row>
    <row r="63" spans="1:19" x14ac:dyDescent="0.2">
      <c r="A63" t="s">
        <v>16</v>
      </c>
      <c r="B63">
        <v>30</v>
      </c>
      <c r="C63">
        <f t="shared" si="19"/>
        <v>3.6036000000000001</v>
      </c>
      <c r="D63">
        <f t="shared" si="19"/>
        <v>5010</v>
      </c>
      <c r="E63" s="3">
        <v>5</v>
      </c>
      <c r="F63">
        <f t="shared" si="21"/>
        <v>7.1928143712574858E-4</v>
      </c>
      <c r="G63">
        <f t="shared" si="22"/>
        <v>-3.1431011476206399</v>
      </c>
      <c r="H63">
        <v>2.5</v>
      </c>
      <c r="I63">
        <f t="shared" si="23"/>
        <v>3.5899517215450304E-3</v>
      </c>
      <c r="J63">
        <f t="shared" si="24"/>
        <v>0.99641004827845492</v>
      </c>
      <c r="K63">
        <f>100000*PRODUCT(J$56:J62)</f>
        <v>99087.127934470802</v>
      </c>
      <c r="L63">
        <f t="shared" si="20"/>
        <v>355.71800551129854</v>
      </c>
      <c r="M63">
        <f t="shared" si="25"/>
        <v>494546.34465857578</v>
      </c>
      <c r="N63">
        <f>SUM(M63:M$79)</f>
        <v>5056982.776099355</v>
      </c>
      <c r="O63">
        <f t="shared" si="26"/>
        <v>51.035718579346501</v>
      </c>
    </row>
    <row r="64" spans="1:19" x14ac:dyDescent="0.2">
      <c r="A64" t="s">
        <v>17</v>
      </c>
      <c r="B64">
        <v>35</v>
      </c>
      <c r="C64">
        <f t="shared" si="19"/>
        <v>4.4603999999999999</v>
      </c>
      <c r="D64">
        <f t="shared" si="19"/>
        <v>5010</v>
      </c>
      <c r="E64" s="3">
        <v>5</v>
      </c>
      <c r="F64">
        <f t="shared" si="21"/>
        <v>8.9029940119760476E-4</v>
      </c>
      <c r="G64">
        <f t="shared" si="22"/>
        <v>-3.0504639187238949</v>
      </c>
      <c r="H64">
        <v>2.5</v>
      </c>
      <c r="I64">
        <f t="shared" si="23"/>
        <v>4.441611096738577E-3</v>
      </c>
      <c r="J64">
        <f t="shared" si="24"/>
        <v>0.99555838890326143</v>
      </c>
      <c r="K64">
        <f>100000*PRODUCT(J$56:J63)</f>
        <v>98731.409928959503</v>
      </c>
      <c r="L64">
        <f t="shared" si="20"/>
        <v>438.52652593710809</v>
      </c>
      <c r="M64">
        <f t="shared" si="25"/>
        <v>492560.73332995479</v>
      </c>
      <c r="N64">
        <f>SUM(M64:M$79)</f>
        <v>4562436.4314407799</v>
      </c>
      <c r="O64">
        <f t="shared" si="26"/>
        <v>46.210587235851314</v>
      </c>
    </row>
    <row r="65" spans="1:15" x14ac:dyDescent="0.2">
      <c r="A65" t="s">
        <v>18</v>
      </c>
      <c r="B65">
        <v>40</v>
      </c>
      <c r="C65">
        <f t="shared" ref="C65:C73" si="27">C11+C38</f>
        <v>5.5581500000000004</v>
      </c>
      <c r="D65">
        <f t="shared" ref="D65:D73" si="28">D16+D38</f>
        <v>10000</v>
      </c>
      <c r="E65" s="3">
        <v>5</v>
      </c>
      <c r="F65">
        <f t="shared" si="21"/>
        <v>1.1094111776447106E-3</v>
      </c>
      <c r="G65">
        <f t="shared" si="22"/>
        <v>-2.9549074627901888</v>
      </c>
      <c r="H65">
        <v>2.5</v>
      </c>
      <c r="I65">
        <f t="shared" si="23"/>
        <v>5.5317135261798728E-3</v>
      </c>
      <c r="J65">
        <f t="shared" si="24"/>
        <v>0.99446828647382013</v>
      </c>
      <c r="K65">
        <f>100000*PRODUCT(J$56:J64)</f>
        <v>98292.883403022395</v>
      </c>
      <c r="L65">
        <f t="shared" si="20"/>
        <v>543.72807264771836</v>
      </c>
      <c r="M65">
        <f t="shared" si="25"/>
        <v>490105.09683349269</v>
      </c>
      <c r="N65">
        <f>SUM(M65:M$79)</f>
        <v>4069875.6981108263</v>
      </c>
      <c r="O65">
        <f t="shared" si="26"/>
        <v>41.40559883082728</v>
      </c>
    </row>
    <row r="66" spans="1:15" x14ac:dyDescent="0.2">
      <c r="A66" t="s">
        <v>19</v>
      </c>
      <c r="B66">
        <v>45</v>
      </c>
      <c r="C66">
        <f t="shared" si="27"/>
        <v>7.7965</v>
      </c>
      <c r="D66">
        <f t="shared" si="28"/>
        <v>10000</v>
      </c>
      <c r="E66" s="3">
        <v>5</v>
      </c>
      <c r="F66">
        <f t="shared" si="21"/>
        <v>1.5561876247504991E-3</v>
      </c>
      <c r="G66">
        <f t="shared" si="22"/>
        <v>-2.8079380426410268</v>
      </c>
      <c r="H66">
        <v>2.5</v>
      </c>
      <c r="I66">
        <f t="shared" si="23"/>
        <v>7.7507839386339534E-3</v>
      </c>
      <c r="J66">
        <f t="shared" si="24"/>
        <v>0.99224921606136607</v>
      </c>
      <c r="K66">
        <f>100000*PRODUCT(J$56:J65)</f>
        <v>97749.155330374677</v>
      </c>
      <c r="L66">
        <f t="shared" si="20"/>
        <v>757.63258314970881</v>
      </c>
      <c r="M66">
        <f t="shared" si="25"/>
        <v>486851.6951939991</v>
      </c>
      <c r="N66">
        <f>SUM(M66:M$79)</f>
        <v>3579770.6012773337</v>
      </c>
      <c r="O66">
        <f t="shared" si="26"/>
        <v>36.622010585956971</v>
      </c>
    </row>
    <row r="67" spans="1:15" x14ac:dyDescent="0.2">
      <c r="A67" t="s">
        <v>20</v>
      </c>
      <c r="B67">
        <v>50</v>
      </c>
      <c r="C67">
        <f t="shared" si="27"/>
        <v>0.51369999999999993</v>
      </c>
      <c r="D67">
        <f t="shared" si="28"/>
        <v>5100</v>
      </c>
      <c r="E67" s="3">
        <v>5</v>
      </c>
      <c r="F67">
        <f t="shared" si="21"/>
        <v>4.6699999999999997E-3</v>
      </c>
      <c r="G67">
        <f t="shared" si="22"/>
        <v>-2.3306831194338877</v>
      </c>
      <c r="H67">
        <v>2.5</v>
      </c>
      <c r="I67">
        <f t="shared" si="23"/>
        <v>2.3080534756715346E-2</v>
      </c>
      <c r="J67">
        <f t="shared" si="24"/>
        <v>0.97691946524328466</v>
      </c>
      <c r="K67">
        <f>100000*PRODUCT(J$56:J66)</f>
        <v>96991.522747224968</v>
      </c>
      <c r="L67">
        <f t="shared" si="20"/>
        <v>2238.6162118740613</v>
      </c>
      <c r="M67">
        <f t="shared" si="25"/>
        <v>479361.07320643967</v>
      </c>
      <c r="N67">
        <f>SUM(M67:M$79)</f>
        <v>3092918.9060833342</v>
      </c>
      <c r="O67">
        <f t="shared" si="26"/>
        <v>31.888548797650731</v>
      </c>
    </row>
    <row r="68" spans="1:15" x14ac:dyDescent="0.2">
      <c r="A68" t="s">
        <v>21</v>
      </c>
      <c r="B68">
        <v>55</v>
      </c>
      <c r="C68">
        <f t="shared" si="27"/>
        <v>36.244399999999999</v>
      </c>
      <c r="D68">
        <f t="shared" si="28"/>
        <v>5010</v>
      </c>
      <c r="E68" s="3">
        <v>5</v>
      </c>
      <c r="F68">
        <f t="shared" si="21"/>
        <v>7.2344111776447102E-3</v>
      </c>
      <c r="G68">
        <f t="shared" si="22"/>
        <v>-2.1405968111525873</v>
      </c>
      <c r="H68">
        <v>2.5</v>
      </c>
      <c r="I68">
        <f t="shared" si="23"/>
        <v>3.5529468920488153E-2</v>
      </c>
      <c r="J68">
        <f t="shared" si="24"/>
        <v>0.96447053107951186</v>
      </c>
      <c r="K68">
        <f>100000*PRODUCT(J$56:J67)</f>
        <v>94752.906535350907</v>
      </c>
      <c r="L68">
        <f t="shared" si="20"/>
        <v>3366.5204478736705</v>
      </c>
      <c r="M68">
        <f t="shared" si="25"/>
        <v>465348.23155707034</v>
      </c>
      <c r="N68">
        <f>SUM(M68:M$79)</f>
        <v>2613557.8328768946</v>
      </c>
      <c r="O68">
        <f t="shared" si="26"/>
        <v>27.582877702034555</v>
      </c>
    </row>
    <row r="69" spans="1:15" x14ac:dyDescent="0.2">
      <c r="A69" t="s">
        <v>22</v>
      </c>
      <c r="B69">
        <v>60</v>
      </c>
      <c r="C69">
        <f t="shared" si="27"/>
        <v>52.812750000000001</v>
      </c>
      <c r="D69">
        <f t="shared" si="28"/>
        <v>5010</v>
      </c>
      <c r="E69" s="3">
        <v>5</v>
      </c>
      <c r="F69">
        <f t="shared" si="21"/>
        <v>1.0541467065868265E-2</v>
      </c>
      <c r="G69">
        <f t="shared" si="22"/>
        <v>-1.977098943746477</v>
      </c>
      <c r="H69">
        <v>2.5</v>
      </c>
      <c r="I69">
        <f t="shared" si="23"/>
        <v>5.135396987401989E-2</v>
      </c>
      <c r="J69">
        <f t="shared" si="24"/>
        <v>0.94864603012598014</v>
      </c>
      <c r="K69">
        <f>100000*PRODUCT(J$56:J68)</f>
        <v>91386.386087477236</v>
      </c>
      <c r="L69">
        <f t="shared" si="20"/>
        <v>4693.0537180318497</v>
      </c>
      <c r="M69">
        <f t="shared" si="25"/>
        <v>445199.29614230653</v>
      </c>
      <c r="N69">
        <f>SUM(M69:M$79)</f>
        <v>2148209.6013198239</v>
      </c>
      <c r="O69">
        <f t="shared" si="26"/>
        <v>23.506888643823888</v>
      </c>
    </row>
    <row r="70" spans="1:15" x14ac:dyDescent="0.2">
      <c r="A70" t="s">
        <v>23</v>
      </c>
      <c r="B70">
        <v>65</v>
      </c>
      <c r="C70">
        <f t="shared" si="27"/>
        <v>73.488299999999995</v>
      </c>
      <c r="D70">
        <f t="shared" si="28"/>
        <v>5010</v>
      </c>
      <c r="E70" s="3">
        <v>5</v>
      </c>
      <c r="F70">
        <f t="shared" si="21"/>
        <v>1.4668323353293412E-2</v>
      </c>
      <c r="G70">
        <f t="shared" si="22"/>
        <v>-1.8336195248770215</v>
      </c>
      <c r="H70">
        <v>2.5</v>
      </c>
      <c r="I70">
        <f t="shared" si="23"/>
        <v>7.0747257637985256E-2</v>
      </c>
      <c r="J70">
        <f t="shared" si="24"/>
        <v>0.92925274236201472</v>
      </c>
      <c r="K70">
        <f>100000*PRODUCT(J$56:J69)</f>
        <v>86693.332369445387</v>
      </c>
      <c r="L70">
        <f t="shared" si="20"/>
        <v>6133.3155206366355</v>
      </c>
      <c r="M70">
        <f t="shared" si="25"/>
        <v>418133.37304563535</v>
      </c>
      <c r="N70">
        <f>SUM(M70:M$79)</f>
        <v>1703010.305177517</v>
      </c>
      <c r="O70">
        <f t="shared" si="26"/>
        <v>19.64407479366584</v>
      </c>
    </row>
    <row r="71" spans="1:15" x14ac:dyDescent="0.2">
      <c r="A71" t="s">
        <v>24</v>
      </c>
      <c r="B71">
        <v>70</v>
      </c>
      <c r="C71">
        <f t="shared" si="27"/>
        <v>109.40249999999999</v>
      </c>
      <c r="D71">
        <f t="shared" si="28"/>
        <v>5010</v>
      </c>
      <c r="E71" s="3">
        <v>5</v>
      </c>
      <c r="F71">
        <f t="shared" si="21"/>
        <v>2.1836826347305386E-2</v>
      </c>
      <c r="G71">
        <f t="shared" si="22"/>
        <v>-1.6608104795206622</v>
      </c>
      <c r="H71">
        <v>2.5</v>
      </c>
      <c r="I71">
        <f t="shared" si="23"/>
        <v>0.10353210048724744</v>
      </c>
      <c r="J71">
        <f t="shared" si="24"/>
        <v>0.89646789951275252</v>
      </c>
      <c r="K71">
        <f>100000*PRODUCT(J$56:J70)</f>
        <v>80560.016848808751</v>
      </c>
      <c r="L71">
        <f t="shared" si="20"/>
        <v>8340.5477596452256</v>
      </c>
      <c r="M71">
        <f t="shared" si="25"/>
        <v>381948.71484493068</v>
      </c>
      <c r="N71">
        <f>SUM(M71:M$79)</f>
        <v>1284876.9321318816</v>
      </c>
      <c r="O71">
        <f t="shared" si="26"/>
        <v>15.949313100855951</v>
      </c>
    </row>
    <row r="72" spans="1:15" x14ac:dyDescent="0.2">
      <c r="A72" t="s">
        <v>25</v>
      </c>
      <c r="B72">
        <v>75</v>
      </c>
      <c r="C72">
        <f t="shared" si="27"/>
        <v>175.52010000000001</v>
      </c>
      <c r="D72">
        <f t="shared" si="28"/>
        <v>5010</v>
      </c>
      <c r="E72" s="3">
        <v>5</v>
      </c>
      <c r="F72">
        <f t="shared" si="21"/>
        <v>3.5033952095808389E-2</v>
      </c>
      <c r="G72">
        <f t="shared" si="22"/>
        <v>-1.4555108682036344</v>
      </c>
      <c r="H72">
        <v>2.5</v>
      </c>
      <c r="I72">
        <f t="shared" si="23"/>
        <v>0.16106307071910009</v>
      </c>
      <c r="J72">
        <f t="shared" si="24"/>
        <v>0.83893692928089991</v>
      </c>
      <c r="K72">
        <f>100000*PRODUCT(J$56:J71)</f>
        <v>72219.469089163525</v>
      </c>
      <c r="L72">
        <f t="shared" si="20"/>
        <v>11631.889457203804</v>
      </c>
      <c r="M72">
        <f t="shared" si="25"/>
        <v>332017.62180280808</v>
      </c>
      <c r="N72">
        <f>SUM(M72:M$79)</f>
        <v>902928.21728695103</v>
      </c>
      <c r="O72">
        <f t="shared" si="26"/>
        <v>12.502559609960283</v>
      </c>
    </row>
    <row r="73" spans="1:15" x14ac:dyDescent="0.2">
      <c r="A73" t="s">
        <v>26</v>
      </c>
      <c r="B73">
        <v>80</v>
      </c>
      <c r="C73">
        <f t="shared" si="27"/>
        <v>291.08609999999999</v>
      </c>
      <c r="D73">
        <f t="shared" si="28"/>
        <v>5010</v>
      </c>
      <c r="E73" s="3">
        <v>5</v>
      </c>
      <c r="F73">
        <f t="shared" si="21"/>
        <v>5.8101017964071855E-2</v>
      </c>
      <c r="G73">
        <f t="shared" si="22"/>
        <v>-1.2358162584477714</v>
      </c>
      <c r="H73">
        <v>2.5</v>
      </c>
      <c r="I73">
        <f t="shared" si="23"/>
        <v>0.25366028751601083</v>
      </c>
      <c r="J73">
        <f t="shared" si="24"/>
        <v>0.74633971248398923</v>
      </c>
      <c r="K73">
        <f>100000*PRODUCT(J$56:J72)</f>
        <v>60587.579631959721</v>
      </c>
      <c r="L73">
        <f t="shared" si="20"/>
        <v>15368.662869342101</v>
      </c>
      <c r="M73">
        <f t="shared" si="25"/>
        <v>264516.24098644336</v>
      </c>
      <c r="N73">
        <f>SUM(M73:M$79)</f>
        <v>570910.59548414301</v>
      </c>
      <c r="O73">
        <f t="shared" si="26"/>
        <v>9.4228982070607383</v>
      </c>
    </row>
    <row r="74" spans="1:15" x14ac:dyDescent="0.2">
      <c r="A74" t="s">
        <v>203</v>
      </c>
      <c r="B74">
        <v>85</v>
      </c>
      <c r="C74">
        <f t="shared" ref="C74:C79" si="29">F74*D74</f>
        <v>101.81392215568863</v>
      </c>
      <c r="D74">
        <v>1000</v>
      </c>
      <c r="E74" s="3">
        <v>5</v>
      </c>
      <c r="F74">
        <f t="shared" si="21"/>
        <v>0.10181392215568863</v>
      </c>
      <c r="G74">
        <f t="shared" si="22"/>
        <v>-0.9921928319994292</v>
      </c>
      <c r="H74">
        <v>2.54</v>
      </c>
      <c r="I74">
        <f t="shared" si="23"/>
        <v>0.40710514162893124</v>
      </c>
      <c r="J74">
        <f t="shared" si="24"/>
        <v>0.5928948583710687</v>
      </c>
      <c r="K74">
        <f>100000*PRODUCT(J$56:J73)</f>
        <v>45218.91676261762</v>
      </c>
      <c r="L74">
        <f t="shared" ref="L74:L79" si="30">K74-K75</f>
        <v>18408.853512952304</v>
      </c>
      <c r="M74">
        <f t="shared" si="25"/>
        <v>180808.80417122543</v>
      </c>
      <c r="N74">
        <f>SUM(M74:M$79)</f>
        <v>306394.35449769953</v>
      </c>
      <c r="O74">
        <f t="shared" si="26"/>
        <v>6.7758004046438165</v>
      </c>
    </row>
    <row r="75" spans="1:15" x14ac:dyDescent="0.2">
      <c r="A75" t="s">
        <v>204</v>
      </c>
      <c r="B75">
        <v>90</v>
      </c>
      <c r="C75">
        <f t="shared" si="29"/>
        <v>177.82021556886227</v>
      </c>
      <c r="D75">
        <v>1000</v>
      </c>
      <c r="E75" s="3">
        <v>5</v>
      </c>
      <c r="F75">
        <f t="shared" si="21"/>
        <v>0.17782021556886227</v>
      </c>
      <c r="G75">
        <f t="shared" si="22"/>
        <v>-0.75001886760126468</v>
      </c>
      <c r="H75">
        <v>2.36</v>
      </c>
      <c r="I75">
        <f t="shared" si="23"/>
        <v>0.60505895390161901</v>
      </c>
      <c r="J75">
        <f t="shared" si="24"/>
        <v>0.39494104609838099</v>
      </c>
      <c r="K75">
        <f>100000*PRODUCT(J$56:J74)</f>
        <v>26810.063249665316</v>
      </c>
      <c r="L75">
        <f t="shared" si="30"/>
        <v>16221.668823878736</v>
      </c>
      <c r="M75">
        <f t="shared" si="25"/>
        <v>91225.110553286708</v>
      </c>
      <c r="N75">
        <f>SUM(M75:M$79)</f>
        <v>125585.55032647411</v>
      </c>
      <c r="O75">
        <f t="shared" si="26"/>
        <v>4.6842690804931939</v>
      </c>
    </row>
    <row r="76" spans="1:15" x14ac:dyDescent="0.2">
      <c r="A76" t="s">
        <v>205</v>
      </c>
      <c r="B76">
        <v>95</v>
      </c>
      <c r="C76">
        <f t="shared" si="29"/>
        <v>284.60375249500999</v>
      </c>
      <c r="D76">
        <v>1000</v>
      </c>
      <c r="E76" s="3">
        <v>5</v>
      </c>
      <c r="F76">
        <f t="shared" si="21"/>
        <v>0.28460375249500997</v>
      </c>
      <c r="G76">
        <f t="shared" si="22"/>
        <v>-0.54575937804958252</v>
      </c>
      <c r="H76">
        <v>2.1</v>
      </c>
      <c r="I76">
        <f t="shared" si="23"/>
        <v>0.77958642161569613</v>
      </c>
      <c r="J76">
        <f t="shared" si="24"/>
        <v>0.22041357838430387</v>
      </c>
      <c r="K76">
        <f>100000*PRODUCT(J$56:J75)</f>
        <v>10588.394425786581</v>
      </c>
      <c r="L76">
        <f t="shared" si="30"/>
        <v>8254.5685210545435</v>
      </c>
      <c r="M76">
        <f t="shared" si="25"/>
        <v>29003.723417874724</v>
      </c>
      <c r="N76">
        <f>SUM(M76:M$79)</f>
        <v>34360.439773187412</v>
      </c>
      <c r="O76">
        <f t="shared" si="26"/>
        <v>3.2451038742481373</v>
      </c>
    </row>
    <row r="77" spans="1:15" x14ac:dyDescent="0.2">
      <c r="A77" t="s">
        <v>206</v>
      </c>
      <c r="B77">
        <v>100</v>
      </c>
      <c r="C77">
        <f t="shared" si="29"/>
        <v>423.69907385229538</v>
      </c>
      <c r="D77">
        <v>1000</v>
      </c>
      <c r="E77" s="3">
        <v>5</v>
      </c>
      <c r="F77">
        <f t="shared" si="21"/>
        <v>0.42369907385229538</v>
      </c>
      <c r="G77">
        <f t="shared" si="22"/>
        <v>-0.37294248530577728</v>
      </c>
      <c r="H77">
        <v>1.8</v>
      </c>
      <c r="I77">
        <f t="shared" si="23"/>
        <v>0.89925378393920041</v>
      </c>
      <c r="J77">
        <f t="shared" si="24"/>
        <v>0.10074621606079959</v>
      </c>
      <c r="K77">
        <f>100000*PRODUCT(J$56:J76)</f>
        <v>2333.8259047320366</v>
      </c>
      <c r="L77">
        <f t="shared" si="30"/>
        <v>2098.7017758856118</v>
      </c>
      <c r="M77">
        <f t="shared" si="25"/>
        <v>4953.283840826226</v>
      </c>
      <c r="N77">
        <f>SUM(M77:M$79)</f>
        <v>5356.7163553126884</v>
      </c>
      <c r="O77">
        <f t="shared" si="26"/>
        <v>2.2952510486971098</v>
      </c>
    </row>
    <row r="78" spans="1:15" x14ac:dyDescent="0.2">
      <c r="A78" t="s">
        <v>207</v>
      </c>
      <c r="B78">
        <v>105</v>
      </c>
      <c r="C78">
        <f t="shared" si="29"/>
        <v>578.44543512974053</v>
      </c>
      <c r="D78">
        <v>1000</v>
      </c>
      <c r="E78" s="3">
        <v>5</v>
      </c>
      <c r="F78">
        <f t="shared" si="21"/>
        <v>0.57844543512974056</v>
      </c>
      <c r="G78">
        <f t="shared" si="22"/>
        <v>-0.23773760186297682</v>
      </c>
      <c r="H78">
        <v>1.51</v>
      </c>
      <c r="I78">
        <f t="shared" si="23"/>
        <v>0.95807987973985653</v>
      </c>
      <c r="J78">
        <f t="shared" si="24"/>
        <v>4.1920120260143467E-2</v>
      </c>
      <c r="K78">
        <f>100000*PRODUCT(J$56:J77)</f>
        <v>235.12412884642487</v>
      </c>
      <c r="L78">
        <f t="shared" si="30"/>
        <v>225.26769708912127</v>
      </c>
      <c r="M78">
        <f t="shared" si="25"/>
        <v>389.43638139109112</v>
      </c>
      <c r="N78">
        <f>SUM(M78:M$79)</f>
        <v>403.43251448646225</v>
      </c>
      <c r="O78">
        <f t="shared" si="26"/>
        <v>1.7158277904773045</v>
      </c>
    </row>
    <row r="79" spans="1:15" x14ac:dyDescent="0.2">
      <c r="A79" t="s">
        <v>208</v>
      </c>
      <c r="B79">
        <v>110</v>
      </c>
      <c r="C79">
        <f t="shared" si="29"/>
        <v>702.75024151696596</v>
      </c>
      <c r="D79">
        <v>1000</v>
      </c>
      <c r="E79" s="3">
        <v>5</v>
      </c>
      <c r="F79">
        <f>(F25*D25 +F52*D52 )/(D25+D52)</f>
        <v>0.70275024151696597</v>
      </c>
      <c r="G79">
        <f t="shared" si="22"/>
        <v>-0.15319899646478696</v>
      </c>
      <c r="H79">
        <v>1.42</v>
      </c>
      <c r="I79">
        <v>1</v>
      </c>
      <c r="J79">
        <f t="shared" si="24"/>
        <v>0</v>
      </c>
      <c r="K79">
        <f>100000*PRODUCT(J$56:J78)</f>
        <v>9.8564317573035982</v>
      </c>
      <c r="L79">
        <f t="shared" si="30"/>
        <v>9.8564317573035982</v>
      </c>
      <c r="M79">
        <f t="shared" si="25"/>
        <v>13.996133095371109</v>
      </c>
      <c r="N79">
        <f>SUM(M79:M$79)</f>
        <v>13.996133095371109</v>
      </c>
      <c r="O79">
        <f t="shared" si="26"/>
        <v>1.42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5D37B-975D-034F-B741-ED324BB03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allData</vt:lpstr>
      <vt:lpstr>central</vt:lpstr>
      <vt:lpstr>fringe</vt:lpstr>
      <vt:lpstr>medium</vt:lpstr>
      <vt:lpstr>small</vt:lpstr>
      <vt:lpstr>micropolitan</vt:lpstr>
      <vt:lpstr>noncore</vt:lpstr>
      <vt:lpstr>addFringe</vt:lpstr>
      <vt:lpstr>addMedium</vt:lpstr>
      <vt:lpstr>addSmall</vt:lpstr>
      <vt:lpstr>addMicropolitan</vt:lpstr>
      <vt:lpstr>addNonCore</vt:lpstr>
      <vt:lpstr>fringeMedium</vt:lpstr>
      <vt:lpstr>mediumSmall</vt:lpstr>
      <vt:lpstr>mediumMicropolitan</vt:lpstr>
      <vt:lpstr>mediumNonCore</vt:lpstr>
      <vt:lpstr>fringeSmall</vt:lpstr>
      <vt:lpstr>smallMicropolitan</vt:lpstr>
      <vt:lpstr>smallNonCore</vt:lpstr>
      <vt:lpstr>fringeMicropolitan</vt:lpstr>
      <vt:lpstr>fringeNonCore</vt:lpstr>
      <vt:lpstr>micropolitanNonCore</vt:lpstr>
      <vt:lpstr>fringeMediumSmall</vt:lpstr>
      <vt:lpstr>fringeMediumMicropolitan</vt:lpstr>
      <vt:lpstr>fringeMediumNonCore</vt:lpstr>
      <vt:lpstr>mediumSmallMicropolitan</vt:lpstr>
      <vt:lpstr>mediumSmallNonCore</vt:lpstr>
      <vt:lpstr>mediumMicropolitanNonCore</vt:lpstr>
      <vt:lpstr>fringeMicropolitanNonCore</vt:lpstr>
      <vt:lpstr>fringeSmallMicropolitan</vt:lpstr>
      <vt:lpstr>fringeSmallNonCore</vt:lpstr>
      <vt:lpstr>smallMicropolitanNonCore</vt:lpstr>
      <vt:lpstr>subMedium</vt:lpstr>
      <vt:lpstr>subFringe</vt:lpstr>
      <vt:lpstr>subSmall</vt:lpstr>
      <vt:lpstr>subMicropolitan</vt:lpstr>
      <vt:lpstr>subNonCore</vt:lpstr>
      <vt:lpstr>total</vt:lpstr>
      <vt:lpstr>males2017</vt:lpstr>
      <vt:lpstr>contributionsFMS</vt:lpstr>
      <vt:lpstr>contributionsFMSM</vt:lpstr>
      <vt:lpstr>contributionsAll</vt:lpstr>
      <vt:lpstr>SamScenario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Paglino</dc:creator>
  <cp:lastModifiedBy>Eugenio Paglino</cp:lastModifiedBy>
  <dcterms:created xsi:type="dcterms:W3CDTF">2023-09-06T13:58:05Z</dcterms:created>
  <dcterms:modified xsi:type="dcterms:W3CDTF">2023-11-21T09:55:28Z</dcterms:modified>
</cp:coreProperties>
</file>