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chartsheets/sheet2.xml" ContentType="application/vnd.openxmlformats-officedocument.spreadsheetml.chart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worksheets/sheet4.xml" ContentType="application/vnd.openxmlformats-officedocument.spreadsheetml.worksheet+xml"/>
  <Override PartName="/xl/chartsheets/sheet4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+xml"/>
  <Override PartName="/xl/comments2.xml" ContentType="application/vnd.openxmlformats-officedocument.spreadsheetml.comments+xml"/>
  <Override PartName="/xl/drawings/drawing6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7.xml" ContentType="application/vnd.openxmlformats-officedocument.drawing+xml"/>
  <Override PartName="/xl/comments3.xml" ContentType="application/vnd.openxmlformats-officedocument.spreadsheetml.comments+xml"/>
  <Override PartName="/xl/drawings/drawing8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uler\Documents\GitHub\time series\"/>
    </mc:Choice>
  </mc:AlternateContent>
  <bookViews>
    <workbookView xWindow="0" yWindow="0" windowWidth="23040" windowHeight="9048" tabRatio="717" activeTab="6"/>
  </bookViews>
  <sheets>
    <sheet name="Est. Média Móvel" sheetId="1" r:id="rId1"/>
    <sheet name="Gráf. MM" sheetId="3" r:id="rId2"/>
    <sheet name="Est. Suav. Exp." sheetId="5" r:id="rId3"/>
    <sheet name="Graf. SE" sheetId="6" r:id="rId4"/>
    <sheet name="Suav. Exp. Holt" sheetId="7" r:id="rId5"/>
    <sheet name="Graf. Holt" sheetId="8" r:id="rId6"/>
    <sheet name="SerieSazonal" sheetId="9" r:id="rId7"/>
    <sheet name="Gráf. Sazonal" sheetId="10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7" l="1"/>
  <c r="I5" i="9" l="1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4" i="9"/>
  <c r="H6" i="9"/>
  <c r="H7" i="9" s="1"/>
  <c r="H8" i="9" s="1"/>
  <c r="H9" i="9" s="1"/>
  <c r="H10" i="9" s="1"/>
  <c r="H11" i="9" s="1"/>
  <c r="H12" i="9" s="1"/>
  <c r="H13" i="9" s="1"/>
  <c r="H14" i="9" s="1"/>
  <c r="H15" i="9" s="1"/>
  <c r="H16" i="9" s="1"/>
  <c r="H5" i="9"/>
  <c r="C3" i="5"/>
  <c r="G5" i="9"/>
  <c r="G6" i="9"/>
  <c r="G7" i="9"/>
  <c r="G8" i="9"/>
  <c r="G9" i="9"/>
  <c r="G10" i="9"/>
  <c r="G11" i="9"/>
  <c r="G12" i="9"/>
  <c r="G13" i="9"/>
  <c r="G14" i="9"/>
  <c r="G15" i="9"/>
  <c r="G4" i="9"/>
  <c r="F9" i="9"/>
  <c r="F10" i="9"/>
  <c r="F11" i="9"/>
  <c r="F12" i="9"/>
  <c r="F16" i="9" s="1"/>
  <c r="F13" i="9"/>
  <c r="F14" i="9"/>
  <c r="F15" i="9"/>
  <c r="F17" i="9"/>
  <c r="F18" i="9"/>
  <c r="F19" i="9"/>
  <c r="F8" i="9"/>
  <c r="F5" i="9"/>
  <c r="F6" i="9"/>
  <c r="F7" i="9"/>
  <c r="F4" i="9"/>
  <c r="C25" i="9"/>
  <c r="D25" i="9" s="1"/>
  <c r="C26" i="9"/>
  <c r="D26" i="9" s="1"/>
  <c r="C27" i="9"/>
  <c r="D27" i="9" s="1"/>
  <c r="C24" i="9"/>
  <c r="D24" i="9" s="1"/>
  <c r="E20" i="9"/>
  <c r="H16" i="5"/>
  <c r="I16" i="5"/>
  <c r="J16" i="5"/>
  <c r="G16" i="5"/>
  <c r="G4" i="5"/>
  <c r="H4" i="5"/>
  <c r="I4" i="5"/>
  <c r="J4" i="5"/>
  <c r="G5" i="5"/>
  <c r="H5" i="5"/>
  <c r="I5" i="5"/>
  <c r="J5" i="5"/>
  <c r="G6" i="5"/>
  <c r="H6" i="5"/>
  <c r="I6" i="5"/>
  <c r="J6" i="5"/>
  <c r="G7" i="5"/>
  <c r="H7" i="5"/>
  <c r="I7" i="5"/>
  <c r="J7" i="5"/>
  <c r="G8" i="5"/>
  <c r="H8" i="5"/>
  <c r="I8" i="5"/>
  <c r="J8" i="5"/>
  <c r="G9" i="5"/>
  <c r="H9" i="5"/>
  <c r="I9" i="5"/>
  <c r="J9" i="5"/>
  <c r="G10" i="5"/>
  <c r="H10" i="5"/>
  <c r="I10" i="5"/>
  <c r="J10" i="5"/>
  <c r="G11" i="5"/>
  <c r="H11" i="5"/>
  <c r="I11" i="5"/>
  <c r="J11" i="5"/>
  <c r="G12" i="5"/>
  <c r="H12" i="5"/>
  <c r="I12" i="5"/>
  <c r="J12" i="5"/>
  <c r="G13" i="5"/>
  <c r="H13" i="5"/>
  <c r="I13" i="5"/>
  <c r="J13" i="5"/>
  <c r="G14" i="5"/>
  <c r="H14" i="5"/>
  <c r="I14" i="5"/>
  <c r="J14" i="5"/>
  <c r="G15" i="5"/>
  <c r="H15" i="5"/>
  <c r="I15" i="5"/>
  <c r="J15" i="5"/>
  <c r="H3" i="5"/>
  <c r="I3" i="5"/>
  <c r="J3" i="5"/>
  <c r="G3" i="5"/>
  <c r="J15" i="1"/>
  <c r="G15" i="1"/>
  <c r="H15" i="1"/>
  <c r="I15" i="1"/>
  <c r="J8" i="1"/>
  <c r="J9" i="1"/>
  <c r="J10" i="1"/>
  <c r="J11" i="1"/>
  <c r="J12" i="1"/>
  <c r="J13" i="1"/>
  <c r="I5" i="1"/>
  <c r="I6" i="1"/>
  <c r="I7" i="1"/>
  <c r="I8" i="1"/>
  <c r="I9" i="1"/>
  <c r="I10" i="1"/>
  <c r="I11" i="1"/>
  <c r="I12" i="1"/>
  <c r="I13" i="1"/>
  <c r="H4" i="1"/>
  <c r="H5" i="1"/>
  <c r="H6" i="1"/>
  <c r="H7" i="1"/>
  <c r="H8" i="1"/>
  <c r="H9" i="1"/>
  <c r="H10" i="1"/>
  <c r="H11" i="1"/>
  <c r="H12" i="1"/>
  <c r="H13" i="1"/>
  <c r="G4" i="1"/>
  <c r="G5" i="1"/>
  <c r="G6" i="1"/>
  <c r="G7" i="1"/>
  <c r="G8" i="1"/>
  <c r="G9" i="1"/>
  <c r="G10" i="1"/>
  <c r="G11" i="1"/>
  <c r="G12" i="1"/>
  <c r="G13" i="1"/>
  <c r="G3" i="1"/>
  <c r="I15" i="7"/>
  <c r="I10" i="7"/>
  <c r="I11" i="7"/>
  <c r="I9" i="7"/>
  <c r="G11" i="7"/>
  <c r="G10" i="7"/>
  <c r="G9" i="7"/>
  <c r="F17" i="7"/>
  <c r="F16" i="7"/>
  <c r="F15" i="7"/>
  <c r="F5" i="7"/>
  <c r="F6" i="7"/>
  <c r="F7" i="7"/>
  <c r="F8" i="7"/>
  <c r="F9" i="7"/>
  <c r="F10" i="7"/>
  <c r="F11" i="7"/>
  <c r="F12" i="7"/>
  <c r="F13" i="7"/>
  <c r="F14" i="7"/>
  <c r="F4" i="7"/>
  <c r="E5" i="7"/>
  <c r="E4" i="7"/>
  <c r="D5" i="7" s="1"/>
  <c r="D4" i="7"/>
  <c r="E3" i="7"/>
  <c r="E4" i="5"/>
  <c r="E5" i="5" s="1"/>
  <c r="E6" i="5" s="1"/>
  <c r="E7" i="5" s="1"/>
  <c r="E8" i="5" s="1"/>
  <c r="E9" i="5" s="1"/>
  <c r="E10" i="5" s="1"/>
  <c r="E11" i="5" s="1"/>
  <c r="E12" i="5" s="1"/>
  <c r="E13" i="5" s="1"/>
  <c r="E14" i="5" s="1"/>
  <c r="E15" i="5" s="1"/>
  <c r="F4" i="5"/>
  <c r="F5" i="5" s="1"/>
  <c r="F6" i="5" s="1"/>
  <c r="F7" i="5" s="1"/>
  <c r="F8" i="5" s="1"/>
  <c r="F9" i="5" s="1"/>
  <c r="F10" i="5" s="1"/>
  <c r="F11" i="5" s="1"/>
  <c r="F12" i="5" s="1"/>
  <c r="F13" i="5" s="1"/>
  <c r="F14" i="5" s="1"/>
  <c r="F15" i="5" s="1"/>
  <c r="D4" i="5"/>
  <c r="D5" i="5" s="1"/>
  <c r="D6" i="5" s="1"/>
  <c r="D7" i="5" s="1"/>
  <c r="D8" i="5" s="1"/>
  <c r="D9" i="5" s="1"/>
  <c r="D10" i="5" s="1"/>
  <c r="D11" i="5" s="1"/>
  <c r="D12" i="5" s="1"/>
  <c r="D13" i="5" s="1"/>
  <c r="D14" i="5" s="1"/>
  <c r="D15" i="5" s="1"/>
  <c r="C4" i="5"/>
  <c r="C5" i="5" s="1"/>
  <c r="C6" i="5" s="1"/>
  <c r="C7" i="5" s="1"/>
  <c r="C8" i="5" s="1"/>
  <c r="C9" i="5" s="1"/>
  <c r="C10" i="5" s="1"/>
  <c r="C11" i="5" s="1"/>
  <c r="C12" i="5" s="1"/>
  <c r="C13" i="5" s="1"/>
  <c r="C14" i="5" s="1"/>
  <c r="C15" i="5" s="1"/>
  <c r="F3" i="5"/>
  <c r="E3" i="5"/>
  <c r="D3" i="5"/>
  <c r="F9" i="1"/>
  <c r="F10" i="1"/>
  <c r="F11" i="1"/>
  <c r="F12" i="1"/>
  <c r="F13" i="1"/>
  <c r="F14" i="1"/>
  <c r="F8" i="1"/>
  <c r="E6" i="1"/>
  <c r="E7" i="1"/>
  <c r="E8" i="1"/>
  <c r="E9" i="1"/>
  <c r="E10" i="1"/>
  <c r="E11" i="1"/>
  <c r="E12" i="1"/>
  <c r="E13" i="1"/>
  <c r="E14" i="1"/>
  <c r="E5" i="1"/>
  <c r="D4" i="1"/>
  <c r="D5" i="1"/>
  <c r="D6" i="1"/>
  <c r="D7" i="1"/>
  <c r="D8" i="1"/>
  <c r="D9" i="1"/>
  <c r="D10" i="1"/>
  <c r="D11" i="1"/>
  <c r="D12" i="1"/>
  <c r="D13" i="1"/>
  <c r="D14" i="1"/>
  <c r="D6" i="7" l="1"/>
  <c r="E6" i="7" l="1"/>
  <c r="D7" i="7" s="1"/>
  <c r="E7" i="7" l="1"/>
  <c r="D8" i="7" s="1"/>
  <c r="E8" i="7" l="1"/>
  <c r="D9" i="7" s="1"/>
  <c r="E9" i="7" l="1"/>
  <c r="D10" i="7" s="1"/>
  <c r="E10" i="7" l="1"/>
  <c r="D11" i="7" s="1"/>
  <c r="E11" i="7" l="1"/>
  <c r="D12" i="7" s="1"/>
  <c r="E12" i="7" l="1"/>
  <c r="D13" i="7" s="1"/>
  <c r="D14" i="7" l="1"/>
  <c r="E13" i="7"/>
  <c r="E14" i="7" l="1"/>
</calcChain>
</file>

<file path=xl/comments1.xml><?xml version="1.0" encoding="utf-8"?>
<comments xmlns="http://schemas.openxmlformats.org/spreadsheetml/2006/main">
  <authors>
    <author>Euler Alencar</author>
  </authors>
  <commentList>
    <comment ref="J15" authorId="0" shapeId="0">
      <text>
        <r>
          <rPr>
            <b/>
            <sz val="9"/>
            <color indexed="81"/>
            <rFont val="Segoe UI"/>
            <family val="2"/>
          </rPr>
          <t>Euler Alencar:</t>
        </r>
        <r>
          <rPr>
            <sz val="9"/>
            <color indexed="81"/>
            <rFont val="Segoe UI"/>
            <family val="2"/>
          </rPr>
          <t xml:space="preserve">
O erro usando a média móvel em Ft+6 foi metade de qq outra previsão.</t>
        </r>
      </text>
    </comment>
  </commentList>
</comments>
</file>

<file path=xl/comments2.xml><?xml version="1.0" encoding="utf-8"?>
<comments xmlns="http://schemas.openxmlformats.org/spreadsheetml/2006/main">
  <authors>
    <author>Euler Alencar</author>
  </authors>
  <commentList>
    <comment ref="B1" authorId="0" shapeId="0">
      <text>
        <r>
          <rPr>
            <b/>
            <sz val="9"/>
            <color indexed="81"/>
            <rFont val="Segoe UI"/>
            <family val="2"/>
          </rPr>
          <t>Euler Alencar:</t>
        </r>
        <r>
          <rPr>
            <sz val="9"/>
            <color indexed="81"/>
            <rFont val="Segoe UI"/>
            <family val="2"/>
          </rPr>
          <t xml:space="preserve">
constante de suavização da componente de nível Lt</t>
        </r>
      </text>
    </comment>
    <comment ref="D1" authorId="0" shapeId="0">
      <text>
        <r>
          <rPr>
            <b/>
            <sz val="9"/>
            <color indexed="81"/>
            <rFont val="Segoe UI"/>
            <family val="2"/>
          </rPr>
          <t>Euler Alencar:</t>
        </r>
        <r>
          <rPr>
            <sz val="9"/>
            <color indexed="81"/>
            <rFont val="Segoe UI"/>
            <family val="2"/>
          </rPr>
          <t xml:space="preserve">
constante de suavização da componente de tendência Tt</t>
        </r>
      </text>
    </comment>
    <comment ref="D2" authorId="0" shapeId="0">
      <text>
        <r>
          <rPr>
            <b/>
            <sz val="9"/>
            <color indexed="81"/>
            <rFont val="Segoe UI"/>
            <family val="2"/>
          </rPr>
          <t>Euler Alencar:</t>
        </r>
        <r>
          <rPr>
            <sz val="9"/>
            <color indexed="81"/>
            <rFont val="Segoe UI"/>
            <family val="2"/>
          </rPr>
          <t xml:space="preserve">
Componente de nível</t>
        </r>
      </text>
    </comment>
    <comment ref="E2" authorId="0" shapeId="0">
      <text>
        <r>
          <rPr>
            <b/>
            <sz val="9"/>
            <color indexed="81"/>
            <rFont val="Segoe UI"/>
            <family val="2"/>
          </rPr>
          <t>Euler Alencar:</t>
        </r>
        <r>
          <rPr>
            <sz val="9"/>
            <color indexed="81"/>
            <rFont val="Segoe UI"/>
            <family val="2"/>
          </rPr>
          <t xml:space="preserve">
Componente de tendência</t>
        </r>
      </text>
    </comment>
    <comment ref="F2" authorId="0" shapeId="0">
      <text>
        <r>
          <rPr>
            <b/>
            <sz val="9"/>
            <color indexed="81"/>
            <rFont val="Segoe UI"/>
            <family val="2"/>
          </rPr>
          <t>Euler Alencar:</t>
        </r>
        <r>
          <rPr>
            <sz val="9"/>
            <color indexed="81"/>
            <rFont val="Segoe UI"/>
            <family val="2"/>
          </rPr>
          <t xml:space="preserve">
é a previsão</t>
        </r>
      </text>
    </comment>
    <comment ref="F3" authorId="0" shapeId="0">
      <text>
        <r>
          <rPr>
            <b/>
            <sz val="9"/>
            <color indexed="81"/>
            <rFont val="Segoe UI"/>
            <family val="2"/>
          </rPr>
          <t>Euler Alencar:</t>
        </r>
        <r>
          <rPr>
            <sz val="9"/>
            <color indexed="81"/>
            <rFont val="Segoe UI"/>
            <family val="2"/>
          </rPr>
          <t xml:space="preserve">
Os valores de Ft até o mês 12 são os mesmos de Lt, somente no mês 13, onde não há dados que passamos a fazer a predição</t>
        </r>
      </text>
    </comment>
  </commentList>
</comments>
</file>

<file path=xl/comments3.xml><?xml version="1.0" encoding="utf-8"?>
<comments xmlns="http://schemas.openxmlformats.org/spreadsheetml/2006/main">
  <authors>
    <author>Euler Alencar</author>
  </authors>
  <commentList>
    <comment ref="E3" authorId="0" shapeId="0">
      <text>
        <r>
          <rPr>
            <b/>
            <sz val="9"/>
            <color indexed="81"/>
            <rFont val="Segoe UI"/>
            <family val="2"/>
          </rPr>
          <t>Euler Alencar:</t>
        </r>
        <r>
          <rPr>
            <sz val="9"/>
            <color indexed="81"/>
            <rFont val="Segoe UI"/>
            <family val="2"/>
          </rPr>
          <t xml:space="preserve">
Original</t>
        </r>
      </text>
    </comment>
    <comment ref="G3" authorId="0" shapeId="0">
      <text>
        <r>
          <rPr>
            <b/>
            <sz val="9"/>
            <color indexed="81"/>
            <rFont val="Segoe UI"/>
            <family val="2"/>
          </rPr>
          <t>Euler Alencar:</t>
        </r>
        <r>
          <rPr>
            <sz val="9"/>
            <color indexed="81"/>
            <rFont val="Segoe UI"/>
            <family val="2"/>
          </rPr>
          <t xml:space="preserve">
corrigido da sazonalidade</t>
        </r>
      </text>
    </comment>
    <comment ref="H3" authorId="0" shapeId="0">
      <text>
        <r>
          <rPr>
            <b/>
            <sz val="9"/>
            <color indexed="81"/>
            <rFont val="Segoe UI"/>
            <family val="2"/>
          </rPr>
          <t>Euler Alencar:</t>
        </r>
        <r>
          <rPr>
            <sz val="9"/>
            <color indexed="81"/>
            <rFont val="Segoe UI"/>
            <family val="2"/>
          </rPr>
          <t xml:space="preserve">
Estimado corrigido da sazonalidade</t>
        </r>
      </text>
    </comment>
    <comment ref="I3" authorId="0" shapeId="0">
      <text>
        <r>
          <rPr>
            <b/>
            <sz val="9"/>
            <color indexed="81"/>
            <rFont val="Segoe UI"/>
            <family val="2"/>
          </rPr>
          <t>Euler Alencar:</t>
        </r>
        <r>
          <rPr>
            <sz val="9"/>
            <color indexed="81"/>
            <rFont val="Segoe UI"/>
            <family val="2"/>
          </rPr>
          <t xml:space="preserve">
Estimado com sazonalidade - Modelo Multiplicativo</t>
        </r>
      </text>
    </comment>
    <comment ref="D23" authorId="0" shapeId="0">
      <text>
        <r>
          <rPr>
            <b/>
            <sz val="9"/>
            <color indexed="81"/>
            <rFont val="Segoe UI"/>
            <family val="2"/>
          </rPr>
          <t>Euler Alencar:</t>
        </r>
        <r>
          <rPr>
            <sz val="9"/>
            <color indexed="81"/>
            <rFont val="Segoe UI"/>
            <family val="2"/>
          </rPr>
          <t xml:space="preserve">
Fsi é o peso em cada período dentro da sazonalidade</t>
        </r>
      </text>
    </comment>
  </commentList>
</comments>
</file>

<file path=xl/sharedStrings.xml><?xml version="1.0" encoding="utf-8"?>
<sst xmlns="http://schemas.openxmlformats.org/spreadsheetml/2006/main" count="47" uniqueCount="37">
  <si>
    <t>-</t>
  </si>
  <si>
    <t>xt</t>
  </si>
  <si>
    <t>Ft+1</t>
  </si>
  <si>
    <t>Ft+2</t>
  </si>
  <si>
    <t>Ft_3</t>
  </si>
  <si>
    <t>Ft+6</t>
  </si>
  <si>
    <t>Mês</t>
  </si>
  <si>
    <t>Ft+1, alfa=0,1</t>
  </si>
  <si>
    <t>Ft+1 = Ft + alfa*(xt - Ft)</t>
  </si>
  <si>
    <t>equivalente</t>
  </si>
  <si>
    <t>Ft+1 = alfa*xt + (1-alfa)*Ft</t>
  </si>
  <si>
    <t>Ft+1, alfa=0,3</t>
  </si>
  <si>
    <t>Ft+1, alfa = 0.5</t>
  </si>
  <si>
    <t>Ft+1, alfa=0.9</t>
  </si>
  <si>
    <t>Lt</t>
  </si>
  <si>
    <t>Tt</t>
  </si>
  <si>
    <t>Ft</t>
  </si>
  <si>
    <t>alfa</t>
  </si>
  <si>
    <t>beta</t>
  </si>
  <si>
    <t>Previsão para Ft em t=6</t>
  </si>
  <si>
    <t>(xt-Previsão t)^2</t>
  </si>
  <si>
    <t>Dif. 1</t>
  </si>
  <si>
    <t>Dif. 2</t>
  </si>
  <si>
    <t>Dif. 3</t>
  </si>
  <si>
    <t>Dif. 4</t>
  </si>
  <si>
    <t>Erro1</t>
  </si>
  <si>
    <t>Erro2</t>
  </si>
  <si>
    <t>Erro3</t>
  </si>
  <si>
    <t>Erro4</t>
  </si>
  <si>
    <t>mi_i</t>
  </si>
  <si>
    <t>Fsi</t>
  </si>
  <si>
    <t>Id</t>
  </si>
  <si>
    <t>Quadrim.</t>
  </si>
  <si>
    <t>mês do quadrimestre</t>
  </si>
  <si>
    <t>xtc</t>
  </si>
  <si>
    <t>Ft, alfa=0,3</t>
  </si>
  <si>
    <t>Fst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</si>
</sst>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0.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2" fillId="0" borderId="0" xfId="0" applyFont="1" applyAlignment="1">
      <alignment horizontal="center"/>
    </xf>
    <xf numFmtId="2" fontId="0" fillId="2" borderId="0" xfId="0" applyNumberFormat="1" applyFill="1" applyAlignment="1">
      <alignment horizontal="center"/>
    </xf>
    <xf numFmtId="0" fontId="0" fillId="0" borderId="2" xfId="0" applyBorder="1" applyAlignment="1">
      <alignment horizontal="center"/>
    </xf>
    <xf numFmtId="164" fontId="0" fillId="0" borderId="2" xfId="0" applyNumberFormat="1" applyBorder="1"/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Border="1"/>
    <xf numFmtId="164" fontId="0" fillId="0" borderId="1" xfId="0" applyNumberFormat="1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2" fontId="2" fillId="0" borderId="0" xfId="0" applyNumberFormat="1" applyFont="1"/>
    <xf numFmtId="43" fontId="0" fillId="0" borderId="1" xfId="1" applyNumberFormat="1" applyFont="1" applyBorder="1"/>
    <xf numFmtId="43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43" fontId="0" fillId="0" borderId="1" xfId="0" applyNumberFormat="1" applyBorder="1" applyAlignment="1">
      <alignment horizontal="center"/>
    </xf>
    <xf numFmtId="0" fontId="2" fillId="0" borderId="0" xfId="0" applyFont="1" applyAlignment="1">
      <alignment horizontal="center" wrapText="1"/>
    </xf>
    <xf numFmtId="0" fontId="0" fillId="0" borderId="1" xfId="0" applyBorder="1" applyAlignment="1">
      <alignment horizontal="center" vertical="center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4.xml"/><Relationship Id="rId3" Type="http://schemas.openxmlformats.org/officeDocument/2006/relationships/worksheet" Target="worksheets/sheet2.xml"/><Relationship Id="rId7" Type="http://schemas.openxmlformats.org/officeDocument/2006/relationships/worksheet" Target="worksheets/sheet4.xml"/><Relationship Id="rId12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3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3.xml"/><Relationship Id="rId10" Type="http://schemas.openxmlformats.org/officeDocument/2006/relationships/styles" Target="styles.xml"/><Relationship Id="rId4" Type="http://schemas.openxmlformats.org/officeDocument/2006/relationships/chartsheet" Target="chartsheets/sheet2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'Est. Média Móvel'!$B$1</c:f>
              <c:strCache>
                <c:ptCount val="1"/>
                <c:pt idx="0">
                  <c:v>xt</c:v>
                </c:pt>
              </c:strCache>
            </c:strRef>
          </c:tx>
          <c:spPr>
            <a:ln w="34925" cap="rnd">
              <a:solidFill>
                <a:schemeClr val="tx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'Est. Média Móvel'!$B$2:$B$14</c:f>
              <c:numCache>
                <c:formatCode>General</c:formatCode>
                <c:ptCount val="13"/>
                <c:pt idx="0">
                  <c:v>1363</c:v>
                </c:pt>
                <c:pt idx="1">
                  <c:v>1963</c:v>
                </c:pt>
                <c:pt idx="2">
                  <c:v>1843</c:v>
                </c:pt>
                <c:pt idx="3">
                  <c:v>1850</c:v>
                </c:pt>
                <c:pt idx="4">
                  <c:v>1247</c:v>
                </c:pt>
                <c:pt idx="5">
                  <c:v>2842</c:v>
                </c:pt>
                <c:pt idx="6">
                  <c:v>2402</c:v>
                </c:pt>
                <c:pt idx="7">
                  <c:v>1700</c:v>
                </c:pt>
                <c:pt idx="8">
                  <c:v>1679</c:v>
                </c:pt>
                <c:pt idx="9">
                  <c:v>1157</c:v>
                </c:pt>
                <c:pt idx="10">
                  <c:v>2080</c:v>
                </c:pt>
                <c:pt idx="11">
                  <c:v>2039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'Est. Média Móvel'!$C$1</c:f>
              <c:strCache>
                <c:ptCount val="1"/>
                <c:pt idx="0">
                  <c:v>Ft+1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'Est. Média Móvel'!$C$2:$C$14</c:f>
              <c:numCache>
                <c:formatCode>General</c:formatCode>
                <c:ptCount val="13"/>
                <c:pt idx="1">
                  <c:v>1363</c:v>
                </c:pt>
                <c:pt idx="2">
                  <c:v>1963</c:v>
                </c:pt>
                <c:pt idx="3">
                  <c:v>1843</c:v>
                </c:pt>
                <c:pt idx="4">
                  <c:v>1850</c:v>
                </c:pt>
                <c:pt idx="5">
                  <c:v>1247</c:v>
                </c:pt>
                <c:pt idx="6">
                  <c:v>2842</c:v>
                </c:pt>
                <c:pt idx="7">
                  <c:v>2402</c:v>
                </c:pt>
                <c:pt idx="8">
                  <c:v>1700</c:v>
                </c:pt>
                <c:pt idx="9">
                  <c:v>1679</c:v>
                </c:pt>
                <c:pt idx="10">
                  <c:v>1157</c:v>
                </c:pt>
                <c:pt idx="11">
                  <c:v>2080</c:v>
                </c:pt>
                <c:pt idx="12">
                  <c:v>2039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'Est. Média Móvel'!$D$1</c:f>
              <c:strCache>
                <c:ptCount val="1"/>
                <c:pt idx="0">
                  <c:v>Ft+2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'Est. Média Móvel'!$D$2:$D$14</c:f>
              <c:numCache>
                <c:formatCode>0.0</c:formatCode>
                <c:ptCount val="13"/>
                <c:pt idx="2">
                  <c:v>1663</c:v>
                </c:pt>
                <c:pt idx="3">
                  <c:v>1903</c:v>
                </c:pt>
                <c:pt idx="4">
                  <c:v>1846.5</c:v>
                </c:pt>
                <c:pt idx="5">
                  <c:v>1548.5</c:v>
                </c:pt>
                <c:pt idx="6">
                  <c:v>2044.5</c:v>
                </c:pt>
                <c:pt idx="7">
                  <c:v>2622</c:v>
                </c:pt>
                <c:pt idx="8">
                  <c:v>2051</c:v>
                </c:pt>
                <c:pt idx="9">
                  <c:v>1689.5</c:v>
                </c:pt>
                <c:pt idx="10">
                  <c:v>1418</c:v>
                </c:pt>
                <c:pt idx="11">
                  <c:v>1618.5</c:v>
                </c:pt>
                <c:pt idx="12">
                  <c:v>2059.5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'Est. Média Móvel'!$E$1</c:f>
              <c:strCache>
                <c:ptCount val="1"/>
                <c:pt idx="0">
                  <c:v>Ft_3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'Est. Média Móvel'!$E$2:$E$14</c:f>
              <c:numCache>
                <c:formatCode>0.0</c:formatCode>
                <c:ptCount val="13"/>
                <c:pt idx="3">
                  <c:v>1723</c:v>
                </c:pt>
                <c:pt idx="4">
                  <c:v>1885.3333333333333</c:v>
                </c:pt>
                <c:pt idx="5">
                  <c:v>1646.6666666666667</c:v>
                </c:pt>
                <c:pt idx="6">
                  <c:v>1979.6666666666667</c:v>
                </c:pt>
                <c:pt idx="7">
                  <c:v>2163.6666666666665</c:v>
                </c:pt>
                <c:pt idx="8">
                  <c:v>2314.6666666666665</c:v>
                </c:pt>
                <c:pt idx="9">
                  <c:v>1927</c:v>
                </c:pt>
                <c:pt idx="10">
                  <c:v>1512</c:v>
                </c:pt>
                <c:pt idx="11">
                  <c:v>1638.6666666666667</c:v>
                </c:pt>
                <c:pt idx="12">
                  <c:v>1758.6666666666667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'Est. Média Móvel'!$F$1</c:f>
              <c:strCache>
                <c:ptCount val="1"/>
                <c:pt idx="0">
                  <c:v>Ft+6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'Est. Média Móvel'!$F$2:$F$14</c:f>
              <c:numCache>
                <c:formatCode>0.0</c:formatCode>
                <c:ptCount val="13"/>
                <c:pt idx="6">
                  <c:v>1851.3333333333333</c:v>
                </c:pt>
                <c:pt idx="7">
                  <c:v>2024.5</c:v>
                </c:pt>
                <c:pt idx="8">
                  <c:v>1980.6666666666667</c:v>
                </c:pt>
                <c:pt idx="9">
                  <c:v>1953.3333333333333</c:v>
                </c:pt>
                <c:pt idx="10">
                  <c:v>1837.8333333333333</c:v>
                </c:pt>
                <c:pt idx="11">
                  <c:v>1976.6666666666667</c:v>
                </c:pt>
                <c:pt idx="12">
                  <c:v>1842.8333333333333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963622000"/>
        <c:axId val="-963606768"/>
      </c:lineChart>
      <c:catAx>
        <c:axId val="-963622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963606768"/>
        <c:crosses val="autoZero"/>
        <c:auto val="1"/>
        <c:lblAlgn val="ctr"/>
        <c:lblOffset val="100"/>
        <c:noMultiLvlLbl val="0"/>
      </c:catAx>
      <c:valAx>
        <c:axId val="-96360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963622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'Est. Suav. Exp.'!$B$1</c:f>
              <c:strCache>
                <c:ptCount val="1"/>
                <c:pt idx="0">
                  <c:v>xt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'Est. Suav. Exp.'!$B$2:$B$15</c:f>
              <c:numCache>
                <c:formatCode>General</c:formatCode>
                <c:ptCount val="13"/>
                <c:pt idx="0">
                  <c:v>1363</c:v>
                </c:pt>
                <c:pt idx="1">
                  <c:v>1963</c:v>
                </c:pt>
                <c:pt idx="2">
                  <c:v>1843</c:v>
                </c:pt>
                <c:pt idx="3">
                  <c:v>1850</c:v>
                </c:pt>
                <c:pt idx="4">
                  <c:v>1247</c:v>
                </c:pt>
                <c:pt idx="5">
                  <c:v>2842</c:v>
                </c:pt>
                <c:pt idx="6">
                  <c:v>2402</c:v>
                </c:pt>
                <c:pt idx="7">
                  <c:v>1700</c:v>
                </c:pt>
                <c:pt idx="8">
                  <c:v>1679</c:v>
                </c:pt>
                <c:pt idx="9">
                  <c:v>1157</c:v>
                </c:pt>
                <c:pt idx="10">
                  <c:v>2080</c:v>
                </c:pt>
                <c:pt idx="11">
                  <c:v>2039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'Est. Suav. Exp.'!$C$1</c:f>
              <c:strCache>
                <c:ptCount val="1"/>
                <c:pt idx="0">
                  <c:v>Ft+1, alfa=0,1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'Est. Suav. Exp.'!$C$2:$C$15</c:f>
              <c:numCache>
                <c:formatCode>0.0</c:formatCode>
                <c:ptCount val="13"/>
                <c:pt idx="0">
                  <c:v>1363</c:v>
                </c:pt>
                <c:pt idx="1">
                  <c:v>1363</c:v>
                </c:pt>
                <c:pt idx="2">
                  <c:v>1423</c:v>
                </c:pt>
                <c:pt idx="3">
                  <c:v>1465</c:v>
                </c:pt>
                <c:pt idx="4">
                  <c:v>1503.5</c:v>
                </c:pt>
                <c:pt idx="5">
                  <c:v>1477.8500000000001</c:v>
                </c:pt>
                <c:pt idx="6">
                  <c:v>1614.2650000000001</c:v>
                </c:pt>
                <c:pt idx="7">
                  <c:v>1693.0385000000001</c:v>
                </c:pt>
                <c:pt idx="8">
                  <c:v>1693.7346500000001</c:v>
                </c:pt>
                <c:pt idx="9">
                  <c:v>1692.2611850000003</c:v>
                </c:pt>
                <c:pt idx="10">
                  <c:v>1638.7350665000004</c:v>
                </c:pt>
                <c:pt idx="11">
                  <c:v>1682.8615598500003</c:v>
                </c:pt>
                <c:pt idx="12">
                  <c:v>1718.4754038650003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'Est. Suav. Exp.'!$D$1</c:f>
              <c:strCache>
                <c:ptCount val="1"/>
                <c:pt idx="0">
                  <c:v>Ft+1, alfa=0,3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'Est. Suav. Exp.'!$D$2:$D$15</c:f>
              <c:numCache>
                <c:formatCode>0.0</c:formatCode>
                <c:ptCount val="13"/>
                <c:pt idx="0">
                  <c:v>1363</c:v>
                </c:pt>
                <c:pt idx="1">
                  <c:v>1363</c:v>
                </c:pt>
                <c:pt idx="2">
                  <c:v>1543</c:v>
                </c:pt>
                <c:pt idx="3">
                  <c:v>1633</c:v>
                </c:pt>
                <c:pt idx="4">
                  <c:v>1698.1</c:v>
                </c:pt>
                <c:pt idx="5">
                  <c:v>1562.7699999999998</c:v>
                </c:pt>
                <c:pt idx="6">
                  <c:v>1946.5389999999998</c:v>
                </c:pt>
                <c:pt idx="7">
                  <c:v>2083.1772999999998</c:v>
                </c:pt>
                <c:pt idx="8">
                  <c:v>1968.2241099999999</c:v>
                </c:pt>
                <c:pt idx="9">
                  <c:v>1881.4568769999998</c:v>
                </c:pt>
                <c:pt idx="10">
                  <c:v>1664.1198138999998</c:v>
                </c:pt>
                <c:pt idx="11">
                  <c:v>1788.8838697299998</c:v>
                </c:pt>
                <c:pt idx="12">
                  <c:v>1863.9187088109998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'Est. Suav. Exp.'!$E$1</c:f>
              <c:strCache>
                <c:ptCount val="1"/>
                <c:pt idx="0">
                  <c:v>Ft+1, alfa = 0.5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'Est. Suav. Exp.'!$E$2:$E$15</c:f>
              <c:numCache>
                <c:formatCode>0.0</c:formatCode>
                <c:ptCount val="13"/>
                <c:pt idx="0">
                  <c:v>1363</c:v>
                </c:pt>
                <c:pt idx="1">
                  <c:v>1363</c:v>
                </c:pt>
                <c:pt idx="2">
                  <c:v>1663</c:v>
                </c:pt>
                <c:pt idx="3">
                  <c:v>1753</c:v>
                </c:pt>
                <c:pt idx="4">
                  <c:v>1801.5</c:v>
                </c:pt>
                <c:pt idx="5">
                  <c:v>1524.25</c:v>
                </c:pt>
                <c:pt idx="6">
                  <c:v>2183.125</c:v>
                </c:pt>
                <c:pt idx="7">
                  <c:v>2292.5625</c:v>
                </c:pt>
                <c:pt idx="8">
                  <c:v>1996.28125</c:v>
                </c:pt>
                <c:pt idx="9">
                  <c:v>1837.640625</c:v>
                </c:pt>
                <c:pt idx="10">
                  <c:v>1497.3203125</c:v>
                </c:pt>
                <c:pt idx="11">
                  <c:v>1788.66015625</c:v>
                </c:pt>
                <c:pt idx="12">
                  <c:v>1913.830078125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'Est. Suav. Exp.'!$F$1</c:f>
              <c:strCache>
                <c:ptCount val="1"/>
                <c:pt idx="0">
                  <c:v>Ft+1, alfa=0.9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'Est. Suav. Exp.'!$F$2:$F$15</c:f>
              <c:numCache>
                <c:formatCode>0.0</c:formatCode>
                <c:ptCount val="13"/>
                <c:pt idx="0">
                  <c:v>1363</c:v>
                </c:pt>
                <c:pt idx="1">
                  <c:v>1363</c:v>
                </c:pt>
                <c:pt idx="2">
                  <c:v>1903</c:v>
                </c:pt>
                <c:pt idx="3">
                  <c:v>1849</c:v>
                </c:pt>
                <c:pt idx="4">
                  <c:v>1849.8999999999999</c:v>
                </c:pt>
                <c:pt idx="5">
                  <c:v>1307.29</c:v>
                </c:pt>
                <c:pt idx="6">
                  <c:v>2688.529</c:v>
                </c:pt>
                <c:pt idx="7">
                  <c:v>2430.6529</c:v>
                </c:pt>
                <c:pt idx="8">
                  <c:v>1773.06529</c:v>
                </c:pt>
                <c:pt idx="9">
                  <c:v>1688.4065290000001</c:v>
                </c:pt>
                <c:pt idx="10">
                  <c:v>1210.1406528999998</c:v>
                </c:pt>
                <c:pt idx="11">
                  <c:v>1993.01406529</c:v>
                </c:pt>
                <c:pt idx="12">
                  <c:v>2034.401406529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963609488"/>
        <c:axId val="-963617648"/>
      </c:lineChart>
      <c:catAx>
        <c:axId val="-9636094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963617648"/>
        <c:crosses val="autoZero"/>
        <c:auto val="1"/>
        <c:lblAlgn val="ctr"/>
        <c:lblOffset val="100"/>
        <c:noMultiLvlLbl val="0"/>
      </c:catAx>
      <c:valAx>
        <c:axId val="-96361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963609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'Suav. Exp. Holt'!$C$3:$C$17</c:f>
              <c:numCache>
                <c:formatCode>General</c:formatCode>
                <c:ptCount val="15"/>
                <c:pt idx="0">
                  <c:v>11</c:v>
                </c:pt>
                <c:pt idx="1">
                  <c:v>14</c:v>
                </c:pt>
                <c:pt idx="2">
                  <c:v>15</c:v>
                </c:pt>
                <c:pt idx="3">
                  <c:v>18</c:v>
                </c:pt>
                <c:pt idx="4">
                  <c:v>18</c:v>
                </c:pt>
                <c:pt idx="5">
                  <c:v>22</c:v>
                </c:pt>
                <c:pt idx="6">
                  <c:v>25</c:v>
                </c:pt>
                <c:pt idx="7">
                  <c:v>28</c:v>
                </c:pt>
                <c:pt idx="8">
                  <c:v>29</c:v>
                </c:pt>
                <c:pt idx="9">
                  <c:v>31</c:v>
                </c:pt>
                <c:pt idx="10">
                  <c:v>32</c:v>
                </c:pt>
                <c:pt idx="11">
                  <c:v>35</c:v>
                </c:pt>
              </c:numCache>
            </c:numRef>
          </c:val>
          <c:smooth val="0"/>
        </c:ser>
        <c:ser>
          <c:idx val="1"/>
          <c:order val="1"/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'Suav. Exp. Holt'!$F$3:$F$17</c:f>
              <c:numCache>
                <c:formatCode>0.00</c:formatCode>
                <c:ptCount val="15"/>
                <c:pt idx="0">
                  <c:v>11</c:v>
                </c:pt>
                <c:pt idx="1">
                  <c:v>14</c:v>
                </c:pt>
                <c:pt idx="2">
                  <c:v>16.2</c:v>
                </c:pt>
                <c:pt idx="3">
                  <c:v>18.527999999999999</c:v>
                </c:pt>
                <c:pt idx="4">
                  <c:v>19.840319999999998</c:v>
                </c:pt>
                <c:pt idx="5">
                  <c:v>21.933260799999999</c:v>
                </c:pt>
                <c:pt idx="6">
                  <c:v>24.399703551999998</c:v>
                </c:pt>
                <c:pt idx="7">
                  <c:v>27.175616634880001</c:v>
                </c:pt>
                <c:pt idx="8">
                  <c:v>29.373065823027201</c:v>
                </c:pt>
                <c:pt idx="9">
                  <c:v>31.431844804231169</c:v>
                </c:pt>
                <c:pt idx="10">
                  <c:v>32.998017024276564</c:v>
                </c:pt>
                <c:pt idx="11">
                  <c:v>34.97803763241955</c:v>
                </c:pt>
                <c:pt idx="12">
                  <c:v>36.949273293530354</c:v>
                </c:pt>
                <c:pt idx="13">
                  <c:v>38.920508954641164</c:v>
                </c:pt>
                <c:pt idx="14">
                  <c:v>40.891744615751968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963621456"/>
        <c:axId val="-963617104"/>
      </c:lineChart>
      <c:catAx>
        <c:axId val="-963621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963617104"/>
        <c:crosses val="autoZero"/>
        <c:auto val="1"/>
        <c:lblAlgn val="ctr"/>
        <c:lblOffset val="100"/>
        <c:noMultiLvlLbl val="0"/>
      </c:catAx>
      <c:valAx>
        <c:axId val="-96361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963621456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v>Original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SerieSazonal!$E$4:$E$15</c:f>
              <c:numCache>
                <c:formatCode>_(* #,##0.00_);_(* \(#,##0.00\);_(* "-"??_);_(@_)</c:formatCode>
                <c:ptCount val="12"/>
                <c:pt idx="0">
                  <c:v>1360</c:v>
                </c:pt>
                <c:pt idx="1">
                  <c:v>865.23</c:v>
                </c:pt>
                <c:pt idx="2">
                  <c:v>1141.6300000000001</c:v>
                </c:pt>
                <c:pt idx="3">
                  <c:v>2105.8000000000002</c:v>
                </c:pt>
                <c:pt idx="4">
                  <c:v>1226.48</c:v>
                </c:pt>
                <c:pt idx="5">
                  <c:v>1238.0999999999999</c:v>
                </c:pt>
                <c:pt idx="6">
                  <c:v>1093.17</c:v>
                </c:pt>
                <c:pt idx="7">
                  <c:v>2191.08</c:v>
                </c:pt>
                <c:pt idx="8">
                  <c:v>1454.08</c:v>
                </c:pt>
                <c:pt idx="9">
                  <c:v>948.62</c:v>
                </c:pt>
                <c:pt idx="10">
                  <c:v>1337.67</c:v>
                </c:pt>
                <c:pt idx="11">
                  <c:v>2497.4299999999998</c:v>
                </c:pt>
              </c:numCache>
            </c:numRef>
          </c:val>
          <c:smooth val="0"/>
        </c:ser>
        <c:ser>
          <c:idx val="2"/>
          <c:order val="1"/>
          <c:tx>
            <c:v>Estimado corrigido Sazonal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SerieSazonal!$H$4:$H$16</c:f>
              <c:numCache>
                <c:formatCode>0.00</c:formatCode>
                <c:ptCount val="13"/>
                <c:pt idx="0">
                  <c:v>1469.15</c:v>
                </c:pt>
                <c:pt idx="1">
                  <c:v>1469.1477633793336</c:v>
                </c:pt>
                <c:pt idx="2">
                  <c:v>1399.6325211797016</c:v>
                </c:pt>
                <c:pt idx="3">
                  <c:v>1398.1937786068725</c:v>
                </c:pt>
                <c:pt idx="4">
                  <c:v>1384.5800892950897</c:v>
                </c:pt>
                <c:pt idx="5">
                  <c:v>1366.6782569400075</c:v>
                </c:pt>
                <c:pt idx="6">
                  <c:v>1487.8846690026503</c:v>
                </c:pt>
                <c:pt idx="7">
                  <c:v>1442.2078405494876</c:v>
                </c:pt>
                <c:pt idx="8">
                  <c:v>1431.8256882857349</c:v>
                </c:pt>
                <c:pt idx="9">
                  <c:v>1473.5097739872358</c:v>
                </c:pt>
                <c:pt idx="10">
                  <c:v>1438.4646158322519</c:v>
                </c:pt>
                <c:pt idx="11">
                  <c:v>1497.2323950538621</c:v>
                </c:pt>
                <c:pt idx="12">
                  <c:v>1529.3847823663307</c:v>
                </c:pt>
              </c:numCache>
            </c:numRef>
          </c:val>
          <c:smooth val="0"/>
        </c:ser>
        <c:ser>
          <c:idx val="0"/>
          <c:order val="2"/>
          <c:tx>
            <c:v>Corrigido Sazonalidade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SerieSazonal!$G$4:$G$15</c:f>
              <c:numCache>
                <c:formatCode>0.00</c:formatCode>
                <c:ptCount val="12"/>
                <c:pt idx="0">
                  <c:v>1469.1425445977786</c:v>
                </c:pt>
                <c:pt idx="1">
                  <c:v>1237.43028938056</c:v>
                </c:pt>
                <c:pt idx="2">
                  <c:v>1394.8367126036046</c:v>
                </c:pt>
                <c:pt idx="3">
                  <c:v>1352.8148142342638</c:v>
                </c:pt>
                <c:pt idx="4">
                  <c:v>1324.9073147781496</c:v>
                </c:pt>
                <c:pt idx="5">
                  <c:v>1770.6996304821505</c:v>
                </c:pt>
                <c:pt idx="6">
                  <c:v>1335.6285741587751</c:v>
                </c:pt>
                <c:pt idx="7">
                  <c:v>1407.600666336979</c:v>
                </c:pt>
                <c:pt idx="8">
                  <c:v>1570.772640624072</c:v>
                </c:pt>
                <c:pt idx="9">
                  <c:v>1356.6925801372893</c:v>
                </c:pt>
                <c:pt idx="10">
                  <c:v>1634.3572132376198</c:v>
                </c:pt>
                <c:pt idx="11">
                  <c:v>1604.4070194287574</c:v>
                </c:pt>
              </c:numCache>
            </c:numRef>
          </c:val>
          <c:smooth val="0"/>
        </c:ser>
        <c:ser>
          <c:idx val="3"/>
          <c:order val="3"/>
          <c:tx>
            <c:v>Estimado com sazonalidade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SerieSazonal!$I$4:$I$16</c:f>
              <c:numCache>
                <c:formatCode>_(* #,##0.00_);_(* \(#,##0.00\);_(* "-"??_);_(@_)</c:formatCode>
                <c:ptCount val="13"/>
                <c:pt idx="0">
                  <c:v>1360.0069015406698</c:v>
                </c:pt>
                <c:pt idx="1">
                  <c:v>1027.2503673277795</c:v>
                </c:pt>
                <c:pt idx="2">
                  <c:v>1145.5552185544427</c:v>
                </c:pt>
                <c:pt idx="3">
                  <c:v>2176.4371797310105</c:v>
                </c:pt>
                <c:pt idx="4">
                  <c:v>1281.7196863336751</c:v>
                </c:pt>
                <c:pt idx="5">
                  <c:v>955.60213645985743</c:v>
                </c:pt>
                <c:pt idx="6">
                  <c:v>1217.7868271784016</c:v>
                </c:pt>
                <c:pt idx="7">
                  <c:v>2244.9497438037374</c:v>
                </c:pt>
                <c:pt idx="8">
                  <c:v>1325.4554115453284</c:v>
                </c:pt>
                <c:pt idx="9">
                  <c:v>1030.3003512102368</c:v>
                </c:pt>
                <c:pt idx="10">
                  <c:v>1177.3380672690002</c:v>
                </c:pt>
                <c:pt idx="11">
                  <c:v>2330.6013094549448</c:v>
                </c:pt>
                <c:pt idx="12">
                  <c:v>1415.7668441816593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963607856"/>
        <c:axId val="-963611120"/>
      </c:lineChart>
      <c:catAx>
        <c:axId val="-9636078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963611120"/>
        <c:crosses val="autoZero"/>
        <c:auto val="1"/>
        <c:lblAlgn val="ctr"/>
        <c:lblOffset val="100"/>
        <c:noMultiLvlLbl val="0"/>
      </c:catAx>
      <c:valAx>
        <c:axId val="-96361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963607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8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88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88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88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2</xdr:row>
      <xdr:rowOff>32265</xdr:rowOff>
    </xdr:from>
    <xdr:to>
      <xdr:col>20</xdr:col>
      <xdr:colOff>404256</xdr:colOff>
      <xdr:row>10</xdr:row>
      <xdr:rowOff>91440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0" y="398025"/>
          <a:ext cx="5890656" cy="152221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988136" cy="6182591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274320</xdr:colOff>
      <xdr:row>0</xdr:row>
      <xdr:rowOff>114300</xdr:rowOff>
    </xdr:from>
    <xdr:to>
      <xdr:col>19</xdr:col>
      <xdr:colOff>187920</xdr:colOff>
      <xdr:row>22</xdr:row>
      <xdr:rowOff>35725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90560" y="114300"/>
          <a:ext cx="5400000" cy="37619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988136" cy="6182591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396240</xdr:colOff>
      <xdr:row>18</xdr:row>
      <xdr:rowOff>42674</xdr:rowOff>
    </xdr:from>
    <xdr:to>
      <xdr:col>6</xdr:col>
      <xdr:colOff>236220</xdr:colOff>
      <xdr:row>31</xdr:row>
      <xdr:rowOff>176740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6240" y="3334514"/>
          <a:ext cx="3482340" cy="251150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988136" cy="6182591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182880</xdr:colOff>
      <xdr:row>1</xdr:row>
      <xdr:rowOff>32901</xdr:rowOff>
    </xdr:from>
    <xdr:to>
      <xdr:col>19</xdr:col>
      <xdr:colOff>122862</xdr:colOff>
      <xdr:row>19</xdr:row>
      <xdr:rowOff>67989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60820" y="215781"/>
          <a:ext cx="5426382" cy="3326928"/>
        </a:xfrm>
        <a:prstGeom prst="rect">
          <a:avLst/>
        </a:prstGeom>
      </xdr:spPr>
    </xdr:pic>
    <xdr:clientData/>
  </xdr:twoCellAnchor>
  <xdr:twoCellAnchor editAs="oneCell">
    <xdr:from>
      <xdr:col>10</xdr:col>
      <xdr:colOff>205740</xdr:colOff>
      <xdr:row>20</xdr:row>
      <xdr:rowOff>127328</xdr:rowOff>
    </xdr:from>
    <xdr:to>
      <xdr:col>19</xdr:col>
      <xdr:colOff>513390</xdr:colOff>
      <xdr:row>26</xdr:row>
      <xdr:rowOff>83615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583680" y="3784928"/>
          <a:ext cx="5794050" cy="1236447"/>
        </a:xfrm>
        <a:prstGeom prst="rect">
          <a:avLst/>
        </a:prstGeom>
      </xdr:spPr>
    </xdr:pic>
    <xdr:clientData/>
  </xdr:twoCellAnchor>
  <xdr:twoCellAnchor editAs="oneCell">
    <xdr:from>
      <xdr:col>10</xdr:col>
      <xdr:colOff>121920</xdr:colOff>
      <xdr:row>29</xdr:row>
      <xdr:rowOff>79296</xdr:rowOff>
    </xdr:from>
    <xdr:to>
      <xdr:col>20</xdr:col>
      <xdr:colOff>173205</xdr:colOff>
      <xdr:row>36</xdr:row>
      <xdr:rowOff>114300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576060" y="5565696"/>
          <a:ext cx="6147285" cy="1315164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988136" cy="6182591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5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5"/>
  <sheetViews>
    <sheetView workbookViewId="0">
      <selection activeCell="M19" sqref="M19"/>
    </sheetView>
  </sheetViews>
  <sheetFormatPr defaultRowHeight="14.4" x14ac:dyDescent="0.3"/>
  <cols>
    <col min="7" max="10" width="9.44140625" bestFit="1" customWidth="1"/>
  </cols>
  <sheetData>
    <row r="1" spans="1:10" x14ac:dyDescent="0.3">
      <c r="A1" s="3" t="s">
        <v>6</v>
      </c>
      <c r="B1" s="3" t="s">
        <v>1</v>
      </c>
      <c r="C1" s="3" t="s">
        <v>2</v>
      </c>
      <c r="D1" s="3" t="s">
        <v>3</v>
      </c>
      <c r="E1" s="3" t="s">
        <v>4</v>
      </c>
      <c r="F1" s="8" t="s">
        <v>5</v>
      </c>
      <c r="G1" s="10" t="s">
        <v>21</v>
      </c>
      <c r="H1" s="10" t="s">
        <v>22</v>
      </c>
      <c r="I1" s="10" t="s">
        <v>23</v>
      </c>
      <c r="J1" s="11" t="s">
        <v>24</v>
      </c>
    </row>
    <row r="2" spans="1:10" x14ac:dyDescent="0.3">
      <c r="A2" s="3">
        <v>1</v>
      </c>
      <c r="B2" s="3">
        <v>1363</v>
      </c>
      <c r="C2" s="3"/>
      <c r="D2" s="4"/>
      <c r="E2" s="4"/>
      <c r="F2" s="9"/>
      <c r="G2" s="11"/>
      <c r="H2" s="11"/>
      <c r="I2" s="11"/>
      <c r="J2" s="11"/>
    </row>
    <row r="3" spans="1:10" x14ac:dyDescent="0.3">
      <c r="A3" s="3">
        <v>2</v>
      </c>
      <c r="B3" s="3">
        <v>1963</v>
      </c>
      <c r="C3" s="3">
        <v>1363</v>
      </c>
      <c r="D3" s="4"/>
      <c r="E3" s="4"/>
      <c r="F3" s="9"/>
      <c r="G3" s="11">
        <f>($B3-C3)^2</f>
        <v>360000</v>
      </c>
      <c r="H3" s="11"/>
      <c r="I3" s="11"/>
      <c r="J3" s="11"/>
    </row>
    <row r="4" spans="1:10" x14ac:dyDescent="0.3">
      <c r="A4" s="3">
        <v>3</v>
      </c>
      <c r="B4" s="3">
        <v>1843</v>
      </c>
      <c r="C4" s="3">
        <v>1963</v>
      </c>
      <c r="D4" s="4">
        <f t="shared" ref="D4:D14" si="0">(C4+C3)/2</f>
        <v>1663</v>
      </c>
      <c r="E4" s="4"/>
      <c r="F4" s="9"/>
      <c r="G4" s="11">
        <f t="shared" ref="G4:J13" si="1">($B4-C4)^2</f>
        <v>14400</v>
      </c>
      <c r="H4" s="11">
        <f t="shared" si="1"/>
        <v>32400</v>
      </c>
      <c r="I4" s="11"/>
      <c r="J4" s="11"/>
    </row>
    <row r="5" spans="1:10" x14ac:dyDescent="0.3">
      <c r="A5" s="3">
        <v>4</v>
      </c>
      <c r="B5" s="3">
        <v>1850</v>
      </c>
      <c r="C5" s="3">
        <v>1843</v>
      </c>
      <c r="D5" s="4">
        <f t="shared" si="0"/>
        <v>1903</v>
      </c>
      <c r="E5" s="4">
        <f>AVERAGE(B2:B4)</f>
        <v>1723</v>
      </c>
      <c r="F5" s="9"/>
      <c r="G5" s="11">
        <f t="shared" si="1"/>
        <v>49</v>
      </c>
      <c r="H5" s="11">
        <f t="shared" si="1"/>
        <v>2809</v>
      </c>
      <c r="I5" s="11">
        <f t="shared" si="1"/>
        <v>16129</v>
      </c>
      <c r="J5" s="11"/>
    </row>
    <row r="6" spans="1:10" x14ac:dyDescent="0.3">
      <c r="A6" s="3">
        <v>5</v>
      </c>
      <c r="B6" s="3">
        <v>1247</v>
      </c>
      <c r="C6" s="3">
        <v>1850</v>
      </c>
      <c r="D6" s="4">
        <f t="shared" si="0"/>
        <v>1846.5</v>
      </c>
      <c r="E6" s="4">
        <f t="shared" ref="E6:E14" si="2">AVERAGE(B3:B5)</f>
        <v>1885.3333333333333</v>
      </c>
      <c r="F6" s="9"/>
      <c r="G6" s="11">
        <f t="shared" si="1"/>
        <v>363609</v>
      </c>
      <c r="H6" s="11">
        <f t="shared" si="1"/>
        <v>359400.25</v>
      </c>
      <c r="I6" s="11">
        <f t="shared" si="1"/>
        <v>407469.44444444432</v>
      </c>
      <c r="J6" s="11"/>
    </row>
    <row r="7" spans="1:10" x14ac:dyDescent="0.3">
      <c r="A7" s="3">
        <v>6</v>
      </c>
      <c r="B7" s="3">
        <v>2842</v>
      </c>
      <c r="C7" s="3">
        <v>1247</v>
      </c>
      <c r="D7" s="4">
        <f t="shared" si="0"/>
        <v>1548.5</v>
      </c>
      <c r="E7" s="4">
        <f t="shared" si="2"/>
        <v>1646.6666666666667</v>
      </c>
      <c r="F7" s="9"/>
      <c r="G7" s="11">
        <f t="shared" si="1"/>
        <v>2544025</v>
      </c>
      <c r="H7" s="11">
        <f t="shared" si="1"/>
        <v>1673142.25</v>
      </c>
      <c r="I7" s="11">
        <f t="shared" si="1"/>
        <v>1428821.7777777775</v>
      </c>
      <c r="J7" s="11"/>
    </row>
    <row r="8" spans="1:10" x14ac:dyDescent="0.3">
      <c r="A8" s="3">
        <v>7</v>
      </c>
      <c r="B8" s="3">
        <v>2402</v>
      </c>
      <c r="C8" s="3">
        <v>2842</v>
      </c>
      <c r="D8" s="4">
        <f t="shared" si="0"/>
        <v>2044.5</v>
      </c>
      <c r="E8" s="4">
        <f t="shared" si="2"/>
        <v>1979.6666666666667</v>
      </c>
      <c r="F8" s="9">
        <f>AVERAGE(B2:B7)</f>
        <v>1851.3333333333333</v>
      </c>
      <c r="G8" s="11">
        <f t="shared" si="1"/>
        <v>193600</v>
      </c>
      <c r="H8" s="11">
        <f t="shared" si="1"/>
        <v>127806.25</v>
      </c>
      <c r="I8" s="11">
        <f t="shared" si="1"/>
        <v>178365.44444444438</v>
      </c>
      <c r="J8" s="11">
        <f t="shared" si="1"/>
        <v>303233.77777777787</v>
      </c>
    </row>
    <row r="9" spans="1:10" x14ac:dyDescent="0.3">
      <c r="A9" s="3">
        <v>8</v>
      </c>
      <c r="B9" s="3">
        <v>1700</v>
      </c>
      <c r="C9" s="3">
        <v>2402</v>
      </c>
      <c r="D9" s="4">
        <f t="shared" si="0"/>
        <v>2622</v>
      </c>
      <c r="E9" s="4">
        <f t="shared" si="2"/>
        <v>2163.6666666666665</v>
      </c>
      <c r="F9" s="9">
        <f t="shared" ref="F9:F14" si="3">AVERAGE(B3:B8)</f>
        <v>2024.5</v>
      </c>
      <c r="G9" s="11">
        <f t="shared" si="1"/>
        <v>492804</v>
      </c>
      <c r="H9" s="11">
        <f t="shared" si="1"/>
        <v>850084</v>
      </c>
      <c r="I9" s="11">
        <f t="shared" si="1"/>
        <v>214986.77777777764</v>
      </c>
      <c r="J9" s="11">
        <f t="shared" si="1"/>
        <v>105300.25</v>
      </c>
    </row>
    <row r="10" spans="1:10" x14ac:dyDescent="0.3">
      <c r="A10" s="3">
        <v>9</v>
      </c>
      <c r="B10" s="3">
        <v>1679</v>
      </c>
      <c r="C10" s="3">
        <v>1700</v>
      </c>
      <c r="D10" s="4">
        <f t="shared" si="0"/>
        <v>2051</v>
      </c>
      <c r="E10" s="4">
        <f t="shared" si="2"/>
        <v>2314.6666666666665</v>
      </c>
      <c r="F10" s="9">
        <f t="shared" si="3"/>
        <v>1980.6666666666667</v>
      </c>
      <c r="G10" s="11">
        <f t="shared" si="1"/>
        <v>441</v>
      </c>
      <c r="H10" s="11">
        <f t="shared" si="1"/>
        <v>138384</v>
      </c>
      <c r="I10" s="11">
        <f t="shared" si="1"/>
        <v>404072.11111111089</v>
      </c>
      <c r="J10" s="11">
        <f t="shared" si="1"/>
        <v>91002.777777777825</v>
      </c>
    </row>
    <row r="11" spans="1:10" x14ac:dyDescent="0.3">
      <c r="A11" s="3">
        <v>10</v>
      </c>
      <c r="B11" s="3">
        <v>1157</v>
      </c>
      <c r="C11" s="3">
        <v>1679</v>
      </c>
      <c r="D11" s="4">
        <f t="shared" si="0"/>
        <v>1689.5</v>
      </c>
      <c r="E11" s="4">
        <f t="shared" si="2"/>
        <v>1927</v>
      </c>
      <c r="F11" s="9">
        <f t="shared" si="3"/>
        <v>1953.3333333333333</v>
      </c>
      <c r="G11" s="11">
        <f t="shared" si="1"/>
        <v>272484</v>
      </c>
      <c r="H11" s="11">
        <f t="shared" si="1"/>
        <v>283556.25</v>
      </c>
      <c r="I11" s="11">
        <f t="shared" si="1"/>
        <v>592900</v>
      </c>
      <c r="J11" s="11">
        <f t="shared" si="1"/>
        <v>634146.77777777764</v>
      </c>
    </row>
    <row r="12" spans="1:10" x14ac:dyDescent="0.3">
      <c r="A12" s="3">
        <v>11</v>
      </c>
      <c r="B12" s="3">
        <v>2080</v>
      </c>
      <c r="C12" s="3">
        <v>1157</v>
      </c>
      <c r="D12" s="4">
        <f t="shared" si="0"/>
        <v>1418</v>
      </c>
      <c r="E12" s="4">
        <f t="shared" si="2"/>
        <v>1512</v>
      </c>
      <c r="F12" s="9">
        <f t="shared" si="3"/>
        <v>1837.8333333333333</v>
      </c>
      <c r="G12" s="11">
        <f t="shared" si="1"/>
        <v>851929</v>
      </c>
      <c r="H12" s="11">
        <f t="shared" si="1"/>
        <v>438244</v>
      </c>
      <c r="I12" s="11">
        <f t="shared" si="1"/>
        <v>322624</v>
      </c>
      <c r="J12" s="11">
        <f t="shared" si="1"/>
        <v>58644.694444444482</v>
      </c>
    </row>
    <row r="13" spans="1:10" x14ac:dyDescent="0.3">
      <c r="A13" s="3">
        <v>12</v>
      </c>
      <c r="B13" s="3">
        <v>2039</v>
      </c>
      <c r="C13" s="3">
        <v>2080</v>
      </c>
      <c r="D13" s="4">
        <f t="shared" si="0"/>
        <v>1618.5</v>
      </c>
      <c r="E13" s="4">
        <f t="shared" si="2"/>
        <v>1638.6666666666667</v>
      </c>
      <c r="F13" s="9">
        <f t="shared" si="3"/>
        <v>1976.6666666666667</v>
      </c>
      <c r="G13" s="11">
        <f t="shared" si="1"/>
        <v>1681</v>
      </c>
      <c r="H13" s="11">
        <f t="shared" si="1"/>
        <v>176820.25</v>
      </c>
      <c r="I13" s="11">
        <f t="shared" si="1"/>
        <v>160266.77777777772</v>
      </c>
      <c r="J13" s="11">
        <f t="shared" si="1"/>
        <v>3885.4444444444348</v>
      </c>
    </row>
    <row r="14" spans="1:10" x14ac:dyDescent="0.3">
      <c r="A14" s="3">
        <v>13</v>
      </c>
      <c r="B14" s="3"/>
      <c r="C14" s="3">
        <v>2039</v>
      </c>
      <c r="D14" s="4">
        <f t="shared" si="0"/>
        <v>2059.5</v>
      </c>
      <c r="E14" s="4">
        <f t="shared" si="2"/>
        <v>1758.6666666666667</v>
      </c>
      <c r="F14" s="9">
        <f t="shared" si="3"/>
        <v>1842.8333333333333</v>
      </c>
      <c r="G14" s="11"/>
      <c r="H14" s="11"/>
      <c r="I14" s="11"/>
      <c r="J14" s="11"/>
    </row>
    <row r="15" spans="1:10" x14ac:dyDescent="0.3">
      <c r="G15" s="12">
        <f>AVERAGE(G3:G13)</f>
        <v>463183.81818181818</v>
      </c>
      <c r="H15" s="12">
        <f>AVERAGE(H4:H13)</f>
        <v>408264.625</v>
      </c>
      <c r="I15" s="12">
        <f>AVERAGE(I5:I13)</f>
        <v>413959.48148148134</v>
      </c>
      <c r="J15" s="12">
        <f>AVERAGE(J8:J13)</f>
        <v>199368.95370370371</v>
      </c>
    </row>
  </sheetData>
  <pageMargins left="0.511811024" right="0.511811024" top="0.78740157499999996" bottom="0.78740157499999996" header="0.31496062000000002" footer="0.31496062000000002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D5" sqref="D5"/>
    </sheetView>
  </sheetViews>
  <sheetFormatPr defaultRowHeight="14.4" x14ac:dyDescent="0.3"/>
  <cols>
    <col min="2" max="2" width="9.6640625" customWidth="1"/>
    <col min="3" max="3" width="14.6640625" customWidth="1"/>
    <col min="4" max="4" width="15" customWidth="1"/>
    <col min="5" max="5" width="13.6640625" customWidth="1"/>
    <col min="6" max="6" width="13.21875" customWidth="1"/>
    <col min="7" max="10" width="10.44140625" bestFit="1" customWidth="1"/>
  </cols>
  <sheetData>
    <row r="1" spans="1:10" x14ac:dyDescent="0.3">
      <c r="A1" s="3" t="s">
        <v>6</v>
      </c>
      <c r="B1" s="3" t="s">
        <v>1</v>
      </c>
      <c r="C1" s="3" t="s">
        <v>7</v>
      </c>
      <c r="D1" s="3" t="s">
        <v>11</v>
      </c>
      <c r="E1" s="3" t="s">
        <v>12</v>
      </c>
      <c r="F1" s="8" t="s">
        <v>13</v>
      </c>
      <c r="G1" s="14" t="s">
        <v>25</v>
      </c>
      <c r="H1" s="14" t="s">
        <v>26</v>
      </c>
      <c r="I1" s="14" t="s">
        <v>27</v>
      </c>
      <c r="J1" s="14" t="s">
        <v>28</v>
      </c>
    </row>
    <row r="2" spans="1:10" hidden="1" x14ac:dyDescent="0.3">
      <c r="A2" s="3" t="s">
        <v>0</v>
      </c>
      <c r="B2" s="3" t="s">
        <v>0</v>
      </c>
      <c r="C2" s="4">
        <v>0.1</v>
      </c>
      <c r="D2" s="3">
        <v>0.3</v>
      </c>
      <c r="E2" s="3">
        <v>0.5</v>
      </c>
      <c r="F2" s="8">
        <v>0.9</v>
      </c>
      <c r="G2" s="15"/>
      <c r="H2" s="15"/>
      <c r="I2" s="15"/>
      <c r="J2" s="15"/>
    </row>
    <row r="3" spans="1:10" x14ac:dyDescent="0.3">
      <c r="A3" s="3">
        <v>1</v>
      </c>
      <c r="B3" s="3">
        <v>1363</v>
      </c>
      <c r="C3" s="4">
        <f>B3</f>
        <v>1363</v>
      </c>
      <c r="D3" s="4">
        <f>C3</f>
        <v>1363</v>
      </c>
      <c r="E3" s="4">
        <f>D3</f>
        <v>1363</v>
      </c>
      <c r="F3" s="13">
        <f>E3</f>
        <v>1363</v>
      </c>
      <c r="G3" s="16">
        <f>($B3-C3)^2</f>
        <v>0</v>
      </c>
      <c r="H3" s="16">
        <f t="shared" ref="H3:J3" si="0">($B3-D3)^2</f>
        <v>0</v>
      </c>
      <c r="I3" s="16">
        <f t="shared" si="0"/>
        <v>0</v>
      </c>
      <c r="J3" s="16">
        <f t="shared" si="0"/>
        <v>0</v>
      </c>
    </row>
    <row r="4" spans="1:10" x14ac:dyDescent="0.3">
      <c r="A4" s="3">
        <v>2</v>
      </c>
      <c r="B4" s="3">
        <v>1963</v>
      </c>
      <c r="C4" s="4">
        <f>$C$2*B3+(1-$C$2)*C3</f>
        <v>1363</v>
      </c>
      <c r="D4" s="4">
        <f>D$2*$B3+(1-D$2)*C3</f>
        <v>1363</v>
      </c>
      <c r="E4" s="4">
        <f>E$2*$B3+(1-E$2)*E3</f>
        <v>1363</v>
      </c>
      <c r="F4" s="13">
        <f>F$2*$B3+(1-F$2)*F3</f>
        <v>1363</v>
      </c>
      <c r="G4" s="16">
        <f t="shared" ref="G4:G15" si="1">($B4-C4)^2</f>
        <v>360000</v>
      </c>
      <c r="H4" s="16">
        <f t="shared" ref="H4:H15" si="2">($B4-D4)^2</f>
        <v>360000</v>
      </c>
      <c r="I4" s="16">
        <f t="shared" ref="I4:I15" si="3">($B4-E4)^2</f>
        <v>360000</v>
      </c>
      <c r="J4" s="16">
        <f t="shared" ref="J4:J15" si="4">($B4-F4)^2</f>
        <v>360000</v>
      </c>
    </row>
    <row r="5" spans="1:10" x14ac:dyDescent="0.3">
      <c r="A5" s="3">
        <v>3</v>
      </c>
      <c r="B5" s="3">
        <v>1843</v>
      </c>
      <c r="C5" s="4">
        <f t="shared" ref="C5:C15" si="5">$C$2*B4+(1-$C$2)*C4</f>
        <v>1423</v>
      </c>
      <c r="D5" s="4">
        <f>D$2*B4+(1-D$2)*D4</f>
        <v>1543</v>
      </c>
      <c r="E5" s="4">
        <f t="shared" ref="E5:E15" si="6">E$2*$B4+(1-E$2)*E4</f>
        <v>1663</v>
      </c>
      <c r="F5" s="13">
        <f t="shared" ref="F5:F15" si="7">F$2*$B4+(1-F$2)*F4</f>
        <v>1903</v>
      </c>
      <c r="G5" s="16">
        <f t="shared" si="1"/>
        <v>176400</v>
      </c>
      <c r="H5" s="16">
        <f t="shared" si="2"/>
        <v>90000</v>
      </c>
      <c r="I5" s="16">
        <f t="shared" si="3"/>
        <v>32400</v>
      </c>
      <c r="J5" s="16">
        <f t="shared" si="4"/>
        <v>3600</v>
      </c>
    </row>
    <row r="6" spans="1:10" x14ac:dyDescent="0.3">
      <c r="A6" s="3">
        <v>4</v>
      </c>
      <c r="B6" s="3">
        <v>1850</v>
      </c>
      <c r="C6" s="4">
        <f t="shared" si="5"/>
        <v>1465</v>
      </c>
      <c r="D6" s="4">
        <f t="shared" ref="D6:D15" si="8">D$2*B5+(1-D$2)*D5</f>
        <v>1633</v>
      </c>
      <c r="E6" s="4">
        <f t="shared" si="6"/>
        <v>1753</v>
      </c>
      <c r="F6" s="13">
        <f t="shared" si="7"/>
        <v>1849</v>
      </c>
      <c r="G6" s="16">
        <f t="shared" si="1"/>
        <v>148225</v>
      </c>
      <c r="H6" s="16">
        <f t="shared" si="2"/>
        <v>47089</v>
      </c>
      <c r="I6" s="16">
        <f t="shared" si="3"/>
        <v>9409</v>
      </c>
      <c r="J6" s="16">
        <f t="shared" si="4"/>
        <v>1</v>
      </c>
    </row>
    <row r="7" spans="1:10" x14ac:dyDescent="0.3">
      <c r="A7" s="3">
        <v>5</v>
      </c>
      <c r="B7" s="3">
        <v>1247</v>
      </c>
      <c r="C7" s="4">
        <f t="shared" si="5"/>
        <v>1503.5</v>
      </c>
      <c r="D7" s="4">
        <f t="shared" si="8"/>
        <v>1698.1</v>
      </c>
      <c r="E7" s="4">
        <f t="shared" si="6"/>
        <v>1801.5</v>
      </c>
      <c r="F7" s="13">
        <f t="shared" si="7"/>
        <v>1849.8999999999999</v>
      </c>
      <c r="G7" s="16">
        <f t="shared" si="1"/>
        <v>65792.25</v>
      </c>
      <c r="H7" s="16">
        <f t="shared" si="2"/>
        <v>203491.2099999999</v>
      </c>
      <c r="I7" s="16">
        <f t="shared" si="3"/>
        <v>307470.25</v>
      </c>
      <c r="J7" s="16">
        <f t="shared" si="4"/>
        <v>363488.40999999986</v>
      </c>
    </row>
    <row r="8" spans="1:10" x14ac:dyDescent="0.3">
      <c r="A8" s="3">
        <v>6</v>
      </c>
      <c r="B8" s="3">
        <v>2842</v>
      </c>
      <c r="C8" s="4">
        <f t="shared" si="5"/>
        <v>1477.8500000000001</v>
      </c>
      <c r="D8" s="4">
        <f t="shared" si="8"/>
        <v>1562.7699999999998</v>
      </c>
      <c r="E8" s="4">
        <f t="shared" si="6"/>
        <v>1524.25</v>
      </c>
      <c r="F8" s="13">
        <f t="shared" si="7"/>
        <v>1307.29</v>
      </c>
      <c r="G8" s="16">
        <f t="shared" si="1"/>
        <v>1860905.2224999997</v>
      </c>
      <c r="H8" s="16">
        <f t="shared" si="2"/>
        <v>1636429.3929000006</v>
      </c>
      <c r="I8" s="16">
        <f t="shared" si="3"/>
        <v>1736465.0625</v>
      </c>
      <c r="J8" s="16">
        <f t="shared" si="4"/>
        <v>2355334.7841000003</v>
      </c>
    </row>
    <row r="9" spans="1:10" x14ac:dyDescent="0.3">
      <c r="A9" s="3">
        <v>7</v>
      </c>
      <c r="B9" s="3">
        <v>2402</v>
      </c>
      <c r="C9" s="4">
        <f t="shared" si="5"/>
        <v>1614.2650000000001</v>
      </c>
      <c r="D9" s="4">
        <f t="shared" si="8"/>
        <v>1946.5389999999998</v>
      </c>
      <c r="E9" s="4">
        <f t="shared" si="6"/>
        <v>2183.125</v>
      </c>
      <c r="F9" s="13">
        <f t="shared" si="7"/>
        <v>2688.529</v>
      </c>
      <c r="G9" s="16">
        <f t="shared" si="1"/>
        <v>620526.43022499979</v>
      </c>
      <c r="H9" s="16">
        <f t="shared" si="2"/>
        <v>207444.72252100022</v>
      </c>
      <c r="I9" s="16">
        <f t="shared" si="3"/>
        <v>47906.265625</v>
      </c>
      <c r="J9" s="16">
        <f t="shared" si="4"/>
        <v>82098.867840999999</v>
      </c>
    </row>
    <row r="10" spans="1:10" x14ac:dyDescent="0.3">
      <c r="A10" s="3">
        <v>8</v>
      </c>
      <c r="B10" s="3">
        <v>1700</v>
      </c>
      <c r="C10" s="4">
        <f t="shared" si="5"/>
        <v>1693.0385000000001</v>
      </c>
      <c r="D10" s="4">
        <f t="shared" si="8"/>
        <v>2083.1772999999998</v>
      </c>
      <c r="E10" s="4">
        <f t="shared" si="6"/>
        <v>2292.5625</v>
      </c>
      <c r="F10" s="13">
        <f t="shared" si="7"/>
        <v>2430.6529</v>
      </c>
      <c r="G10" s="16">
        <f t="shared" si="1"/>
        <v>48.46248224999843</v>
      </c>
      <c r="H10" s="16">
        <f t="shared" si="2"/>
        <v>146824.84323528988</v>
      </c>
      <c r="I10" s="16">
        <f t="shared" si="3"/>
        <v>351130.31640625</v>
      </c>
      <c r="J10" s="16">
        <f t="shared" si="4"/>
        <v>533853.66027841007</v>
      </c>
    </row>
    <row r="11" spans="1:10" x14ac:dyDescent="0.3">
      <c r="A11" s="3">
        <v>9</v>
      </c>
      <c r="B11" s="3">
        <v>1679</v>
      </c>
      <c r="C11" s="4">
        <f t="shared" si="5"/>
        <v>1693.7346500000001</v>
      </c>
      <c r="D11" s="4">
        <f t="shared" si="8"/>
        <v>1968.2241099999999</v>
      </c>
      <c r="E11" s="4">
        <f t="shared" si="6"/>
        <v>1996.28125</v>
      </c>
      <c r="F11" s="13">
        <f t="shared" si="7"/>
        <v>1773.06529</v>
      </c>
      <c r="G11" s="16">
        <f t="shared" si="1"/>
        <v>217.10991062250298</v>
      </c>
      <c r="H11" s="16">
        <f t="shared" si="2"/>
        <v>83650.585805292038</v>
      </c>
      <c r="I11" s="16">
        <f t="shared" si="3"/>
        <v>100667.3916015625</v>
      </c>
      <c r="J11" s="16">
        <f t="shared" si="4"/>
        <v>8848.2787827841003</v>
      </c>
    </row>
    <row r="12" spans="1:10" x14ac:dyDescent="0.3">
      <c r="A12" s="3">
        <v>10</v>
      </c>
      <c r="B12" s="3">
        <v>1157</v>
      </c>
      <c r="C12" s="4">
        <f t="shared" si="5"/>
        <v>1692.2611850000003</v>
      </c>
      <c r="D12" s="4">
        <f t="shared" si="8"/>
        <v>1881.4568769999998</v>
      </c>
      <c r="E12" s="4">
        <f t="shared" si="6"/>
        <v>1837.640625</v>
      </c>
      <c r="F12" s="13">
        <f t="shared" si="7"/>
        <v>1688.4065290000001</v>
      </c>
      <c r="G12" s="16">
        <f t="shared" si="1"/>
        <v>286504.53616760456</v>
      </c>
      <c r="H12" s="16">
        <f t="shared" si="2"/>
        <v>524837.76663259289</v>
      </c>
      <c r="I12" s="16">
        <f t="shared" si="3"/>
        <v>463271.66040039062</v>
      </c>
      <c r="J12" s="16">
        <f t="shared" si="4"/>
        <v>282392.89906382794</v>
      </c>
    </row>
    <row r="13" spans="1:10" x14ac:dyDescent="0.3">
      <c r="A13" s="3">
        <v>11</v>
      </c>
      <c r="B13" s="3">
        <v>2080</v>
      </c>
      <c r="C13" s="4">
        <f t="shared" si="5"/>
        <v>1638.7350665000004</v>
      </c>
      <c r="D13" s="4">
        <f t="shared" si="8"/>
        <v>1664.1198138999998</v>
      </c>
      <c r="E13" s="4">
        <f t="shared" si="6"/>
        <v>1497.3203125</v>
      </c>
      <c r="F13" s="13">
        <f t="shared" si="7"/>
        <v>1210.1406528999998</v>
      </c>
      <c r="G13" s="16">
        <f t="shared" si="1"/>
        <v>194714.7415367591</v>
      </c>
      <c r="H13" s="16">
        <f t="shared" si="2"/>
        <v>172956.32919057077</v>
      </c>
      <c r="I13" s="16">
        <f t="shared" si="3"/>
        <v>339515.61822509766</v>
      </c>
      <c r="J13" s="16">
        <f t="shared" si="4"/>
        <v>756655.2837372385</v>
      </c>
    </row>
    <row r="14" spans="1:10" x14ac:dyDescent="0.3">
      <c r="A14" s="3">
        <v>12</v>
      </c>
      <c r="B14" s="3">
        <v>2039</v>
      </c>
      <c r="C14" s="4">
        <f t="shared" si="5"/>
        <v>1682.8615598500003</v>
      </c>
      <c r="D14" s="4">
        <f t="shared" si="8"/>
        <v>1788.8838697299998</v>
      </c>
      <c r="E14" s="4">
        <f t="shared" si="6"/>
        <v>1788.66015625</v>
      </c>
      <c r="F14" s="13">
        <f t="shared" si="7"/>
        <v>1993.01406529</v>
      </c>
      <c r="G14" s="16">
        <f t="shared" si="1"/>
        <v>126834.58855247493</v>
      </c>
      <c r="H14" s="16">
        <f t="shared" si="2"/>
        <v>62558.078621239714</v>
      </c>
      <c r="I14" s="16">
        <f t="shared" si="3"/>
        <v>62670.037368774414</v>
      </c>
      <c r="J14" s="16">
        <f t="shared" si="4"/>
        <v>2114.7061911523861</v>
      </c>
    </row>
    <row r="15" spans="1:10" x14ac:dyDescent="0.3">
      <c r="A15" s="3">
        <v>13</v>
      </c>
      <c r="B15" s="3"/>
      <c r="C15" s="4">
        <f t="shared" si="5"/>
        <v>1718.4754038650003</v>
      </c>
      <c r="D15" s="4">
        <f t="shared" si="8"/>
        <v>1863.9187088109998</v>
      </c>
      <c r="E15" s="4">
        <f t="shared" si="6"/>
        <v>1913.830078125</v>
      </c>
      <c r="F15" s="13">
        <f t="shared" si="7"/>
        <v>2034.401406529</v>
      </c>
      <c r="G15" s="16">
        <f t="shared" si="1"/>
        <v>2953157.7136889761</v>
      </c>
      <c r="H15" s="16">
        <f t="shared" si="2"/>
        <v>3474192.9530556644</v>
      </c>
      <c r="I15" s="16">
        <f t="shared" si="3"/>
        <v>3662745.5679359436</v>
      </c>
      <c r="J15" s="16">
        <f t="shared" si="4"/>
        <v>4138789.0828871736</v>
      </c>
    </row>
    <row r="16" spans="1:10" x14ac:dyDescent="0.3">
      <c r="G16" s="17">
        <f>SUM(G3:G15)</f>
        <v>6793326.0550636873</v>
      </c>
      <c r="H16" s="17">
        <f t="shared" ref="H16:J16" si="9">SUM(H3:H15)</f>
        <v>7009474.8819616502</v>
      </c>
      <c r="I16" s="17">
        <f t="shared" si="9"/>
        <v>7473651.1700630188</v>
      </c>
      <c r="J16" s="17">
        <f t="shared" si="9"/>
        <v>8887176.9728815854</v>
      </c>
    </row>
    <row r="18" spans="2:2" x14ac:dyDescent="0.3">
      <c r="B18" t="s">
        <v>8</v>
      </c>
    </row>
    <row r="19" spans="2:2" x14ac:dyDescent="0.3">
      <c r="B19" t="s">
        <v>9</v>
      </c>
    </row>
    <row r="20" spans="2:2" x14ac:dyDescent="0.3">
      <c r="B20" t="s">
        <v>10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I17"/>
  <sheetViews>
    <sheetView workbookViewId="0">
      <selection activeCell="H19" sqref="H19"/>
    </sheetView>
  </sheetViews>
  <sheetFormatPr defaultRowHeight="14.4" x14ac:dyDescent="0.3"/>
  <cols>
    <col min="4" max="4" width="7.5546875" customWidth="1"/>
    <col min="5" max="6" width="9.44140625" bestFit="1" customWidth="1"/>
    <col min="9" max="9" width="14.44140625" bestFit="1" customWidth="1"/>
  </cols>
  <sheetData>
    <row r="1" spans="2:9" x14ac:dyDescent="0.3">
      <c r="B1" s="6" t="s">
        <v>17</v>
      </c>
      <c r="C1" s="6">
        <v>0.4</v>
      </c>
      <c r="D1" s="6" t="s">
        <v>18</v>
      </c>
      <c r="E1" s="6">
        <v>0.4</v>
      </c>
      <c r="F1" s="1"/>
    </row>
    <row r="2" spans="2:9" x14ac:dyDescent="0.3">
      <c r="B2" s="1"/>
      <c r="C2" s="1" t="s">
        <v>1</v>
      </c>
      <c r="D2" s="1" t="s">
        <v>14</v>
      </c>
      <c r="E2" s="1" t="s">
        <v>15</v>
      </c>
      <c r="F2" s="1" t="s">
        <v>16</v>
      </c>
    </row>
    <row r="3" spans="2:9" x14ac:dyDescent="0.3">
      <c r="B3" s="1">
        <v>1</v>
      </c>
      <c r="C3" s="1">
        <v>11</v>
      </c>
      <c r="D3" s="1">
        <v>11</v>
      </c>
      <c r="E3" s="2">
        <f>C4-C3</f>
        <v>3</v>
      </c>
      <c r="F3" s="7">
        <f>D3</f>
        <v>11</v>
      </c>
    </row>
    <row r="4" spans="2:9" x14ac:dyDescent="0.3">
      <c r="B4" s="1">
        <v>2</v>
      </c>
      <c r="C4" s="1">
        <v>14</v>
      </c>
      <c r="D4" s="2">
        <f>$C$1*C4+(1-$C$1)*(D3+E3)</f>
        <v>14</v>
      </c>
      <c r="E4" s="2">
        <f>$E$1*(D4-D3)+(1-$E$1)*E3</f>
        <v>3</v>
      </c>
      <c r="F4" s="7">
        <f>D4</f>
        <v>14</v>
      </c>
    </row>
    <row r="5" spans="2:9" x14ac:dyDescent="0.3">
      <c r="B5" s="1">
        <v>3</v>
      </c>
      <c r="C5" s="1">
        <v>15</v>
      </c>
      <c r="D5" s="2">
        <f t="shared" ref="D5:D14" si="0">$C$1*C5+(1-$C$1)*(D4+E4)</f>
        <v>16.2</v>
      </c>
      <c r="E5" s="2">
        <f t="shared" ref="E5:E14" si="1">$E$1*(D5-D4)+(1-$E$1)*E4</f>
        <v>2.6799999999999997</v>
      </c>
      <c r="F5" s="7">
        <f t="shared" ref="F5:F14" si="2">D5</f>
        <v>16.2</v>
      </c>
    </row>
    <row r="6" spans="2:9" x14ac:dyDescent="0.3">
      <c r="B6" s="1">
        <v>4</v>
      </c>
      <c r="C6" s="1">
        <v>18</v>
      </c>
      <c r="D6" s="2">
        <f t="shared" si="0"/>
        <v>18.527999999999999</v>
      </c>
      <c r="E6" s="2">
        <f t="shared" si="1"/>
        <v>2.5391999999999997</v>
      </c>
      <c r="F6" s="7">
        <f t="shared" si="2"/>
        <v>18.527999999999999</v>
      </c>
    </row>
    <row r="7" spans="2:9" x14ac:dyDescent="0.3">
      <c r="B7" s="1">
        <v>5</v>
      </c>
      <c r="C7" s="1">
        <v>18</v>
      </c>
      <c r="D7" s="2">
        <f t="shared" si="0"/>
        <v>19.840319999999998</v>
      </c>
      <c r="E7" s="2">
        <f t="shared" si="1"/>
        <v>2.0484479999999996</v>
      </c>
      <c r="F7" s="7">
        <f t="shared" si="2"/>
        <v>19.840319999999998</v>
      </c>
    </row>
    <row r="8" spans="2:9" x14ac:dyDescent="0.3">
      <c r="B8" s="1">
        <v>6</v>
      </c>
      <c r="C8" s="1">
        <v>22</v>
      </c>
      <c r="D8" s="2">
        <f t="shared" si="0"/>
        <v>21.933260799999999</v>
      </c>
      <c r="E8" s="2">
        <f t="shared" si="1"/>
        <v>2.06624512</v>
      </c>
      <c r="F8" s="7">
        <f t="shared" si="2"/>
        <v>21.933260799999999</v>
      </c>
      <c r="I8" t="s">
        <v>20</v>
      </c>
    </row>
    <row r="9" spans="2:9" x14ac:dyDescent="0.3">
      <c r="B9" s="1">
        <v>7</v>
      </c>
      <c r="C9" s="1">
        <v>25</v>
      </c>
      <c r="D9" s="2">
        <f t="shared" si="0"/>
        <v>24.399703551999998</v>
      </c>
      <c r="E9" s="2">
        <f t="shared" si="1"/>
        <v>2.2263241727999996</v>
      </c>
      <c r="F9" s="7">
        <f t="shared" si="2"/>
        <v>24.399703551999998</v>
      </c>
      <c r="G9" s="2">
        <f>$D$8+1*$E$8</f>
        <v>23.999505920000001</v>
      </c>
      <c r="H9" s="25" t="s">
        <v>19</v>
      </c>
      <c r="I9">
        <f>(C9-G9)^2</f>
        <v>1.000988404115045</v>
      </c>
    </row>
    <row r="10" spans="2:9" x14ac:dyDescent="0.3">
      <c r="B10" s="1">
        <v>8</v>
      </c>
      <c r="C10" s="1">
        <v>28</v>
      </c>
      <c r="D10" s="2">
        <f t="shared" si="0"/>
        <v>27.175616634880001</v>
      </c>
      <c r="E10" s="2">
        <f t="shared" si="1"/>
        <v>2.4461597368320005</v>
      </c>
      <c r="F10" s="7">
        <f t="shared" si="2"/>
        <v>27.175616634880001</v>
      </c>
      <c r="G10" s="2">
        <f>$D$8+2*$E$8</f>
        <v>26.065751039999999</v>
      </c>
      <c r="H10" s="25"/>
      <c r="I10">
        <f t="shared" ref="I10:I11" si="3">(C10-G10)^2</f>
        <v>3.7413190392610871</v>
      </c>
    </row>
    <row r="11" spans="2:9" x14ac:dyDescent="0.3">
      <c r="B11" s="1">
        <v>9</v>
      </c>
      <c r="C11" s="1">
        <v>29</v>
      </c>
      <c r="D11" s="2">
        <f t="shared" si="0"/>
        <v>29.373065823027201</v>
      </c>
      <c r="E11" s="2">
        <f t="shared" si="1"/>
        <v>2.3466755173580802</v>
      </c>
      <c r="F11" s="7">
        <f t="shared" si="2"/>
        <v>29.373065823027201</v>
      </c>
      <c r="G11" s="2">
        <f>$D$8+3*$E$8</f>
        <v>28.13199616</v>
      </c>
      <c r="H11" s="25"/>
      <c r="I11">
        <f t="shared" si="3"/>
        <v>0.75343066625474575</v>
      </c>
    </row>
    <row r="12" spans="2:9" x14ac:dyDescent="0.3">
      <c r="B12" s="1">
        <v>10</v>
      </c>
      <c r="C12" s="1">
        <v>31</v>
      </c>
      <c r="D12" s="2">
        <f t="shared" si="0"/>
        <v>31.431844804231169</v>
      </c>
      <c r="E12" s="2">
        <f t="shared" si="1"/>
        <v>2.231516902896435</v>
      </c>
      <c r="F12" s="7">
        <f t="shared" si="2"/>
        <v>31.431844804231169</v>
      </c>
    </row>
    <row r="13" spans="2:9" x14ac:dyDescent="0.3">
      <c r="B13" s="1">
        <v>11</v>
      </c>
      <c r="C13" s="1">
        <v>32</v>
      </c>
      <c r="D13" s="2">
        <f t="shared" si="0"/>
        <v>32.998017024276564</v>
      </c>
      <c r="E13" s="2">
        <f t="shared" si="1"/>
        <v>1.9653790297560192</v>
      </c>
      <c r="F13" s="7">
        <f t="shared" si="2"/>
        <v>32.998017024276564</v>
      </c>
    </row>
    <row r="14" spans="2:9" x14ac:dyDescent="0.3">
      <c r="B14" s="1">
        <v>12</v>
      </c>
      <c r="C14" s="1">
        <v>35</v>
      </c>
      <c r="D14" s="2">
        <f t="shared" si="0"/>
        <v>34.97803763241955</v>
      </c>
      <c r="E14" s="2">
        <f t="shared" si="1"/>
        <v>1.9712356611108062</v>
      </c>
      <c r="F14" s="7">
        <f t="shared" si="2"/>
        <v>34.97803763241955</v>
      </c>
    </row>
    <row r="15" spans="2:9" x14ac:dyDescent="0.3">
      <c r="B15" s="1">
        <v>13</v>
      </c>
      <c r="C15" s="1"/>
      <c r="D15" s="1"/>
      <c r="E15" s="1"/>
      <c r="F15" s="2">
        <f>$D$14+1*$E$14</f>
        <v>36.949273293530354</v>
      </c>
      <c r="I15" s="6" t="str">
        <f>"Erro = "&amp;ROUND(SUM(I9:I11),2)</f>
        <v>Erro = 5,5</v>
      </c>
    </row>
    <row r="16" spans="2:9" x14ac:dyDescent="0.3">
      <c r="B16" s="1">
        <v>14</v>
      </c>
      <c r="C16" s="1"/>
      <c r="D16" s="1"/>
      <c r="E16" s="1"/>
      <c r="F16" s="2">
        <f>$D$14+2*$E$14</f>
        <v>38.920508954641164</v>
      </c>
    </row>
    <row r="17" spans="2:6" x14ac:dyDescent="0.3">
      <c r="B17" s="1">
        <v>15</v>
      </c>
      <c r="C17" s="1"/>
      <c r="D17" s="1"/>
      <c r="E17" s="1"/>
      <c r="F17" s="2">
        <f>$D$14+3*$E$14</f>
        <v>40.891744615751968</v>
      </c>
    </row>
  </sheetData>
  <mergeCells count="1">
    <mergeCell ref="H9:H11"/>
  </mergeCells>
  <pageMargins left="0.511811024" right="0.511811024" top="0.78740157499999996" bottom="0.78740157499999996" header="0.31496062000000002" footer="0.31496062000000002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I27"/>
  <sheetViews>
    <sheetView tabSelected="1" workbookViewId="0">
      <selection activeCell="G23" sqref="G23"/>
    </sheetView>
  </sheetViews>
  <sheetFormatPr defaultRowHeight="14.4" x14ac:dyDescent="0.3"/>
  <cols>
    <col min="2" max="2" width="12.109375" customWidth="1"/>
    <col min="3" max="3" width="9.33203125" bestFit="1" customWidth="1"/>
    <col min="5" max="5" width="9.33203125" bestFit="1" customWidth="1"/>
    <col min="8" max="8" width="10" bestFit="1" customWidth="1"/>
    <col min="9" max="9" width="10.21875" customWidth="1"/>
  </cols>
  <sheetData>
    <row r="2" spans="2:9" x14ac:dyDescent="0.3">
      <c r="H2">
        <v>0.3</v>
      </c>
    </row>
    <row r="3" spans="2:9" x14ac:dyDescent="0.3">
      <c r="B3" s="21" t="s">
        <v>31</v>
      </c>
      <c r="C3" s="21" t="s">
        <v>32</v>
      </c>
      <c r="D3" s="21"/>
      <c r="E3" s="21" t="s">
        <v>1</v>
      </c>
      <c r="F3" s="21" t="s">
        <v>30</v>
      </c>
      <c r="G3" s="21" t="s">
        <v>34</v>
      </c>
      <c r="H3" s="21" t="s">
        <v>35</v>
      </c>
      <c r="I3" s="23" t="s">
        <v>36</v>
      </c>
    </row>
    <row r="4" spans="2:9" x14ac:dyDescent="0.3">
      <c r="B4" s="11">
        <v>1</v>
      </c>
      <c r="C4" s="11">
        <v>1</v>
      </c>
      <c r="D4" s="26">
        <v>1</v>
      </c>
      <c r="E4" s="19">
        <v>1360</v>
      </c>
      <c r="F4" s="20">
        <f>D24</f>
        <v>0.92571003746429548</v>
      </c>
      <c r="G4" s="5">
        <f>E4/F4</f>
        <v>1469.1425445977786</v>
      </c>
      <c r="H4" s="5">
        <v>1469.15</v>
      </c>
      <c r="I4" s="24">
        <f>H4*F4</f>
        <v>1360.0069015406698</v>
      </c>
    </row>
    <row r="5" spans="2:9" x14ac:dyDescent="0.3">
      <c r="B5" s="11">
        <v>2</v>
      </c>
      <c r="C5" s="11">
        <v>2</v>
      </c>
      <c r="D5" s="26"/>
      <c r="E5" s="19">
        <v>865.23</v>
      </c>
      <c r="F5" s="20">
        <f t="shared" ref="F5:F7" si="0">D25</f>
        <v>0.69921514563306986</v>
      </c>
      <c r="G5" s="5">
        <f t="shared" ref="G5:G15" si="1">E5/F5</f>
        <v>1237.43028938056</v>
      </c>
      <c r="H5" s="5">
        <f>$H$2*G4+(1-$H$2)*H4</f>
        <v>1469.1477633793336</v>
      </c>
      <c r="I5" s="24">
        <f t="shared" ref="I5:I19" si="2">H5*F5</f>
        <v>1027.2503673277795</v>
      </c>
    </row>
    <row r="6" spans="2:9" x14ac:dyDescent="0.3">
      <c r="B6" s="11">
        <v>3</v>
      </c>
      <c r="C6" s="11">
        <v>3</v>
      </c>
      <c r="D6" s="26"/>
      <c r="E6" s="19">
        <v>1141.6300000000001</v>
      </c>
      <c r="F6" s="20">
        <f t="shared" si="0"/>
        <v>0.81846856315463012</v>
      </c>
      <c r="G6" s="5">
        <f t="shared" si="1"/>
        <v>1394.8367126036046</v>
      </c>
      <c r="H6" s="5">
        <f t="shared" ref="H6:H16" si="3">$H$2*G5+(1-$H$2)*H5</f>
        <v>1399.6325211797016</v>
      </c>
      <c r="I6" s="24">
        <f t="shared" si="2"/>
        <v>1145.5552185544427</v>
      </c>
    </row>
    <row r="7" spans="2:9" x14ac:dyDescent="0.3">
      <c r="B7" s="11">
        <v>4</v>
      </c>
      <c r="C7" s="11">
        <v>4</v>
      </c>
      <c r="D7" s="26"/>
      <c r="E7" s="19">
        <v>2105.8000000000002</v>
      </c>
      <c r="F7" s="20">
        <f t="shared" si="0"/>
        <v>1.5566062537480045</v>
      </c>
      <c r="G7" s="5">
        <f t="shared" si="1"/>
        <v>1352.8148142342638</v>
      </c>
      <c r="H7" s="5">
        <f t="shared" si="3"/>
        <v>1398.1937786068725</v>
      </c>
      <c r="I7" s="24">
        <f t="shared" si="2"/>
        <v>2176.4371797310105</v>
      </c>
    </row>
    <row r="8" spans="2:9" x14ac:dyDescent="0.3">
      <c r="B8" s="11">
        <v>5</v>
      </c>
      <c r="C8" s="11">
        <v>1</v>
      </c>
      <c r="D8" s="26">
        <v>2</v>
      </c>
      <c r="E8" s="19">
        <v>1226.48</v>
      </c>
      <c r="F8" s="20">
        <f>F4</f>
        <v>0.92571003746429548</v>
      </c>
      <c r="G8" s="5">
        <f t="shared" si="1"/>
        <v>1324.9073147781496</v>
      </c>
      <c r="H8" s="5">
        <f t="shared" si="3"/>
        <v>1384.5800892950897</v>
      </c>
      <c r="I8" s="24">
        <f t="shared" si="2"/>
        <v>1281.7196863336751</v>
      </c>
    </row>
    <row r="9" spans="2:9" x14ac:dyDescent="0.3">
      <c r="B9" s="11">
        <v>6</v>
      </c>
      <c r="C9" s="11">
        <v>2</v>
      </c>
      <c r="D9" s="26"/>
      <c r="E9" s="19">
        <v>1238.0999999999999</v>
      </c>
      <c r="F9" s="20">
        <f t="shared" ref="F9:F19" si="4">F5</f>
        <v>0.69921514563306986</v>
      </c>
      <c r="G9" s="5">
        <f t="shared" si="1"/>
        <v>1770.6996304821505</v>
      </c>
      <c r="H9" s="5">
        <f t="shared" si="3"/>
        <v>1366.6782569400075</v>
      </c>
      <c r="I9" s="24">
        <f t="shared" si="2"/>
        <v>955.60213645985743</v>
      </c>
    </row>
    <row r="10" spans="2:9" x14ac:dyDescent="0.3">
      <c r="B10" s="11">
        <v>7</v>
      </c>
      <c r="C10" s="11">
        <v>3</v>
      </c>
      <c r="D10" s="26"/>
      <c r="E10" s="19">
        <v>1093.17</v>
      </c>
      <c r="F10" s="20">
        <f t="shared" si="4"/>
        <v>0.81846856315463012</v>
      </c>
      <c r="G10" s="5">
        <f t="shared" si="1"/>
        <v>1335.6285741587751</v>
      </c>
      <c r="H10" s="5">
        <f t="shared" si="3"/>
        <v>1487.8846690026503</v>
      </c>
      <c r="I10" s="24">
        <f t="shared" si="2"/>
        <v>1217.7868271784016</v>
      </c>
    </row>
    <row r="11" spans="2:9" x14ac:dyDescent="0.3">
      <c r="B11" s="11">
        <v>8</v>
      </c>
      <c r="C11" s="11">
        <v>4</v>
      </c>
      <c r="D11" s="26"/>
      <c r="E11" s="19">
        <v>2191.08</v>
      </c>
      <c r="F11" s="20">
        <f t="shared" si="4"/>
        <v>1.5566062537480045</v>
      </c>
      <c r="G11" s="5">
        <f t="shared" si="1"/>
        <v>1407.600666336979</v>
      </c>
      <c r="H11" s="5">
        <f t="shared" si="3"/>
        <v>1442.2078405494876</v>
      </c>
      <c r="I11" s="24">
        <f t="shared" si="2"/>
        <v>2244.9497438037374</v>
      </c>
    </row>
    <row r="12" spans="2:9" x14ac:dyDescent="0.3">
      <c r="B12" s="11">
        <v>9</v>
      </c>
      <c r="C12" s="11">
        <v>1</v>
      </c>
      <c r="D12" s="26">
        <v>3</v>
      </c>
      <c r="E12" s="19">
        <v>1454.08</v>
      </c>
      <c r="F12" s="20">
        <f t="shared" si="4"/>
        <v>0.92571003746429548</v>
      </c>
      <c r="G12" s="5">
        <f t="shared" si="1"/>
        <v>1570.772640624072</v>
      </c>
      <c r="H12" s="5">
        <f t="shared" si="3"/>
        <v>1431.8256882857349</v>
      </c>
      <c r="I12" s="24">
        <f t="shared" si="2"/>
        <v>1325.4554115453284</v>
      </c>
    </row>
    <row r="13" spans="2:9" x14ac:dyDescent="0.3">
      <c r="B13" s="11">
        <v>10</v>
      </c>
      <c r="C13" s="11">
        <v>2</v>
      </c>
      <c r="D13" s="26"/>
      <c r="E13" s="19">
        <v>948.62</v>
      </c>
      <c r="F13" s="20">
        <f t="shared" si="4"/>
        <v>0.69921514563306986</v>
      </c>
      <c r="G13" s="5">
        <f t="shared" si="1"/>
        <v>1356.6925801372893</v>
      </c>
      <c r="H13" s="5">
        <f t="shared" si="3"/>
        <v>1473.5097739872358</v>
      </c>
      <c r="I13" s="24">
        <f t="shared" si="2"/>
        <v>1030.3003512102368</v>
      </c>
    </row>
    <row r="14" spans="2:9" x14ac:dyDescent="0.3">
      <c r="B14" s="11">
        <v>11</v>
      </c>
      <c r="C14" s="11">
        <v>3</v>
      </c>
      <c r="D14" s="26"/>
      <c r="E14" s="19">
        <v>1337.67</v>
      </c>
      <c r="F14" s="20">
        <f t="shared" si="4"/>
        <v>0.81846856315463012</v>
      </c>
      <c r="G14" s="5">
        <f t="shared" si="1"/>
        <v>1634.3572132376198</v>
      </c>
      <c r="H14" s="5">
        <f t="shared" si="3"/>
        <v>1438.4646158322519</v>
      </c>
      <c r="I14" s="24">
        <f t="shared" si="2"/>
        <v>1177.3380672690002</v>
      </c>
    </row>
    <row r="15" spans="2:9" x14ac:dyDescent="0.3">
      <c r="B15" s="11">
        <v>12</v>
      </c>
      <c r="C15" s="11">
        <v>4</v>
      </c>
      <c r="D15" s="26"/>
      <c r="E15" s="19">
        <v>2497.4299999999998</v>
      </c>
      <c r="F15" s="20">
        <f t="shared" si="4"/>
        <v>1.5566062537480045</v>
      </c>
      <c r="G15" s="5">
        <f t="shared" si="1"/>
        <v>1604.4070194287574</v>
      </c>
      <c r="H15" s="5">
        <f t="shared" si="3"/>
        <v>1497.2323950538621</v>
      </c>
      <c r="I15" s="24">
        <f t="shared" si="2"/>
        <v>2330.6013094549448</v>
      </c>
    </row>
    <row r="16" spans="2:9" x14ac:dyDescent="0.3">
      <c r="B16" s="11">
        <v>13</v>
      </c>
      <c r="C16" s="11">
        <v>1</v>
      </c>
      <c r="D16" s="26">
        <v>4</v>
      </c>
      <c r="E16" s="19" t="s">
        <v>0</v>
      </c>
      <c r="F16" s="20">
        <f t="shared" si="4"/>
        <v>0.92571003746429548</v>
      </c>
      <c r="G16" s="15"/>
      <c r="H16" s="5">
        <f t="shared" si="3"/>
        <v>1529.3847823663307</v>
      </c>
      <c r="I16" s="24">
        <f t="shared" si="2"/>
        <v>1415.7668441816593</v>
      </c>
    </row>
    <row r="17" spans="2:9" x14ac:dyDescent="0.3">
      <c r="B17" s="11">
        <v>14</v>
      </c>
      <c r="C17" s="11">
        <v>2</v>
      </c>
      <c r="D17" s="26"/>
      <c r="E17" s="19" t="s">
        <v>0</v>
      </c>
      <c r="F17" s="20">
        <f t="shared" si="4"/>
        <v>0.69921514563306986</v>
      </c>
      <c r="G17" s="15"/>
      <c r="H17" s="5"/>
      <c r="I17" s="24">
        <f t="shared" si="2"/>
        <v>0</v>
      </c>
    </row>
    <row r="18" spans="2:9" x14ac:dyDescent="0.3">
      <c r="B18" s="11">
        <v>15</v>
      </c>
      <c r="C18" s="11">
        <v>3</v>
      </c>
      <c r="D18" s="26"/>
      <c r="E18" s="19" t="s">
        <v>0</v>
      </c>
      <c r="F18" s="20">
        <f t="shared" si="4"/>
        <v>0.81846856315463012</v>
      </c>
      <c r="G18" s="15"/>
      <c r="H18" s="5"/>
      <c r="I18" s="24">
        <f t="shared" si="2"/>
        <v>0</v>
      </c>
    </row>
    <row r="19" spans="2:9" x14ac:dyDescent="0.3">
      <c r="B19" s="11">
        <v>16</v>
      </c>
      <c r="C19" s="11">
        <v>4</v>
      </c>
      <c r="D19" s="26"/>
      <c r="E19" s="19" t="s">
        <v>0</v>
      </c>
      <c r="F19" s="20">
        <f t="shared" si="4"/>
        <v>1.5566062537480045</v>
      </c>
      <c r="G19" s="15"/>
      <c r="H19" s="5"/>
      <c r="I19" s="24">
        <f t="shared" si="2"/>
        <v>0</v>
      </c>
    </row>
    <row r="20" spans="2:9" x14ac:dyDescent="0.3">
      <c r="E20" s="18">
        <f>AVERAGE(E4:E15)</f>
        <v>1454.9408333333333</v>
      </c>
    </row>
    <row r="23" spans="2:9" ht="28.8" x14ac:dyDescent="0.3">
      <c r="B23" s="22" t="s">
        <v>33</v>
      </c>
      <c r="C23" s="11" t="s">
        <v>29</v>
      </c>
      <c r="D23" s="11" t="s">
        <v>30</v>
      </c>
    </row>
    <row r="24" spans="2:9" x14ac:dyDescent="0.3">
      <c r="B24" s="11">
        <v>1</v>
      </c>
      <c r="C24" s="20">
        <f>AVERAGE(E4,E8,E12)</f>
        <v>1346.8533333333332</v>
      </c>
      <c r="D24" s="20">
        <f>C24/$E$20</f>
        <v>0.92571003746429548</v>
      </c>
    </row>
    <row r="25" spans="2:9" x14ac:dyDescent="0.3">
      <c r="B25" s="11">
        <v>2</v>
      </c>
      <c r="C25" s="20">
        <f t="shared" ref="C25:C27" si="5">AVERAGE(E5,E9,E13)</f>
        <v>1017.3166666666666</v>
      </c>
      <c r="D25" s="20">
        <f t="shared" ref="D25:D27" si="6">C25/$E$20</f>
        <v>0.69921514563306986</v>
      </c>
    </row>
    <row r="26" spans="2:9" x14ac:dyDescent="0.3">
      <c r="B26" s="11">
        <v>3</v>
      </c>
      <c r="C26" s="20">
        <f t="shared" si="5"/>
        <v>1190.8233333333335</v>
      </c>
      <c r="D26" s="20">
        <f t="shared" si="6"/>
        <v>0.81846856315463012</v>
      </c>
    </row>
    <row r="27" spans="2:9" x14ac:dyDescent="0.3">
      <c r="B27" s="11">
        <v>4</v>
      </c>
      <c r="C27" s="20">
        <f t="shared" si="5"/>
        <v>2264.77</v>
      </c>
      <c r="D27" s="20">
        <f t="shared" si="6"/>
        <v>1.5566062537480045</v>
      </c>
    </row>
  </sheetData>
  <mergeCells count="4">
    <mergeCell ref="D4:D7"/>
    <mergeCell ref="D8:D11"/>
    <mergeCell ref="D12:D15"/>
    <mergeCell ref="D16:D19"/>
  </mergeCells>
  <pageMargins left="0.511811024" right="0.511811024" top="0.78740157499999996" bottom="0.78740157499999996" header="0.31496062000000002" footer="0.31496062000000002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Gráficos</vt:lpstr>
      </vt:variant>
      <vt:variant>
        <vt:i4>4</vt:i4>
      </vt:variant>
    </vt:vector>
  </HeadingPairs>
  <TitlesOfParts>
    <vt:vector size="8" baseType="lpstr">
      <vt:lpstr>Est. Média Móvel</vt:lpstr>
      <vt:lpstr>Est. Suav. Exp.</vt:lpstr>
      <vt:lpstr>Suav. Exp. Holt</vt:lpstr>
      <vt:lpstr>SerieSazonal</vt:lpstr>
      <vt:lpstr>Gráf. MM</vt:lpstr>
      <vt:lpstr>Graf. SE</vt:lpstr>
      <vt:lpstr>Graf. Holt</vt:lpstr>
      <vt:lpstr>Gráf. Sazonal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Euler Alencar</dc:creator>
  <cp:lastModifiedBy>Euler Alencar</cp:lastModifiedBy>
  <dcterms:created xsi:type="dcterms:W3CDTF">2015-06-10T03:35:54Z</dcterms:created>
  <dcterms:modified xsi:type="dcterms:W3CDTF">2015-06-11T14:31:09Z</dcterms:modified>
</cp:coreProperties>
</file>