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9200" windowHeight="7335" activeTab="2"/>
  </bookViews>
  <sheets>
    <sheet name="线性回归" sheetId="1" r:id="rId1"/>
    <sheet name="逻辑回归" sheetId="2" r:id="rId2"/>
    <sheet name="梯度提升树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K2" i="1"/>
  <c r="M4" i="3" l="1"/>
  <c r="M5" i="3"/>
  <c r="M6" i="3"/>
  <c r="M7" i="3"/>
  <c r="M8" i="3"/>
  <c r="M9" i="3"/>
  <c r="M10" i="3"/>
  <c r="M11" i="3"/>
  <c r="M12" i="3"/>
  <c r="M13" i="3"/>
  <c r="M14" i="3"/>
  <c r="N4" i="3"/>
  <c r="N5" i="3"/>
  <c r="N6" i="3"/>
  <c r="N7" i="3"/>
  <c r="N8" i="3"/>
  <c r="N9" i="3"/>
  <c r="N10" i="3"/>
  <c r="N11" i="3"/>
  <c r="N12" i="3"/>
  <c r="N13" i="3"/>
  <c r="N14" i="3"/>
  <c r="N3" i="3"/>
  <c r="M3" i="3"/>
  <c r="H2" i="3"/>
  <c r="G4" i="3"/>
  <c r="G5" i="3"/>
  <c r="G6" i="3"/>
  <c r="G7" i="3"/>
  <c r="G8" i="3"/>
  <c r="G9" i="3"/>
  <c r="G10" i="3"/>
  <c r="G11" i="3"/>
  <c r="G12" i="3"/>
  <c r="G13" i="3"/>
  <c r="G14" i="3"/>
  <c r="G3" i="3"/>
  <c r="F4" i="3"/>
  <c r="F5" i="3"/>
  <c r="F6" i="3"/>
  <c r="F7" i="3"/>
  <c r="F8" i="3"/>
  <c r="F9" i="3"/>
  <c r="F10" i="3"/>
  <c r="F11" i="3"/>
  <c r="F12" i="3"/>
  <c r="F13" i="3"/>
  <c r="F14" i="3"/>
  <c r="F3" i="3"/>
  <c r="B5" i="2"/>
  <c r="C5" i="2"/>
  <c r="A5" i="2"/>
  <c r="O2" i="2"/>
  <c r="P2" i="2"/>
  <c r="N2" i="2"/>
  <c r="I2" i="2"/>
  <c r="G4" i="2"/>
  <c r="M4" i="2" s="1"/>
  <c r="G5" i="2"/>
  <c r="M5" i="2" s="1"/>
  <c r="G6" i="2"/>
  <c r="M6" i="2" s="1"/>
  <c r="G7" i="2"/>
  <c r="L7" i="2" s="1"/>
  <c r="G8" i="2"/>
  <c r="M8" i="2" s="1"/>
  <c r="G9" i="2"/>
  <c r="M9" i="2" s="1"/>
  <c r="G10" i="2"/>
  <c r="M10" i="2" s="1"/>
  <c r="G11" i="2"/>
  <c r="L11" i="2" s="1"/>
  <c r="G12" i="2"/>
  <c r="M12" i="2" s="1"/>
  <c r="G13" i="2"/>
  <c r="M13" i="2" s="1"/>
  <c r="G14" i="2"/>
  <c r="M14" i="2" s="1"/>
  <c r="G15" i="2"/>
  <c r="L15" i="2" s="1"/>
  <c r="G16" i="2"/>
  <c r="M16" i="2" s="1"/>
  <c r="G17" i="2"/>
  <c r="M17" i="2" s="1"/>
  <c r="G18" i="2"/>
  <c r="M18" i="2" s="1"/>
  <c r="G19" i="2"/>
  <c r="L19" i="2" s="1"/>
  <c r="G20" i="2"/>
  <c r="M20" i="2" s="1"/>
  <c r="G21" i="2"/>
  <c r="M21" i="2" s="1"/>
  <c r="G3" i="2"/>
  <c r="M3" i="2" s="1"/>
  <c r="K6" i="3" l="1"/>
  <c r="O6" i="3" s="1"/>
  <c r="K8" i="3"/>
  <c r="O8" i="3" s="1"/>
  <c r="K4" i="3"/>
  <c r="O4" i="3" s="1"/>
  <c r="K5" i="3"/>
  <c r="O5" i="3" s="1"/>
  <c r="K10" i="3"/>
  <c r="O10" i="3" s="1"/>
  <c r="Q5" i="3"/>
  <c r="Q6" i="3"/>
  <c r="K3" i="3"/>
  <c r="K9" i="3"/>
  <c r="K7" i="3"/>
  <c r="K12" i="3"/>
  <c r="O12" i="3" s="1"/>
  <c r="K11" i="3"/>
  <c r="K14" i="3"/>
  <c r="K13" i="3"/>
  <c r="F2" i="3"/>
  <c r="G2" i="3"/>
  <c r="H19" i="2"/>
  <c r="H11" i="2"/>
  <c r="K15" i="2"/>
  <c r="K7" i="2"/>
  <c r="L17" i="2"/>
  <c r="L9" i="2"/>
  <c r="M19" i="2"/>
  <c r="M11" i="2"/>
  <c r="H15" i="2"/>
  <c r="H7" i="2"/>
  <c r="K19" i="2"/>
  <c r="K11" i="2"/>
  <c r="L21" i="2"/>
  <c r="L13" i="2"/>
  <c r="L5" i="2"/>
  <c r="M15" i="2"/>
  <c r="M7" i="2"/>
  <c r="H21" i="2"/>
  <c r="H17" i="2"/>
  <c r="H13" i="2"/>
  <c r="H9" i="2"/>
  <c r="H5" i="2"/>
  <c r="K21" i="2"/>
  <c r="K17" i="2"/>
  <c r="K13" i="2"/>
  <c r="K9" i="2"/>
  <c r="K5" i="2"/>
  <c r="L3" i="2"/>
  <c r="H3" i="2"/>
  <c r="H20" i="2"/>
  <c r="H18" i="2"/>
  <c r="H16" i="2"/>
  <c r="H14" i="2"/>
  <c r="H12" i="2"/>
  <c r="H10" i="2"/>
  <c r="H8" i="2"/>
  <c r="H6" i="2"/>
  <c r="H4" i="2"/>
  <c r="K3" i="2"/>
  <c r="K20" i="2"/>
  <c r="K18" i="2"/>
  <c r="K16" i="2"/>
  <c r="K14" i="2"/>
  <c r="K12" i="2"/>
  <c r="K10" i="2"/>
  <c r="K8" i="2"/>
  <c r="K6" i="2"/>
  <c r="K4" i="2"/>
  <c r="L20" i="2"/>
  <c r="L18" i="2"/>
  <c r="L16" i="2"/>
  <c r="L14" i="2"/>
  <c r="L12" i="2"/>
  <c r="L10" i="2"/>
  <c r="L8" i="2"/>
  <c r="L6" i="2"/>
  <c r="L4" i="2"/>
  <c r="Q8" i="3" l="1"/>
  <c r="Q4" i="3"/>
  <c r="Q10" i="3"/>
  <c r="Q9" i="3"/>
  <c r="O9" i="3"/>
  <c r="Q7" i="3"/>
  <c r="O7" i="3"/>
  <c r="Q3" i="3"/>
  <c r="O3" i="3"/>
  <c r="Q12" i="3"/>
  <c r="O13" i="3"/>
  <c r="Q13" i="3"/>
  <c r="O11" i="3"/>
  <c r="Q11" i="3"/>
  <c r="O14" i="3"/>
  <c r="Q14" i="3"/>
  <c r="L5" i="3"/>
  <c r="L7" i="3"/>
  <c r="L9" i="3"/>
  <c r="L11" i="3"/>
  <c r="L13" i="3"/>
  <c r="L3" i="3"/>
  <c r="L4" i="3"/>
  <c r="L6" i="3"/>
  <c r="L8" i="3"/>
  <c r="L10" i="3"/>
  <c r="L12" i="3"/>
  <c r="L14" i="3"/>
  <c r="I2" i="3"/>
  <c r="J2" i="3"/>
  <c r="M2" i="2"/>
  <c r="S2" i="2" s="1"/>
  <c r="C6" i="2" s="1"/>
  <c r="C9" i="2" s="1"/>
  <c r="H2" i="2"/>
  <c r="J2" i="2" s="1"/>
  <c r="K2" i="2"/>
  <c r="Q2" i="2" s="1"/>
  <c r="A6" i="2" s="1"/>
  <c r="A9" i="2" s="1"/>
  <c r="L2" i="2"/>
  <c r="R2" i="2" s="1"/>
  <c r="B6" i="2" s="1"/>
  <c r="B9" i="2" s="1"/>
  <c r="G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3" i="1"/>
  <c r="P12" i="3" l="1"/>
  <c r="R12" i="3"/>
  <c r="S12" i="3" s="1"/>
  <c r="P8" i="3"/>
  <c r="R8" i="3"/>
  <c r="S8" i="3" s="1"/>
  <c r="P4" i="3"/>
  <c r="R4" i="3"/>
  <c r="S4" i="3" s="1"/>
  <c r="P13" i="3"/>
  <c r="R13" i="3"/>
  <c r="S13" i="3" s="1"/>
  <c r="P9" i="3"/>
  <c r="R9" i="3"/>
  <c r="S9" i="3" s="1"/>
  <c r="P5" i="3"/>
  <c r="R5" i="3"/>
  <c r="S5" i="3" s="1"/>
  <c r="P14" i="3"/>
  <c r="R14" i="3"/>
  <c r="S14" i="3" s="1"/>
  <c r="P10" i="3"/>
  <c r="R10" i="3"/>
  <c r="S10" i="3" s="1"/>
  <c r="P6" i="3"/>
  <c r="R6" i="3"/>
  <c r="S6" i="3" s="1"/>
  <c r="P3" i="3"/>
  <c r="R3" i="3"/>
  <c r="S3" i="3" s="1"/>
  <c r="P11" i="3"/>
  <c r="R11" i="3"/>
  <c r="S11" i="3" s="1"/>
  <c r="P7" i="3"/>
  <c r="R7" i="3"/>
  <c r="S7" i="3" s="1"/>
  <c r="F3" i="1"/>
  <c r="J2" i="1"/>
  <c r="I2" i="1"/>
  <c r="F19" i="1"/>
  <c r="J18" i="1"/>
  <c r="I18" i="1"/>
  <c r="F17" i="1"/>
  <c r="J16" i="1"/>
  <c r="I16" i="1"/>
  <c r="F15" i="1"/>
  <c r="J14" i="1"/>
  <c r="I14" i="1"/>
  <c r="F13" i="1"/>
  <c r="J12" i="1"/>
  <c r="I12" i="1"/>
  <c r="F11" i="1"/>
  <c r="J10" i="1"/>
  <c r="I10" i="1"/>
  <c r="F9" i="1"/>
  <c r="J8" i="1"/>
  <c r="I8" i="1"/>
  <c r="F7" i="1"/>
  <c r="J6" i="1"/>
  <c r="I6" i="1"/>
  <c r="F5" i="1"/>
  <c r="J4" i="1"/>
  <c r="I4" i="1"/>
  <c r="F20" i="1"/>
  <c r="J19" i="1"/>
  <c r="I19" i="1"/>
  <c r="F18" i="1"/>
  <c r="J17" i="1"/>
  <c r="I17" i="1"/>
  <c r="F16" i="1"/>
  <c r="J15" i="1"/>
  <c r="I15" i="1"/>
  <c r="F14" i="1"/>
  <c r="J13" i="1"/>
  <c r="I13" i="1"/>
  <c r="F12" i="1"/>
  <c r="J11" i="1"/>
  <c r="I11" i="1"/>
  <c r="F10" i="1"/>
  <c r="J9" i="1"/>
  <c r="I9" i="1"/>
  <c r="F8" i="1"/>
  <c r="J7" i="1"/>
  <c r="I7" i="1"/>
  <c r="F6" i="1"/>
  <c r="J5" i="1"/>
  <c r="I5" i="1"/>
  <c r="F4" i="1"/>
  <c r="J3" i="1"/>
  <c r="I3" i="1"/>
  <c r="F2" i="1" l="1"/>
  <c r="H2" i="1" s="1"/>
  <c r="N2" i="1"/>
  <c r="B6" i="1" s="1"/>
  <c r="M2" i="1"/>
  <c r="A6" i="1" s="1"/>
  <c r="B8" i="1"/>
  <c r="A10" i="1"/>
  <c r="B10" i="1"/>
</calcChain>
</file>

<file path=xl/sharedStrings.xml><?xml version="1.0" encoding="utf-8"?>
<sst xmlns="http://schemas.openxmlformats.org/spreadsheetml/2006/main" count="58" uniqueCount="49">
  <si>
    <t>价格（标签）</t>
  </si>
  <si>
    <t>面积（特征)</t>
  </si>
  <si>
    <t>模型：价格 = a * 面积 + b</t>
  </si>
  <si>
    <t>a</t>
  </si>
  <si>
    <t>b</t>
  </si>
  <si>
    <t>预测</t>
  </si>
  <si>
    <t>模型复杂度：0.1 * a * a + 0.1 * b *b</t>
  </si>
  <si>
    <t>距离：（标签 - 预测）的平方的和 / 数据个数</t>
  </si>
  <si>
    <t>距离对a的梯度</t>
  </si>
  <si>
    <t>距离对b的梯度</t>
  </si>
  <si>
    <t>复杂度对a的梯度</t>
  </si>
  <si>
    <t>复杂度对b的梯度</t>
  </si>
  <si>
    <t>a的梯度</t>
  </si>
  <si>
    <t>b的梯度</t>
  </si>
  <si>
    <t>学习率</t>
  </si>
  <si>
    <t>w1</t>
  </si>
  <si>
    <t>w2</t>
  </si>
  <si>
    <t>变化幅度（特征1）</t>
  </si>
  <si>
    <t>成交量（特征2）</t>
  </si>
  <si>
    <t>是否涨（标签）</t>
  </si>
  <si>
    <t>模型：涨的概率 = 1/(1+exp(-(w1*变化幅度+w2 *成交量+b ))</t>
  </si>
  <si>
    <t>模型复杂度：0.1*w1*w1 + 0.1*w2*w2+0.1*b*b</t>
  </si>
  <si>
    <t>距离：sum[标签&gt;0 ? -log(预测) : -log(1-预测)] / n</t>
  </si>
  <si>
    <t>目标=距离 + 模型复杂度</t>
  </si>
  <si>
    <t>目标=距离+模型复杂度</t>
  </si>
  <si>
    <t>距离对w1的梯度</t>
  </si>
  <si>
    <t>复杂度对w1的梯度</t>
  </si>
  <si>
    <t>距离对w2的梯度</t>
  </si>
  <si>
    <t>复杂度对w2的梯度</t>
  </si>
  <si>
    <t>w1的梯度</t>
  </si>
  <si>
    <t>w2的梯度</t>
  </si>
  <si>
    <t>特征</t>
  </si>
  <si>
    <t>标签</t>
  </si>
  <si>
    <t>当前预测</t>
  </si>
  <si>
    <t>l1</t>
  </si>
  <si>
    <t>l2</t>
  </si>
  <si>
    <t>距离：（标签-预测）的平方的和</t>
  </si>
  <si>
    <t>t*</t>
  </si>
  <si>
    <t>目标变化</t>
  </si>
  <si>
    <t>关于预测的一阶导数和G：2 *（预测-标签）的和</t>
  </si>
  <si>
    <t>关于预测的二阶导数和H：2的和</t>
  </si>
  <si>
    <t>左侧G</t>
  </si>
  <si>
    <t>右侧G</t>
  </si>
  <si>
    <t>左侧H</t>
  </si>
  <si>
    <t>右侧H</t>
  </si>
  <si>
    <t>左侧t*</t>
  </si>
  <si>
    <t>右侧t*</t>
  </si>
  <si>
    <t>左侧目标变化</t>
  </si>
  <si>
    <t>右侧目标变化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</si>
</sst>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线性回归!$C$3:$C$20</c:f>
              <c:numCache>
                <c:formatCode>General</c:formatCode>
                <c:ptCount val="18"/>
                <c:pt idx="0">
                  <c:v>87</c:v>
                </c:pt>
                <c:pt idx="1">
                  <c:v>52</c:v>
                </c:pt>
                <c:pt idx="2">
                  <c:v>114</c:v>
                </c:pt>
                <c:pt idx="3">
                  <c:v>71</c:v>
                </c:pt>
                <c:pt idx="4">
                  <c:v>76</c:v>
                </c:pt>
                <c:pt idx="5">
                  <c:v>54</c:v>
                </c:pt>
                <c:pt idx="6">
                  <c:v>112</c:v>
                </c:pt>
                <c:pt idx="7">
                  <c:v>101</c:v>
                </c:pt>
                <c:pt idx="8">
                  <c:v>41</c:v>
                </c:pt>
                <c:pt idx="9">
                  <c:v>82</c:v>
                </c:pt>
                <c:pt idx="10">
                  <c:v>50</c:v>
                </c:pt>
                <c:pt idx="11">
                  <c:v>62</c:v>
                </c:pt>
                <c:pt idx="12">
                  <c:v>59</c:v>
                </c:pt>
                <c:pt idx="13">
                  <c:v>109</c:v>
                </c:pt>
                <c:pt idx="14">
                  <c:v>106</c:v>
                </c:pt>
                <c:pt idx="15">
                  <c:v>108</c:v>
                </c:pt>
                <c:pt idx="16">
                  <c:v>52</c:v>
                </c:pt>
                <c:pt idx="17">
                  <c:v>95</c:v>
                </c:pt>
              </c:numCache>
            </c:numRef>
          </c:xVal>
          <c:yVal>
            <c:numRef>
              <c:f>线性回归!$D$3:$D$20</c:f>
              <c:numCache>
                <c:formatCode>General</c:formatCode>
                <c:ptCount val="18"/>
                <c:pt idx="0">
                  <c:v>943.2</c:v>
                </c:pt>
                <c:pt idx="1">
                  <c:v>603.5</c:v>
                </c:pt>
                <c:pt idx="2">
                  <c:v>1340.9</c:v>
                </c:pt>
                <c:pt idx="3">
                  <c:v>821.3</c:v>
                </c:pt>
                <c:pt idx="4">
                  <c:v>898.5</c:v>
                </c:pt>
                <c:pt idx="5">
                  <c:v>598.20000000000005</c:v>
                </c:pt>
                <c:pt idx="6">
                  <c:v>1210.3</c:v>
                </c:pt>
                <c:pt idx="7">
                  <c:v>1134.3</c:v>
                </c:pt>
                <c:pt idx="8">
                  <c:v>583.9</c:v>
                </c:pt>
                <c:pt idx="9">
                  <c:v>852.3</c:v>
                </c:pt>
                <c:pt idx="10">
                  <c:v>629.79999999999995</c:v>
                </c:pt>
                <c:pt idx="11">
                  <c:v>683.2</c:v>
                </c:pt>
                <c:pt idx="12">
                  <c:v>766.7</c:v>
                </c:pt>
                <c:pt idx="13">
                  <c:v>1127.2</c:v>
                </c:pt>
                <c:pt idx="14">
                  <c:v>1180.9000000000001</c:v>
                </c:pt>
                <c:pt idx="15">
                  <c:v>1245.2</c:v>
                </c:pt>
                <c:pt idx="16">
                  <c:v>722.1</c:v>
                </c:pt>
                <c:pt idx="17">
                  <c:v>1000.2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BE-4E98-BFA6-F00338C5C924}"/>
            </c:ext>
          </c:extLst>
        </c:ser>
        <c:ser>
          <c:idx val="1"/>
          <c:order val="1"/>
          <c:tx>
            <c:v>prediction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线性回归!$C$3:$C$20</c:f>
              <c:numCache>
                <c:formatCode>General</c:formatCode>
                <c:ptCount val="18"/>
                <c:pt idx="0">
                  <c:v>87</c:v>
                </c:pt>
                <c:pt idx="1">
                  <c:v>52</c:v>
                </c:pt>
                <c:pt idx="2">
                  <c:v>114</c:v>
                </c:pt>
                <c:pt idx="3">
                  <c:v>71</c:v>
                </c:pt>
                <c:pt idx="4">
                  <c:v>76</c:v>
                </c:pt>
                <c:pt idx="5">
                  <c:v>54</c:v>
                </c:pt>
                <c:pt idx="6">
                  <c:v>112</c:v>
                </c:pt>
                <c:pt idx="7">
                  <c:v>101</c:v>
                </c:pt>
                <c:pt idx="8">
                  <c:v>41</c:v>
                </c:pt>
                <c:pt idx="9">
                  <c:v>82</c:v>
                </c:pt>
                <c:pt idx="10">
                  <c:v>50</c:v>
                </c:pt>
                <c:pt idx="11">
                  <c:v>62</c:v>
                </c:pt>
                <c:pt idx="12">
                  <c:v>59</c:v>
                </c:pt>
                <c:pt idx="13">
                  <c:v>109</c:v>
                </c:pt>
                <c:pt idx="14">
                  <c:v>106</c:v>
                </c:pt>
                <c:pt idx="15">
                  <c:v>108</c:v>
                </c:pt>
                <c:pt idx="16">
                  <c:v>52</c:v>
                </c:pt>
                <c:pt idx="17">
                  <c:v>95</c:v>
                </c:pt>
              </c:numCache>
            </c:numRef>
          </c:xVal>
          <c:yVal>
            <c:numRef>
              <c:f>线性回归!$E$3:$E$20</c:f>
              <c:numCache>
                <c:formatCode>General</c:formatCode>
                <c:ptCount val="18"/>
                <c:pt idx="0">
                  <c:v>484</c:v>
                </c:pt>
                <c:pt idx="1">
                  <c:v>309</c:v>
                </c:pt>
                <c:pt idx="2">
                  <c:v>619</c:v>
                </c:pt>
                <c:pt idx="3">
                  <c:v>404</c:v>
                </c:pt>
                <c:pt idx="4">
                  <c:v>429</c:v>
                </c:pt>
                <c:pt idx="5">
                  <c:v>319</c:v>
                </c:pt>
                <c:pt idx="6">
                  <c:v>609</c:v>
                </c:pt>
                <c:pt idx="7">
                  <c:v>554</c:v>
                </c:pt>
                <c:pt idx="8">
                  <c:v>254</c:v>
                </c:pt>
                <c:pt idx="9">
                  <c:v>459</c:v>
                </c:pt>
                <c:pt idx="10">
                  <c:v>299</c:v>
                </c:pt>
                <c:pt idx="11">
                  <c:v>359</c:v>
                </c:pt>
                <c:pt idx="12">
                  <c:v>344</c:v>
                </c:pt>
                <c:pt idx="13">
                  <c:v>594</c:v>
                </c:pt>
                <c:pt idx="14">
                  <c:v>579</c:v>
                </c:pt>
                <c:pt idx="15">
                  <c:v>589</c:v>
                </c:pt>
                <c:pt idx="16">
                  <c:v>309</c:v>
                </c:pt>
                <c:pt idx="17">
                  <c:v>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BE-4E98-BFA6-F00338C5C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777808"/>
        <c:axId val="1631769072"/>
      </c:scatterChart>
      <c:valAx>
        <c:axId val="163177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769072"/>
        <c:crosses val="autoZero"/>
        <c:crossBetween val="midCat"/>
      </c:valAx>
      <c:valAx>
        <c:axId val="16317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77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v>prd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2875-40A0-BAE3-22C7AF018813}"/>
              </c:ext>
            </c:extLst>
          </c:dPt>
          <c:cat>
            <c:numRef>
              <c:f>梯度提升树!$C$3:$C$14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梯度提升树!$E$3:$E$14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5-40A0-BAE3-22C7AF018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771024"/>
        <c:axId val="846783504"/>
      </c:lineChar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梯度提升树!$C$3:$C$14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梯度提升树!$D$3:$D$14</c:f>
              <c:numCache>
                <c:formatCode>General</c:formatCode>
                <c:ptCount val="12"/>
                <c:pt idx="0">
                  <c:v>0.99697376090172496</c:v>
                </c:pt>
                <c:pt idx="1">
                  <c:v>0.96943295194504442</c:v>
                </c:pt>
                <c:pt idx="2">
                  <c:v>1.0167403744331969</c:v>
                </c:pt>
                <c:pt idx="3">
                  <c:v>1.0232086787907451</c:v>
                </c:pt>
                <c:pt idx="4">
                  <c:v>2.9837254681420697</c:v>
                </c:pt>
                <c:pt idx="5">
                  <c:v>2.9614775238731617</c:v>
                </c:pt>
                <c:pt idx="6">
                  <c:v>3.0203822097932385</c:v>
                </c:pt>
                <c:pt idx="7">
                  <c:v>3.0203822097932385</c:v>
                </c:pt>
                <c:pt idx="8">
                  <c:v>2.0221110000000002</c:v>
                </c:pt>
                <c:pt idx="9">
                  <c:v>1.9799880000000001</c:v>
                </c:pt>
                <c:pt idx="10">
                  <c:v>2.0231219999999999</c:v>
                </c:pt>
                <c:pt idx="11">
                  <c:v>1.983422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5-40A0-BAE3-22C7AF018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771024"/>
        <c:axId val="846783504"/>
      </c:scatterChart>
      <c:catAx>
        <c:axId val="84677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783504"/>
        <c:crosses val="autoZero"/>
        <c:auto val="1"/>
        <c:lblAlgn val="ctr"/>
        <c:lblOffset val="100"/>
        <c:noMultiLvlLbl val="0"/>
      </c:catAx>
      <c:valAx>
        <c:axId val="84678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77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23</xdr:row>
      <xdr:rowOff>52387</xdr:rowOff>
    </xdr:from>
    <xdr:to>
      <xdr:col>5</xdr:col>
      <xdr:colOff>876300</xdr:colOff>
      <xdr:row>37</xdr:row>
      <xdr:rowOff>128587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17</xdr:row>
      <xdr:rowOff>85724</xdr:rowOff>
    </xdr:from>
    <xdr:to>
      <xdr:col>6</xdr:col>
      <xdr:colOff>1171575</xdr:colOff>
      <xdr:row>26</xdr:row>
      <xdr:rowOff>180975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zoomScale="190" zoomScaleNormal="190" workbookViewId="0">
      <selection activeCell="A4" sqref="A4"/>
    </sheetView>
  </sheetViews>
  <sheetFormatPr defaultRowHeight="15" x14ac:dyDescent="0.25"/>
  <cols>
    <col min="3" max="3" width="16.85546875" customWidth="1"/>
    <col min="4" max="4" width="17.140625" customWidth="1"/>
    <col min="6" max="6" width="45" customWidth="1"/>
    <col min="7" max="7" width="40" customWidth="1"/>
    <col min="8" max="8" width="28" customWidth="1"/>
    <col min="9" max="9" width="15.42578125" customWidth="1"/>
    <col min="10" max="10" width="16.42578125" customWidth="1"/>
    <col min="11" max="11" width="18.5703125" customWidth="1"/>
    <col min="12" max="13" width="18.7109375" customWidth="1"/>
    <col min="14" max="14" width="15" customWidth="1"/>
  </cols>
  <sheetData>
    <row r="1" spans="1:14" x14ac:dyDescent="0.25">
      <c r="C1" s="1" t="s">
        <v>2</v>
      </c>
      <c r="D1" s="1"/>
      <c r="E1" s="1"/>
      <c r="F1" t="s">
        <v>7</v>
      </c>
      <c r="G1" t="s">
        <v>6</v>
      </c>
      <c r="H1" t="s">
        <v>23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3</v>
      </c>
      <c r="B2" t="s">
        <v>4</v>
      </c>
      <c r="C2" t="s">
        <v>1</v>
      </c>
      <c r="D2" t="s">
        <v>0</v>
      </c>
      <c r="E2" t="s">
        <v>5</v>
      </c>
      <c r="F2">
        <f>AVERAGE(F3:F20)</f>
        <v>228938.73722222223</v>
      </c>
      <c r="G2">
        <f>0.1 * A3*A3 + 0.1 * B3*B3</f>
        <v>242.60000000000002</v>
      </c>
      <c r="H2">
        <f>F2+G2</f>
        <v>229181.33722222224</v>
      </c>
      <c r="I2">
        <f>-2*(D3-E3)*C3</f>
        <v>-79900.800000000003</v>
      </c>
      <c r="J2">
        <f>-2*(D3-E3)</f>
        <v>-918.40000000000009</v>
      </c>
      <c r="K2">
        <f>0.1*2*A3</f>
        <v>1</v>
      </c>
      <c r="L2">
        <f>0.1*2*B3</f>
        <v>9.8000000000000007</v>
      </c>
      <c r="M2">
        <f>AVERAGE(I2:I19) +K2</f>
        <v>-78973.466666666645</v>
      </c>
      <c r="N2">
        <f>AVERAGE(J2:J19)+L2</f>
        <v>-912.94444444444457</v>
      </c>
    </row>
    <row r="3" spans="1:14" x14ac:dyDescent="0.25">
      <c r="A3">
        <v>5</v>
      </c>
      <c r="B3">
        <v>49</v>
      </c>
      <c r="C3">
        <v>87</v>
      </c>
      <c r="D3">
        <v>943.2</v>
      </c>
      <c r="E3">
        <f t="shared" ref="E3:E20" si="0">C3*A$3 + B$3</f>
        <v>484</v>
      </c>
      <c r="F3">
        <f>(D3-E3) * (D3-E3)</f>
        <v>210864.64000000004</v>
      </c>
      <c r="I3">
        <f t="shared" ref="I3:I19" si="1">-2*(D4-E4)*C4</f>
        <v>-30628</v>
      </c>
      <c r="J3">
        <f t="shared" ref="J3:J19" si="2">-2*(D4-E4)</f>
        <v>-589</v>
      </c>
    </row>
    <row r="4" spans="1:14" x14ac:dyDescent="0.25">
      <c r="C4">
        <v>52</v>
      </c>
      <c r="D4">
        <v>603.5</v>
      </c>
      <c r="E4">
        <f t="shared" si="0"/>
        <v>309</v>
      </c>
      <c r="F4">
        <f t="shared" ref="F4:F20" si="3">(D4-E4) * (D4-E4)</f>
        <v>86730.25</v>
      </c>
      <c r="I4">
        <f t="shared" si="1"/>
        <v>-164593.20000000001</v>
      </c>
      <c r="J4">
        <f t="shared" si="2"/>
        <v>-1443.8000000000002</v>
      </c>
    </row>
    <row r="5" spans="1:14" x14ac:dyDescent="0.25">
      <c r="A5" t="s">
        <v>12</v>
      </c>
      <c r="B5" t="s">
        <v>13</v>
      </c>
      <c r="C5">
        <v>114</v>
      </c>
      <c r="D5">
        <v>1340.9</v>
      </c>
      <c r="E5">
        <f t="shared" si="0"/>
        <v>619</v>
      </c>
      <c r="F5">
        <f t="shared" si="3"/>
        <v>521139.6100000001</v>
      </c>
      <c r="I5">
        <f t="shared" si="1"/>
        <v>-59256.599999999991</v>
      </c>
      <c r="J5">
        <f t="shared" si="2"/>
        <v>-834.59999999999991</v>
      </c>
    </row>
    <row r="6" spans="1:14" x14ac:dyDescent="0.25">
      <c r="A6">
        <f>M2</f>
        <v>-78973.466666666645</v>
      </c>
      <c r="B6">
        <f>N2</f>
        <v>-912.94444444444457</v>
      </c>
      <c r="C6">
        <v>71</v>
      </c>
      <c r="D6">
        <v>821.3</v>
      </c>
      <c r="E6">
        <f t="shared" si="0"/>
        <v>404</v>
      </c>
      <c r="F6">
        <f t="shared" si="3"/>
        <v>174139.28999999995</v>
      </c>
      <c r="I6">
        <f t="shared" si="1"/>
        <v>-71364</v>
      </c>
      <c r="J6">
        <f t="shared" si="2"/>
        <v>-939</v>
      </c>
    </row>
    <row r="7" spans="1:14" x14ac:dyDescent="0.25">
      <c r="C7">
        <v>76</v>
      </c>
      <c r="D7">
        <v>898.5</v>
      </c>
      <c r="E7">
        <f t="shared" si="0"/>
        <v>429</v>
      </c>
      <c r="F7">
        <f t="shared" si="3"/>
        <v>220430.25</v>
      </c>
      <c r="I7">
        <f t="shared" si="1"/>
        <v>-30153.600000000006</v>
      </c>
      <c r="J7">
        <f t="shared" si="2"/>
        <v>-558.40000000000009</v>
      </c>
    </row>
    <row r="8" spans="1:14" x14ac:dyDescent="0.25">
      <c r="B8">
        <f>B9*0.9</f>
        <v>9.0000000000000006E-5</v>
      </c>
      <c r="C8">
        <v>54</v>
      </c>
      <c r="D8">
        <v>598.20000000000005</v>
      </c>
      <c r="E8">
        <f t="shared" si="0"/>
        <v>319</v>
      </c>
      <c r="F8">
        <f t="shared" si="3"/>
        <v>77952.640000000029</v>
      </c>
      <c r="I8">
        <f t="shared" si="1"/>
        <v>-134691.19999999998</v>
      </c>
      <c r="J8">
        <f t="shared" si="2"/>
        <v>-1202.5999999999999</v>
      </c>
    </row>
    <row r="9" spans="1:14" x14ac:dyDescent="0.25">
      <c r="A9" t="s">
        <v>14</v>
      </c>
      <c r="B9">
        <v>1E-4</v>
      </c>
      <c r="C9">
        <v>112</v>
      </c>
      <c r="D9">
        <v>1210.3</v>
      </c>
      <c r="E9">
        <f t="shared" si="0"/>
        <v>609</v>
      </c>
      <c r="F9">
        <f t="shared" si="3"/>
        <v>361561.68999999994</v>
      </c>
      <c r="I9">
        <f t="shared" si="1"/>
        <v>-117220.59999999999</v>
      </c>
      <c r="J9">
        <f t="shared" si="2"/>
        <v>-1160.5999999999999</v>
      </c>
    </row>
    <row r="10" spans="1:14" x14ac:dyDescent="0.25">
      <c r="A10">
        <f>A3-A6*B9</f>
        <v>12.897346666666664</v>
      </c>
      <c r="B10">
        <f>B3-B6*B9</f>
        <v>49.091294444444443</v>
      </c>
      <c r="C10">
        <v>101</v>
      </c>
      <c r="D10">
        <v>1134.3</v>
      </c>
      <c r="E10">
        <f t="shared" si="0"/>
        <v>554</v>
      </c>
      <c r="F10">
        <f t="shared" si="3"/>
        <v>336748.08999999997</v>
      </c>
      <c r="I10">
        <f t="shared" si="1"/>
        <v>-27051.8</v>
      </c>
      <c r="J10">
        <f t="shared" si="2"/>
        <v>-659.8</v>
      </c>
    </row>
    <row r="11" spans="1:14" x14ac:dyDescent="0.25">
      <c r="C11">
        <v>41</v>
      </c>
      <c r="D11">
        <v>583.9</v>
      </c>
      <c r="E11">
        <f t="shared" si="0"/>
        <v>254</v>
      </c>
      <c r="F11">
        <f t="shared" si="3"/>
        <v>108834.00999999998</v>
      </c>
      <c r="I11">
        <f t="shared" si="1"/>
        <v>-64501.19999999999</v>
      </c>
      <c r="J11">
        <f t="shared" si="2"/>
        <v>-786.59999999999991</v>
      </c>
    </row>
    <row r="12" spans="1:14" x14ac:dyDescent="0.25">
      <c r="C12">
        <v>82</v>
      </c>
      <c r="D12">
        <v>852.3</v>
      </c>
      <c r="E12">
        <f t="shared" si="0"/>
        <v>459</v>
      </c>
      <c r="F12">
        <f t="shared" si="3"/>
        <v>154684.88999999996</v>
      </c>
      <c r="I12">
        <f t="shared" si="1"/>
        <v>-33079.999999999993</v>
      </c>
      <c r="J12">
        <f t="shared" si="2"/>
        <v>-661.59999999999991</v>
      </c>
    </row>
    <row r="13" spans="1:14" x14ac:dyDescent="0.25">
      <c r="C13">
        <v>50</v>
      </c>
      <c r="D13">
        <v>629.79999999999995</v>
      </c>
      <c r="E13">
        <f t="shared" si="0"/>
        <v>299</v>
      </c>
      <c r="F13">
        <f t="shared" si="3"/>
        <v>109428.63999999997</v>
      </c>
      <c r="I13">
        <f t="shared" si="1"/>
        <v>-40200.800000000003</v>
      </c>
      <c r="J13">
        <f t="shared" si="2"/>
        <v>-648.40000000000009</v>
      </c>
    </row>
    <row r="14" spans="1:14" x14ac:dyDescent="0.25">
      <c r="C14">
        <v>62</v>
      </c>
      <c r="D14">
        <v>683.2</v>
      </c>
      <c r="E14">
        <f t="shared" si="0"/>
        <v>359</v>
      </c>
      <c r="F14">
        <f t="shared" si="3"/>
        <v>105105.64000000003</v>
      </c>
      <c r="I14">
        <f t="shared" si="1"/>
        <v>-49878.600000000006</v>
      </c>
      <c r="J14">
        <f t="shared" si="2"/>
        <v>-845.40000000000009</v>
      </c>
    </row>
    <row r="15" spans="1:14" x14ac:dyDescent="0.25">
      <c r="C15">
        <v>59</v>
      </c>
      <c r="D15">
        <v>766.7</v>
      </c>
      <c r="E15">
        <f t="shared" si="0"/>
        <v>344</v>
      </c>
      <c r="F15">
        <f t="shared" si="3"/>
        <v>178675.29000000004</v>
      </c>
      <c r="I15">
        <f t="shared" si="1"/>
        <v>-116237.6</v>
      </c>
      <c r="J15">
        <f t="shared" si="2"/>
        <v>-1066.4000000000001</v>
      </c>
    </row>
    <row r="16" spans="1:14" x14ac:dyDescent="0.25">
      <c r="C16">
        <v>109</v>
      </c>
      <c r="D16">
        <v>1127.2</v>
      </c>
      <c r="E16">
        <f t="shared" si="0"/>
        <v>594</v>
      </c>
      <c r="F16">
        <f t="shared" si="3"/>
        <v>284302.24000000005</v>
      </c>
      <c r="I16">
        <f t="shared" si="1"/>
        <v>-127602.80000000002</v>
      </c>
      <c r="J16">
        <f t="shared" si="2"/>
        <v>-1203.8000000000002</v>
      </c>
    </row>
    <row r="17" spans="3:10" x14ac:dyDescent="0.25">
      <c r="C17">
        <v>106</v>
      </c>
      <c r="D17">
        <v>1180.9000000000001</v>
      </c>
      <c r="E17">
        <f t="shared" si="0"/>
        <v>579</v>
      </c>
      <c r="F17">
        <f t="shared" si="3"/>
        <v>362283.6100000001</v>
      </c>
      <c r="I17">
        <f t="shared" si="1"/>
        <v>-141739.20000000001</v>
      </c>
      <c r="J17">
        <f t="shared" si="2"/>
        <v>-1312.4</v>
      </c>
    </row>
    <row r="18" spans="3:10" x14ac:dyDescent="0.25">
      <c r="C18">
        <v>108</v>
      </c>
      <c r="D18">
        <v>1245.2</v>
      </c>
      <c r="E18">
        <f t="shared" si="0"/>
        <v>589</v>
      </c>
      <c r="F18">
        <f t="shared" si="3"/>
        <v>430598.44000000006</v>
      </c>
      <c r="I18">
        <f t="shared" si="1"/>
        <v>-42962.400000000001</v>
      </c>
      <c r="J18">
        <f t="shared" si="2"/>
        <v>-826.2</v>
      </c>
    </row>
    <row r="19" spans="3:10" x14ac:dyDescent="0.25">
      <c r="C19">
        <v>52</v>
      </c>
      <c r="D19">
        <v>722.1</v>
      </c>
      <c r="E19">
        <f t="shared" si="0"/>
        <v>309</v>
      </c>
      <c r="F19">
        <f t="shared" si="3"/>
        <v>170651.61000000002</v>
      </c>
      <c r="I19">
        <f t="shared" si="1"/>
        <v>-90478.000000000015</v>
      </c>
      <c r="J19">
        <f t="shared" si="2"/>
        <v>-952.40000000000009</v>
      </c>
    </row>
    <row r="20" spans="3:10" x14ac:dyDescent="0.25">
      <c r="C20">
        <v>95</v>
      </c>
      <c r="D20">
        <v>1000.2</v>
      </c>
      <c r="E20">
        <f t="shared" si="0"/>
        <v>524</v>
      </c>
      <c r="F20">
        <f t="shared" si="3"/>
        <v>226766.44000000003</v>
      </c>
    </row>
  </sheetData>
  <mergeCells count="1">
    <mergeCell ref="C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zoomScale="110" zoomScaleNormal="110" workbookViewId="0">
      <selection activeCell="C3" sqref="C3"/>
    </sheetView>
  </sheetViews>
  <sheetFormatPr defaultRowHeight="15" x14ac:dyDescent="0.25"/>
  <cols>
    <col min="1" max="1" width="9.85546875" customWidth="1"/>
    <col min="2" max="2" width="10.7109375" customWidth="1"/>
    <col min="3" max="3" width="12.140625" customWidth="1"/>
    <col min="4" max="4" width="20" customWidth="1"/>
    <col min="5" max="5" width="17.42578125" customWidth="1"/>
    <col min="6" max="6" width="21.5703125" customWidth="1"/>
    <col min="7" max="7" width="10.5703125" customWidth="1"/>
    <col min="8" max="8" width="49.85546875" customWidth="1"/>
    <col min="9" max="9" width="44.42578125" customWidth="1"/>
    <col min="10" max="10" width="23" customWidth="1"/>
    <col min="11" max="11" width="17.42578125" customWidth="1"/>
    <col min="12" max="13" width="18.85546875" customWidth="1"/>
    <col min="14" max="14" width="21.140625" customWidth="1"/>
    <col min="15" max="15" width="21.7109375" customWidth="1"/>
    <col min="16" max="16" width="19.140625" customWidth="1"/>
    <col min="17" max="17" width="11.140625" customWidth="1"/>
    <col min="18" max="19" width="10" customWidth="1"/>
  </cols>
  <sheetData>
    <row r="1" spans="1:19" x14ac:dyDescent="0.25">
      <c r="D1" s="1" t="s">
        <v>20</v>
      </c>
      <c r="E1" s="1"/>
      <c r="F1" s="1"/>
      <c r="G1" s="1"/>
      <c r="H1" t="s">
        <v>22</v>
      </c>
      <c r="I1" t="s">
        <v>21</v>
      </c>
      <c r="J1" t="s">
        <v>24</v>
      </c>
      <c r="K1" t="s">
        <v>25</v>
      </c>
      <c r="L1" t="s">
        <v>27</v>
      </c>
      <c r="M1" t="s">
        <v>9</v>
      </c>
      <c r="N1" t="s">
        <v>26</v>
      </c>
      <c r="O1" t="s">
        <v>28</v>
      </c>
      <c r="P1" t="s">
        <v>11</v>
      </c>
      <c r="Q1" t="s">
        <v>29</v>
      </c>
      <c r="R1" t="s">
        <v>30</v>
      </c>
      <c r="S1" t="s">
        <v>13</v>
      </c>
    </row>
    <row r="2" spans="1:19" x14ac:dyDescent="0.25">
      <c r="A2" t="s">
        <v>15</v>
      </c>
      <c r="B2" t="s">
        <v>16</v>
      </c>
      <c r="C2" t="s">
        <v>4</v>
      </c>
      <c r="D2" t="s">
        <v>17</v>
      </c>
      <c r="E2" t="s">
        <v>18</v>
      </c>
      <c r="F2" t="s">
        <v>19</v>
      </c>
      <c r="G2" t="s">
        <v>5</v>
      </c>
      <c r="H2">
        <f>AVERAGE(H3:H21)</f>
        <v>9.520864735434223E-2</v>
      </c>
      <c r="I2">
        <f>0.1*A3*A3+0.1*B3*B3+0.1*C3*C3</f>
        <v>2.6370000000000005E-2</v>
      </c>
      <c r="J2">
        <f>H2+I2</f>
        <v>0.12157864735434223</v>
      </c>
      <c r="K2">
        <f>AVERAGE(K3:K21)</f>
        <v>-2.6270420796593853E-2</v>
      </c>
      <c r="L2">
        <f>AVERAGE(L3:L21)</f>
        <v>0.54182572984024913</v>
      </c>
      <c r="M2">
        <f>AVERAGE(M3:M21)</f>
        <v>8.5617420461457538E-2</v>
      </c>
      <c r="N2">
        <f>2*A3*0.1</f>
        <v>9.2000000000000012E-2</v>
      </c>
      <c r="O2">
        <f t="shared" ref="O2:P2" si="0">2*B3*0.1</f>
        <v>-2.2000000000000002E-2</v>
      </c>
      <c r="P2">
        <f t="shared" si="0"/>
        <v>4.0000000000000008E-2</v>
      </c>
      <c r="Q2">
        <f>K2+N2</f>
        <v>6.5729579203406163E-2</v>
      </c>
      <c r="R2">
        <f t="shared" ref="R2:S2" si="1">L2+O2</f>
        <v>0.51982572984024911</v>
      </c>
      <c r="S2">
        <f t="shared" si="1"/>
        <v>0.12561742046145755</v>
      </c>
    </row>
    <row r="3" spans="1:19" x14ac:dyDescent="0.25">
      <c r="A3">
        <v>0.46</v>
      </c>
      <c r="B3">
        <v>-0.11</v>
      </c>
      <c r="C3">
        <v>0.2</v>
      </c>
      <c r="D3">
        <v>3</v>
      </c>
      <c r="E3">
        <v>5</v>
      </c>
      <c r="F3">
        <v>0</v>
      </c>
      <c r="G3">
        <f>1/(1+EXP(-(A$3*D3+B$3*E3+C$3)))</f>
        <v>0.73691589583342021</v>
      </c>
      <c r="H3">
        <f>IF(F3&gt;0.5, -LOG(G3), -LOG(1-G3))</f>
        <v>0.57990539167595878</v>
      </c>
      <c r="K3">
        <f>IF($F3&gt;0.5, D3*($G3-1),D3*$G3)</f>
        <v>2.2107476875002607</v>
      </c>
      <c r="L3">
        <f>IF($F3&gt;0.5, E3*($G3-1),E3*$G3)</f>
        <v>3.6845794791671009</v>
      </c>
      <c r="M3">
        <f>IF($F3&gt;0.5, ($G3-1),$G3)</f>
        <v>0.73691589583342021</v>
      </c>
    </row>
    <row r="4" spans="1:19" x14ac:dyDescent="0.25">
      <c r="D4">
        <v>15</v>
      </c>
      <c r="E4">
        <v>11</v>
      </c>
      <c r="F4">
        <v>1</v>
      </c>
      <c r="G4">
        <f t="shared" ref="G4:G21" si="2">1/(1+EXP(-(A$3*D4+B$3*E4+C$3)))</f>
        <v>0.99724065833716491</v>
      </c>
      <c r="H4">
        <f t="shared" ref="H4:H21" si="3">IF(F4&gt;0.5, -LOG(G4), -LOG(1-G4))</f>
        <v>1.2000232574040208E-3</v>
      </c>
      <c r="K4">
        <f t="shared" ref="K4:L21" si="4">IF($F4&gt;0.5, D4*($G4-1),D4*$G4)</f>
        <v>-4.1390124942526363E-2</v>
      </c>
      <c r="L4">
        <f t="shared" si="4"/>
        <v>-3.0352758291185999E-2</v>
      </c>
      <c r="M4">
        <f t="shared" ref="M4:M21" si="5">IF($F4&gt;0.5, ($G4-1),$G4)</f>
        <v>-2.7593416628350909E-3</v>
      </c>
    </row>
    <row r="5" spans="1:19" x14ac:dyDescent="0.25">
      <c r="A5" t="str">
        <f>Q1</f>
        <v>w1的梯度</v>
      </c>
      <c r="B5" t="str">
        <f t="shared" ref="B5:C5" si="6">R1</f>
        <v>w2的梯度</v>
      </c>
      <c r="C5" t="str">
        <f t="shared" si="6"/>
        <v>b的梯度</v>
      </c>
      <c r="D5">
        <v>4</v>
      </c>
      <c r="E5">
        <v>7</v>
      </c>
      <c r="F5">
        <v>1</v>
      </c>
      <c r="G5">
        <f t="shared" si="2"/>
        <v>0.78074274791212828</v>
      </c>
      <c r="H5">
        <f t="shared" si="3"/>
        <v>0.10749204111168952</v>
      </c>
      <c r="K5">
        <f t="shared" si="4"/>
        <v>-0.87702900835148689</v>
      </c>
      <c r="L5">
        <f t="shared" si="4"/>
        <v>-1.5348007646151021</v>
      </c>
      <c r="M5">
        <f t="shared" si="5"/>
        <v>-0.21925725208787172</v>
      </c>
    </row>
    <row r="6" spans="1:19" x14ac:dyDescent="0.25">
      <c r="A6">
        <f>Q2</f>
        <v>6.5729579203406163E-2</v>
      </c>
      <c r="B6">
        <f t="shared" ref="B6" si="7">R2</f>
        <v>0.51982572984024911</v>
      </c>
      <c r="C6">
        <f t="shared" ref="C6" si="8">S2</f>
        <v>0.12561742046145755</v>
      </c>
      <c r="D6">
        <v>-6</v>
      </c>
      <c r="E6">
        <v>11</v>
      </c>
      <c r="F6">
        <v>0</v>
      </c>
      <c r="G6">
        <f t="shared" si="2"/>
        <v>2.2532639456447311E-2</v>
      </c>
      <c r="H6">
        <f t="shared" si="3"/>
        <v>9.8977355919338105E-3</v>
      </c>
      <c r="K6">
        <f t="shared" si="4"/>
        <v>-0.13519583673868385</v>
      </c>
      <c r="L6">
        <f t="shared" si="4"/>
        <v>0.24785903402092041</v>
      </c>
      <c r="M6">
        <f t="shared" si="5"/>
        <v>2.2532639456447311E-2</v>
      </c>
    </row>
    <row r="7" spans="1:19" x14ac:dyDescent="0.25">
      <c r="D7">
        <v>10</v>
      </c>
      <c r="E7">
        <v>9</v>
      </c>
      <c r="F7">
        <v>1</v>
      </c>
      <c r="G7">
        <f t="shared" si="2"/>
        <v>0.9783317336830395</v>
      </c>
      <c r="H7">
        <f t="shared" si="3"/>
        <v>9.5138592415114891E-3</v>
      </c>
      <c r="K7">
        <f t="shared" si="4"/>
        <v>-0.21668266316960505</v>
      </c>
      <c r="L7">
        <f t="shared" si="4"/>
        <v>-0.19501439685264454</v>
      </c>
      <c r="M7">
        <f t="shared" si="5"/>
        <v>-2.1668266316960505E-2</v>
      </c>
    </row>
    <row r="8" spans="1:19" x14ac:dyDescent="0.25">
      <c r="A8" t="s">
        <v>14</v>
      </c>
      <c r="B8">
        <v>0.1</v>
      </c>
      <c r="D8">
        <v>1</v>
      </c>
      <c r="E8">
        <v>4</v>
      </c>
      <c r="F8">
        <v>0</v>
      </c>
      <c r="G8">
        <f t="shared" si="2"/>
        <v>0.55477923510721483</v>
      </c>
      <c r="H8">
        <f t="shared" si="3"/>
        <v>0.35142458856902042</v>
      </c>
      <c r="K8">
        <f t="shared" si="4"/>
        <v>0.55477923510721483</v>
      </c>
      <c r="L8">
        <f t="shared" si="4"/>
        <v>2.2191169404288593</v>
      </c>
      <c r="M8">
        <f t="shared" si="5"/>
        <v>0.55477923510721483</v>
      </c>
    </row>
    <row r="9" spans="1:19" x14ac:dyDescent="0.25">
      <c r="A9">
        <f>A3-A6*$B$8</f>
        <v>0.45342704207965939</v>
      </c>
      <c r="B9">
        <f t="shared" ref="B9:C9" si="9">B3-B6*$B$8</f>
        <v>-0.16198257298402491</v>
      </c>
      <c r="C9">
        <f t="shared" si="9"/>
        <v>0.18743825795385427</v>
      </c>
      <c r="D9">
        <v>-6</v>
      </c>
      <c r="E9">
        <v>11</v>
      </c>
      <c r="F9">
        <v>0</v>
      </c>
      <c r="G9">
        <f t="shared" si="2"/>
        <v>2.2532639456447311E-2</v>
      </c>
      <c r="H9">
        <f t="shared" si="3"/>
        <v>9.8977355919338105E-3</v>
      </c>
      <c r="K9">
        <f t="shared" si="4"/>
        <v>-0.13519583673868385</v>
      </c>
      <c r="L9">
        <f t="shared" si="4"/>
        <v>0.24785903402092041</v>
      </c>
      <c r="M9">
        <f t="shared" si="5"/>
        <v>2.2532639456447311E-2</v>
      </c>
    </row>
    <row r="10" spans="1:19" x14ac:dyDescent="0.25">
      <c r="D10">
        <v>14</v>
      </c>
      <c r="E10">
        <v>9</v>
      </c>
      <c r="F10">
        <v>1</v>
      </c>
      <c r="G10">
        <f t="shared" si="2"/>
        <v>0.99649481277993357</v>
      </c>
      <c r="H10">
        <f t="shared" si="3"/>
        <v>1.5249576628560062E-3</v>
      </c>
      <c r="K10">
        <f t="shared" si="4"/>
        <v>-4.9072621080930023E-2</v>
      </c>
      <c r="L10">
        <f t="shared" si="4"/>
        <v>-3.1546684980597872E-2</v>
      </c>
      <c r="M10">
        <f t="shared" si="5"/>
        <v>-3.5051872200664302E-3</v>
      </c>
    </row>
    <row r="11" spans="1:19" x14ac:dyDescent="0.25">
      <c r="D11">
        <v>-10</v>
      </c>
      <c r="E11">
        <v>5</v>
      </c>
      <c r="F11">
        <v>0</v>
      </c>
      <c r="G11">
        <f t="shared" si="2"/>
        <v>7.0335871549951608E-3</v>
      </c>
      <c r="H11">
        <f t="shared" si="3"/>
        <v>3.0654412959307637E-3</v>
      </c>
      <c r="K11">
        <f t="shared" si="4"/>
        <v>-7.0335871549951606E-2</v>
      </c>
      <c r="L11">
        <f t="shared" si="4"/>
        <v>3.5167935774975803E-2</v>
      </c>
      <c r="M11">
        <f t="shared" si="5"/>
        <v>7.0335871549951608E-3</v>
      </c>
    </row>
    <row r="12" spans="1:19" x14ac:dyDescent="0.25">
      <c r="D12">
        <v>-2</v>
      </c>
      <c r="E12">
        <v>11</v>
      </c>
      <c r="F12">
        <v>0</v>
      </c>
      <c r="G12">
        <f t="shared" si="2"/>
        <v>0.1267505801221408</v>
      </c>
      <c r="H12">
        <f t="shared" si="3"/>
        <v>5.8861694203259554E-2</v>
      </c>
      <c r="K12">
        <f t="shared" si="4"/>
        <v>-0.2535011602442816</v>
      </c>
      <c r="L12">
        <f t="shared" si="4"/>
        <v>1.3942563813435487</v>
      </c>
      <c r="M12">
        <f t="shared" si="5"/>
        <v>0.1267505801221408</v>
      </c>
    </row>
    <row r="13" spans="1:19" x14ac:dyDescent="0.25">
      <c r="D13">
        <v>-2</v>
      </c>
      <c r="E13">
        <v>7</v>
      </c>
      <c r="F13">
        <v>0</v>
      </c>
      <c r="G13">
        <f t="shared" si="2"/>
        <v>0.18392172741950427</v>
      </c>
      <c r="H13">
        <f t="shared" si="3"/>
        <v>8.8268184727097118E-2</v>
      </c>
      <c r="K13">
        <f t="shared" si="4"/>
        <v>-0.36784345483900854</v>
      </c>
      <c r="L13">
        <f t="shared" si="4"/>
        <v>1.28745209193653</v>
      </c>
      <c r="M13">
        <f t="shared" si="5"/>
        <v>0.18392172741950427</v>
      </c>
    </row>
    <row r="14" spans="1:19" x14ac:dyDescent="0.25">
      <c r="D14">
        <v>9</v>
      </c>
      <c r="E14">
        <v>9</v>
      </c>
      <c r="F14">
        <v>1</v>
      </c>
      <c r="G14">
        <f t="shared" si="2"/>
        <v>0.96610483584082185</v>
      </c>
      <c r="H14">
        <f t="shared" si="3"/>
        <v>1.4975744022616725E-2</v>
      </c>
      <c r="K14">
        <f t="shared" si="4"/>
        <v>-0.30505647743260333</v>
      </c>
      <c r="L14">
        <f t="shared" si="4"/>
        <v>-0.30505647743260333</v>
      </c>
      <c r="M14">
        <f t="shared" si="5"/>
        <v>-3.3895164159178148E-2</v>
      </c>
    </row>
    <row r="15" spans="1:19" x14ac:dyDescent="0.25">
      <c r="D15">
        <v>13</v>
      </c>
      <c r="E15">
        <v>7</v>
      </c>
      <c r="F15">
        <v>1</v>
      </c>
      <c r="G15">
        <f t="shared" si="2"/>
        <v>0.99554826633989646</v>
      </c>
      <c r="H15">
        <f t="shared" si="3"/>
        <v>1.9376795874168551E-3</v>
      </c>
      <c r="K15">
        <f t="shared" si="4"/>
        <v>-5.7872537581346029E-2</v>
      </c>
      <c r="L15">
        <f t="shared" si="4"/>
        <v>-3.1162135620724785E-2</v>
      </c>
      <c r="M15">
        <f t="shared" si="5"/>
        <v>-4.4517336601035407E-3</v>
      </c>
    </row>
    <row r="16" spans="1:19" x14ac:dyDescent="0.25">
      <c r="D16">
        <v>7</v>
      </c>
      <c r="E16">
        <v>5</v>
      </c>
      <c r="F16">
        <v>1</v>
      </c>
      <c r="G16">
        <f t="shared" si="2"/>
        <v>0.94634334799282804</v>
      </c>
      <c r="H16">
        <f t="shared" si="3"/>
        <v>2.3951266256845002E-2</v>
      </c>
      <c r="K16">
        <f t="shared" si="4"/>
        <v>-0.3755965640502037</v>
      </c>
      <c r="L16">
        <f t="shared" si="4"/>
        <v>-0.26828326003585978</v>
      </c>
      <c r="M16">
        <f t="shared" si="5"/>
        <v>-5.3656652007171957E-2</v>
      </c>
    </row>
    <row r="17" spans="4:13" x14ac:dyDescent="0.25">
      <c r="D17">
        <v>5</v>
      </c>
      <c r="E17">
        <v>9</v>
      </c>
      <c r="F17">
        <v>1</v>
      </c>
      <c r="G17">
        <f t="shared" si="2"/>
        <v>0.81906120684785799</v>
      </c>
      <c r="H17">
        <f t="shared" si="3"/>
        <v>8.6683643046600131E-2</v>
      </c>
      <c r="K17">
        <f t="shared" si="4"/>
        <v>-0.90469396576071004</v>
      </c>
      <c r="L17">
        <f t="shared" si="4"/>
        <v>-1.6284491383692781</v>
      </c>
      <c r="M17">
        <f t="shared" si="5"/>
        <v>-0.18093879315214201</v>
      </c>
    </row>
    <row r="18" spans="4:13" x14ac:dyDescent="0.25">
      <c r="D18">
        <v>8</v>
      </c>
      <c r="E18">
        <v>11</v>
      </c>
      <c r="F18">
        <v>1</v>
      </c>
      <c r="G18">
        <f t="shared" si="2"/>
        <v>0.93523303139321445</v>
      </c>
      <c r="H18">
        <f t="shared" si="3"/>
        <v>2.9080162775997447E-2</v>
      </c>
      <c r="K18">
        <f t="shared" si="4"/>
        <v>-0.51813574885428437</v>
      </c>
      <c r="L18">
        <f t="shared" si="4"/>
        <v>-0.71243665467464101</v>
      </c>
      <c r="M18">
        <f t="shared" si="5"/>
        <v>-6.4766968606785547E-2</v>
      </c>
    </row>
    <row r="19" spans="4:13" x14ac:dyDescent="0.25">
      <c r="D19">
        <v>8</v>
      </c>
      <c r="E19">
        <v>11</v>
      </c>
      <c r="F19">
        <v>1</v>
      </c>
      <c r="G19">
        <f t="shared" si="2"/>
        <v>0.93523303139321445</v>
      </c>
      <c r="H19">
        <f t="shared" si="3"/>
        <v>2.9080162775997447E-2</v>
      </c>
      <c r="K19">
        <f t="shared" si="4"/>
        <v>-0.51813574885428437</v>
      </c>
      <c r="L19">
        <f t="shared" si="4"/>
        <v>-0.71243665467464101</v>
      </c>
      <c r="M19">
        <f t="shared" si="5"/>
        <v>-6.4766968606785547E-2</v>
      </c>
    </row>
    <row r="20" spans="4:13" x14ac:dyDescent="0.25">
      <c r="D20">
        <v>-7</v>
      </c>
      <c r="E20">
        <v>4</v>
      </c>
      <c r="F20">
        <v>0</v>
      </c>
      <c r="G20">
        <f t="shared" si="2"/>
        <v>3.0472033264644163E-2</v>
      </c>
      <c r="H20">
        <f t="shared" si="3"/>
        <v>1.343965886618039E-2</v>
      </c>
      <c r="K20">
        <f t="shared" si="4"/>
        <v>-0.21330423285250916</v>
      </c>
      <c r="L20">
        <f t="shared" si="4"/>
        <v>0.12188813305857665</v>
      </c>
      <c r="M20">
        <f t="shared" si="5"/>
        <v>3.0472033264644163E-2</v>
      </c>
    </row>
    <row r="21" spans="4:13" x14ac:dyDescent="0.25">
      <c r="D21">
        <v>3</v>
      </c>
      <c r="E21">
        <v>11</v>
      </c>
      <c r="F21">
        <v>0</v>
      </c>
      <c r="G21">
        <f t="shared" si="2"/>
        <v>0.59145897843278006</v>
      </c>
      <c r="H21">
        <f t="shared" si="3"/>
        <v>0.38876432947225281</v>
      </c>
      <c r="K21">
        <f t="shared" si="4"/>
        <v>1.7743769352983403</v>
      </c>
      <c r="L21">
        <f t="shared" si="4"/>
        <v>6.5060487627605808</v>
      </c>
      <c r="M21">
        <f t="shared" si="5"/>
        <v>0.59145897843278006</v>
      </c>
    </row>
  </sheetData>
  <mergeCells count="1">
    <mergeCell ref="D1:G1"/>
  </mergeCells>
  <conditionalFormatting sqref="F3:F21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15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abSelected="1" topLeftCell="H1" zoomScale="190" zoomScaleNormal="190" workbookViewId="0">
      <selection activeCell="E7" sqref="E7:E14"/>
    </sheetView>
  </sheetViews>
  <sheetFormatPr defaultRowHeight="15" x14ac:dyDescent="0.25"/>
  <cols>
    <col min="5" max="5" width="14.140625" customWidth="1"/>
    <col min="6" max="6" width="34.42578125" customWidth="1"/>
    <col min="7" max="7" width="47.28515625" customWidth="1"/>
    <col min="8" max="8" width="32.5703125" customWidth="1"/>
    <col min="10" max="10" width="12.7109375" customWidth="1"/>
    <col min="11" max="11" width="11.7109375" customWidth="1"/>
    <col min="12" max="12" width="12.28515625" customWidth="1"/>
    <col min="17" max="17" width="14.85546875" customWidth="1"/>
    <col min="18" max="18" width="14.28515625" customWidth="1"/>
  </cols>
  <sheetData>
    <row r="1" spans="1:19" x14ac:dyDescent="0.25">
      <c r="F1" t="s">
        <v>36</v>
      </c>
      <c r="G1" t="s">
        <v>39</v>
      </c>
      <c r="H1" t="s">
        <v>40</v>
      </c>
      <c r="I1" t="s">
        <v>37</v>
      </c>
      <c r="J1" t="s">
        <v>38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38</v>
      </c>
    </row>
    <row r="2" spans="1:19" x14ac:dyDescent="0.25">
      <c r="A2" t="s">
        <v>34</v>
      </c>
      <c r="B2" t="s">
        <v>35</v>
      </c>
      <c r="C2" t="s">
        <v>31</v>
      </c>
      <c r="D2" t="s">
        <v>32</v>
      </c>
      <c r="E2" t="s">
        <v>33</v>
      </c>
      <c r="F2">
        <f>SUM(F3:F14)</f>
        <v>1.9833653409982066</v>
      </c>
      <c r="G2">
        <f>SUM(G3:G14)</f>
        <v>-1.9323553448398201E-3</v>
      </c>
      <c r="H2">
        <f>SUM(H3:H14)</f>
        <v>24</v>
      </c>
      <c r="I2">
        <f>-G2/(H2+B3)</f>
        <v>8.0447766229801E-5</v>
      </c>
      <c r="J2">
        <f>-0.5*G2*G2/(H2+B3)+A3</f>
        <v>9.9999222731644733E-3</v>
      </c>
    </row>
    <row r="3" spans="1:19" x14ac:dyDescent="0.25">
      <c r="A3">
        <v>0.01</v>
      </c>
      <c r="B3">
        <v>0.02</v>
      </c>
      <c r="C3">
        <v>1</v>
      </c>
      <c r="D3">
        <v>0.99697376090172496</v>
      </c>
      <c r="E3">
        <v>1</v>
      </c>
      <c r="F3">
        <f>(D3-E3)*(D3-E3)</f>
        <v>9.1581230799285319E-6</v>
      </c>
      <c r="G3">
        <f>2*(E3-D3)</f>
        <v>6.0524781965500818E-3</v>
      </c>
      <c r="H3">
        <v>2</v>
      </c>
      <c r="K3">
        <f>SUM(G$3:G3)</f>
        <v>6.0524781965500818E-3</v>
      </c>
      <c r="L3">
        <f>$G$2-K3</f>
        <v>-7.9848335413899019E-3</v>
      </c>
      <c r="M3">
        <f>SUM(H$3:H3)</f>
        <v>2</v>
      </c>
      <c r="N3">
        <f>$H$2-M3</f>
        <v>22</v>
      </c>
      <c r="O3">
        <f>-K3/(M3+$B$3)</f>
        <v>-2.9962763349257828E-3</v>
      </c>
      <c r="P3">
        <f>-L3/(N3+$B$3)</f>
        <v>3.6261732703859681E-4</v>
      </c>
      <c r="Q3">
        <f>-0.5*K3*K3/(M3+$B$3)+$A$3</f>
        <v>9.9909325514060121E-3</v>
      </c>
      <c r="R3">
        <f>-0.5*L3*L3/(N3+$B$3)+$A$3</f>
        <v>9.9985522805021865E-3</v>
      </c>
      <c r="S3">
        <f>Q3+R3</f>
        <v>1.9989484831908197E-2</v>
      </c>
    </row>
    <row r="4" spans="1:19" x14ac:dyDescent="0.25">
      <c r="C4">
        <v>2</v>
      </c>
      <c r="D4">
        <v>0.96943295194504442</v>
      </c>
      <c r="E4">
        <v>1</v>
      </c>
      <c r="F4">
        <f t="shared" ref="F4:F14" si="0">(D4-E4)*(D4-E4)</f>
        <v>9.3434442679396382E-4</v>
      </c>
      <c r="G4">
        <f t="shared" ref="G4:G14" si="1">2*(E4-D4)</f>
        <v>6.1134096109911162E-2</v>
      </c>
      <c r="H4">
        <v>2</v>
      </c>
      <c r="K4">
        <f>SUM(G$3:G4)</f>
        <v>6.7186574306461244E-2</v>
      </c>
      <c r="L4">
        <f t="shared" ref="L4:L14" si="2">$G$2-K4</f>
        <v>-6.9118929651301064E-2</v>
      </c>
      <c r="M4">
        <f>SUM(H$3:H4)</f>
        <v>4</v>
      </c>
      <c r="N4">
        <f t="shared" ref="N4:N14" si="3">$H$2-M4</f>
        <v>20</v>
      </c>
      <c r="O4">
        <f t="shared" ref="O4:O14" si="4">-K4/(M4+$B$3)</f>
        <v>-1.6713078185686878E-2</v>
      </c>
      <c r="P4">
        <f t="shared" ref="P4:P14" si="5">-L4/(N4+$B$3)</f>
        <v>3.4524939885764768E-3</v>
      </c>
      <c r="Q4">
        <f t="shared" ref="Q4:Q14" si="6">-0.5*K4*K4/(M4+$B$3)+$A$3</f>
        <v>9.4385527652938259E-3</v>
      </c>
      <c r="R4">
        <f t="shared" ref="R4:R14" si="7">-0.5*L4*L4/(N4+$B$3)+$A$3</f>
        <v>9.8806836554410221E-3</v>
      </c>
      <c r="S4">
        <f t="shared" ref="S4:S14" si="8">Q4+R4</f>
        <v>1.9319236420734846E-2</v>
      </c>
    </row>
    <row r="5" spans="1:19" x14ac:dyDescent="0.25">
      <c r="C5">
        <v>3</v>
      </c>
      <c r="D5">
        <v>1.0167403744331969</v>
      </c>
      <c r="E5">
        <v>1</v>
      </c>
      <c r="F5">
        <f t="shared" si="0"/>
        <v>2.8024013616363144E-4</v>
      </c>
      <c r="G5">
        <f t="shared" si="1"/>
        <v>-3.3480748866393739E-2</v>
      </c>
      <c r="H5">
        <v>2</v>
      </c>
      <c r="K5">
        <f>SUM(G$3:G5)</f>
        <v>3.3705825440067505E-2</v>
      </c>
      <c r="L5">
        <f t="shared" si="2"/>
        <v>-3.5638180784907325E-2</v>
      </c>
      <c r="M5">
        <f>SUM(H$3:H5)</f>
        <v>6</v>
      </c>
      <c r="N5">
        <f t="shared" si="3"/>
        <v>18</v>
      </c>
      <c r="O5">
        <f t="shared" si="4"/>
        <v>-5.5989743255926089E-3</v>
      </c>
      <c r="P5">
        <f t="shared" si="5"/>
        <v>1.9777014863988527E-3</v>
      </c>
      <c r="Q5">
        <f t="shared" si="6"/>
        <v>9.9056409743690788E-3</v>
      </c>
      <c r="R5">
        <f t="shared" si="7"/>
        <v>9.9647591584445683E-3</v>
      </c>
      <c r="S5">
        <f t="shared" si="8"/>
        <v>1.9870400132813645E-2</v>
      </c>
    </row>
    <row r="6" spans="1:19" x14ac:dyDescent="0.25">
      <c r="C6">
        <v>4</v>
      </c>
      <c r="D6">
        <v>1.0232086787907451</v>
      </c>
      <c r="E6">
        <v>1</v>
      </c>
      <c r="F6">
        <f t="shared" si="0"/>
        <v>5.3864277121197968E-4</v>
      </c>
      <c r="G6">
        <f t="shared" si="1"/>
        <v>-4.6417357581490126E-2</v>
      </c>
      <c r="H6">
        <v>2</v>
      </c>
      <c r="K6">
        <f>SUM(G$3:G6)</f>
        <v>-1.2711532141422621E-2</v>
      </c>
      <c r="L6">
        <f t="shared" si="2"/>
        <v>1.0779176796582801E-2</v>
      </c>
      <c r="M6">
        <f>SUM(H$3:H6)</f>
        <v>8</v>
      </c>
      <c r="N6">
        <f t="shared" si="3"/>
        <v>16</v>
      </c>
      <c r="O6">
        <f t="shared" si="4"/>
        <v>1.5849790700028206E-3</v>
      </c>
      <c r="P6">
        <f t="shared" si="5"/>
        <v>-6.7285747793900132E-4</v>
      </c>
      <c r="Q6">
        <f t="shared" si="6"/>
        <v>9.9899262438040894E-3</v>
      </c>
      <c r="R6">
        <f t="shared" si="7"/>
        <v>9.9963735751431963E-3</v>
      </c>
      <c r="S6">
        <f t="shared" si="8"/>
        <v>1.9986299818947284E-2</v>
      </c>
    </row>
    <row r="7" spans="1:19" x14ac:dyDescent="0.25">
      <c r="C7">
        <v>5</v>
      </c>
      <c r="D7">
        <v>2.9837254681420697</v>
      </c>
      <c r="E7">
        <v>2.5</v>
      </c>
      <c r="F7">
        <f t="shared" si="0"/>
        <v>0.23399032852926452</v>
      </c>
      <c r="G7">
        <f t="shared" si="1"/>
        <v>-0.96745093628413947</v>
      </c>
      <c r="H7">
        <v>2</v>
      </c>
      <c r="K7">
        <f>SUM(G$3:G7)</f>
        <v>-0.98016246842556209</v>
      </c>
      <c r="L7">
        <f t="shared" si="2"/>
        <v>0.97823011308072227</v>
      </c>
      <c r="M7">
        <f>SUM(H$3:H7)</f>
        <v>10</v>
      </c>
      <c r="N7">
        <f t="shared" si="3"/>
        <v>14</v>
      </c>
      <c r="O7">
        <f t="shared" si="4"/>
        <v>9.782060563129362E-2</v>
      </c>
      <c r="P7">
        <f t="shared" si="5"/>
        <v>-6.9773902502191315E-2</v>
      </c>
      <c r="Q7">
        <f t="shared" si="6"/>
        <v>-3.7940043139226096E-2</v>
      </c>
      <c r="R7">
        <f t="shared" si="7"/>
        <v>-2.4127466267400949E-2</v>
      </c>
      <c r="S7">
        <f t="shared" si="8"/>
        <v>-6.2067509406627044E-2</v>
      </c>
    </row>
    <row r="8" spans="1:19" x14ac:dyDescent="0.25">
      <c r="C8">
        <v>6</v>
      </c>
      <c r="D8">
        <v>2.9614775238731617</v>
      </c>
      <c r="E8">
        <v>2.5</v>
      </c>
      <c r="F8">
        <f t="shared" si="0"/>
        <v>0.2129615050401045</v>
      </c>
      <c r="G8">
        <f t="shared" si="1"/>
        <v>-0.92295504774632331</v>
      </c>
      <c r="H8">
        <v>2</v>
      </c>
      <c r="K8">
        <f>SUM(G$3:G8)</f>
        <v>-1.9031175161718854</v>
      </c>
      <c r="L8">
        <f t="shared" si="2"/>
        <v>1.9011851608270456</v>
      </c>
      <c r="M8">
        <f>SUM(H$3:H8)</f>
        <v>12</v>
      </c>
      <c r="N8">
        <f t="shared" si="3"/>
        <v>12</v>
      </c>
      <c r="O8">
        <f t="shared" si="4"/>
        <v>0.15832924427386735</v>
      </c>
      <c r="P8">
        <f t="shared" si="5"/>
        <v>-0.15816848259792393</v>
      </c>
      <c r="Q8">
        <f t="shared" si="6"/>
        <v>-0.14065957904992704</v>
      </c>
      <c r="R8">
        <f t="shared" si="7"/>
        <v>-0.14035378601285189</v>
      </c>
      <c r="S8">
        <f t="shared" si="8"/>
        <v>-0.28101336506277896</v>
      </c>
    </row>
    <row r="9" spans="1:19" x14ac:dyDescent="0.25">
      <c r="C9">
        <v>7</v>
      </c>
      <c r="D9">
        <v>3.0203822097932385</v>
      </c>
      <c r="E9">
        <v>2.5</v>
      </c>
      <c r="F9">
        <f t="shared" si="0"/>
        <v>0.27079764426929404</v>
      </c>
      <c r="G9">
        <f t="shared" si="1"/>
        <v>-1.0407644195864769</v>
      </c>
      <c r="H9">
        <v>2</v>
      </c>
      <c r="K9">
        <f>SUM(G$3:G9)</f>
        <v>-2.9438819357583625</v>
      </c>
      <c r="L9">
        <f t="shared" si="2"/>
        <v>2.9419495804135227</v>
      </c>
      <c r="M9">
        <f>SUM(H$3:H9)</f>
        <v>14</v>
      </c>
      <c r="N9">
        <f t="shared" si="3"/>
        <v>10</v>
      </c>
      <c r="O9">
        <f t="shared" si="4"/>
        <v>0.20997731353483329</v>
      </c>
      <c r="P9">
        <f t="shared" si="5"/>
        <v>-0.29360774255623978</v>
      </c>
      <c r="Q9">
        <f t="shared" si="6"/>
        <v>-0.29907421011713281</v>
      </c>
      <c r="R9">
        <f t="shared" si="7"/>
        <v>-0.4218895875097457</v>
      </c>
      <c r="S9">
        <f t="shared" si="8"/>
        <v>-0.72096379762687857</v>
      </c>
    </row>
    <row r="10" spans="1:19" x14ac:dyDescent="0.25">
      <c r="C10">
        <v>8</v>
      </c>
      <c r="D10">
        <v>3.0203822097932385</v>
      </c>
      <c r="E10">
        <v>2.5</v>
      </c>
      <c r="F10">
        <f t="shared" si="0"/>
        <v>0.27079764426929404</v>
      </c>
      <c r="G10">
        <f t="shared" si="1"/>
        <v>-1.0407644195864769</v>
      </c>
      <c r="H10">
        <v>2</v>
      </c>
      <c r="K10">
        <f>SUM(G$3:G10)</f>
        <v>-3.9846463553448395</v>
      </c>
      <c r="L10">
        <f t="shared" si="2"/>
        <v>3.9827139999999996</v>
      </c>
      <c r="M10">
        <f>SUM(H$3:H10)</f>
        <v>16</v>
      </c>
      <c r="N10">
        <f t="shared" si="3"/>
        <v>8</v>
      </c>
      <c r="O10">
        <f t="shared" si="4"/>
        <v>0.24872948535236203</v>
      </c>
      <c r="P10">
        <f t="shared" si="5"/>
        <v>-0.49659775561097252</v>
      </c>
      <c r="Q10">
        <f t="shared" si="6"/>
        <v>-0.48554951863804346</v>
      </c>
      <c r="R10">
        <f t="shared" si="7"/>
        <v>-0.97890341682019932</v>
      </c>
      <c r="S10">
        <f t="shared" si="8"/>
        <v>-1.4644529354582427</v>
      </c>
    </row>
    <row r="11" spans="1:19" x14ac:dyDescent="0.25">
      <c r="C11">
        <v>9</v>
      </c>
      <c r="D11">
        <v>2.0221110000000002</v>
      </c>
      <c r="E11">
        <v>2.5</v>
      </c>
      <c r="F11">
        <f t="shared" si="0"/>
        <v>0.22837789632099981</v>
      </c>
      <c r="G11">
        <f t="shared" si="1"/>
        <v>0.95577799999999957</v>
      </c>
      <c r="H11">
        <v>2</v>
      </c>
      <c r="K11">
        <f>SUM(G$3:G11)</f>
        <v>-3.0288683553448399</v>
      </c>
      <c r="L11">
        <f t="shared" si="2"/>
        <v>3.0269360000000001</v>
      </c>
      <c r="M11">
        <f>SUM(H$3:H11)</f>
        <v>18</v>
      </c>
      <c r="N11">
        <f t="shared" si="3"/>
        <v>6</v>
      </c>
      <c r="O11">
        <f t="shared" si="4"/>
        <v>0.16808370451414206</v>
      </c>
      <c r="P11">
        <f t="shared" si="5"/>
        <v>-0.50281328903654487</v>
      </c>
      <c r="Q11">
        <f t="shared" si="6"/>
        <v>-0.24455170682600874</v>
      </c>
      <c r="R11">
        <f t="shared" si="7"/>
        <v>-0.75099182293156153</v>
      </c>
      <c r="S11">
        <f t="shared" si="8"/>
        <v>-0.99554352975757032</v>
      </c>
    </row>
    <row r="12" spans="1:19" x14ac:dyDescent="0.25">
      <c r="C12">
        <v>10</v>
      </c>
      <c r="D12">
        <v>1.9799880000000001</v>
      </c>
      <c r="E12">
        <v>2.5</v>
      </c>
      <c r="F12">
        <f t="shared" si="0"/>
        <v>0.27041248014399993</v>
      </c>
      <c r="G12">
        <f t="shared" si="1"/>
        <v>1.0400239999999998</v>
      </c>
      <c r="H12">
        <v>2</v>
      </c>
      <c r="K12">
        <f>SUM(G$3:G12)</f>
        <v>-1.9888443553448401</v>
      </c>
      <c r="L12">
        <f t="shared" si="2"/>
        <v>1.9869120000000002</v>
      </c>
      <c r="M12">
        <f>SUM(H$3:H12)</f>
        <v>20</v>
      </c>
      <c r="N12">
        <f t="shared" si="3"/>
        <v>4</v>
      </c>
      <c r="O12">
        <f t="shared" si="4"/>
        <v>9.934287489234965E-2</v>
      </c>
      <c r="P12">
        <f t="shared" si="5"/>
        <v>-0.49425671641791058</v>
      </c>
      <c r="Q12">
        <f t="shared" si="6"/>
        <v>-8.8788757986689129E-2</v>
      </c>
      <c r="R12">
        <f t="shared" si="7"/>
        <v>-0.48102230046567179</v>
      </c>
      <c r="S12">
        <f t="shared" si="8"/>
        <v>-0.56981105845236091</v>
      </c>
    </row>
    <row r="13" spans="1:19" x14ac:dyDescent="0.25">
      <c r="C13">
        <v>11</v>
      </c>
      <c r="D13">
        <v>2.0231219999999999</v>
      </c>
      <c r="E13">
        <v>2.5</v>
      </c>
      <c r="F13">
        <f t="shared" si="0"/>
        <v>0.22741262688400013</v>
      </c>
      <c r="G13">
        <f t="shared" si="1"/>
        <v>0.95375600000000027</v>
      </c>
      <c r="H13">
        <v>2</v>
      </c>
      <c r="K13">
        <f>SUM(G$3:G13)</f>
        <v>-1.0350883553448398</v>
      </c>
      <c r="L13">
        <f t="shared" si="2"/>
        <v>1.033156</v>
      </c>
      <c r="M13">
        <f>SUM(H$3:H13)</f>
        <v>22</v>
      </c>
      <c r="N13">
        <f t="shared" si="3"/>
        <v>2</v>
      </c>
      <c r="O13">
        <f t="shared" si="4"/>
        <v>4.700673729994731E-2</v>
      </c>
      <c r="P13">
        <f t="shared" si="5"/>
        <v>-0.5114633663366337</v>
      </c>
      <c r="Q13">
        <f t="shared" si="6"/>
        <v>-1.43280632009647E-2</v>
      </c>
      <c r="R13">
        <f t="shared" si="7"/>
        <v>-0.25421072285544549</v>
      </c>
      <c r="S13">
        <f t="shared" si="8"/>
        <v>-0.26853878605641018</v>
      </c>
    </row>
    <row r="14" spans="1:19" x14ac:dyDescent="0.25">
      <c r="C14">
        <v>12</v>
      </c>
      <c r="D14">
        <v>1.983422</v>
      </c>
      <c r="E14">
        <v>2.5</v>
      </c>
      <c r="F14">
        <f t="shared" si="0"/>
        <v>0.26685283008399996</v>
      </c>
      <c r="G14">
        <f t="shared" si="1"/>
        <v>1.033156</v>
      </c>
      <c r="H14">
        <v>2</v>
      </c>
      <c r="K14">
        <f>SUM(G$3:G14)</f>
        <v>-1.9323553448398201E-3</v>
      </c>
      <c r="L14">
        <f t="shared" si="2"/>
        <v>0</v>
      </c>
      <c r="M14">
        <f>SUM(H$3:H14)</f>
        <v>24</v>
      </c>
      <c r="N14">
        <f t="shared" si="3"/>
        <v>0</v>
      </c>
      <c r="O14">
        <f t="shared" si="4"/>
        <v>8.0447766229801E-5</v>
      </c>
      <c r="P14">
        <f t="shared" si="5"/>
        <v>0</v>
      </c>
      <c r="Q14">
        <f t="shared" si="6"/>
        <v>9.9999222731644733E-3</v>
      </c>
      <c r="R14">
        <f t="shared" si="7"/>
        <v>0.01</v>
      </c>
      <c r="S14">
        <f t="shared" si="8"/>
        <v>1.9999922273164474E-2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线性回归</vt:lpstr>
      <vt:lpstr>逻辑回归</vt:lpstr>
      <vt:lpstr>梯度提升树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王志鹏</dc:creator>
  <cp:lastModifiedBy>王志鹏</cp:lastModifiedBy>
  <dcterms:created xsi:type="dcterms:W3CDTF">2017-09-29T08:17:22Z</dcterms:created>
  <dcterms:modified xsi:type="dcterms:W3CDTF">2017-09-30T07:36:20Z</dcterms:modified>
</cp:coreProperties>
</file>