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202\Desktop\"/>
    </mc:Choice>
  </mc:AlternateContent>
  <bookViews>
    <workbookView xWindow="0" yWindow="0" windowWidth="28800" windowHeight="12390" tabRatio="844" activeTab="2"/>
  </bookViews>
  <sheets>
    <sheet name="공사갑지(총괄)" sheetId="11" r:id="rId1"/>
    <sheet name="원가계산서 _조달청기준" sheetId="12" r:id="rId2"/>
    <sheet name="개요" sheetId="10" r:id="rId3"/>
    <sheet name="공종별집계표" sheetId="9" r:id="rId4"/>
    <sheet name="공종별내역서" sheetId="8" r:id="rId5"/>
    <sheet name="일위대가목록" sheetId="7" r:id="rId6"/>
    <sheet name="일위대가" sheetId="6" r:id="rId7"/>
    <sheet name="중기단가목록" sheetId="5" r:id="rId8"/>
    <sheet name="중기단가산출서" sheetId="4" r:id="rId9"/>
    <sheet name="단가대비표" sheetId="3" r:id="rId10"/>
    <sheet name=" 공사설정 " sheetId="2" r:id="rId11"/>
    <sheet name="Sheet1" sheetId="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B1">'[1]252K444'!$H$21</definedName>
    <definedName name="_B2">'[1]252K444'!$J$21</definedName>
    <definedName name="_BL1">'[1]252K444'!$J$23</definedName>
    <definedName name="_BL2">'[1]252K444'!$D$24</definedName>
    <definedName name="_BL3">'[1]252K444'!$F$24</definedName>
    <definedName name="_BL4">'[1]252K444'!$H$24</definedName>
    <definedName name="_Bu1" localSheetId="0">#REF!</definedName>
    <definedName name="_Bu1">#REF!</definedName>
    <definedName name="_Bu2" localSheetId="0">#REF!</definedName>
    <definedName name="_Bu2">#REF!</definedName>
    <definedName name="_C">'[1]252K444'!$D$22</definedName>
    <definedName name="_E1">'[1]252K444'!$H$22</definedName>
    <definedName name="_E2">'[1]252K444'!$J$22</definedName>
    <definedName name="_Fill" localSheetId="0" hidden="1">#REF!</definedName>
    <definedName name="_Fill" hidden="1">#REF!</definedName>
    <definedName name="_xlnm._FilterDatabase" localSheetId="4" hidden="1">공종별내역서!$A$1:$BN$384</definedName>
    <definedName name="_Fu1" localSheetId="0">#REF!</definedName>
    <definedName name="_Fu1">#REF!</definedName>
    <definedName name="_Fu2" localSheetId="0">#REF!</definedName>
    <definedName name="_Fu2">#REF!</definedName>
    <definedName name="_H1">'[1]252K444'!$D$23</definedName>
    <definedName name="_H2">'[1]252K444'!$F$23</definedName>
    <definedName name="_H3">'[1]252K444'!$H$23</definedName>
    <definedName name="_Hg1" localSheetId="0">#REF!</definedName>
    <definedName name="_Hg1">#REF!</definedName>
    <definedName name="_Hg2" localSheetId="0">#REF!</definedName>
    <definedName name="_Hg2">#REF!</definedName>
    <definedName name="_hun1" localSheetId="0">[2]설계조건!#REF!</definedName>
    <definedName name="_hun1">[2]설계조건!#REF!</definedName>
    <definedName name="_hun2" localSheetId="0">[2]설계조건!#REF!</definedName>
    <definedName name="_hun2">[2]설계조건!#REF!</definedName>
    <definedName name="_Lg1" localSheetId="0">#REF!</definedName>
    <definedName name="_Lg1">#REF!</definedName>
    <definedName name="_Lg2" localSheetId="0">#REF!</definedName>
    <definedName name="_Lg2">#REF!</definedName>
    <definedName name="_Order1" hidden="1">255</definedName>
    <definedName name="_Order2" hidden="1">255</definedName>
    <definedName name="_pa1" localSheetId="0">#REF!</definedName>
    <definedName name="_pa1">#REF!</definedName>
    <definedName name="_pa2" localSheetId="0">#REF!</definedName>
    <definedName name="_pa2">#REF!</definedName>
    <definedName name="_qs1" localSheetId="0">[2]설계조건!#REF!</definedName>
    <definedName name="_qs1">[2]설계조건!#REF!</definedName>
    <definedName name="_qs12" localSheetId="0">[2]설계조건!#REF!</definedName>
    <definedName name="_qs12">[2]설계조건!#REF!</definedName>
    <definedName name="_qs2" localSheetId="0">[2]설계조건!#REF!</definedName>
    <definedName name="_qs2">[2]설계조건!#REF!</definedName>
    <definedName name="_qs22" localSheetId="0">[2]설계조건!#REF!</definedName>
    <definedName name="_qs22">[2]설계조건!#REF!</definedName>
    <definedName name="_Sort" localSheetId="0" hidden="1">'[3]8.PILE  (돌출)'!#REF!</definedName>
    <definedName name="_Sort" hidden="1">'[3]8.PILE  (돌출)'!#REF!</definedName>
    <definedName name="_T1" localSheetId="0">'[4]날개벽(좌,우=60도-4개)'!#REF!</definedName>
    <definedName name="_T1">'[4]날개벽(좌,우=60도-4개)'!#REF!</definedName>
    <definedName name="_T2" localSheetId="0">'[4]날개벽(좌,우=60도-4개)'!#REF!</definedName>
    <definedName name="_T2">'[4]날개벽(좌,우=60도-4개)'!#REF!</definedName>
    <definedName name="_Ted1" localSheetId="0">#REF!</definedName>
    <definedName name="_Ted1">#REF!</definedName>
    <definedName name="_Ts1" localSheetId="0">#REF!</definedName>
    <definedName name="_Ts1">#REF!</definedName>
    <definedName name="_Tu1" localSheetId="0">#REF!</definedName>
    <definedName name="_Tu1">#REF!</definedName>
    <definedName name="_Tu2" localSheetId="0">#REF!</definedName>
    <definedName name="_Tu2">#REF!</definedName>
    <definedName name="_wd1" localSheetId="0">[2]설계조건!#REF!</definedName>
    <definedName name="_wd1">[2]설계조건!#REF!</definedName>
    <definedName name="_wd2" localSheetId="0">[2]설계조건!#REF!</definedName>
    <definedName name="_wd2">[2]설계조건!#REF!</definedName>
    <definedName name="\a">#N/A</definedName>
    <definedName name="\c">#N/A</definedName>
    <definedName name="\d" localSheetId="0">#REF!</definedName>
    <definedName name="\d">#REF!</definedName>
    <definedName name="\f" localSheetId="0">#REF!</definedName>
    <definedName name="\f">#REF!</definedName>
    <definedName name="\o" localSheetId="0">#REF!</definedName>
    <definedName name="\o">#REF!</definedName>
    <definedName name="\p" localSheetId="0">#REF!</definedName>
    <definedName name="\p">#REF!</definedName>
    <definedName name="\P1" localSheetId="0">#REF!</definedName>
    <definedName name="\P1">#REF!</definedName>
    <definedName name="\q">#N/A</definedName>
    <definedName name="\r">#N/A</definedName>
    <definedName name="\s">#N/A</definedName>
    <definedName name="A" localSheetId="0">#REF!</definedName>
    <definedName name="A">#REF!</definedName>
    <definedName name="ac" localSheetId="0">#REF!</definedName>
    <definedName name="ac">#REF!</definedName>
    <definedName name="ag" localSheetId="0">#REF!</definedName>
    <definedName name="ag">#REF!</definedName>
    <definedName name="A삼" localSheetId="0">#REF!</definedName>
    <definedName name="A삼">#REF!</definedName>
    <definedName name="A이" localSheetId="0">#REF!</definedName>
    <definedName name="A이">#REF!</definedName>
    <definedName name="A일" localSheetId="0">#REF!</definedName>
    <definedName name="A일">#REF!</definedName>
    <definedName name="B" localSheetId="0">#REF!</definedName>
    <definedName name="B">#REF!</definedName>
    <definedName name="Bu" localSheetId="0">#REF!</definedName>
    <definedName name="Bu">#REF!</definedName>
    <definedName name="B이" localSheetId="0">#REF!</definedName>
    <definedName name="B이">#REF!</definedName>
    <definedName name="B일" localSheetId="0">#REF!</definedName>
    <definedName name="B일">#REF!</definedName>
    <definedName name="B제로" localSheetId="0">#REF!</definedName>
    <definedName name="B제로">#REF!</definedName>
    <definedName name="CTC" localSheetId="0">[2]설계조건!#REF!</definedName>
    <definedName name="CTC">[2]설계조건!#REF!</definedName>
    <definedName name="D" localSheetId="0">#REF!</definedName>
    <definedName name="D">#REF!</definedName>
    <definedName name="DA" localSheetId="0">[5]단면가정!#REF!</definedName>
    <definedName name="DA">[5]단면가정!#REF!</definedName>
    <definedName name="DAA" localSheetId="0">[5]단면가정!#REF!</definedName>
    <definedName name="DAA">[5]단면가정!#REF!</definedName>
    <definedName name="danga">[6]danga!$A$1:$M$235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D" localSheetId="0">#REF!</definedName>
    <definedName name="DD">#REF!</definedName>
    <definedName name="ds" localSheetId="0">#REF!</definedName>
    <definedName name="ds">#REF!</definedName>
    <definedName name="el" localSheetId="0">[2]설계조건!#REF!</definedName>
    <definedName name="el">[2]설계조건!#REF!</definedName>
    <definedName name="Eu" localSheetId="0">#REF!</definedName>
    <definedName name="Eu">#REF!</definedName>
    <definedName name="FOOT1" localSheetId="0">[2]설계조건!#REF!</definedName>
    <definedName name="FOOT1">[2]설계조건!#REF!</definedName>
    <definedName name="FOOT2" localSheetId="0">[2]설계조건!#REF!</definedName>
    <definedName name="FOOT2">[2]설계조건!#REF!</definedName>
    <definedName name="FOOT3" localSheetId="0">[2]설계조건!#REF!</definedName>
    <definedName name="FOOT3">[2]설계조건!#REF!</definedName>
    <definedName name="F이" localSheetId="0">#REF!</definedName>
    <definedName name="F이">#REF!</definedName>
    <definedName name="F일" localSheetId="0">#REF!</definedName>
    <definedName name="F일">#REF!</definedName>
    <definedName name="G2_1" localSheetId="0">'[7]날개벽(좌,우=45도,75도)'!#REF!</definedName>
    <definedName name="G2_1">'[7]날개벽(좌,우=45도,75도)'!#REF!</definedName>
    <definedName name="G4_1" localSheetId="0">'[7]날개벽(좌,우=45도,75도)'!#REF!</definedName>
    <definedName name="G4_1">'[7]날개벽(좌,우=45도,75도)'!#REF!</definedName>
    <definedName name="G6_1" localSheetId="0">'[7]날개벽(좌,우=45도,75도)'!#REF!</definedName>
    <definedName name="G6_1">'[7]날개벽(좌,우=45도,75도)'!#REF!</definedName>
    <definedName name="ggg" localSheetId="0">#REF!</definedName>
    <definedName name="ggg">#REF!</definedName>
    <definedName name="gigin" localSheetId="0">[2]설계조건!#REF!</definedName>
    <definedName name="gigin">[2]설계조건!#REF!</definedName>
    <definedName name="gt" localSheetId="0">#REF!</definedName>
    <definedName name="gt">#REF!</definedName>
    <definedName name="H" localSheetId="0">'[4]날개벽(좌,우=60도-4개)'!#REF!</definedName>
    <definedName name="H">'[4]날개벽(좌,우=60도-4개)'!#REF!</definedName>
    <definedName name="HH">[8]정부노임단가!$A$5:$F$215</definedName>
    <definedName name="Hs" localSheetId="0">#REF!</definedName>
    <definedName name="Hs">#REF!</definedName>
    <definedName name="Hu" localSheetId="0">#REF!</definedName>
    <definedName name="Hu">#REF!</definedName>
    <definedName name="H사" localSheetId="0">#REF!</definedName>
    <definedName name="H사">#REF!</definedName>
    <definedName name="H삼" localSheetId="0">#REF!</definedName>
    <definedName name="H삼">#REF!</definedName>
    <definedName name="H이" localSheetId="0">#REF!</definedName>
    <definedName name="H이">#REF!</definedName>
    <definedName name="H일" localSheetId="0">#REF!</definedName>
    <definedName name="H일">#REF!</definedName>
    <definedName name="ID">'[9]Y-WORK'!$I$133:$I$366,'[9]Y-WORK'!$I$376:$I$401</definedName>
    <definedName name="ilch">[6]ilch!$A$3:$M$25</definedName>
    <definedName name="JH">[10]정부노임단가!$A$5:$F$215</definedName>
    <definedName name="JJ">[11]정부노임단가!$A$5:$F$215</definedName>
    <definedName name="Ka일" localSheetId="0">#REF!</definedName>
    <definedName name="Ka일">#REF!</definedName>
    <definedName name="Ka투" localSheetId="0">#REF!</definedName>
    <definedName name="Ka투">#REF!</definedName>
    <definedName name="Kea" localSheetId="0">#REF!</definedName>
    <definedName name="Kea">#REF!</definedName>
    <definedName name="Kh" localSheetId="0">#REF!</definedName>
    <definedName name="Kh">#REF!</definedName>
    <definedName name="KK">[10]정부노임단가!$A$5:$F$215</definedName>
    <definedName name="Ko" localSheetId="0">#REF!</definedName>
    <definedName name="Ko">#REF!</definedName>
    <definedName name="Kv" localSheetId="0">#REF!</definedName>
    <definedName name="Kv">#REF!</definedName>
    <definedName name="L" localSheetId="0">#REF!</definedName>
    <definedName name="L">#REF!</definedName>
    <definedName name="lc" localSheetId="0">[2]설계조건!#REF!</definedName>
    <definedName name="lc">[2]설계조건!#REF!</definedName>
    <definedName name="Lu" localSheetId="0">#REF!</definedName>
    <definedName name="Lu">#REF!</definedName>
    <definedName name="MONEY">'[9]Y-WORK'!$F$21:$M$366,'[9]Y-WORK'!$F$376:$M$401</definedName>
    <definedName name="M당무게">[12]DATE!$E$24:$E$85</definedName>
    <definedName name="n이" localSheetId="0">#REF!</definedName>
    <definedName name="n이">#REF!</definedName>
    <definedName name="n이_1" localSheetId="0">#REF!</definedName>
    <definedName name="n이_1">#REF!</definedName>
    <definedName name="n이_2" localSheetId="0">#REF!</definedName>
    <definedName name="n이_2">#REF!</definedName>
    <definedName name="n일" localSheetId="0">#REF!</definedName>
    <definedName name="n일">#REF!</definedName>
    <definedName name="P">[13]Sheet2!$F$140,[13]Sheet2!$F$140:$F$142,[13]Sheet2!$F$160</definedName>
    <definedName name="Pa" localSheetId="0">#REF!</definedName>
    <definedName name="Pa">#REF!</definedName>
    <definedName name="pa삼" localSheetId="0">#REF!</definedName>
    <definedName name="pa삼">#REF!</definedName>
    <definedName name="Pa오" localSheetId="0">#REF!</definedName>
    <definedName name="Pa오">#REF!</definedName>
    <definedName name="print" localSheetId="0">#REF!</definedName>
    <definedName name="print">#REF!</definedName>
    <definedName name="_xlnm.Print_Area" localSheetId="0">'공사갑지(총괄)'!$A$1:$L$19</definedName>
    <definedName name="_xlnm.Print_Area" localSheetId="4">공종별내역서!$I$1:$U$384</definedName>
    <definedName name="_xlnm.Print_Area" localSheetId="3">공종별집계표!$A$1:$N$27</definedName>
    <definedName name="_xlnm.Print_Area" localSheetId="9">단가대비표!$A$1:$X$268</definedName>
    <definedName name="_xlnm.Print_Area" localSheetId="1">'원가계산서 _조달청기준'!$B$1:$W$44</definedName>
    <definedName name="_xlnm.Print_Area" localSheetId="6">일위대가!$A$1:$M$1547</definedName>
    <definedName name="_xlnm.Print_Area" localSheetId="5">일위대가목록!$A$1:$J$228</definedName>
    <definedName name="_xlnm.Print_Area" localSheetId="7">중기단가목록!$A$1:$J$4</definedName>
    <definedName name="_xlnm.Print_Area" localSheetId="8">중기단가산출서!$A$1:$F$73</definedName>
    <definedName name="_xlnm.Print_Area">#REF!</definedName>
    <definedName name="Print_Area_MI" localSheetId="0">#REF!</definedName>
    <definedName name="Print_Area_MI">#REF!</definedName>
    <definedName name="PRINT_AREA_MI1" localSheetId="0">#REF!</definedName>
    <definedName name="PRINT_AREA_MI1">#REF!</definedName>
    <definedName name="_xlnm.Print_Titles" localSheetId="4">공종별내역서!$1:$3</definedName>
    <definedName name="_xlnm.Print_Titles" localSheetId="3">공종별집계표!$1:$4</definedName>
    <definedName name="_xlnm.Print_Titles" localSheetId="9">단가대비표!$1:$4</definedName>
    <definedName name="_xlnm.Print_Titles" localSheetId="1">'원가계산서 _조달청기준'!$1:$3</definedName>
    <definedName name="_xlnm.Print_Titles" localSheetId="6">일위대가!$1:$3</definedName>
    <definedName name="_xlnm.Print_Titles" localSheetId="5">일위대가목록!$1:$3</definedName>
    <definedName name="_xlnm.Print_Titles" localSheetId="7">중기단가목록!$1:$3</definedName>
    <definedName name="_xlnm.Print_Titles" localSheetId="8">중기단가산출서!$1:$3</definedName>
    <definedName name="_xlnm.Print_Titles">[14]공량산출서!$A$1:$IV$1</definedName>
    <definedName name="Qe앨" localSheetId="0">#REF!</definedName>
    <definedName name="Qe앨">#REF!</definedName>
    <definedName name="qi" localSheetId="0">[2]설계조건!#REF!</definedName>
    <definedName name="qi">[2]설계조건!#REF!</definedName>
    <definedName name="qu" localSheetId="0">#REF!</definedName>
    <definedName name="qu">#REF!</definedName>
    <definedName name="q디" localSheetId="0">#REF!</definedName>
    <definedName name="q디">#REF!</definedName>
    <definedName name="q앨" localSheetId="0">#REF!</definedName>
    <definedName name="q앨">#REF!</definedName>
    <definedName name="Rl이" localSheetId="0">#REF!</definedName>
    <definedName name="Rl이">#REF!</definedName>
    <definedName name="Rl일" localSheetId="0">#REF!</definedName>
    <definedName name="Rl일">#REF!</definedName>
    <definedName name="S">[12]DATE!$I$24:$I$85</definedName>
    <definedName name="sanch_2" localSheetId="0">#REF!</definedName>
    <definedName name="sanch_2">#REF!</definedName>
    <definedName name="sanch_3" localSheetId="0">#REF!</definedName>
    <definedName name="sanch_3">#REF!</definedName>
    <definedName name="sanch_4" localSheetId="0">#REF!</definedName>
    <definedName name="sanch_4">#REF!</definedName>
    <definedName name="ss" localSheetId="0">#REF!</definedName>
    <definedName name="ss">#REF!</definedName>
    <definedName name="Tb" localSheetId="0">#REF!</definedName>
    <definedName name="Tb">#REF!</definedName>
    <definedName name="Tba" localSheetId="0">#REF!</definedName>
    <definedName name="Tba">#REF!</definedName>
    <definedName name="Ted" localSheetId="0">#REF!</definedName>
    <definedName name="Ted">#REF!</definedName>
    <definedName name="Tel" localSheetId="0">#REF!</definedName>
    <definedName name="Tel">#REF!</definedName>
    <definedName name="Tl" localSheetId="0">#REF!</definedName>
    <definedName name="Tl">#REF!</definedName>
    <definedName name="Tra" localSheetId="0">#REF!</definedName>
    <definedName name="Tra">#REF!</definedName>
    <definedName name="Tsa" localSheetId="0">#REF!</definedName>
    <definedName name="Tsa">#REF!</definedName>
    <definedName name="ul" localSheetId="0">[2]설계조건!#REF!</definedName>
    <definedName name="ul">[2]설계조건!#REF!</definedName>
    <definedName name="um" localSheetId="0">[2]설계조건!#REF!</definedName>
    <definedName name="um">[2]설계조건!#REF!</definedName>
    <definedName name="uw" localSheetId="0">[2]설계조건!#REF!</definedName>
    <definedName name="uw">[2]설계조건!#REF!</definedName>
    <definedName name="V" localSheetId="0">#REF!</definedName>
    <definedName name="V">#REF!</definedName>
    <definedName name="WALL" localSheetId="0">[2]설계조건!#REF!</definedName>
    <definedName name="WALL">[2]설계조건!#REF!</definedName>
    <definedName name="wla" localSheetId="0">[2]설계조건!#REF!</definedName>
    <definedName name="wla">[2]설계조건!#REF!</definedName>
    <definedName name="Wm" localSheetId="0">[2]설계조건!#REF!</definedName>
    <definedName name="Wm">[2]설계조건!#REF!</definedName>
    <definedName name="wn" localSheetId="0">[2]설계조건!#REF!</definedName>
    <definedName name="wn">[2]설계조건!#REF!</definedName>
    <definedName name="Ws삼" localSheetId="0">#REF!</definedName>
    <definedName name="Ws삼">#REF!</definedName>
    <definedName name="Ws이" localSheetId="0">#REF!</definedName>
    <definedName name="Ws이">#REF!</definedName>
    <definedName name="Ws일" localSheetId="0">#REF!</definedName>
    <definedName name="Ws일">#REF!</definedName>
    <definedName name="ww" localSheetId="0">[2]설계조건!#REF!</definedName>
    <definedName name="ww">[2]설계조건!#REF!</definedName>
    <definedName name="xx" localSheetId="0">#REF!</definedName>
    <definedName name="xx">#REF!</definedName>
    <definedName name="y" localSheetId="0">#REF!</definedName>
    <definedName name="y">#REF!</definedName>
    <definedName name="YC" localSheetId="0">#REF!</definedName>
    <definedName name="YC">#REF!</definedName>
    <definedName name="YHJ" localSheetId="0">#REF!</definedName>
    <definedName name="YHJ">#REF!</definedName>
    <definedName name="가시나무R4">[15]데이타!$E$2</definedName>
    <definedName name="가시나무R5">[15]데이타!$E$3</definedName>
    <definedName name="가시나무R6">[15]데이타!$E$4</definedName>
    <definedName name="가시나무R8">[15]데이타!$E$5</definedName>
    <definedName name="가이즈까향1204">[15]데이타!$E$6</definedName>
    <definedName name="가이즈까향1505">[15]데이타!$E$7</definedName>
    <definedName name="가이즈까향2006">[15]데이타!$E$8</definedName>
    <definedName name="가이즈까향2008">[15]데이타!$E$9</definedName>
    <definedName name="가이즈까향2510">[15]데이타!$E$10</definedName>
    <definedName name="가중나무B10">[15]데이타!$E$19</definedName>
    <definedName name="가중나무B4">[15]데이타!$E$15</definedName>
    <definedName name="가중나무B5">[15]데이타!$E$16</definedName>
    <definedName name="가중나무B6">[15]데이타!$E$17</definedName>
    <definedName name="가중나무B8">[15]데이타!$E$18</definedName>
    <definedName name="감R10">[15]데이타!$E$24</definedName>
    <definedName name="감R12">[15]데이타!$E$25</definedName>
    <definedName name="감R15">[15]데이타!$E$26</definedName>
    <definedName name="감R5">[15]데이타!$E$20</definedName>
    <definedName name="감R6">[15]데이타!$E$21</definedName>
    <definedName name="감R7">[15]데이타!$E$22</definedName>
    <definedName name="감R8">[15]데이타!$E$23</definedName>
    <definedName name="개나리12">[15]데이타!$E$31</definedName>
    <definedName name="개나리3">[15]데이타!$E$27</definedName>
    <definedName name="개나리5">[15]데이타!$E$28</definedName>
    <definedName name="개나리7">[15]데이타!$E$29</definedName>
    <definedName name="개나리9">[15]데이타!$E$30</definedName>
    <definedName name="개쉬땅1204">[15]데이타!$E$32</definedName>
    <definedName name="개쉬땅1506">[15]데이타!$E$33</definedName>
    <definedName name="건설기계운전기사">[16]기본단가표!$K$12</definedName>
    <definedName name="건설기계운전조수">[16]기본단가표!$K$14</definedName>
    <definedName name="건설기계조장">[16]기본단가표!$K$13</definedName>
    <definedName name="건축목공">[17]기본단가표!$L$10</definedName>
    <definedName name="겹동백1002">[15]데이타!$E$145</definedName>
    <definedName name="겹동백1204">[15]데이타!$E$146</definedName>
    <definedName name="겹동백1506">[15]데이타!$E$147</definedName>
    <definedName name="겹벗R6">[15]데이타!$E$34</definedName>
    <definedName name="겹벗R8">[15]데이타!$E$35</definedName>
    <definedName name="겹철쭉0304">[15]데이타!$E$36</definedName>
    <definedName name="겹철쭉0506">[15]데이타!$E$37</definedName>
    <definedName name="겹철쭉0608">[15]데이타!$E$38</definedName>
    <definedName name="겹철쭉0810">[15]데이타!$E$39</definedName>
    <definedName name="겹철쭉0812">[15]데이타!$E$40</definedName>
    <definedName name="경">[18]기본단가표!$L$46</definedName>
    <definedName name="경비율" localSheetId="0">#REF!</definedName>
    <definedName name="경비율">#REF!</definedName>
    <definedName name="경비율1" localSheetId="0">#REF!</definedName>
    <definedName name="경비율1">#REF!</definedName>
    <definedName name="경유">[16]기본단가표!$L$46</definedName>
    <definedName name="계수B5">[15]데이타!$E$41</definedName>
    <definedName name="계수B6">[15]데이타!$E$42</definedName>
    <definedName name="계수B8">[15]데이타!$E$43</definedName>
    <definedName name="고광3">[15]데이타!$E$44</definedName>
    <definedName name="고광5">[15]데이타!$E$45</definedName>
    <definedName name="곰솔2508">[19]데이타!$E$46</definedName>
    <definedName name="곰솔3010">[15]데이타!$E$47</definedName>
    <definedName name="곰솔R10">[15]데이타!$E$48</definedName>
    <definedName name="곰솔R12">[15]데이타!$E$49</definedName>
    <definedName name="곰솔R15">[15]데이타!$E$50</definedName>
    <definedName name="곱">[12]DATE!$I$24:$I$85</definedName>
    <definedName name="공사원가명세서" localSheetId="0">#REF!</definedName>
    <definedName name="공사원가명세서">#REF!</definedName>
    <definedName name="공사원가명세서분석표1" localSheetId="0">[20]경산!#REF!</definedName>
    <definedName name="공사원가명세서분석표1">[20]경산!#REF!</definedName>
    <definedName name="공종표" localSheetId="0">#REF!</definedName>
    <definedName name="공종표">#REF!</definedName>
    <definedName name="관급자재">[21]투찰금액!$G$2</definedName>
    <definedName name="관급자재1">[22]투찰금액!$G$2</definedName>
    <definedName name="광나무1003">[15]데이타!$E$51</definedName>
    <definedName name="광나무1203">[15]데이타!$E$52</definedName>
    <definedName name="광나무1506">[15]데이타!$E$53</definedName>
    <definedName name="광명" localSheetId="0">#REF!</definedName>
    <definedName name="광명">#REF!</definedName>
    <definedName name="광명1" localSheetId="0">#REF!</definedName>
    <definedName name="광명1">#REF!</definedName>
    <definedName name="광편백0405">[15]데이타!$E$153</definedName>
    <definedName name="광편백0507">[15]데이타!$E$154</definedName>
    <definedName name="광편백0509">[15]데이타!$E$155</definedName>
    <definedName name="교폭" localSheetId="0">#REF!</definedName>
    <definedName name="교폭">#REF!</definedName>
    <definedName name="구" localSheetId="0">#REF!</definedName>
    <definedName name="구">#REF!</definedName>
    <definedName name="구상나무1505">[15]데이타!$E$69</definedName>
    <definedName name="구상나무2008">[15]데이타!$E$70</definedName>
    <definedName name="구상나무2510">[15]데이타!$E$71</definedName>
    <definedName name="구상나무3012">[15]데이타!$E$72</definedName>
    <definedName name="규격">[12]DATE!$C$24:$C$85</definedName>
    <definedName name="금송1006">[15]데이타!$E$73</definedName>
    <definedName name="금송1208">[15]데이타!$E$74</definedName>
    <definedName name="금송1510">[15]데이타!$E$75</definedName>
    <definedName name="기계설치공" localSheetId="0">#REF!</definedName>
    <definedName name="기계설치공">#REF!</definedName>
    <definedName name="기계설치공1" localSheetId="0">#REF!</definedName>
    <definedName name="기계설치공1">#REF!</definedName>
    <definedName name="기계운전사">[16]기본단가표!$L$16</definedName>
    <definedName name="기초">'[23]9509'!$A$3:$Y$665</definedName>
    <definedName name="김">'[24]9811'!$A$3:$AD$1530</definedName>
    <definedName name="꽃복숭아R3">[15]데이타!$E$58</definedName>
    <definedName name="꽃복숭아R4">[15]데이타!$E$59</definedName>
    <definedName name="꽃복숭아R5">[15]데이타!$E$60</definedName>
    <definedName name="꽃사과R10">[15]데이타!$E$64</definedName>
    <definedName name="꽃사과R4">[15]데이타!$E$61</definedName>
    <definedName name="꽃사과R6">[15]데이타!$E$62</definedName>
    <definedName name="꽃사과R8">[15]데이타!$E$63</definedName>
    <definedName name="꽃아그배R10">[15]데이타!$E$68</definedName>
    <definedName name="꽃아그배R4">[15]데이타!$E$65</definedName>
    <definedName name="꽃아그배R6">[15]데이타!$E$66</definedName>
    <definedName name="꽃아그배R8">[15]데이타!$E$67</definedName>
    <definedName name="꽝꽝0304">[15]데이타!$E$54</definedName>
    <definedName name="꽝꽝0406">[15]데이타!$E$55</definedName>
    <definedName name="꽝꽝0508">[15]데이타!$E$56</definedName>
    <definedName name="꽝꽝0610">[15]데이타!$E$57</definedName>
    <definedName name="ㄴ" localSheetId="0">#REF!</definedName>
    <definedName name="ㄴ">#REF!</definedName>
    <definedName name="낙상홍">'[25]실행내역 '!$A$1:$A$65536</definedName>
    <definedName name="낙상홍1004">[15]데이타!$E$76</definedName>
    <definedName name="낙상홍1506">[15]데이타!$E$77</definedName>
    <definedName name="낙상홍1808">[15]데이타!$E$78</definedName>
    <definedName name="낙상홍2010">[15]데이타!$E$79</definedName>
    <definedName name="낙상홍2515">[15]데이타!$E$80</definedName>
    <definedName name="낙우송R10">[15]데이타!$E$84</definedName>
    <definedName name="낙우송R12">[15]데이타!$E$85</definedName>
    <definedName name="낙우송R5">[15]데이타!$E$81</definedName>
    <definedName name="낙우송R6">[15]데이타!$E$82</definedName>
    <definedName name="낙우송R8">[15]데이타!$E$83</definedName>
    <definedName name="내선전공" localSheetId="0">#REF!</definedName>
    <definedName name="내선전공">#REF!</definedName>
    <definedName name="내선전공1" localSheetId="0">#REF!</definedName>
    <definedName name="내선전공1">#REF!</definedName>
    <definedName name="노르웨이R12">[15]데이타!$E$90</definedName>
    <definedName name="노르웨이R15">[15]데이타!$E$91</definedName>
    <definedName name="노르웨이R4">[15]데이타!$E$86</definedName>
    <definedName name="노르웨이R5">[15]데이타!$E$87</definedName>
    <definedName name="노르웨이R6">[15]데이타!$E$88</definedName>
    <definedName name="노르웨이R8">[15]데이타!$E$89</definedName>
    <definedName name="눈향L06">[15]데이타!$E$92</definedName>
    <definedName name="눈향L08">[15]데이타!$E$93</definedName>
    <definedName name="눈향L10">[15]데이타!$E$94</definedName>
    <definedName name="눈향L14">[15]데이타!$E$95</definedName>
    <definedName name="눈향L20">[15]데이타!$E$96</definedName>
    <definedName name="느릅R10">[15]데이타!$E$100</definedName>
    <definedName name="느릅R4">[15]데이타!$E$97</definedName>
    <definedName name="느릅R5">[15]데이타!$E$98</definedName>
    <definedName name="느릅R8">[19]데이타!$E$99</definedName>
    <definedName name="느티R10">[19]데이타!$E$104</definedName>
    <definedName name="느티R12">[15]데이타!$E$105</definedName>
    <definedName name="느티R15">[15]데이타!$E$106</definedName>
    <definedName name="느티R18">[15]데이타!$E$107</definedName>
    <definedName name="느티R20">[15]데이타!$E$108</definedName>
    <definedName name="느티R25">[15]데이타!$E$109</definedName>
    <definedName name="느티R30">[15]데이타!$E$110</definedName>
    <definedName name="느티R5">[15]데이타!$E$101</definedName>
    <definedName name="느티R6">[15]데이타!$E$102</definedName>
    <definedName name="느티R8">[15]데이타!$E$103</definedName>
    <definedName name="능소화R2">[15]데이타!$E$111</definedName>
    <definedName name="능소화R4">[15]데이타!$E$112</definedName>
    <definedName name="능소화R6">[15]데이타!$E$113</definedName>
    <definedName name="단가조사표" localSheetId="0">#REF!</definedName>
    <definedName name="단가조사표">#REF!</definedName>
    <definedName name="단관M">[12]DATE!$H$24:$H$85</definedName>
    <definedName name="담쟁이L03">[15]데이타!$E$114</definedName>
    <definedName name="대왕참R10">[15]데이타!$E$118</definedName>
    <definedName name="대왕참R4">[15]데이타!$E$115</definedName>
    <definedName name="대왕참R6">[15]데이타!$E$116</definedName>
    <definedName name="대왕참R8">[15]데이타!$E$117</definedName>
    <definedName name="대추R10">[15]데이타!$E$123</definedName>
    <definedName name="대추R4">[15]데이타!$E$119</definedName>
    <definedName name="대추R5">[15]데이타!$E$120</definedName>
    <definedName name="대추R6">[15]데이타!$E$121</definedName>
    <definedName name="대추R8">[15]데이타!$E$122</definedName>
    <definedName name="댈타5" localSheetId="0">#REF!</definedName>
    <definedName name="댈타5">#REF!</definedName>
    <definedName name="더하기">[12]DATE!$J$24:$J$85</definedName>
    <definedName name="덩굴장미3">[15]데이타!$E$128</definedName>
    <definedName name="덩굴장미4">[15]데이타!$E$129</definedName>
    <definedName name="덩굴장미5">[15]데이타!$E$130</definedName>
    <definedName name="도급공사비" localSheetId="0">'[26]2공구산출내역'!#REF!</definedName>
    <definedName name="도급공사비">'[26]2공구산출내역'!#REF!</definedName>
    <definedName name="도장공">[16]기본단가표!$L$21</definedName>
    <definedName name="독일가문비1206">[15]데이타!$E$131</definedName>
    <definedName name="독일가문비1508">[15]데이타!$E$132</definedName>
    <definedName name="독일가문비2010">[15]데이타!$E$133</definedName>
    <definedName name="독일가문비2512">[15]데이타!$E$134</definedName>
    <definedName name="독일가문비3015">[15]데이타!$E$135</definedName>
    <definedName name="독일가문비3518">[15]데이타!$E$136</definedName>
    <definedName name="돈나무0504">[15]데이타!$E$137</definedName>
    <definedName name="돈나무0805">[15]데이타!$E$138</definedName>
    <definedName name="돈나무1007">[15]데이타!$E$139</definedName>
    <definedName name="돈나무1210">[15]데이타!$E$140</definedName>
    <definedName name="동백1002">[15]데이타!$E$141</definedName>
    <definedName name="동백1204">[15]데이타!$E$142</definedName>
    <definedName name="동백1506">[15]데이타!$E$143</definedName>
    <definedName name="동백1808">[15]데이타!$E$144</definedName>
    <definedName name="등R2">[15]데이타!$E$156</definedName>
    <definedName name="등R4">[15]데이타!$E$157</definedName>
    <definedName name="등R6">[15]데이타!$E$158</definedName>
    <definedName name="등R8">[15]데이타!$E$159</definedName>
    <definedName name="때죽R10">[15]데이타!$E$127</definedName>
    <definedName name="때죽R4">[15]데이타!$E$124</definedName>
    <definedName name="때죽R6">[15]데이타!$E$125</definedName>
    <definedName name="때죽R8">[15]데이타!$E$126</definedName>
    <definedName name="ㅁ" localSheetId="0">#REF!</definedName>
    <definedName name="ㅁ">#REF!</definedName>
    <definedName name="ㅁ1" localSheetId="0">#REF!</definedName>
    <definedName name="ㅁ1">#REF!</definedName>
    <definedName name="ㅁ11" localSheetId="0">#REF!</definedName>
    <definedName name="ㅁ11">#REF!</definedName>
    <definedName name="ㅁ2" localSheetId="0">[20]경산!#REF!</definedName>
    <definedName name="ㅁ2">[20]경산!#REF!</definedName>
    <definedName name="ㅁ331" localSheetId="0">#REF!</definedName>
    <definedName name="ㅁ331">#REF!</definedName>
    <definedName name="ㅁ60" localSheetId="0">[27]직노!#REF!</definedName>
    <definedName name="ㅁ60">[27]직노!#REF!</definedName>
    <definedName name="ㅁㅁ" localSheetId="0">#REF!</definedName>
    <definedName name="ㅁㅁ">#REF!</definedName>
    <definedName name="ㅁㅁ185" localSheetId="0">#REF!</definedName>
    <definedName name="ㅁㅁ185">#REF!</definedName>
    <definedName name="마가목R3">[15]데이타!$E$160</definedName>
    <definedName name="마가목R5">[15]데이타!$E$161</definedName>
    <definedName name="마가목R7">[15]데이타!$E$162</definedName>
    <definedName name="말발도리1003">[15]데이타!$E$163</definedName>
    <definedName name="말발도리1204">[15]데이타!$E$164</definedName>
    <definedName name="말발도리1506">[15]데이타!$E$165</definedName>
    <definedName name="매자0804">[15]데이타!$E$166</definedName>
    <definedName name="매자1005">[15]데이타!$E$167</definedName>
    <definedName name="매화R10">[15]데이타!$E$174</definedName>
    <definedName name="매화R4">[15]데이타!$E$171</definedName>
    <definedName name="매화R6">[15]데이타!$E$172</definedName>
    <definedName name="매화R8">[15]데이타!$E$173</definedName>
    <definedName name="메타B10">[15]데이타!$E$179</definedName>
    <definedName name="메타B12">[15]데이타!$E$180</definedName>
    <definedName name="메타B15">[15]데이타!$E$181</definedName>
    <definedName name="메타B18">[15]데이타!$E$182</definedName>
    <definedName name="메타B4">[15]데이타!$E$175</definedName>
    <definedName name="메타B5">[15]데이타!$E$176</definedName>
    <definedName name="메타B6">[15]데이타!$E$177</definedName>
    <definedName name="메타B8">[15]데이타!$E$178</definedName>
    <definedName name="명자0604">[15]데이타!$E$183</definedName>
    <definedName name="명자0805">[15]데이타!$E$184</definedName>
    <definedName name="명자1006">[15]데이타!$E$185</definedName>
    <definedName name="명자1208">[15]데이타!$E$186</definedName>
    <definedName name="모감주R10">[15]데이타!$E$190</definedName>
    <definedName name="모감주R4">[15]데이타!$E$187</definedName>
    <definedName name="모감주R6">[15]데이타!$E$188</definedName>
    <definedName name="모감주R8">[15]데이타!$E$189</definedName>
    <definedName name="모과2005">[15]데이타!$E$191</definedName>
    <definedName name="모과2507">[15]데이타!$E$192</definedName>
    <definedName name="모과R10">[15]데이타!$E$195</definedName>
    <definedName name="모과R12">[15]데이타!$E$196</definedName>
    <definedName name="모과R15">[15]데이타!$E$197</definedName>
    <definedName name="모과R20">[15]데이타!$E$198</definedName>
    <definedName name="모과R25">[15]데이타!$E$199</definedName>
    <definedName name="모과R5">[15]데이타!$E$193</definedName>
    <definedName name="모과R8">[15]데이타!$E$194</definedName>
    <definedName name="모란5가지">[15]데이타!$E$200</definedName>
    <definedName name="모란6가지">[15]데이타!$E$201</definedName>
    <definedName name="목공" localSheetId="0">#REF!</definedName>
    <definedName name="목공">#REF!</definedName>
    <definedName name="목도">[28]단위단가!$B$11</definedName>
    <definedName name="목도공">[16]기본단가표!$L$17</definedName>
    <definedName name="목련R10">[15]데이타!$E$206</definedName>
    <definedName name="목련R12">[15]데이타!$E$207</definedName>
    <definedName name="목련R15">[15]데이타!$E$208</definedName>
    <definedName name="목련R20">[15]데이타!$E$209</definedName>
    <definedName name="목련R4">[15]데이타!$E$202</definedName>
    <definedName name="목련R5">[15]데이타!$E$203</definedName>
    <definedName name="목련R6">[15]데이타!$E$204</definedName>
    <definedName name="목련R8">[15]데이타!$E$205</definedName>
    <definedName name="목서1506">[15]데이타!$E$213</definedName>
    <definedName name="목서2012">[15]데이타!$E$214</definedName>
    <definedName name="목서2515">[15]데이타!$E$215</definedName>
    <definedName name="목수국1006">[15]데이타!$E$210</definedName>
    <definedName name="목수국1208">[15]데이타!$E$211</definedName>
    <definedName name="목수국1510">[15]데이타!$E$212</definedName>
    <definedName name="무궁화1003">[15]데이타!$E$216</definedName>
    <definedName name="무궁화1203">[15]데이타!$E$217</definedName>
    <definedName name="무궁화1504">[15]데이타!$E$218</definedName>
    <definedName name="무궁화1805">[15]데이타!$E$219</definedName>
    <definedName name="무궁화2006">[15]데이타!$E$220</definedName>
    <definedName name="물푸레R5">[15]데이타!$E$221</definedName>
    <definedName name="물푸레R6">[15]데이타!$E$222</definedName>
    <definedName name="물푸레R8">[15]데이타!$E$223</definedName>
    <definedName name="뮤" localSheetId="0">#REF!</definedName>
    <definedName name="뮤">#REF!</definedName>
    <definedName name="뮤2" localSheetId="0">#REF!</definedName>
    <definedName name="뮤2">#REF!</definedName>
    <definedName name="미선0804">[15]데이타!$E$224</definedName>
    <definedName name="미선1206">[15]데이타!$E$225</definedName>
    <definedName name="미장공">[16]기본단가표!$L$25</definedName>
    <definedName name="ㅂ" localSheetId="0">#REF!</definedName>
    <definedName name="ㅂ">#REF!</definedName>
    <definedName name="ㅂㅂ" localSheetId="0">#REF!</definedName>
    <definedName name="ㅂㅂ">#REF!</definedName>
    <definedName name="반송1012">[15]데이타!$E$148</definedName>
    <definedName name="반송1215">[15]데이타!$E$149</definedName>
    <definedName name="반송1518">[15]데이타!$E$150</definedName>
    <definedName name="반송1520">[15]데이타!$E$151</definedName>
    <definedName name="반송2022">[15]데이타!$E$152</definedName>
    <definedName name="반장" localSheetId="0">#REF!</definedName>
    <definedName name="반장">#REF!</definedName>
    <definedName name="방수공">[16]기본단가표!$L$24</definedName>
    <definedName name="배관">[29]기초단가!$C$13</definedName>
    <definedName name="배관공">[17]기본단가표!$K$8</definedName>
    <definedName name="보통인부">[19]데이타!$E$659</definedName>
    <definedName name="보통인부B10">[15]식재인부!$C$24</definedName>
    <definedName name="보통인부B4이하">[15]식재인부!$C$18</definedName>
    <definedName name="보통인부B5">[15]식재인부!$C$19</definedName>
    <definedName name="보통인부B6">[15]식재인부!$C$20</definedName>
    <definedName name="보통인부B8">[15]식재인부!$C$22</definedName>
    <definedName name="보통인부R10">[15]식재인부!$C$54</definedName>
    <definedName name="보통인부R12">[15]식재인부!$C$56</definedName>
    <definedName name="보통인부R15">[15]식재인부!$C$59</definedName>
    <definedName name="보통인부R4이하">[15]식재인부!$C$48</definedName>
    <definedName name="보통인부R5">[15]식재인부!$C$49</definedName>
    <definedName name="보통인부R6">[15]식재인부!$C$50</definedName>
    <definedName name="보통인부R7">[15]식재인부!$C$51</definedName>
    <definedName name="보통인부R8">[15]식재인부!$C$52</definedName>
    <definedName name="복사" localSheetId="0">#REF!</definedName>
    <definedName name="복사">#REF!</definedName>
    <definedName name="브이c" localSheetId="0">#REF!</definedName>
    <definedName name="브이c">#REF!</definedName>
    <definedName name="비계">[29]기초단가!$C$11</definedName>
    <definedName name="비계공" localSheetId="0">#REF!</definedName>
    <definedName name="비계공">#REF!</definedName>
    <definedName name="비율">[21]투찰금액!$G$2</definedName>
    <definedName name="사인일위" localSheetId="0">#REF!</definedName>
    <definedName name="사인일위">#REF!</definedName>
    <definedName name="석공">[16]기본단가표!$L$20</definedName>
    <definedName name="소켓무게">[30]DATE!$G$24:$G$79</definedName>
    <definedName name="수량율촌" localSheetId="0">#REF!</definedName>
    <definedName name="수량율촌">#REF!</definedName>
    <definedName name="시중노임1">#N/A</definedName>
    <definedName name="씨" localSheetId="0">#REF!</definedName>
    <definedName name="씨">#REF!</definedName>
    <definedName name="씨그마ck" localSheetId="0">#REF!</definedName>
    <definedName name="씨그마ck">#REF!</definedName>
    <definedName name="씨그마y" localSheetId="0">#REF!</definedName>
    <definedName name="씨그마y">#REF!</definedName>
    <definedName name="ㅇ" localSheetId="0">#REF!</definedName>
    <definedName name="ㅇ">#REF!</definedName>
    <definedName name="안" localSheetId="0">#REF!</definedName>
    <definedName name="안">#REF!</definedName>
    <definedName name="알d" localSheetId="0">#REF!</definedName>
    <definedName name="알d">#REF!</definedName>
    <definedName name="알파1" localSheetId="0">#REF!</definedName>
    <definedName name="알파1">#REF!</definedName>
    <definedName name="알파2" localSheetId="0">#REF!</definedName>
    <definedName name="알파2">#REF!</definedName>
    <definedName name="앨c" localSheetId="0">#REF!</definedName>
    <definedName name="앨c">#REF!</definedName>
    <definedName name="앨e" localSheetId="0">#REF!</definedName>
    <definedName name="앨e">#REF!</definedName>
    <definedName name="양매자0403">[15]데이타!$E$168</definedName>
    <definedName name="양매자0505">[15]데이타!$E$169</definedName>
    <definedName name="양매자0606">[15]데이타!$E$170</definedName>
    <definedName name="여과지동">[31]여과지동!$F$3:$AS$80</definedName>
    <definedName name="용접공">[16]기본단가표!$L$23</definedName>
    <definedName name="운전사운반차">[16]기본단가표!$L$15</definedName>
    <definedName name="원가계산선갑지">[32]기본단가표!$K$6</definedName>
    <definedName name="이공구가설비" localSheetId="0">#REF!</definedName>
    <definedName name="이공구가설비">#REF!</definedName>
    <definedName name="이공구간접노무비" localSheetId="0">#REF!</definedName>
    <definedName name="이공구간접노무비">#REF!</definedName>
    <definedName name="이공구공사원가" localSheetId="0">#REF!</definedName>
    <definedName name="이공구공사원가">#REF!</definedName>
    <definedName name="이공구기타경비" localSheetId="0">#REF!</definedName>
    <definedName name="이공구기타경비">#REF!</definedName>
    <definedName name="이공구부가가치세" localSheetId="0">'[26]2공구산출내역'!#REF!</definedName>
    <definedName name="이공구부가가치세">'[26]2공구산출내역'!#REF!</definedName>
    <definedName name="이공구산재보험료" localSheetId="0">#REF!</definedName>
    <definedName name="이공구산재보험료">#REF!</definedName>
    <definedName name="이공구안전관리비" localSheetId="0">#REF!</definedName>
    <definedName name="이공구안전관리비">#REF!</definedName>
    <definedName name="이공구이윤" localSheetId="0">#REF!</definedName>
    <definedName name="이공구이윤">#REF!</definedName>
    <definedName name="이공구일반관리비" localSheetId="0">#REF!</definedName>
    <definedName name="이공구일반관리비">#REF!</definedName>
    <definedName name="이삼" localSheetId="0">#REF!</definedName>
    <definedName name="이삼">#REF!</definedName>
    <definedName name="이상" localSheetId="0">#REF!</definedName>
    <definedName name="이상">#REF!</definedName>
    <definedName name="이형관">[12]DATE!$B$24:$B$85</definedName>
    <definedName name="인부">[29]기초단가!$C$5</definedName>
    <definedName name="일___위___대___가___표" localSheetId="0">'[33]일위(시설)'!#REF!</definedName>
    <definedName name="일___위___대___가___표">'[33]일위(시설)'!#REF!</definedName>
    <definedName name="일공구직영비" localSheetId="0">#REF!</definedName>
    <definedName name="일공구직영비">#REF!</definedName>
    <definedName name="일의01" localSheetId="0">[27]직노!#REF!</definedName>
    <definedName name="일의01">[27]직노!#REF!</definedName>
    <definedName name="자료">[31]기초자료!$A$3:$X$80</definedName>
    <definedName name="자재" localSheetId="0">#REF!</definedName>
    <definedName name="자재">#REF!</definedName>
    <definedName name="저판두께">'[34]#REF'!$AJ$30</definedName>
    <definedName name="전장" localSheetId="0">#REF!</definedName>
    <definedName name="전장">#REF!</definedName>
    <definedName name="제도사">[17]기본단가표!$L$34</definedName>
    <definedName name="조경공">[19]데이타!$E$658</definedName>
    <definedName name="조경공B10">[15]식재인부!$B$24</definedName>
    <definedName name="조경공B4이하">[15]식재인부!$B$18</definedName>
    <definedName name="조경공B5">[15]식재인부!$B$19</definedName>
    <definedName name="조경공B6">[15]식재인부!$B$20</definedName>
    <definedName name="조경공B8">[15]식재인부!$B$22</definedName>
    <definedName name="조경공R10">[15]식재인부!$B$54</definedName>
    <definedName name="조경공R12">[15]식재인부!$B$56</definedName>
    <definedName name="조경공R15">[15]식재인부!$B$59</definedName>
    <definedName name="조경공R4이하">[15]식재인부!$B$48</definedName>
    <definedName name="조경공R5">[15]식재인부!$B$49</definedName>
    <definedName name="조경공R6">[15]식재인부!$B$50</definedName>
    <definedName name="조경공R7">[15]식재인부!$B$51</definedName>
    <definedName name="조경공R8">[15]식재인부!$B$52</definedName>
    <definedName name="조달수수료" localSheetId="0">#REF!</definedName>
    <definedName name="조달수수료">#REF!</definedName>
    <definedName name="조원공_1.1_1.5">[15]식재인부!$B$5</definedName>
    <definedName name="조적공">[16]기본단가표!$L$19</definedName>
    <definedName name="조형가이즈까3010">[15]데이타!$E$11</definedName>
    <definedName name="조형가이즈까3012">[15]데이타!$E$12</definedName>
    <definedName name="조형가이즈까3014">[15]데이타!$E$13</definedName>
    <definedName name="조형가이즈까3516">[15]데이타!$E$14</definedName>
    <definedName name="줄눈공">[16]기본단가표!$L$27</definedName>
    <definedName name="중급기술자">[17]기본단가표!$L$33</definedName>
    <definedName name="직영비" localSheetId="0">'[26]2공구산출내역'!#REF!</definedName>
    <definedName name="직영비">'[26]2공구산출내역'!#REF!</definedName>
    <definedName name="착암공" localSheetId="0">#REF!</definedName>
    <definedName name="착암공">#REF!</definedName>
    <definedName name="철공">[16]기본단가표!$L$22</definedName>
    <definedName name="철근공">[16]기본단가표!$K$18</definedName>
    <definedName name="철근항복응력">'[34]#REF'!$G$144</definedName>
    <definedName name="청마총괄" localSheetId="0">[35]직노!#REF!</definedName>
    <definedName name="청마총괄">[35]직노!#REF!</definedName>
    <definedName name="초급기술자">[17]기본단가표!$L$32</definedName>
    <definedName name="총괄표" localSheetId="0">[35]직노!#REF!</definedName>
    <definedName name="총괄표">[35]직노!#REF!</definedName>
    <definedName name="ㅋ" localSheetId="0">#REF!</definedName>
    <definedName name="ㅋ">#REF!</definedName>
    <definedName name="콘크리트공">[16]기본단가표!$K$9</definedName>
    <definedName name="콘크리트공칭강도">'[34]#REF'!$G$132</definedName>
    <definedName name="타일공">[16]기본단가표!$L$26</definedName>
    <definedName name="토공1" localSheetId="0">#REF!</definedName>
    <definedName name="토공1">#REF!</definedName>
    <definedName name="특공">[29]기초단가!$C$6</definedName>
    <definedName name="특별인부">[16]기본단가표!$K$7</definedName>
    <definedName name="파이1" localSheetId="0">#REF!</definedName>
    <definedName name="파이1">#REF!</definedName>
    <definedName name="파이2" localSheetId="0">#REF!</definedName>
    <definedName name="파이2">#REF!</definedName>
    <definedName name="플라타너스B8">[15]데이타!$E$552</definedName>
    <definedName name="ㅎ314" localSheetId="0">#REF!</definedName>
    <definedName name="ㅎ314">#REF!</definedName>
    <definedName name="ㅎㅎ" localSheetId="0">#REF!</definedName>
    <definedName name="ㅎㅎ">#REF!</definedName>
    <definedName name="ㅎㅎㅎㅎ" localSheetId="0">#REF!</definedName>
    <definedName name="ㅎㅎㅎㅎ">#REF!</definedName>
    <definedName name="ㅎㅎㅎㅎㅎㅎ" localSheetId="0">#REF!</definedName>
    <definedName name="ㅎㅎㅎㅎㅎㅎ">#REF!</definedName>
    <definedName name="ㅎㅎㅎㅎㅎㅎㅎㅎㅎㅎㅎㅎㅎ" localSheetId="0">#REF!</definedName>
    <definedName name="ㅎㅎㅎㅎㅎㅎㅎㅎㅎㅎㅎㅎㅎ">#REF!</definedName>
    <definedName name="할석공" localSheetId="0">#REF!</definedName>
    <definedName name="할석공">#REF!</definedName>
    <definedName name="형상">[12]DATE!$D$24:$D$85</definedName>
    <definedName name="형틀목공">[16]기본단가표!$K$11</definedName>
    <definedName name="휘발유">[16]기본단가표!$L$47</definedName>
    <definedName name="ㅕ" localSheetId="0">#REF!</definedName>
    <definedName name="ㅕ">#REF!</definedName>
    <definedName name="ㅗ50" localSheetId="0">[36]연습!#REF!</definedName>
    <definedName name="ㅗ50">[36]연습!#REF!</definedName>
    <definedName name="ㅗㅅ20" localSheetId="0">#REF!</definedName>
    <definedName name="ㅗㅅ20">#REF!</definedName>
    <definedName name="ㅠㅠㅠㅠ" localSheetId="0" hidden="1">#REF!</definedName>
    <definedName name="ㅠㅠㅠㅠ" hidden="1">#REF!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0" l="1"/>
  <c r="D14" i="10"/>
  <c r="D4" i="10"/>
  <c r="B60" i="10" l="1"/>
  <c r="B57" i="10"/>
  <c r="B43" i="10" l="1"/>
  <c r="C47" i="10" l="1"/>
  <c r="B49" i="10"/>
  <c r="D49" i="10" s="1"/>
  <c r="B48" i="10"/>
  <c r="D48" i="10" s="1"/>
  <c r="C48" i="10"/>
  <c r="B47" i="10"/>
  <c r="D47" i="10" s="1"/>
  <c r="C46" i="10"/>
  <c r="B46" i="10"/>
  <c r="D46" i="10" s="1"/>
  <c r="E78" i="10"/>
  <c r="E77" i="10"/>
  <c r="D82" i="10"/>
  <c r="D81" i="10"/>
  <c r="D80" i="10"/>
  <c r="D79" i="10"/>
  <c r="A78" i="10"/>
  <c r="D78" i="10" s="1"/>
  <c r="A77" i="10"/>
  <c r="B55" i="10" l="1"/>
  <c r="L66" i="8" s="1"/>
  <c r="L68" i="8"/>
  <c r="L87" i="8"/>
  <c r="L88" i="8"/>
  <c r="L54" i="8"/>
  <c r="C45" i="10"/>
  <c r="B45" i="10"/>
  <c r="D77" i="10"/>
  <c r="D83" i="10" s="1"/>
  <c r="L30" i="8" s="1"/>
  <c r="B56" i="10" l="1"/>
  <c r="L67" i="8" s="1"/>
  <c r="D45" i="10"/>
  <c r="D50" i="10" s="1"/>
  <c r="B50" i="10"/>
  <c r="L58" i="8" s="1"/>
  <c r="L57" i="8" s="1"/>
  <c r="D2" i="12"/>
  <c r="C6" i="11"/>
  <c r="V31" i="12"/>
  <c r="V43" i="12"/>
  <c r="I14" i="11" s="1"/>
  <c r="E14" i="11" s="1"/>
  <c r="V42" i="12"/>
  <c r="V41" i="12"/>
  <c r="E41" i="12"/>
  <c r="V40" i="12"/>
  <c r="E40" i="12"/>
  <c r="V36" i="12"/>
  <c r="E36" i="12"/>
  <c r="V32" i="12"/>
  <c r="E32" i="12"/>
  <c r="V30" i="12"/>
  <c r="E30" i="12"/>
  <c r="V29" i="12"/>
  <c r="E29" i="12"/>
  <c r="U27" i="12"/>
  <c r="U26" i="12"/>
  <c r="O22" i="12"/>
  <c r="U20" i="12"/>
  <c r="U18" i="12"/>
  <c r="U17" i="12"/>
  <c r="P17" i="12"/>
  <c r="O17" i="12"/>
  <c r="I17" i="12"/>
  <c r="U16" i="12"/>
  <c r="P16" i="12"/>
  <c r="O16" i="12"/>
  <c r="U15" i="12"/>
  <c r="P15" i="12"/>
  <c r="O15" i="12"/>
  <c r="N15" i="12"/>
  <c r="U14" i="12"/>
  <c r="P14" i="12"/>
  <c r="O14" i="12"/>
  <c r="K14" i="12"/>
  <c r="U13" i="12"/>
  <c r="U12" i="12"/>
  <c r="U9" i="12"/>
  <c r="P9" i="12"/>
  <c r="P10" i="12" s="1"/>
  <c r="O9" i="12"/>
  <c r="O10" i="12" s="1"/>
  <c r="K9" i="12"/>
  <c r="K10" i="12" s="1"/>
  <c r="K13" i="12" s="1"/>
  <c r="I9" i="12"/>
  <c r="I10" i="12" s="1"/>
  <c r="N14" i="12"/>
  <c r="N16" i="12" s="1"/>
  <c r="M14" i="12"/>
  <c r="M16" i="12" s="1"/>
  <c r="L17" i="12"/>
  <c r="J17" i="12"/>
  <c r="I15" i="12"/>
  <c r="H14" i="12"/>
  <c r="H16" i="12" s="1"/>
  <c r="G9" i="12"/>
  <c r="P7" i="12"/>
  <c r="P18" i="12" s="1"/>
  <c r="O7" i="12"/>
  <c r="K7" i="12"/>
  <c r="H7" i="12"/>
  <c r="H23" i="12" s="1"/>
  <c r="V6" i="12"/>
  <c r="E6" i="12"/>
  <c r="V5" i="12"/>
  <c r="E5" i="12"/>
  <c r="N35" i="12"/>
  <c r="M35" i="12"/>
  <c r="L7" i="12"/>
  <c r="J35" i="12"/>
  <c r="I35" i="12"/>
  <c r="E15" i="11"/>
  <c r="I13" i="11"/>
  <c r="E13" i="11" s="1"/>
  <c r="I12" i="11"/>
  <c r="E12" i="11" s="1"/>
  <c r="L59" i="8" l="1"/>
  <c r="L64" i="8"/>
  <c r="L63" i="8"/>
  <c r="L62" i="8"/>
  <c r="L61" i="8"/>
  <c r="L60" i="8"/>
  <c r="K12" i="12"/>
  <c r="L19" i="12"/>
  <c r="G10" i="12"/>
  <c r="G12" i="12" s="1"/>
  <c r="L14" i="12"/>
  <c r="L16" i="12" s="1"/>
  <c r="E39" i="12"/>
  <c r="G21" i="12"/>
  <c r="L9" i="12"/>
  <c r="L10" i="12" s="1"/>
  <c r="L13" i="12" s="1"/>
  <c r="G14" i="12"/>
  <c r="G16" i="12" s="1"/>
  <c r="N9" i="12"/>
  <c r="N10" i="12" s="1"/>
  <c r="N13" i="12" s="1"/>
  <c r="G15" i="12"/>
  <c r="H17" i="12"/>
  <c r="H18" i="12"/>
  <c r="H22" i="12"/>
  <c r="H15" i="12"/>
  <c r="H9" i="12"/>
  <c r="H10" i="12" s="1"/>
  <c r="H13" i="12" s="1"/>
  <c r="L15" i="12"/>
  <c r="L12" i="12"/>
  <c r="L20" i="12"/>
  <c r="I13" i="12"/>
  <c r="I12" i="12"/>
  <c r="O13" i="12"/>
  <c r="O12" i="12"/>
  <c r="K24" i="12"/>
  <c r="K25" i="12" s="1"/>
  <c r="P13" i="12"/>
  <c r="P12" i="12"/>
  <c r="I21" i="12"/>
  <c r="P22" i="12"/>
  <c r="M15" i="12"/>
  <c r="M9" i="12"/>
  <c r="M10" i="12" s="1"/>
  <c r="L18" i="12"/>
  <c r="P20" i="12"/>
  <c r="V39" i="12"/>
  <c r="I7" i="12"/>
  <c r="G13" i="12"/>
  <c r="J21" i="12"/>
  <c r="M7" i="12"/>
  <c r="J9" i="12"/>
  <c r="I14" i="12"/>
  <c r="M17" i="12"/>
  <c r="L21" i="12"/>
  <c r="L35" i="12"/>
  <c r="G7" i="12"/>
  <c r="N7" i="12"/>
  <c r="J14" i="12"/>
  <c r="J16" i="12" s="1"/>
  <c r="J15" i="12"/>
  <c r="N17" i="12"/>
  <c r="P19" i="12"/>
  <c r="L22" i="12"/>
  <c r="J7" i="12"/>
  <c r="H20" i="12"/>
  <c r="H19" i="12"/>
  <c r="O20" i="12"/>
  <c r="O19" i="12"/>
  <c r="G17" i="12"/>
  <c r="O18" i="12"/>
  <c r="V38" i="12"/>
  <c r="L65" i="8" l="1"/>
  <c r="L24" i="12"/>
  <c r="L25" i="12" s="1"/>
  <c r="L26" i="12" s="1"/>
  <c r="L27" i="12" s="1"/>
  <c r="H12" i="12"/>
  <c r="N12" i="12"/>
  <c r="H24" i="12"/>
  <c r="H25" i="12" s="1"/>
  <c r="J10" i="12"/>
  <c r="J12" i="12" s="1"/>
  <c r="M12" i="12"/>
  <c r="M13" i="12"/>
  <c r="J13" i="12"/>
  <c r="P24" i="12"/>
  <c r="M22" i="12"/>
  <c r="M18" i="12"/>
  <c r="M20" i="12"/>
  <c r="M19" i="12"/>
  <c r="N22" i="12"/>
  <c r="N20" i="12"/>
  <c r="N18" i="12"/>
  <c r="N19" i="12"/>
  <c r="G23" i="12"/>
  <c r="G18" i="12"/>
  <c r="G19" i="12"/>
  <c r="G20" i="12"/>
  <c r="G22" i="12"/>
  <c r="E38" i="12"/>
  <c r="I16" i="12"/>
  <c r="K26" i="12"/>
  <c r="K27" i="12" s="1"/>
  <c r="O24" i="12"/>
  <c r="J22" i="12"/>
  <c r="J18" i="12"/>
  <c r="J23" i="12"/>
  <c r="J19" i="12"/>
  <c r="I18" i="12"/>
  <c r="I23" i="12"/>
  <c r="I19" i="12"/>
  <c r="I20" i="12"/>
  <c r="I22" i="12"/>
  <c r="J20" i="12" l="1"/>
  <c r="N24" i="12"/>
  <c r="N25" i="12" s="1"/>
  <c r="L33" i="12"/>
  <c r="L34" i="12" s="1"/>
  <c r="L37" i="12" s="1"/>
  <c r="L44" i="12" s="1"/>
  <c r="G24" i="12"/>
  <c r="G25" i="12" s="1"/>
  <c r="H26" i="12"/>
  <c r="H27" i="12" s="1"/>
  <c r="P25" i="12"/>
  <c r="M24" i="12"/>
  <c r="K33" i="12"/>
  <c r="O25" i="12"/>
  <c r="J24" i="12"/>
  <c r="I24" i="12"/>
  <c r="H33" i="12" l="1"/>
  <c r="H34" i="12" s="1"/>
  <c r="H37" i="12" s="1"/>
  <c r="H44" i="12" s="1"/>
  <c r="E28" i="12"/>
  <c r="V28" i="12"/>
  <c r="K34" i="12"/>
  <c r="K37" i="12" s="1"/>
  <c r="J25" i="12"/>
  <c r="O26" i="12"/>
  <c r="O27" i="12" s="1"/>
  <c r="I25" i="12"/>
  <c r="M25" i="12"/>
  <c r="N26" i="12"/>
  <c r="N27" i="12" s="1"/>
  <c r="G26" i="12"/>
  <c r="G27" i="12" s="1"/>
  <c r="P26" i="12"/>
  <c r="P27" i="12" s="1"/>
  <c r="N33" i="12" l="1"/>
  <c r="N34" i="12" s="1"/>
  <c r="M26" i="12"/>
  <c r="M27" i="12" s="1"/>
  <c r="J26" i="12"/>
  <c r="J27" i="12" s="1"/>
  <c r="O33" i="12"/>
  <c r="I26" i="12"/>
  <c r="P33" i="12"/>
  <c r="I27" i="12" l="1"/>
  <c r="I33" i="12" s="1"/>
  <c r="G34" i="12"/>
  <c r="G37" i="12" s="1"/>
  <c r="G44" i="12" s="1"/>
  <c r="J33" i="12"/>
  <c r="M33" i="12"/>
  <c r="O34" i="12"/>
  <c r="O37" i="12" s="1"/>
  <c r="P34" i="12"/>
  <c r="P37" i="12" s="1"/>
  <c r="N37" i="12"/>
  <c r="N44" i="12" s="1"/>
  <c r="I34" i="12" l="1"/>
  <c r="I37" i="12" s="1"/>
  <c r="I44" i="12" s="1"/>
  <c r="J34" i="12"/>
  <c r="J37" i="12" s="1"/>
  <c r="J44" i="12" s="1"/>
  <c r="M34" i="12"/>
  <c r="M37" i="12" s="1"/>
  <c r="M44" i="12" s="1"/>
  <c r="D21" i="10" l="1"/>
  <c r="C13" i="10"/>
  <c r="BL268" i="8"/>
  <c r="C14" i="10" l="1"/>
  <c r="E32" i="10"/>
  <c r="D11" i="10"/>
  <c r="B64" i="10" s="1"/>
  <c r="BJ324" i="8"/>
  <c r="BI324" i="8"/>
  <c r="BH324" i="8"/>
  <c r="BF324" i="8"/>
  <c r="BJ340" i="8"/>
  <c r="BI340" i="8"/>
  <c r="BH340" i="8"/>
  <c r="BF340" i="8"/>
  <c r="BF339" i="8"/>
  <c r="BJ339" i="8"/>
  <c r="BI339" i="8"/>
  <c r="BH339" i="8"/>
  <c r="M342" i="8"/>
  <c r="Q342" i="8"/>
  <c r="O342" i="8"/>
  <c r="D13" i="10" l="1"/>
  <c r="L29" i="8"/>
  <c r="C69" i="10"/>
  <c r="C66" i="10"/>
  <c r="B68" i="10"/>
  <c r="D68" i="10" s="1"/>
  <c r="C67" i="10"/>
  <c r="L83" i="8" s="1"/>
  <c r="B67" i="10"/>
  <c r="D67" i="10" s="1"/>
  <c r="B69" i="10"/>
  <c r="D69" i="10" s="1"/>
  <c r="C68" i="10"/>
  <c r="B66" i="10"/>
  <c r="D66" i="10" s="1"/>
  <c r="D6" i="10"/>
  <c r="S342" i="8"/>
  <c r="L84" i="8" l="1"/>
  <c r="C70" i="10"/>
  <c r="D15" i="10"/>
  <c r="D17" i="10" s="1"/>
  <c r="A82" i="10"/>
  <c r="E82" i="10" s="1"/>
  <c r="L9" i="8"/>
  <c r="L8" i="8"/>
  <c r="L7" i="8"/>
  <c r="A80" i="10"/>
  <c r="E80" i="10" s="1"/>
  <c r="A81" i="10"/>
  <c r="E81" i="10" s="1"/>
  <c r="A79" i="10"/>
  <c r="E79" i="10" s="1"/>
  <c r="L226" i="8"/>
  <c r="L295" i="8"/>
  <c r="L294" i="8"/>
  <c r="L267" i="8"/>
  <c r="L136" i="8"/>
  <c r="L32" i="8"/>
  <c r="D3" i="10"/>
  <c r="D5" i="10" l="1"/>
  <c r="L5" i="8"/>
  <c r="E83" i="10"/>
  <c r="L31" i="8" s="1"/>
  <c r="BJ347" i="8"/>
  <c r="BI347" i="8"/>
  <c r="BH347" i="8"/>
  <c r="BG347" i="8"/>
  <c r="BF347" i="8"/>
  <c r="BJ320" i="8"/>
  <c r="BI320" i="8"/>
  <c r="BH320" i="8"/>
  <c r="BG320" i="8"/>
  <c r="BF320" i="8"/>
  <c r="BK319" i="8"/>
  <c r="BJ319" i="8"/>
  <c r="BI319" i="8"/>
  <c r="BH319" i="8"/>
  <c r="BG319" i="8"/>
  <c r="BF319" i="8"/>
  <c r="BK294" i="8"/>
  <c r="BJ294" i="8"/>
  <c r="BI294" i="8"/>
  <c r="BH294" i="8"/>
  <c r="BG294" i="8"/>
  <c r="BF294" i="8"/>
  <c r="BK295" i="8"/>
  <c r="BJ295" i="8"/>
  <c r="BI295" i="8"/>
  <c r="BH295" i="8"/>
  <c r="BG295" i="8"/>
  <c r="BF295" i="8"/>
  <c r="BK252" i="8"/>
  <c r="BK250" i="8"/>
  <c r="BF251" i="8"/>
  <c r="BK249" i="8"/>
  <c r="BJ249" i="8"/>
  <c r="BI249" i="8"/>
  <c r="BH249" i="8"/>
  <c r="BG249" i="8"/>
  <c r="BF249" i="8"/>
  <c r="BK226" i="8"/>
  <c r="BJ226" i="8"/>
  <c r="BH226" i="8"/>
  <c r="BF221" i="8"/>
  <c r="BK175" i="8"/>
  <c r="BG182" i="8"/>
  <c r="BF182" i="8"/>
  <c r="BF180" i="8"/>
  <c r="BG172" i="8"/>
  <c r="BG184" i="8" s="1"/>
  <c r="BF172" i="8"/>
  <c r="BF184" i="8" s="1"/>
  <c r="BJ177" i="8"/>
  <c r="BI177" i="8"/>
  <c r="BH177" i="8"/>
  <c r="BK184" i="8"/>
  <c r="BH184" i="8"/>
  <c r="BK183" i="8"/>
  <c r="BH183" i="8"/>
  <c r="BJ153" i="8"/>
  <c r="BI153" i="8"/>
  <c r="BH153" i="8"/>
  <c r="BJ152" i="8"/>
  <c r="BJ151" i="8"/>
  <c r="BI151" i="8"/>
  <c r="BH151" i="8"/>
  <c r="BJ136" i="8" l="1"/>
  <c r="BK136" i="8"/>
  <c r="BH136" i="8"/>
  <c r="L35" i="8"/>
  <c r="A361" i="8"/>
  <c r="A338" i="8"/>
  <c r="A314" i="8"/>
  <c r="A290" i="8"/>
  <c r="A266" i="8"/>
  <c r="A242" i="8"/>
  <c r="A218" i="8"/>
  <c r="A194" i="8"/>
  <c r="A170" i="8"/>
  <c r="A146" i="8"/>
  <c r="A124" i="8"/>
  <c r="A100" i="8"/>
  <c r="A52" i="8"/>
  <c r="A28" i="8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BG104" i="8"/>
  <c r="BF104" i="8"/>
  <c r="BJ102" i="8"/>
  <c r="BI102" i="8"/>
  <c r="L55" i="8"/>
  <c r="L33" i="8"/>
  <c r="C10" i="10"/>
  <c r="C16" i="10" s="1"/>
  <c r="D16" i="10" s="1"/>
  <c r="L86" i="8" l="1"/>
  <c r="L71" i="8"/>
  <c r="C49" i="10"/>
  <c r="B58" i="10" s="1"/>
  <c r="C11" i="10"/>
  <c r="L56" i="8"/>
  <c r="L125" i="8"/>
  <c r="A29" i="8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Q364" i="8"/>
  <c r="O364" i="8"/>
  <c r="M364" i="8"/>
  <c r="Q363" i="8"/>
  <c r="O363" i="8"/>
  <c r="M363" i="8"/>
  <c r="Q362" i="8"/>
  <c r="O362" i="8"/>
  <c r="M362" i="8"/>
  <c r="Q350" i="8"/>
  <c r="O350" i="8"/>
  <c r="M350" i="8"/>
  <c r="Q349" i="8"/>
  <c r="O349" i="8"/>
  <c r="M349" i="8"/>
  <c r="Q348" i="8"/>
  <c r="O348" i="8"/>
  <c r="M348" i="8"/>
  <c r="Q347" i="8"/>
  <c r="O347" i="8"/>
  <c r="M347" i="8"/>
  <c r="Q346" i="8"/>
  <c r="O346" i="8"/>
  <c r="M346" i="8"/>
  <c r="Q345" i="8"/>
  <c r="O345" i="8"/>
  <c r="M345" i="8"/>
  <c r="Q344" i="8"/>
  <c r="O344" i="8"/>
  <c r="M344" i="8"/>
  <c r="Q343" i="8"/>
  <c r="O343" i="8"/>
  <c r="M343" i="8"/>
  <c r="Q341" i="8"/>
  <c r="O341" i="8"/>
  <c r="M341" i="8"/>
  <c r="Q340" i="8"/>
  <c r="O340" i="8"/>
  <c r="M340" i="8"/>
  <c r="Q339" i="8"/>
  <c r="O339" i="8"/>
  <c r="M339" i="8"/>
  <c r="Q327" i="8"/>
  <c r="O327" i="8"/>
  <c r="M327" i="8"/>
  <c r="Q326" i="8"/>
  <c r="O326" i="8"/>
  <c r="M326" i="8"/>
  <c r="Q325" i="8"/>
  <c r="O325" i="8"/>
  <c r="M325" i="8"/>
  <c r="Q324" i="8"/>
  <c r="O324" i="8"/>
  <c r="M324" i="8"/>
  <c r="Q323" i="8"/>
  <c r="O323" i="8"/>
  <c r="M323" i="8"/>
  <c r="Q322" i="8"/>
  <c r="R322" i="8" s="1"/>
  <c r="O322" i="8"/>
  <c r="P322" i="8" s="1"/>
  <c r="M322" i="8"/>
  <c r="N322" i="8" s="1"/>
  <c r="Q321" i="8"/>
  <c r="O321" i="8"/>
  <c r="M321" i="8"/>
  <c r="Q320" i="8"/>
  <c r="O320" i="8"/>
  <c r="M320" i="8"/>
  <c r="Q319" i="8"/>
  <c r="O319" i="8"/>
  <c r="M319" i="8"/>
  <c r="Q318" i="8"/>
  <c r="R318" i="8" s="1"/>
  <c r="O318" i="8"/>
  <c r="P318" i="8" s="1"/>
  <c r="M318" i="8"/>
  <c r="N318" i="8" s="1"/>
  <c r="Q317" i="8"/>
  <c r="O317" i="8"/>
  <c r="M317" i="8"/>
  <c r="Q316" i="8"/>
  <c r="O316" i="8"/>
  <c r="M316" i="8"/>
  <c r="Q315" i="8"/>
  <c r="O315" i="8"/>
  <c r="P315" i="8" s="1"/>
  <c r="M315" i="8"/>
  <c r="N315" i="8" s="1"/>
  <c r="Q301" i="8"/>
  <c r="O301" i="8"/>
  <c r="M301" i="8"/>
  <c r="Q300" i="8"/>
  <c r="O300" i="8"/>
  <c r="M300" i="8"/>
  <c r="Q299" i="8"/>
  <c r="O299" i="8"/>
  <c r="M299" i="8"/>
  <c r="Q298" i="8"/>
  <c r="O298" i="8"/>
  <c r="M298" i="8"/>
  <c r="Q297" i="8"/>
  <c r="O297" i="8"/>
  <c r="M297" i="8"/>
  <c r="Q296" i="8"/>
  <c r="O296" i="8"/>
  <c r="M296" i="8"/>
  <c r="Q295" i="8"/>
  <c r="O295" i="8"/>
  <c r="M295" i="8"/>
  <c r="Q294" i="8"/>
  <c r="O294" i="8"/>
  <c r="M294" i="8"/>
  <c r="Q293" i="8"/>
  <c r="O293" i="8"/>
  <c r="M293" i="8"/>
  <c r="Q292" i="8"/>
  <c r="O292" i="8"/>
  <c r="M292" i="8"/>
  <c r="Q291" i="8"/>
  <c r="O291" i="8"/>
  <c r="M291" i="8"/>
  <c r="Q278" i="8"/>
  <c r="O278" i="8"/>
  <c r="M278" i="8"/>
  <c r="Q277" i="8"/>
  <c r="O277" i="8"/>
  <c r="M277" i="8"/>
  <c r="Q276" i="8"/>
  <c r="O276" i="8"/>
  <c r="M276" i="8"/>
  <c r="Q275" i="8"/>
  <c r="O275" i="8"/>
  <c r="M275" i="8"/>
  <c r="Q274" i="8"/>
  <c r="O274" i="8"/>
  <c r="M274" i="8"/>
  <c r="Q273" i="8"/>
  <c r="O273" i="8"/>
  <c r="M273" i="8"/>
  <c r="Q272" i="8"/>
  <c r="O272" i="8"/>
  <c r="M272" i="8"/>
  <c r="Q271" i="8"/>
  <c r="R271" i="8" s="1"/>
  <c r="O271" i="8"/>
  <c r="P271" i="8" s="1"/>
  <c r="M271" i="8"/>
  <c r="N271" i="8" s="1"/>
  <c r="Q270" i="8"/>
  <c r="O270" i="8"/>
  <c r="M270" i="8"/>
  <c r="S270" i="8" s="1"/>
  <c r="Q269" i="8"/>
  <c r="O269" i="8"/>
  <c r="M269" i="8"/>
  <c r="Q268" i="8"/>
  <c r="O268" i="8"/>
  <c r="M268" i="8"/>
  <c r="Q267" i="8"/>
  <c r="O267" i="8"/>
  <c r="M267" i="8"/>
  <c r="Q257" i="8"/>
  <c r="O257" i="8"/>
  <c r="M257" i="8"/>
  <c r="Q256" i="8"/>
  <c r="O256" i="8"/>
  <c r="M256" i="8"/>
  <c r="Q255" i="8"/>
  <c r="O255" i="8"/>
  <c r="M255" i="8"/>
  <c r="Q254" i="8"/>
  <c r="R254" i="8" s="1"/>
  <c r="O254" i="8"/>
  <c r="P254" i="8" s="1"/>
  <c r="M254" i="8"/>
  <c r="N254" i="8" s="1"/>
  <c r="Q253" i="8"/>
  <c r="O253" i="8"/>
  <c r="M253" i="8"/>
  <c r="Q252" i="8"/>
  <c r="O252" i="8"/>
  <c r="M252" i="8"/>
  <c r="Q251" i="8"/>
  <c r="O251" i="8"/>
  <c r="M251" i="8"/>
  <c r="Q250" i="8"/>
  <c r="O250" i="8"/>
  <c r="M250" i="8"/>
  <c r="Q249" i="8"/>
  <c r="O249" i="8"/>
  <c r="M249" i="8"/>
  <c r="Q248" i="8"/>
  <c r="R248" i="8" s="1"/>
  <c r="O248" i="8"/>
  <c r="P248" i="8" s="1"/>
  <c r="M248" i="8"/>
  <c r="N248" i="8" s="1"/>
  <c r="Q247" i="8"/>
  <c r="O247" i="8"/>
  <c r="M247" i="8"/>
  <c r="Q246" i="8"/>
  <c r="O246" i="8"/>
  <c r="M246" i="8"/>
  <c r="Q245" i="8"/>
  <c r="O245" i="8"/>
  <c r="M245" i="8"/>
  <c r="Q244" i="8"/>
  <c r="O244" i="8"/>
  <c r="M244" i="8"/>
  <c r="Q243" i="8"/>
  <c r="O243" i="8"/>
  <c r="P243" i="8" s="1"/>
  <c r="M243" i="8"/>
  <c r="N243" i="8" s="1"/>
  <c r="Q226" i="8"/>
  <c r="O226" i="8"/>
  <c r="M226" i="8"/>
  <c r="Q225" i="8"/>
  <c r="O225" i="8"/>
  <c r="M225" i="8"/>
  <c r="Q224" i="8"/>
  <c r="O224" i="8"/>
  <c r="M224" i="8"/>
  <c r="Q223" i="8"/>
  <c r="O223" i="8"/>
  <c r="M223" i="8"/>
  <c r="Q222" i="8"/>
  <c r="O222" i="8"/>
  <c r="M222" i="8"/>
  <c r="Q221" i="8"/>
  <c r="O221" i="8"/>
  <c r="M221" i="8"/>
  <c r="Q220" i="8"/>
  <c r="O220" i="8"/>
  <c r="M220" i="8"/>
  <c r="Q219" i="8"/>
  <c r="O219" i="8"/>
  <c r="M219" i="8"/>
  <c r="Q195" i="8"/>
  <c r="O195" i="8"/>
  <c r="M195" i="8"/>
  <c r="Q186" i="8"/>
  <c r="O186" i="8"/>
  <c r="M186" i="8"/>
  <c r="Q185" i="8"/>
  <c r="O185" i="8"/>
  <c r="M185" i="8"/>
  <c r="Q184" i="8"/>
  <c r="O184" i="8"/>
  <c r="M184" i="8"/>
  <c r="Q183" i="8"/>
  <c r="O183" i="8"/>
  <c r="M183" i="8"/>
  <c r="Q182" i="8"/>
  <c r="O182" i="8"/>
  <c r="M182" i="8"/>
  <c r="Q181" i="8"/>
  <c r="O181" i="8"/>
  <c r="M181" i="8"/>
  <c r="Q180" i="8"/>
  <c r="O180" i="8"/>
  <c r="M180" i="8"/>
  <c r="Q179" i="8"/>
  <c r="O179" i="8"/>
  <c r="M179" i="8"/>
  <c r="Q178" i="8"/>
  <c r="O178" i="8"/>
  <c r="M178" i="8"/>
  <c r="Q177" i="8"/>
  <c r="O177" i="8"/>
  <c r="M177" i="8"/>
  <c r="Q176" i="8"/>
  <c r="O176" i="8"/>
  <c r="M176" i="8"/>
  <c r="Q175" i="8"/>
  <c r="O175" i="8"/>
  <c r="M175" i="8"/>
  <c r="Q174" i="8"/>
  <c r="O174" i="8"/>
  <c r="M174" i="8"/>
  <c r="Q173" i="8"/>
  <c r="O173" i="8"/>
  <c r="M173" i="8"/>
  <c r="Q172" i="8"/>
  <c r="O172" i="8"/>
  <c r="M172" i="8"/>
  <c r="Q171" i="8"/>
  <c r="O171" i="8"/>
  <c r="M171" i="8"/>
  <c r="Q155" i="8"/>
  <c r="O155" i="8"/>
  <c r="M155" i="8"/>
  <c r="Q154" i="8"/>
  <c r="O154" i="8"/>
  <c r="M154" i="8"/>
  <c r="Q153" i="8"/>
  <c r="O153" i="8"/>
  <c r="M153" i="8"/>
  <c r="Q152" i="8"/>
  <c r="O152" i="8"/>
  <c r="M152" i="8"/>
  <c r="Q151" i="8"/>
  <c r="O151" i="8"/>
  <c r="M151" i="8"/>
  <c r="Q150" i="8"/>
  <c r="O150" i="8"/>
  <c r="M150" i="8"/>
  <c r="Q149" i="8"/>
  <c r="O149" i="8"/>
  <c r="M149" i="8"/>
  <c r="Q148" i="8"/>
  <c r="O148" i="8"/>
  <c r="M148" i="8"/>
  <c r="Q147" i="8"/>
  <c r="O147" i="8"/>
  <c r="M147" i="8"/>
  <c r="Q139" i="8"/>
  <c r="O139" i="8"/>
  <c r="M139" i="8"/>
  <c r="Q138" i="8"/>
  <c r="O138" i="8"/>
  <c r="M138" i="8"/>
  <c r="Q137" i="8"/>
  <c r="O137" i="8"/>
  <c r="M137" i="8"/>
  <c r="Q136" i="8"/>
  <c r="O136" i="8"/>
  <c r="M136" i="8"/>
  <c r="Q135" i="8"/>
  <c r="O135" i="8"/>
  <c r="M135" i="8"/>
  <c r="Q134" i="8"/>
  <c r="O134" i="8"/>
  <c r="M134" i="8"/>
  <c r="Q133" i="8"/>
  <c r="O133" i="8"/>
  <c r="M133" i="8"/>
  <c r="Q132" i="8"/>
  <c r="O132" i="8"/>
  <c r="M132" i="8"/>
  <c r="Q131" i="8"/>
  <c r="O131" i="8"/>
  <c r="M131" i="8"/>
  <c r="Q130" i="8"/>
  <c r="O130" i="8"/>
  <c r="M130" i="8"/>
  <c r="Q129" i="8"/>
  <c r="O129" i="8"/>
  <c r="M129" i="8"/>
  <c r="Q128" i="8"/>
  <c r="O128" i="8"/>
  <c r="M128" i="8"/>
  <c r="Q127" i="8"/>
  <c r="O127" i="8"/>
  <c r="M127" i="8"/>
  <c r="Q126" i="8"/>
  <c r="O126" i="8"/>
  <c r="M126" i="8"/>
  <c r="Q125" i="8"/>
  <c r="O125" i="8"/>
  <c r="M125" i="8"/>
  <c r="Q104" i="8"/>
  <c r="O104" i="8"/>
  <c r="M104" i="8"/>
  <c r="Q103" i="8"/>
  <c r="O103" i="8"/>
  <c r="M103" i="8"/>
  <c r="Q102" i="8"/>
  <c r="O102" i="8"/>
  <c r="M102" i="8"/>
  <c r="Q101" i="8"/>
  <c r="O101" i="8"/>
  <c r="M101" i="8"/>
  <c r="Q88" i="8"/>
  <c r="R88" i="8" s="1"/>
  <c r="O88" i="8"/>
  <c r="P88" i="8" s="1"/>
  <c r="M88" i="8"/>
  <c r="N88" i="8" s="1"/>
  <c r="Q87" i="8"/>
  <c r="R87" i="8" s="1"/>
  <c r="O87" i="8"/>
  <c r="P87" i="8" s="1"/>
  <c r="M87" i="8"/>
  <c r="N87" i="8" s="1"/>
  <c r="Q86" i="8"/>
  <c r="O86" i="8"/>
  <c r="P86" i="8" s="1"/>
  <c r="M86" i="8"/>
  <c r="Q85" i="8"/>
  <c r="R85" i="8" s="1"/>
  <c r="O85" i="8"/>
  <c r="P85" i="8" s="1"/>
  <c r="M85" i="8"/>
  <c r="N85" i="8" s="1"/>
  <c r="Q84" i="8"/>
  <c r="R84" i="8" s="1"/>
  <c r="O84" i="8"/>
  <c r="P84" i="8" s="1"/>
  <c r="M84" i="8"/>
  <c r="N84" i="8" s="1"/>
  <c r="Q83" i="8"/>
  <c r="R83" i="8" s="1"/>
  <c r="O83" i="8"/>
  <c r="P83" i="8" s="1"/>
  <c r="M83" i="8"/>
  <c r="N83" i="8" s="1"/>
  <c r="Q82" i="8"/>
  <c r="O82" i="8"/>
  <c r="M82" i="8"/>
  <c r="Q81" i="8"/>
  <c r="O81" i="8"/>
  <c r="M81" i="8"/>
  <c r="Q80" i="8"/>
  <c r="O80" i="8"/>
  <c r="M80" i="8"/>
  <c r="Q79" i="8"/>
  <c r="O79" i="8"/>
  <c r="M79" i="8"/>
  <c r="Q78" i="8"/>
  <c r="O78" i="8"/>
  <c r="M78" i="8"/>
  <c r="Q77" i="8"/>
  <c r="O77" i="8"/>
  <c r="M77" i="8"/>
  <c r="Q76" i="8"/>
  <c r="O76" i="8"/>
  <c r="M76" i="8"/>
  <c r="Q75" i="8"/>
  <c r="O75" i="8"/>
  <c r="M75" i="8"/>
  <c r="Q74" i="8"/>
  <c r="O74" i="8"/>
  <c r="M74" i="8"/>
  <c r="Q73" i="8"/>
  <c r="O73" i="8"/>
  <c r="M73" i="8"/>
  <c r="Q72" i="8"/>
  <c r="R72" i="8" s="1"/>
  <c r="O72" i="8"/>
  <c r="P72" i="8" s="1"/>
  <c r="M72" i="8"/>
  <c r="N72" i="8" s="1"/>
  <c r="Q71" i="8"/>
  <c r="R71" i="8" s="1"/>
  <c r="O71" i="8"/>
  <c r="P71" i="8" s="1"/>
  <c r="M71" i="8"/>
  <c r="Q70" i="8"/>
  <c r="O70" i="8"/>
  <c r="M70" i="8"/>
  <c r="Q69" i="8"/>
  <c r="O69" i="8"/>
  <c r="M69" i="8"/>
  <c r="Q68" i="8"/>
  <c r="R68" i="8" s="1"/>
  <c r="O68" i="8"/>
  <c r="P68" i="8" s="1"/>
  <c r="M68" i="8"/>
  <c r="N68" i="8" s="1"/>
  <c r="Q67" i="8"/>
  <c r="R67" i="8" s="1"/>
  <c r="O67" i="8"/>
  <c r="P67" i="8" s="1"/>
  <c r="M67" i="8"/>
  <c r="N67" i="8" s="1"/>
  <c r="Q66" i="8"/>
  <c r="O66" i="8"/>
  <c r="P66" i="8" s="1"/>
  <c r="M66" i="8"/>
  <c r="N66" i="8" s="1"/>
  <c r="Q65" i="8"/>
  <c r="R65" i="8" s="1"/>
  <c r="O65" i="8"/>
  <c r="P65" i="8" s="1"/>
  <c r="M65" i="8"/>
  <c r="N65" i="8" s="1"/>
  <c r="Q64" i="8"/>
  <c r="R64" i="8" s="1"/>
  <c r="O64" i="8"/>
  <c r="P64" i="8" s="1"/>
  <c r="M64" i="8"/>
  <c r="N64" i="8" s="1"/>
  <c r="Q63" i="8"/>
  <c r="O63" i="8"/>
  <c r="P63" i="8" s="1"/>
  <c r="M63" i="8"/>
  <c r="N63" i="8" s="1"/>
  <c r="Q62" i="8"/>
  <c r="R62" i="8" s="1"/>
  <c r="O62" i="8"/>
  <c r="P62" i="8" s="1"/>
  <c r="M62" i="8"/>
  <c r="N62" i="8" s="1"/>
  <c r="Q61" i="8"/>
  <c r="R61" i="8" s="1"/>
  <c r="O61" i="8"/>
  <c r="P61" i="8" s="1"/>
  <c r="M61" i="8"/>
  <c r="N61" i="8" s="1"/>
  <c r="Q60" i="8"/>
  <c r="O60" i="8"/>
  <c r="P60" i="8" s="1"/>
  <c r="M60" i="8"/>
  <c r="N60" i="8" s="1"/>
  <c r="Q59" i="8"/>
  <c r="R59" i="8" s="1"/>
  <c r="O59" i="8"/>
  <c r="P59" i="8" s="1"/>
  <c r="M59" i="8"/>
  <c r="N59" i="8" s="1"/>
  <c r="Q58" i="8"/>
  <c r="R58" i="8" s="1"/>
  <c r="O58" i="8"/>
  <c r="P58" i="8" s="1"/>
  <c r="M58" i="8"/>
  <c r="Q57" i="8"/>
  <c r="R57" i="8" s="1"/>
  <c r="O57" i="8"/>
  <c r="P57" i="8" s="1"/>
  <c r="M57" i="8"/>
  <c r="N57" i="8" s="1"/>
  <c r="Q56" i="8"/>
  <c r="O56" i="8"/>
  <c r="M56" i="8"/>
  <c r="Q55" i="8"/>
  <c r="R55" i="8" s="1"/>
  <c r="O55" i="8"/>
  <c r="P55" i="8" s="1"/>
  <c r="M55" i="8"/>
  <c r="N55" i="8" s="1"/>
  <c r="Q54" i="8"/>
  <c r="R54" i="8" s="1"/>
  <c r="O54" i="8"/>
  <c r="P54" i="8" s="1"/>
  <c r="M54" i="8"/>
  <c r="N54" i="8" s="1"/>
  <c r="Q53" i="8"/>
  <c r="O53" i="8"/>
  <c r="P53" i="8" s="1"/>
  <c r="M53" i="8"/>
  <c r="N53" i="8" s="1"/>
  <c r="Q40" i="8"/>
  <c r="O40" i="8"/>
  <c r="M40" i="8"/>
  <c r="Q39" i="8"/>
  <c r="O39" i="8"/>
  <c r="M39" i="8"/>
  <c r="Q38" i="8"/>
  <c r="O38" i="8"/>
  <c r="M38" i="8"/>
  <c r="Q37" i="8"/>
  <c r="O37" i="8"/>
  <c r="M37" i="8"/>
  <c r="Q36" i="8"/>
  <c r="O36" i="8"/>
  <c r="M36" i="8"/>
  <c r="Q35" i="8"/>
  <c r="R35" i="8" s="1"/>
  <c r="O35" i="8"/>
  <c r="P35" i="8" s="1"/>
  <c r="M35" i="8"/>
  <c r="N35" i="8" s="1"/>
  <c r="Q34" i="8"/>
  <c r="O34" i="8"/>
  <c r="M34" i="8"/>
  <c r="Q33" i="8"/>
  <c r="R33" i="8" s="1"/>
  <c r="O33" i="8"/>
  <c r="P33" i="8" s="1"/>
  <c r="M33" i="8"/>
  <c r="N33" i="8" s="1"/>
  <c r="Q32" i="8"/>
  <c r="O32" i="8"/>
  <c r="M32" i="8"/>
  <c r="Q31" i="8"/>
  <c r="R31" i="8" s="1"/>
  <c r="O31" i="8"/>
  <c r="P31" i="8" s="1"/>
  <c r="M31" i="8"/>
  <c r="N31" i="8" s="1"/>
  <c r="Q30" i="8"/>
  <c r="O30" i="8"/>
  <c r="P30" i="8" s="1"/>
  <c r="M30" i="8"/>
  <c r="N30" i="8" s="1"/>
  <c r="Q29" i="8"/>
  <c r="R29" i="8" s="1"/>
  <c r="O29" i="8"/>
  <c r="P29" i="8" s="1"/>
  <c r="M29" i="8"/>
  <c r="N29" i="8" s="1"/>
  <c r="Q9" i="8"/>
  <c r="R9" i="8" s="1"/>
  <c r="O9" i="8"/>
  <c r="P9" i="8" s="1"/>
  <c r="M9" i="8"/>
  <c r="N9" i="8" s="1"/>
  <c r="Q8" i="8"/>
  <c r="R8" i="8" s="1"/>
  <c r="O8" i="8"/>
  <c r="P8" i="8" s="1"/>
  <c r="M8" i="8"/>
  <c r="N8" i="8" s="1"/>
  <c r="Q7" i="8"/>
  <c r="R7" i="8" s="1"/>
  <c r="O7" i="8"/>
  <c r="P7" i="8" s="1"/>
  <c r="M7" i="8"/>
  <c r="N7" i="8" s="1"/>
  <c r="Q6" i="8"/>
  <c r="R6" i="8" s="1"/>
  <c r="O6" i="8"/>
  <c r="P6" i="8" s="1"/>
  <c r="M6" i="8"/>
  <c r="N6" i="8" s="1"/>
  <c r="Q5" i="8"/>
  <c r="R5" i="8" s="1"/>
  <c r="O5" i="8"/>
  <c r="P5" i="8" s="1"/>
  <c r="M5" i="8"/>
  <c r="N5" i="8" s="1"/>
  <c r="I1546" i="6"/>
  <c r="G1546" i="6"/>
  <c r="E1546" i="6"/>
  <c r="I1544" i="6"/>
  <c r="G1544" i="6"/>
  <c r="E1544" i="6"/>
  <c r="I1543" i="6"/>
  <c r="G1543" i="6"/>
  <c r="E1543" i="6"/>
  <c r="I1539" i="6"/>
  <c r="G1539" i="6"/>
  <c r="E1539" i="6"/>
  <c r="I1538" i="6"/>
  <c r="G1538" i="6"/>
  <c r="H1538" i="6" s="1"/>
  <c r="H1540" i="6" s="1"/>
  <c r="F227" i="7" s="1"/>
  <c r="E1538" i="6"/>
  <c r="I1534" i="6"/>
  <c r="J1534" i="6" s="1"/>
  <c r="G1534" i="6"/>
  <c r="H1534" i="6" s="1"/>
  <c r="E1534" i="6"/>
  <c r="F1534" i="6" s="1"/>
  <c r="I1533" i="6"/>
  <c r="G1533" i="6"/>
  <c r="H1533" i="6" s="1"/>
  <c r="E1533" i="6"/>
  <c r="I1529" i="6"/>
  <c r="G1529" i="6"/>
  <c r="E1529" i="6"/>
  <c r="I1528" i="6"/>
  <c r="G1528" i="6"/>
  <c r="E1528" i="6"/>
  <c r="I1524" i="6"/>
  <c r="G1524" i="6"/>
  <c r="E1524" i="6"/>
  <c r="I1523" i="6"/>
  <c r="G1523" i="6"/>
  <c r="E1523" i="6"/>
  <c r="I1522" i="6"/>
  <c r="G1522" i="6"/>
  <c r="E1522" i="6"/>
  <c r="I1518" i="6"/>
  <c r="G1518" i="6"/>
  <c r="E1518" i="6"/>
  <c r="I1517" i="6"/>
  <c r="G1517" i="6"/>
  <c r="H1517" i="6" s="1"/>
  <c r="H1519" i="6" s="1"/>
  <c r="F223" i="7" s="1"/>
  <c r="G808" i="6" s="1"/>
  <c r="H808" i="6" s="1"/>
  <c r="E1517" i="6"/>
  <c r="I1513" i="6"/>
  <c r="G1513" i="6"/>
  <c r="K1513" i="6" s="1"/>
  <c r="E1513" i="6"/>
  <c r="I1512" i="6"/>
  <c r="G1512" i="6"/>
  <c r="E1512" i="6"/>
  <c r="I1511" i="6"/>
  <c r="G1511" i="6"/>
  <c r="E1511" i="6"/>
  <c r="I1506" i="6"/>
  <c r="G1506" i="6"/>
  <c r="E1506" i="6"/>
  <c r="I1505" i="6"/>
  <c r="G1505" i="6"/>
  <c r="E1505" i="6"/>
  <c r="I1501" i="6"/>
  <c r="G1501" i="6"/>
  <c r="E1501" i="6"/>
  <c r="I1500" i="6"/>
  <c r="G1500" i="6"/>
  <c r="E1500" i="6"/>
  <c r="I1499" i="6"/>
  <c r="G1499" i="6"/>
  <c r="E1499" i="6"/>
  <c r="I1494" i="6"/>
  <c r="G1494" i="6"/>
  <c r="E1494" i="6"/>
  <c r="I1489" i="6"/>
  <c r="G1489" i="6"/>
  <c r="E1489" i="6"/>
  <c r="I1488" i="6"/>
  <c r="G1488" i="6"/>
  <c r="E1488" i="6"/>
  <c r="I1483" i="6"/>
  <c r="G1483" i="6"/>
  <c r="E1483" i="6"/>
  <c r="I1482" i="6"/>
  <c r="G1482" i="6"/>
  <c r="E1482" i="6"/>
  <c r="I1476" i="6"/>
  <c r="G1476" i="6"/>
  <c r="E1476" i="6"/>
  <c r="I1475" i="6"/>
  <c r="G1475" i="6"/>
  <c r="E1475" i="6"/>
  <c r="I1474" i="6"/>
  <c r="G1474" i="6"/>
  <c r="E1474" i="6"/>
  <c r="I1473" i="6"/>
  <c r="G1473" i="6"/>
  <c r="E1473" i="6"/>
  <c r="I1472" i="6"/>
  <c r="G1472" i="6"/>
  <c r="E1472" i="6"/>
  <c r="F1472" i="6" s="1"/>
  <c r="I1471" i="6"/>
  <c r="G1471" i="6"/>
  <c r="E1471" i="6"/>
  <c r="I1466" i="6"/>
  <c r="G1466" i="6"/>
  <c r="E1466" i="6"/>
  <c r="I1465" i="6"/>
  <c r="G1465" i="6"/>
  <c r="E1465" i="6"/>
  <c r="I1464" i="6"/>
  <c r="G1464" i="6"/>
  <c r="E1464" i="6"/>
  <c r="I1463" i="6"/>
  <c r="G1463" i="6"/>
  <c r="E1463" i="6"/>
  <c r="I1462" i="6"/>
  <c r="G1462" i="6"/>
  <c r="E1462" i="6"/>
  <c r="I1461" i="6"/>
  <c r="G1461" i="6"/>
  <c r="E1461" i="6"/>
  <c r="I1456" i="6"/>
  <c r="G1456" i="6"/>
  <c r="E1456" i="6"/>
  <c r="I1455" i="6"/>
  <c r="G1455" i="6"/>
  <c r="E1455" i="6"/>
  <c r="I1454" i="6"/>
  <c r="G1454" i="6"/>
  <c r="K1454" i="6" s="1"/>
  <c r="E1454" i="6"/>
  <c r="I1453" i="6"/>
  <c r="G1453" i="6"/>
  <c r="E1453" i="6"/>
  <c r="I1449" i="6"/>
  <c r="G1449" i="6"/>
  <c r="E1449" i="6"/>
  <c r="I1448" i="6"/>
  <c r="G1448" i="6"/>
  <c r="E1448" i="6"/>
  <c r="F1448" i="6" s="1"/>
  <c r="I1444" i="6"/>
  <c r="J1444" i="6" s="1"/>
  <c r="J1445" i="6" s="1"/>
  <c r="G212" i="7" s="1"/>
  <c r="I1436" i="6" s="1"/>
  <c r="J1436" i="6" s="1"/>
  <c r="G1444" i="6"/>
  <c r="E1444" i="6"/>
  <c r="I1443" i="6"/>
  <c r="G1443" i="6"/>
  <c r="E1443" i="6"/>
  <c r="I1442" i="6"/>
  <c r="G1442" i="6"/>
  <c r="E1442" i="6"/>
  <c r="I1441" i="6"/>
  <c r="G1441" i="6"/>
  <c r="E1441" i="6"/>
  <c r="I1435" i="6"/>
  <c r="G1435" i="6"/>
  <c r="E1435" i="6"/>
  <c r="I1430" i="6"/>
  <c r="G1430" i="6"/>
  <c r="E1430" i="6"/>
  <c r="I1429" i="6"/>
  <c r="G1429" i="6"/>
  <c r="E1429" i="6"/>
  <c r="I1428" i="6"/>
  <c r="G1428" i="6"/>
  <c r="E1428" i="6"/>
  <c r="I1427" i="6"/>
  <c r="G1427" i="6"/>
  <c r="E1427" i="6"/>
  <c r="I1426" i="6"/>
  <c r="G1426" i="6"/>
  <c r="E1426" i="6"/>
  <c r="I1425" i="6"/>
  <c r="G1425" i="6"/>
  <c r="E1425" i="6"/>
  <c r="I1421" i="6"/>
  <c r="G1421" i="6"/>
  <c r="E1421" i="6"/>
  <c r="I1420" i="6"/>
  <c r="G1420" i="6"/>
  <c r="E1420" i="6"/>
  <c r="I1419" i="6"/>
  <c r="G1419" i="6"/>
  <c r="E1419" i="6"/>
  <c r="I1418" i="6"/>
  <c r="G1418" i="6"/>
  <c r="E1418" i="6"/>
  <c r="I1417" i="6"/>
  <c r="G1417" i="6"/>
  <c r="E1417" i="6"/>
  <c r="I1416" i="6"/>
  <c r="G1416" i="6"/>
  <c r="E1416" i="6"/>
  <c r="I1411" i="6"/>
  <c r="G1411" i="6"/>
  <c r="E1411" i="6"/>
  <c r="I1407" i="6"/>
  <c r="G1407" i="6"/>
  <c r="E1407" i="6"/>
  <c r="I1406" i="6"/>
  <c r="G1406" i="6"/>
  <c r="E1406" i="6"/>
  <c r="I1405" i="6"/>
  <c r="G1405" i="6"/>
  <c r="E1405" i="6"/>
  <c r="I1404" i="6"/>
  <c r="G1404" i="6"/>
  <c r="E1404" i="6"/>
  <c r="I1400" i="6"/>
  <c r="J1400" i="6" s="1"/>
  <c r="J1401" i="6" s="1"/>
  <c r="G206" i="7" s="1"/>
  <c r="G1400" i="6"/>
  <c r="E1400" i="6"/>
  <c r="I1399" i="6"/>
  <c r="G1399" i="6"/>
  <c r="E1399" i="6"/>
  <c r="I1395" i="6"/>
  <c r="G1395" i="6"/>
  <c r="E1395" i="6"/>
  <c r="I1394" i="6"/>
  <c r="G1394" i="6"/>
  <c r="E1394" i="6"/>
  <c r="I1393" i="6"/>
  <c r="G1393" i="6"/>
  <c r="E1393" i="6"/>
  <c r="I1388" i="6"/>
  <c r="G1388" i="6"/>
  <c r="E1388" i="6"/>
  <c r="I1387" i="6"/>
  <c r="G1387" i="6"/>
  <c r="E1387" i="6"/>
  <c r="I1382" i="6"/>
  <c r="G1382" i="6"/>
  <c r="E1382" i="6"/>
  <c r="I1381" i="6"/>
  <c r="G1381" i="6"/>
  <c r="E1381" i="6"/>
  <c r="I1376" i="6"/>
  <c r="G1376" i="6"/>
  <c r="H1376" i="6" s="1"/>
  <c r="H1378" i="6" s="1"/>
  <c r="E1376" i="6"/>
  <c r="I1375" i="6"/>
  <c r="G1375" i="6"/>
  <c r="E1375" i="6"/>
  <c r="I1370" i="6"/>
  <c r="G1370" i="6"/>
  <c r="E1370" i="6"/>
  <c r="I1369" i="6"/>
  <c r="G1369" i="6"/>
  <c r="E1369" i="6"/>
  <c r="I1368" i="6"/>
  <c r="G1368" i="6"/>
  <c r="E1368" i="6"/>
  <c r="I1367" i="6"/>
  <c r="G1367" i="6"/>
  <c r="E1367" i="6"/>
  <c r="I1366" i="6"/>
  <c r="G1366" i="6"/>
  <c r="E1366" i="6"/>
  <c r="I1365" i="6"/>
  <c r="G1365" i="6"/>
  <c r="E1365" i="6"/>
  <c r="I1364" i="6"/>
  <c r="G1364" i="6"/>
  <c r="E1364" i="6"/>
  <c r="I1363" i="6"/>
  <c r="G1363" i="6"/>
  <c r="E1363" i="6"/>
  <c r="I1362" i="6"/>
  <c r="G1362" i="6"/>
  <c r="E1362" i="6"/>
  <c r="I1357" i="6"/>
  <c r="G1357" i="6"/>
  <c r="E1357" i="6"/>
  <c r="I1353" i="6"/>
  <c r="G1353" i="6"/>
  <c r="E1353" i="6"/>
  <c r="I1351" i="6"/>
  <c r="G1351" i="6"/>
  <c r="E1351" i="6"/>
  <c r="I1350" i="6"/>
  <c r="G1350" i="6"/>
  <c r="E1350" i="6"/>
  <c r="I1349" i="6"/>
  <c r="G1349" i="6"/>
  <c r="E1349" i="6"/>
  <c r="I1348" i="6"/>
  <c r="G1348" i="6"/>
  <c r="E1348" i="6"/>
  <c r="I1342" i="6"/>
  <c r="G1342" i="6"/>
  <c r="E1342" i="6"/>
  <c r="I1341" i="6"/>
  <c r="G1341" i="6"/>
  <c r="E1341" i="6"/>
  <c r="I1340" i="6"/>
  <c r="G1340" i="6"/>
  <c r="E1340" i="6"/>
  <c r="I1336" i="6"/>
  <c r="G1336" i="6"/>
  <c r="E1336" i="6"/>
  <c r="I1335" i="6"/>
  <c r="G1335" i="6"/>
  <c r="E1335" i="6"/>
  <c r="I1334" i="6"/>
  <c r="G1334" i="6"/>
  <c r="E1334" i="6"/>
  <c r="I1333" i="6"/>
  <c r="G1333" i="6"/>
  <c r="E1333" i="6"/>
  <c r="I1332" i="6"/>
  <c r="G1332" i="6"/>
  <c r="E1332" i="6"/>
  <c r="F1332" i="6" s="1"/>
  <c r="I1327" i="6"/>
  <c r="G1327" i="6"/>
  <c r="E1327" i="6"/>
  <c r="I1326" i="6"/>
  <c r="G1326" i="6"/>
  <c r="E1326" i="6"/>
  <c r="I1325" i="6"/>
  <c r="G1325" i="6"/>
  <c r="E1325" i="6"/>
  <c r="I1324" i="6"/>
  <c r="G1324" i="6"/>
  <c r="E1324" i="6"/>
  <c r="I1323" i="6"/>
  <c r="G1323" i="6"/>
  <c r="E1323" i="6"/>
  <c r="I1322" i="6"/>
  <c r="G1322" i="6"/>
  <c r="E1322" i="6"/>
  <c r="I1321" i="6"/>
  <c r="G1321" i="6"/>
  <c r="E1321" i="6"/>
  <c r="I1320" i="6"/>
  <c r="G1320" i="6"/>
  <c r="E1320" i="6"/>
  <c r="I1319" i="6"/>
  <c r="J1319" i="6" s="1"/>
  <c r="G1319" i="6"/>
  <c r="E1319" i="6"/>
  <c r="I1313" i="6"/>
  <c r="G1313" i="6"/>
  <c r="E1313" i="6"/>
  <c r="I1312" i="6"/>
  <c r="G1312" i="6"/>
  <c r="E1312" i="6"/>
  <c r="I1311" i="6"/>
  <c r="G1311" i="6"/>
  <c r="E1311" i="6"/>
  <c r="I1307" i="6"/>
  <c r="G1307" i="6"/>
  <c r="E1307" i="6"/>
  <c r="I1305" i="6"/>
  <c r="G1305" i="6"/>
  <c r="E1305" i="6"/>
  <c r="I1300" i="6"/>
  <c r="G1300" i="6"/>
  <c r="E1300" i="6"/>
  <c r="I1299" i="6"/>
  <c r="G1299" i="6"/>
  <c r="E1299" i="6"/>
  <c r="I1294" i="6"/>
  <c r="G1294" i="6"/>
  <c r="E1294" i="6"/>
  <c r="I1293" i="6"/>
  <c r="G1293" i="6"/>
  <c r="E1293" i="6"/>
  <c r="I1292" i="6"/>
  <c r="G1292" i="6"/>
  <c r="E1292" i="6"/>
  <c r="I1291" i="6"/>
  <c r="G1291" i="6"/>
  <c r="E1291" i="6"/>
  <c r="I1290" i="6"/>
  <c r="G1290" i="6"/>
  <c r="E1290" i="6"/>
  <c r="I1289" i="6"/>
  <c r="G1289" i="6"/>
  <c r="E1289" i="6"/>
  <c r="I1288" i="6"/>
  <c r="G1288" i="6"/>
  <c r="E1288" i="6"/>
  <c r="I1287" i="6"/>
  <c r="G1287" i="6"/>
  <c r="E1287" i="6"/>
  <c r="I1286" i="6"/>
  <c r="G1286" i="6"/>
  <c r="E1286" i="6"/>
  <c r="I1281" i="6"/>
  <c r="G1281" i="6"/>
  <c r="E1281" i="6"/>
  <c r="I1280" i="6"/>
  <c r="G1280" i="6"/>
  <c r="E1280" i="6"/>
  <c r="I1279" i="6"/>
  <c r="G1279" i="6"/>
  <c r="E1279" i="6"/>
  <c r="I1278" i="6"/>
  <c r="G1278" i="6"/>
  <c r="E1278" i="6"/>
  <c r="I1277" i="6"/>
  <c r="G1277" i="6"/>
  <c r="E1277" i="6"/>
  <c r="I1276" i="6"/>
  <c r="G1276" i="6"/>
  <c r="E1276" i="6"/>
  <c r="I1275" i="6"/>
  <c r="G1275" i="6"/>
  <c r="E1275" i="6"/>
  <c r="I1274" i="6"/>
  <c r="G1274" i="6"/>
  <c r="E1274" i="6"/>
  <c r="I1273" i="6"/>
  <c r="G1273" i="6"/>
  <c r="E1273" i="6"/>
  <c r="I1269" i="6"/>
  <c r="G1269" i="6"/>
  <c r="E1269" i="6"/>
  <c r="I1259" i="6"/>
  <c r="J1259" i="6" s="1"/>
  <c r="J1260" i="6" s="1"/>
  <c r="G188" i="7" s="1"/>
  <c r="I513" i="6" s="1"/>
  <c r="J513" i="6" s="1"/>
  <c r="G1259" i="6"/>
  <c r="E1259" i="6"/>
  <c r="I1255" i="6"/>
  <c r="G1255" i="6"/>
  <c r="E1255" i="6"/>
  <c r="I1254" i="6"/>
  <c r="G1254" i="6"/>
  <c r="E1254" i="6"/>
  <c r="I1249" i="6"/>
  <c r="G1249" i="6"/>
  <c r="E1249" i="6"/>
  <c r="I1248" i="6"/>
  <c r="G1248" i="6"/>
  <c r="E1248" i="6"/>
  <c r="I1243" i="6"/>
  <c r="G1243" i="6"/>
  <c r="E1243" i="6"/>
  <c r="I1242" i="6"/>
  <c r="G1242" i="6"/>
  <c r="E1242" i="6"/>
  <c r="I1238" i="6"/>
  <c r="G1238" i="6"/>
  <c r="E1238" i="6"/>
  <c r="I1234" i="6"/>
  <c r="G1234" i="6"/>
  <c r="E1234" i="6"/>
  <c r="I1229" i="6"/>
  <c r="G1229" i="6"/>
  <c r="E1229" i="6"/>
  <c r="I1228" i="6"/>
  <c r="G1228" i="6"/>
  <c r="E1228" i="6"/>
  <c r="I1227" i="6"/>
  <c r="G1227" i="6"/>
  <c r="E1227" i="6"/>
  <c r="I1226" i="6"/>
  <c r="G1226" i="6"/>
  <c r="E1226" i="6"/>
  <c r="I1225" i="6"/>
  <c r="G1225" i="6"/>
  <c r="E1225" i="6"/>
  <c r="I1223" i="6"/>
  <c r="G1223" i="6"/>
  <c r="E1223" i="6"/>
  <c r="F1223" i="6" s="1"/>
  <c r="I1222" i="6"/>
  <c r="J1222" i="6" s="1"/>
  <c r="G1222" i="6"/>
  <c r="E1222" i="6"/>
  <c r="I1221" i="6"/>
  <c r="G1221" i="6"/>
  <c r="E1221" i="6"/>
  <c r="I1216" i="6"/>
  <c r="G1216" i="6"/>
  <c r="E1216" i="6"/>
  <c r="I1215" i="6"/>
  <c r="G1215" i="6"/>
  <c r="E1215" i="6"/>
  <c r="I1214" i="6"/>
  <c r="G1214" i="6"/>
  <c r="E1214" i="6"/>
  <c r="I1213" i="6"/>
  <c r="G1213" i="6"/>
  <c r="E1213" i="6"/>
  <c r="I1212" i="6"/>
  <c r="G1212" i="6"/>
  <c r="E1212" i="6"/>
  <c r="I1210" i="6"/>
  <c r="G1210" i="6"/>
  <c r="E1210" i="6"/>
  <c r="I1209" i="6"/>
  <c r="G1209" i="6"/>
  <c r="E1209" i="6"/>
  <c r="I1208" i="6"/>
  <c r="G1208" i="6"/>
  <c r="E1208" i="6"/>
  <c r="I1203" i="6"/>
  <c r="G1203" i="6"/>
  <c r="E1203" i="6"/>
  <c r="I1202" i="6"/>
  <c r="G1202" i="6"/>
  <c r="E1202" i="6"/>
  <c r="I1201" i="6"/>
  <c r="G1201" i="6"/>
  <c r="E1201" i="6"/>
  <c r="I1200" i="6"/>
  <c r="G1200" i="6"/>
  <c r="E1200" i="6"/>
  <c r="I1199" i="6"/>
  <c r="G1199" i="6"/>
  <c r="E1199" i="6"/>
  <c r="I1197" i="6"/>
  <c r="G1197" i="6"/>
  <c r="E1197" i="6"/>
  <c r="I1196" i="6"/>
  <c r="G1196" i="6"/>
  <c r="E1196" i="6"/>
  <c r="I1195" i="6"/>
  <c r="G1195" i="6"/>
  <c r="E1195" i="6"/>
  <c r="I1190" i="6"/>
  <c r="G1190" i="6"/>
  <c r="E1190" i="6"/>
  <c r="I1189" i="6"/>
  <c r="G1189" i="6"/>
  <c r="E1189" i="6"/>
  <c r="I1188" i="6"/>
  <c r="G1188" i="6"/>
  <c r="E1188" i="6"/>
  <c r="I1187" i="6"/>
  <c r="G1187" i="6"/>
  <c r="E1187" i="6"/>
  <c r="I1186" i="6"/>
  <c r="G1186" i="6"/>
  <c r="E1186" i="6"/>
  <c r="I1184" i="6"/>
  <c r="G1184" i="6"/>
  <c r="E1184" i="6"/>
  <c r="I1183" i="6"/>
  <c r="G1183" i="6"/>
  <c r="E1183" i="6"/>
  <c r="I1182" i="6"/>
  <c r="G1182" i="6"/>
  <c r="E1182" i="6"/>
  <c r="I1177" i="6"/>
  <c r="G1177" i="6"/>
  <c r="E1177" i="6"/>
  <c r="I1163" i="6"/>
  <c r="G1163" i="6"/>
  <c r="E1163" i="6"/>
  <c r="I1158" i="6"/>
  <c r="G1158" i="6"/>
  <c r="H1158" i="6" s="1"/>
  <c r="E1158" i="6"/>
  <c r="I1157" i="6"/>
  <c r="G1157" i="6"/>
  <c r="E1157" i="6"/>
  <c r="I1151" i="6"/>
  <c r="J1151" i="6" s="1"/>
  <c r="G1151" i="6"/>
  <c r="E1151" i="6"/>
  <c r="I1150" i="6"/>
  <c r="G1150" i="6"/>
  <c r="E1150" i="6"/>
  <c r="I1145" i="6"/>
  <c r="G1145" i="6"/>
  <c r="E1145" i="6"/>
  <c r="I1144" i="6"/>
  <c r="G1144" i="6"/>
  <c r="E1144" i="6"/>
  <c r="I1140" i="6"/>
  <c r="G1140" i="6"/>
  <c r="E1140" i="6"/>
  <c r="I1135" i="6"/>
  <c r="G1135" i="6"/>
  <c r="E1135" i="6"/>
  <c r="I1134" i="6"/>
  <c r="G1134" i="6"/>
  <c r="E1134" i="6"/>
  <c r="I1128" i="6"/>
  <c r="G1128" i="6"/>
  <c r="E1128" i="6"/>
  <c r="I1127" i="6"/>
  <c r="G1127" i="6"/>
  <c r="E1127" i="6"/>
  <c r="I1122" i="6"/>
  <c r="G1122" i="6"/>
  <c r="E1122" i="6"/>
  <c r="I1121" i="6"/>
  <c r="G1121" i="6"/>
  <c r="E1121" i="6"/>
  <c r="I1116" i="6"/>
  <c r="G1116" i="6"/>
  <c r="E1116" i="6"/>
  <c r="I1115" i="6"/>
  <c r="G1115" i="6"/>
  <c r="E1115" i="6"/>
  <c r="I1110" i="6"/>
  <c r="G1110" i="6"/>
  <c r="E1110" i="6"/>
  <c r="I1109" i="6"/>
  <c r="G1109" i="6"/>
  <c r="E1109" i="6"/>
  <c r="I1104" i="6"/>
  <c r="G1104" i="6"/>
  <c r="E1104" i="6"/>
  <c r="I1103" i="6"/>
  <c r="G1103" i="6"/>
  <c r="E1103" i="6"/>
  <c r="F1103" i="6" s="1"/>
  <c r="I1099" i="6"/>
  <c r="G1099" i="6"/>
  <c r="E1099" i="6"/>
  <c r="I1098" i="6"/>
  <c r="G1098" i="6"/>
  <c r="E1098" i="6"/>
  <c r="I1097" i="6"/>
  <c r="G1097" i="6"/>
  <c r="E1097" i="6"/>
  <c r="I1092" i="6"/>
  <c r="G1092" i="6"/>
  <c r="E1092" i="6"/>
  <c r="I1091" i="6"/>
  <c r="G1091" i="6"/>
  <c r="E1091" i="6"/>
  <c r="I1087" i="6"/>
  <c r="G1087" i="6"/>
  <c r="E1087" i="6"/>
  <c r="I1086" i="6"/>
  <c r="G1086" i="6"/>
  <c r="E1086" i="6"/>
  <c r="I1085" i="6"/>
  <c r="G1085" i="6"/>
  <c r="E1085" i="6"/>
  <c r="I1081" i="6"/>
  <c r="G1081" i="6"/>
  <c r="E1081" i="6"/>
  <c r="I1077" i="6"/>
  <c r="I1076" i="6"/>
  <c r="G1076" i="6"/>
  <c r="E1076" i="6"/>
  <c r="I1075" i="6"/>
  <c r="G1075" i="6"/>
  <c r="E1075" i="6"/>
  <c r="I1071" i="6"/>
  <c r="G1071" i="6"/>
  <c r="E1071" i="6"/>
  <c r="I1070" i="6"/>
  <c r="G1070" i="6"/>
  <c r="E1070" i="6"/>
  <c r="I1066" i="6"/>
  <c r="G1066" i="6"/>
  <c r="E1066" i="6"/>
  <c r="I1064" i="6"/>
  <c r="G1064" i="6"/>
  <c r="E1064" i="6"/>
  <c r="I1063" i="6"/>
  <c r="G1063" i="6"/>
  <c r="E1063" i="6"/>
  <c r="I1058" i="6"/>
  <c r="G1058" i="6"/>
  <c r="E1058" i="6"/>
  <c r="I1057" i="6"/>
  <c r="G1057" i="6"/>
  <c r="E1057" i="6"/>
  <c r="I1052" i="6"/>
  <c r="G1052" i="6"/>
  <c r="E1052" i="6"/>
  <c r="I1051" i="6"/>
  <c r="G1051" i="6"/>
  <c r="E1051" i="6"/>
  <c r="K1051" i="6" s="1"/>
  <c r="I1050" i="6"/>
  <c r="G1050" i="6"/>
  <c r="E1050" i="6"/>
  <c r="I1049" i="6"/>
  <c r="G1049" i="6"/>
  <c r="E1049" i="6"/>
  <c r="I1048" i="6"/>
  <c r="G1048" i="6"/>
  <c r="E1048" i="6"/>
  <c r="I1047" i="6"/>
  <c r="G1047" i="6"/>
  <c r="E1047" i="6"/>
  <c r="I1043" i="6"/>
  <c r="G1043" i="6"/>
  <c r="E1043" i="6"/>
  <c r="I1042" i="6"/>
  <c r="G1042" i="6"/>
  <c r="E1042" i="6"/>
  <c r="I1037" i="6"/>
  <c r="G1037" i="6"/>
  <c r="E1037" i="6"/>
  <c r="I1036" i="6"/>
  <c r="G1036" i="6"/>
  <c r="E1036" i="6"/>
  <c r="I1035" i="6"/>
  <c r="G1035" i="6"/>
  <c r="E1035" i="6"/>
  <c r="I1034" i="6"/>
  <c r="G1034" i="6"/>
  <c r="E1034" i="6"/>
  <c r="I1033" i="6"/>
  <c r="G1033" i="6"/>
  <c r="E1033" i="6"/>
  <c r="I1032" i="6"/>
  <c r="G1032" i="6"/>
  <c r="E1032" i="6"/>
  <c r="I1026" i="6"/>
  <c r="G1026" i="6"/>
  <c r="E1026" i="6"/>
  <c r="I1025" i="6"/>
  <c r="G1025" i="6"/>
  <c r="E1025" i="6"/>
  <c r="I1020" i="6"/>
  <c r="G1020" i="6"/>
  <c r="E1020" i="6"/>
  <c r="I1019" i="6"/>
  <c r="G1019" i="6"/>
  <c r="E1019" i="6"/>
  <c r="I1013" i="6"/>
  <c r="G1013" i="6"/>
  <c r="H1013" i="6" s="1"/>
  <c r="E1013" i="6"/>
  <c r="I1012" i="6"/>
  <c r="G1012" i="6"/>
  <c r="E1012" i="6"/>
  <c r="I1008" i="6"/>
  <c r="G1008" i="6"/>
  <c r="E1008" i="6"/>
  <c r="I1007" i="6"/>
  <c r="G1007" i="6"/>
  <c r="E1007" i="6"/>
  <c r="K1007" i="6" s="1"/>
  <c r="I1003" i="6"/>
  <c r="G1003" i="6"/>
  <c r="E1003" i="6"/>
  <c r="I1002" i="6"/>
  <c r="G1002" i="6"/>
  <c r="E1002" i="6"/>
  <c r="I998" i="6"/>
  <c r="G998" i="6"/>
  <c r="E998" i="6"/>
  <c r="I996" i="6"/>
  <c r="G996" i="6"/>
  <c r="E996" i="6"/>
  <c r="I995" i="6"/>
  <c r="G995" i="6"/>
  <c r="E995" i="6"/>
  <c r="I991" i="6"/>
  <c r="G991" i="6"/>
  <c r="E991" i="6"/>
  <c r="I987" i="6"/>
  <c r="G987" i="6"/>
  <c r="E987" i="6"/>
  <c r="I983" i="6"/>
  <c r="G983" i="6"/>
  <c r="E983" i="6"/>
  <c r="I982" i="6"/>
  <c r="G982" i="6"/>
  <c r="E982" i="6"/>
  <c r="I978" i="6"/>
  <c r="G978" i="6"/>
  <c r="E978" i="6"/>
  <c r="I977" i="6"/>
  <c r="G977" i="6"/>
  <c r="E977" i="6"/>
  <c r="I973" i="6"/>
  <c r="G973" i="6"/>
  <c r="E973" i="6"/>
  <c r="I972" i="6"/>
  <c r="G972" i="6"/>
  <c r="E972" i="6"/>
  <c r="I971" i="6"/>
  <c r="G971" i="6"/>
  <c r="E971" i="6"/>
  <c r="I970" i="6"/>
  <c r="G970" i="6"/>
  <c r="E970" i="6"/>
  <c r="I969" i="6"/>
  <c r="G969" i="6"/>
  <c r="E969" i="6"/>
  <c r="I968" i="6"/>
  <c r="G968" i="6"/>
  <c r="E968" i="6"/>
  <c r="I967" i="6"/>
  <c r="G967" i="6"/>
  <c r="E967" i="6"/>
  <c r="I966" i="6"/>
  <c r="G966" i="6"/>
  <c r="E966" i="6"/>
  <c r="F966" i="6" s="1"/>
  <c r="I962" i="6"/>
  <c r="G962" i="6"/>
  <c r="E962" i="6"/>
  <c r="I961" i="6"/>
  <c r="G961" i="6"/>
  <c r="E961" i="6"/>
  <c r="I960" i="6"/>
  <c r="G960" i="6"/>
  <c r="E960" i="6"/>
  <c r="I959" i="6"/>
  <c r="G959" i="6"/>
  <c r="E959" i="6"/>
  <c r="I958" i="6"/>
  <c r="G958" i="6"/>
  <c r="E958" i="6"/>
  <c r="I957" i="6"/>
  <c r="G957" i="6"/>
  <c r="E957" i="6"/>
  <c r="I956" i="6"/>
  <c r="G956" i="6"/>
  <c r="E956" i="6"/>
  <c r="I955" i="6"/>
  <c r="G955" i="6"/>
  <c r="E955" i="6"/>
  <c r="I954" i="6"/>
  <c r="G954" i="6"/>
  <c r="E954" i="6"/>
  <c r="I953" i="6"/>
  <c r="G953" i="6"/>
  <c r="E953" i="6"/>
  <c r="I945" i="6"/>
  <c r="G945" i="6"/>
  <c r="E945" i="6"/>
  <c r="I944" i="6"/>
  <c r="G944" i="6"/>
  <c r="E944" i="6"/>
  <c r="I943" i="6"/>
  <c r="G943" i="6"/>
  <c r="E943" i="6"/>
  <c r="I942" i="6"/>
  <c r="G942" i="6"/>
  <c r="E942" i="6"/>
  <c r="I941" i="6"/>
  <c r="J941" i="6" s="1"/>
  <c r="G941" i="6"/>
  <c r="E941" i="6"/>
  <c r="I940" i="6"/>
  <c r="G940" i="6"/>
  <c r="E940" i="6"/>
  <c r="I939" i="6"/>
  <c r="G939" i="6"/>
  <c r="E939" i="6"/>
  <c r="I935" i="6"/>
  <c r="G935" i="6"/>
  <c r="E935" i="6"/>
  <c r="I933" i="6"/>
  <c r="G933" i="6"/>
  <c r="E933" i="6"/>
  <c r="I932" i="6"/>
  <c r="G932" i="6"/>
  <c r="E932" i="6"/>
  <c r="I927" i="6"/>
  <c r="G927" i="6"/>
  <c r="E927" i="6"/>
  <c r="I923" i="6"/>
  <c r="G923" i="6"/>
  <c r="E923" i="6"/>
  <c r="I922" i="6"/>
  <c r="G922" i="6"/>
  <c r="E922" i="6"/>
  <c r="I916" i="6"/>
  <c r="G916" i="6"/>
  <c r="E916" i="6"/>
  <c r="I915" i="6"/>
  <c r="G915" i="6"/>
  <c r="E915" i="6"/>
  <c r="I909" i="6"/>
  <c r="G909" i="6"/>
  <c r="E909" i="6"/>
  <c r="I908" i="6"/>
  <c r="G908" i="6"/>
  <c r="E908" i="6"/>
  <c r="I904" i="6"/>
  <c r="G904" i="6"/>
  <c r="E904" i="6"/>
  <c r="I903" i="6"/>
  <c r="G903" i="6"/>
  <c r="E903" i="6"/>
  <c r="F903" i="6" s="1"/>
  <c r="I902" i="6"/>
  <c r="J902" i="6" s="1"/>
  <c r="G902" i="6"/>
  <c r="E902" i="6"/>
  <c r="I901" i="6"/>
  <c r="G901" i="6"/>
  <c r="E901" i="6"/>
  <c r="I896" i="6"/>
  <c r="G896" i="6"/>
  <c r="K896" i="6" s="1"/>
  <c r="E896" i="6"/>
  <c r="I895" i="6"/>
  <c r="G895" i="6"/>
  <c r="E895" i="6"/>
  <c r="I891" i="6"/>
  <c r="G891" i="6"/>
  <c r="E891" i="6"/>
  <c r="I890" i="6"/>
  <c r="G890" i="6"/>
  <c r="E890" i="6"/>
  <c r="I885" i="6"/>
  <c r="G885" i="6"/>
  <c r="E885" i="6"/>
  <c r="I884" i="6"/>
  <c r="G884" i="6"/>
  <c r="E884" i="6"/>
  <c r="I879" i="6"/>
  <c r="G879" i="6"/>
  <c r="E879" i="6"/>
  <c r="I878" i="6"/>
  <c r="G878" i="6"/>
  <c r="E878" i="6"/>
  <c r="I872" i="6"/>
  <c r="G872" i="6"/>
  <c r="E872" i="6"/>
  <c r="I871" i="6"/>
  <c r="G871" i="6"/>
  <c r="E871" i="6"/>
  <c r="I867" i="6"/>
  <c r="G867" i="6"/>
  <c r="E867" i="6"/>
  <c r="I866" i="6"/>
  <c r="G866" i="6"/>
  <c r="E866" i="6"/>
  <c r="I862" i="6"/>
  <c r="G862" i="6"/>
  <c r="E862" i="6"/>
  <c r="I860" i="6"/>
  <c r="G860" i="6"/>
  <c r="E860" i="6"/>
  <c r="I859" i="6"/>
  <c r="G859" i="6"/>
  <c r="E859" i="6"/>
  <c r="I853" i="6"/>
  <c r="G853" i="6"/>
  <c r="E853" i="6"/>
  <c r="I852" i="6"/>
  <c r="G852" i="6"/>
  <c r="E852" i="6"/>
  <c r="I851" i="6"/>
  <c r="G851" i="6"/>
  <c r="E851" i="6"/>
  <c r="I846" i="6"/>
  <c r="G846" i="6"/>
  <c r="E846" i="6"/>
  <c r="I845" i="6"/>
  <c r="G845" i="6"/>
  <c r="E845" i="6"/>
  <c r="I840" i="6"/>
  <c r="J840" i="6" s="1"/>
  <c r="G840" i="6"/>
  <c r="H840" i="6" s="1"/>
  <c r="E840" i="6"/>
  <c r="I839" i="6"/>
  <c r="G839" i="6"/>
  <c r="E839" i="6"/>
  <c r="I834" i="6"/>
  <c r="J834" i="6" s="1"/>
  <c r="G834" i="6"/>
  <c r="E834" i="6"/>
  <c r="I830" i="6"/>
  <c r="G830" i="6"/>
  <c r="E830" i="6"/>
  <c r="I829" i="6"/>
  <c r="G829" i="6"/>
  <c r="K829" i="6" s="1"/>
  <c r="E829" i="6"/>
  <c r="I828" i="6"/>
  <c r="G828" i="6"/>
  <c r="E828" i="6"/>
  <c r="I827" i="6"/>
  <c r="G827" i="6"/>
  <c r="E827" i="6"/>
  <c r="I826" i="6"/>
  <c r="G826" i="6"/>
  <c r="E826" i="6"/>
  <c r="I825" i="6"/>
  <c r="G825" i="6"/>
  <c r="E825" i="6"/>
  <c r="I824" i="6"/>
  <c r="G824" i="6"/>
  <c r="E824" i="6"/>
  <c r="I823" i="6"/>
  <c r="G823" i="6"/>
  <c r="E823" i="6"/>
  <c r="I822" i="6"/>
  <c r="G822" i="6"/>
  <c r="E822" i="6"/>
  <c r="I821" i="6"/>
  <c r="G821" i="6"/>
  <c r="E821" i="6"/>
  <c r="I820" i="6"/>
  <c r="G820" i="6"/>
  <c r="E820" i="6"/>
  <c r="I819" i="6"/>
  <c r="G819" i="6"/>
  <c r="E819" i="6"/>
  <c r="I818" i="6"/>
  <c r="G818" i="6"/>
  <c r="E818" i="6"/>
  <c r="I817" i="6"/>
  <c r="G817" i="6"/>
  <c r="E817" i="6"/>
  <c r="I802" i="6"/>
  <c r="G802" i="6"/>
  <c r="E802" i="6"/>
  <c r="I801" i="6"/>
  <c r="G801" i="6"/>
  <c r="H801" i="6" s="1"/>
  <c r="E801" i="6"/>
  <c r="I796" i="6"/>
  <c r="G796" i="6"/>
  <c r="H796" i="6" s="1"/>
  <c r="E796" i="6"/>
  <c r="I792" i="6"/>
  <c r="G792" i="6"/>
  <c r="E792" i="6"/>
  <c r="I788" i="6"/>
  <c r="G788" i="6"/>
  <c r="E788" i="6"/>
  <c r="I787" i="6"/>
  <c r="G787" i="6"/>
  <c r="E787" i="6"/>
  <c r="I781" i="6"/>
  <c r="G781" i="6"/>
  <c r="E781" i="6"/>
  <c r="I777" i="6"/>
  <c r="G777" i="6"/>
  <c r="E777" i="6"/>
  <c r="I774" i="6"/>
  <c r="G774" i="6"/>
  <c r="E774" i="6"/>
  <c r="I773" i="6"/>
  <c r="G773" i="6"/>
  <c r="E773" i="6"/>
  <c r="I768" i="6"/>
  <c r="G768" i="6"/>
  <c r="E768" i="6"/>
  <c r="I767" i="6"/>
  <c r="G767" i="6"/>
  <c r="E767" i="6"/>
  <c r="I766" i="6"/>
  <c r="G766" i="6"/>
  <c r="E766" i="6"/>
  <c r="I765" i="6"/>
  <c r="G765" i="6"/>
  <c r="E765" i="6"/>
  <c r="I764" i="6"/>
  <c r="G764" i="6"/>
  <c r="E764" i="6"/>
  <c r="I763" i="6"/>
  <c r="G763" i="6"/>
  <c r="E763" i="6"/>
  <c r="I762" i="6"/>
  <c r="G762" i="6"/>
  <c r="E762" i="6"/>
  <c r="I761" i="6"/>
  <c r="G761" i="6"/>
  <c r="E761" i="6"/>
  <c r="I759" i="6"/>
  <c r="J759" i="6" s="1"/>
  <c r="G759" i="6"/>
  <c r="E759" i="6"/>
  <c r="I707" i="6"/>
  <c r="G707" i="6"/>
  <c r="E707" i="6"/>
  <c r="I706" i="6"/>
  <c r="G706" i="6"/>
  <c r="E706" i="6"/>
  <c r="I702" i="6"/>
  <c r="G702" i="6"/>
  <c r="E702" i="6"/>
  <c r="I701" i="6"/>
  <c r="G701" i="6"/>
  <c r="E701" i="6"/>
  <c r="I697" i="6"/>
  <c r="G697" i="6"/>
  <c r="E697" i="6"/>
  <c r="I696" i="6"/>
  <c r="G696" i="6"/>
  <c r="E696" i="6"/>
  <c r="I692" i="6"/>
  <c r="G692" i="6"/>
  <c r="E692" i="6"/>
  <c r="I688" i="6"/>
  <c r="G688" i="6"/>
  <c r="E688" i="6"/>
  <c r="I684" i="6"/>
  <c r="G684" i="6"/>
  <c r="E684" i="6"/>
  <c r="I683" i="6"/>
  <c r="G683" i="6"/>
  <c r="E683" i="6"/>
  <c r="I679" i="6"/>
  <c r="G679" i="6"/>
  <c r="E679" i="6"/>
  <c r="I678" i="6"/>
  <c r="G678" i="6"/>
  <c r="E678" i="6"/>
  <c r="I673" i="6"/>
  <c r="G673" i="6"/>
  <c r="E673" i="6"/>
  <c r="I672" i="6"/>
  <c r="G672" i="6"/>
  <c r="E672" i="6"/>
  <c r="I667" i="6"/>
  <c r="G667" i="6"/>
  <c r="E667" i="6"/>
  <c r="I662" i="6"/>
  <c r="G662" i="6"/>
  <c r="E662" i="6"/>
  <c r="I661" i="6"/>
  <c r="G661" i="6"/>
  <c r="E661" i="6"/>
  <c r="I657" i="6"/>
  <c r="G657" i="6"/>
  <c r="E657" i="6"/>
  <c r="I653" i="6"/>
  <c r="G653" i="6"/>
  <c r="E653" i="6"/>
  <c r="I648" i="6"/>
  <c r="G648" i="6"/>
  <c r="E648" i="6"/>
  <c r="I643" i="6"/>
  <c r="G643" i="6"/>
  <c r="E643" i="6"/>
  <c r="I639" i="6"/>
  <c r="G639" i="6"/>
  <c r="E639" i="6"/>
  <c r="I638" i="6"/>
  <c r="G638" i="6"/>
  <c r="E638" i="6"/>
  <c r="I636" i="6"/>
  <c r="G636" i="6"/>
  <c r="E636" i="6"/>
  <c r="I635" i="6"/>
  <c r="G635" i="6"/>
  <c r="E635" i="6"/>
  <c r="I631" i="6"/>
  <c r="G631" i="6"/>
  <c r="E631" i="6"/>
  <c r="I630" i="6"/>
  <c r="G630" i="6"/>
  <c r="E630" i="6"/>
  <c r="I625" i="6"/>
  <c r="G625" i="6"/>
  <c r="E625" i="6"/>
  <c r="I624" i="6"/>
  <c r="G624" i="6"/>
  <c r="E624" i="6"/>
  <c r="I623" i="6"/>
  <c r="G623" i="6"/>
  <c r="E623" i="6"/>
  <c r="I622" i="6"/>
  <c r="G622" i="6"/>
  <c r="E622" i="6"/>
  <c r="I618" i="6"/>
  <c r="G618" i="6"/>
  <c r="E618" i="6"/>
  <c r="I617" i="6"/>
  <c r="G617" i="6"/>
  <c r="H617" i="6" s="1"/>
  <c r="E617" i="6"/>
  <c r="I616" i="6"/>
  <c r="G616" i="6"/>
  <c r="E616" i="6"/>
  <c r="I615" i="6"/>
  <c r="G615" i="6"/>
  <c r="E615" i="6"/>
  <c r="I611" i="6"/>
  <c r="G611" i="6"/>
  <c r="E611" i="6"/>
  <c r="I610" i="6"/>
  <c r="G610" i="6"/>
  <c r="E610" i="6"/>
  <c r="I609" i="6"/>
  <c r="K609" i="6" s="1"/>
  <c r="G609" i="6"/>
  <c r="E609" i="6"/>
  <c r="I608" i="6"/>
  <c r="G608" i="6"/>
  <c r="H608" i="6" s="1"/>
  <c r="E608" i="6"/>
  <c r="I604" i="6"/>
  <c r="G604" i="6"/>
  <c r="E604" i="6"/>
  <c r="I603" i="6"/>
  <c r="G603" i="6"/>
  <c r="E603" i="6"/>
  <c r="I602" i="6"/>
  <c r="G602" i="6"/>
  <c r="E602" i="6"/>
  <c r="I601" i="6"/>
  <c r="G601" i="6"/>
  <c r="E601" i="6"/>
  <c r="I587" i="6"/>
  <c r="G587" i="6"/>
  <c r="E587" i="6"/>
  <c r="I582" i="6"/>
  <c r="G582" i="6"/>
  <c r="E582" i="6"/>
  <c r="I577" i="6"/>
  <c r="G577" i="6"/>
  <c r="E577" i="6"/>
  <c r="I568" i="6"/>
  <c r="G568" i="6"/>
  <c r="E568" i="6"/>
  <c r="I566" i="6"/>
  <c r="G566" i="6"/>
  <c r="E566" i="6"/>
  <c r="I564" i="6"/>
  <c r="G564" i="6"/>
  <c r="E564" i="6"/>
  <c r="I563" i="6"/>
  <c r="G563" i="6"/>
  <c r="E563" i="6"/>
  <c r="I562" i="6"/>
  <c r="G562" i="6"/>
  <c r="E562" i="6"/>
  <c r="I554" i="6"/>
  <c r="G554" i="6"/>
  <c r="E554" i="6"/>
  <c r="I549" i="6"/>
  <c r="G549" i="6"/>
  <c r="E549" i="6"/>
  <c r="I548" i="6"/>
  <c r="G548" i="6"/>
  <c r="E548" i="6"/>
  <c r="I547" i="6"/>
  <c r="G547" i="6"/>
  <c r="E547" i="6"/>
  <c r="I543" i="6"/>
  <c r="G543" i="6"/>
  <c r="E543" i="6"/>
  <c r="I540" i="6"/>
  <c r="G540" i="6"/>
  <c r="E540" i="6"/>
  <c r="I539" i="6"/>
  <c r="G539" i="6"/>
  <c r="E539" i="6"/>
  <c r="I538" i="6"/>
  <c r="J538" i="6" s="1"/>
  <c r="G538" i="6"/>
  <c r="E538" i="6"/>
  <c r="I534" i="6"/>
  <c r="G534" i="6"/>
  <c r="E534" i="6"/>
  <c r="I532" i="6"/>
  <c r="G532" i="6"/>
  <c r="K532" i="6" s="1"/>
  <c r="E532" i="6"/>
  <c r="I530" i="6"/>
  <c r="G530" i="6"/>
  <c r="E530" i="6"/>
  <c r="I529" i="6"/>
  <c r="G529" i="6"/>
  <c r="E529" i="6"/>
  <c r="I525" i="6"/>
  <c r="G525" i="6"/>
  <c r="E525" i="6"/>
  <c r="I522" i="6"/>
  <c r="G522" i="6"/>
  <c r="E522" i="6"/>
  <c r="I520" i="6"/>
  <c r="G520" i="6"/>
  <c r="E520" i="6"/>
  <c r="I519" i="6"/>
  <c r="G519" i="6"/>
  <c r="E519" i="6"/>
  <c r="I518" i="6"/>
  <c r="G518" i="6"/>
  <c r="E518" i="6"/>
  <c r="I517" i="6"/>
  <c r="G517" i="6"/>
  <c r="E517" i="6"/>
  <c r="I511" i="6"/>
  <c r="G511" i="6"/>
  <c r="E511" i="6"/>
  <c r="I505" i="6"/>
  <c r="G505" i="6"/>
  <c r="E505" i="6"/>
  <c r="I500" i="6"/>
  <c r="G500" i="6"/>
  <c r="E500" i="6"/>
  <c r="I480" i="6"/>
  <c r="G480" i="6"/>
  <c r="E480" i="6"/>
  <c r="I479" i="6"/>
  <c r="G479" i="6"/>
  <c r="E479" i="6"/>
  <c r="I478" i="6"/>
  <c r="G478" i="6"/>
  <c r="E478" i="6"/>
  <c r="I477" i="6"/>
  <c r="G477" i="6"/>
  <c r="E477" i="6"/>
  <c r="I473" i="6"/>
  <c r="G473" i="6"/>
  <c r="E473" i="6"/>
  <c r="I472" i="6"/>
  <c r="G472" i="6"/>
  <c r="E472" i="6"/>
  <c r="I471" i="6"/>
  <c r="G471" i="6"/>
  <c r="E471" i="6"/>
  <c r="I470" i="6"/>
  <c r="G470" i="6"/>
  <c r="E470" i="6"/>
  <c r="I466" i="6"/>
  <c r="G466" i="6"/>
  <c r="E466" i="6"/>
  <c r="I465" i="6"/>
  <c r="G465" i="6"/>
  <c r="E465" i="6"/>
  <c r="I464" i="6"/>
  <c r="G464" i="6"/>
  <c r="E464" i="6"/>
  <c r="I463" i="6"/>
  <c r="G463" i="6"/>
  <c r="E463" i="6"/>
  <c r="I462" i="6"/>
  <c r="G462" i="6"/>
  <c r="E462" i="6"/>
  <c r="I461" i="6"/>
  <c r="G461" i="6"/>
  <c r="E461" i="6"/>
  <c r="I457" i="6"/>
  <c r="G457" i="6"/>
  <c r="E457" i="6"/>
  <c r="I456" i="6"/>
  <c r="G456" i="6"/>
  <c r="E456" i="6"/>
  <c r="I455" i="6"/>
  <c r="G455" i="6"/>
  <c r="E455" i="6"/>
  <c r="I454" i="6"/>
  <c r="G454" i="6"/>
  <c r="E454" i="6"/>
  <c r="I453" i="6"/>
  <c r="G453" i="6"/>
  <c r="E453" i="6"/>
  <c r="I452" i="6"/>
  <c r="G452" i="6"/>
  <c r="E452" i="6"/>
  <c r="I448" i="6"/>
  <c r="G448" i="6"/>
  <c r="E448" i="6"/>
  <c r="I447" i="6"/>
  <c r="G447" i="6"/>
  <c r="E447" i="6"/>
  <c r="I446" i="6"/>
  <c r="G446" i="6"/>
  <c r="E446" i="6"/>
  <c r="I445" i="6"/>
  <c r="G445" i="6"/>
  <c r="E445" i="6"/>
  <c r="I444" i="6"/>
  <c r="G444" i="6"/>
  <c r="E444" i="6"/>
  <c r="I443" i="6"/>
  <c r="G443" i="6"/>
  <c r="E443" i="6"/>
  <c r="I439" i="6"/>
  <c r="G439" i="6"/>
  <c r="E439" i="6"/>
  <c r="I438" i="6"/>
  <c r="G438" i="6"/>
  <c r="E438" i="6"/>
  <c r="I437" i="6"/>
  <c r="G437" i="6"/>
  <c r="E437" i="6"/>
  <c r="I436" i="6"/>
  <c r="G436" i="6"/>
  <c r="E436" i="6"/>
  <c r="I432" i="6"/>
  <c r="G432" i="6"/>
  <c r="E432" i="6"/>
  <c r="I431" i="6"/>
  <c r="G431" i="6"/>
  <c r="E431" i="6"/>
  <c r="I430" i="6"/>
  <c r="G430" i="6"/>
  <c r="E430" i="6"/>
  <c r="I429" i="6"/>
  <c r="G429" i="6"/>
  <c r="E429" i="6"/>
  <c r="I425" i="6"/>
  <c r="G425" i="6"/>
  <c r="E425" i="6"/>
  <c r="K425" i="6" s="1"/>
  <c r="I424" i="6"/>
  <c r="G424" i="6"/>
  <c r="H424" i="6" s="1"/>
  <c r="E424" i="6"/>
  <c r="I423" i="6"/>
  <c r="G423" i="6"/>
  <c r="E423" i="6"/>
  <c r="I422" i="6"/>
  <c r="G422" i="6"/>
  <c r="E422" i="6"/>
  <c r="I421" i="6"/>
  <c r="G421" i="6"/>
  <c r="E421" i="6"/>
  <c r="I417" i="6"/>
  <c r="G417" i="6"/>
  <c r="E417" i="6"/>
  <c r="I416" i="6"/>
  <c r="G416" i="6"/>
  <c r="H416" i="6" s="1"/>
  <c r="E416" i="6"/>
  <c r="I415" i="6"/>
  <c r="G415" i="6"/>
  <c r="E415" i="6"/>
  <c r="I414" i="6"/>
  <c r="G414" i="6"/>
  <c r="E414" i="6"/>
  <c r="I413" i="6"/>
  <c r="G413" i="6"/>
  <c r="E413" i="6"/>
  <c r="I408" i="6"/>
  <c r="G408" i="6"/>
  <c r="E408" i="6"/>
  <c r="I407" i="6"/>
  <c r="G407" i="6"/>
  <c r="E407" i="6"/>
  <c r="I406" i="6"/>
  <c r="G406" i="6"/>
  <c r="E406" i="6"/>
  <c r="I401" i="6"/>
  <c r="G401" i="6"/>
  <c r="E401" i="6"/>
  <c r="I400" i="6"/>
  <c r="G400" i="6"/>
  <c r="E400" i="6"/>
  <c r="I399" i="6"/>
  <c r="G399" i="6"/>
  <c r="E399" i="6"/>
  <c r="I394" i="6"/>
  <c r="G394" i="6"/>
  <c r="E394" i="6"/>
  <c r="I393" i="6"/>
  <c r="G393" i="6"/>
  <c r="E393" i="6"/>
  <c r="I392" i="6"/>
  <c r="G392" i="6"/>
  <c r="E392" i="6"/>
  <c r="I388" i="6"/>
  <c r="G388" i="6"/>
  <c r="E388" i="6"/>
  <c r="I387" i="6"/>
  <c r="G387" i="6"/>
  <c r="E387" i="6"/>
  <c r="I383" i="6"/>
  <c r="G383" i="6"/>
  <c r="E383" i="6"/>
  <c r="I382" i="6"/>
  <c r="G382" i="6"/>
  <c r="E382" i="6"/>
  <c r="I366" i="6"/>
  <c r="G366" i="6"/>
  <c r="E366" i="6"/>
  <c r="I360" i="6"/>
  <c r="G360" i="6"/>
  <c r="E360" i="6"/>
  <c r="I354" i="6"/>
  <c r="G354" i="6"/>
  <c r="K354" i="6" s="1"/>
  <c r="E354" i="6"/>
  <c r="I348" i="6"/>
  <c r="G348" i="6"/>
  <c r="E348" i="6"/>
  <c r="I343" i="6"/>
  <c r="G343" i="6"/>
  <c r="E343" i="6"/>
  <c r="I338" i="6"/>
  <c r="G338" i="6"/>
  <c r="E338" i="6"/>
  <c r="I332" i="6"/>
  <c r="G332" i="6"/>
  <c r="E332" i="6"/>
  <c r="I326" i="6"/>
  <c r="G326" i="6"/>
  <c r="E326" i="6"/>
  <c r="I320" i="6"/>
  <c r="G320" i="6"/>
  <c r="E320" i="6"/>
  <c r="I314" i="6"/>
  <c r="G314" i="6"/>
  <c r="K314" i="6" s="1"/>
  <c r="E314" i="6"/>
  <c r="I308" i="6"/>
  <c r="G308" i="6"/>
  <c r="E308" i="6"/>
  <c r="I302" i="6"/>
  <c r="G302" i="6"/>
  <c r="E302" i="6"/>
  <c r="I296" i="6"/>
  <c r="G296" i="6"/>
  <c r="E296" i="6"/>
  <c r="I290" i="6"/>
  <c r="G290" i="6"/>
  <c r="E290" i="6"/>
  <c r="I284" i="6"/>
  <c r="J284" i="6" s="1"/>
  <c r="G284" i="6"/>
  <c r="E284" i="6"/>
  <c r="I278" i="6"/>
  <c r="G278" i="6"/>
  <c r="E278" i="6"/>
  <c r="I272" i="6"/>
  <c r="G272" i="6"/>
  <c r="E272" i="6"/>
  <c r="I266" i="6"/>
  <c r="G266" i="6"/>
  <c r="E266" i="6"/>
  <c r="I265" i="6"/>
  <c r="G265" i="6"/>
  <c r="E265" i="6"/>
  <c r="I260" i="6"/>
  <c r="G260" i="6"/>
  <c r="E260" i="6"/>
  <c r="I258" i="6"/>
  <c r="G258" i="6"/>
  <c r="E258" i="6"/>
  <c r="I257" i="6"/>
  <c r="G257" i="6"/>
  <c r="E257" i="6"/>
  <c r="I252" i="6"/>
  <c r="G252" i="6"/>
  <c r="E252" i="6"/>
  <c r="I243" i="6"/>
  <c r="G243" i="6"/>
  <c r="E243" i="6"/>
  <c r="I242" i="6"/>
  <c r="G242" i="6"/>
  <c r="E242" i="6"/>
  <c r="I241" i="6"/>
  <c r="G241" i="6"/>
  <c r="E241" i="6"/>
  <c r="I239" i="6"/>
  <c r="G239" i="6"/>
  <c r="E239" i="6"/>
  <c r="I238" i="6"/>
  <c r="J238" i="6" s="1"/>
  <c r="G238" i="6"/>
  <c r="H238" i="6" s="1"/>
  <c r="E238" i="6"/>
  <c r="I234" i="6"/>
  <c r="J234" i="6" s="1"/>
  <c r="G234" i="6"/>
  <c r="E234" i="6"/>
  <c r="I233" i="6"/>
  <c r="G233" i="6"/>
  <c r="E233" i="6"/>
  <c r="I232" i="6"/>
  <c r="G232" i="6"/>
  <c r="E232" i="6"/>
  <c r="I231" i="6"/>
  <c r="G231" i="6"/>
  <c r="E231" i="6"/>
  <c r="I230" i="6"/>
  <c r="G230" i="6"/>
  <c r="E230" i="6"/>
  <c r="I229" i="6"/>
  <c r="G229" i="6"/>
  <c r="E229" i="6"/>
  <c r="I228" i="6"/>
  <c r="G228" i="6"/>
  <c r="E228" i="6"/>
  <c r="I227" i="6"/>
  <c r="G227" i="6"/>
  <c r="E227" i="6"/>
  <c r="I226" i="6"/>
  <c r="G226" i="6"/>
  <c r="E226" i="6"/>
  <c r="I225" i="6"/>
  <c r="G225" i="6"/>
  <c r="E225" i="6"/>
  <c r="I194" i="6"/>
  <c r="G194" i="6"/>
  <c r="E194" i="6"/>
  <c r="I193" i="6"/>
  <c r="G193" i="6"/>
  <c r="E193" i="6"/>
  <c r="I192" i="6"/>
  <c r="G192" i="6"/>
  <c r="E192" i="6"/>
  <c r="I190" i="6"/>
  <c r="G190" i="6"/>
  <c r="E190" i="6"/>
  <c r="I189" i="6"/>
  <c r="J189" i="6" s="1"/>
  <c r="G189" i="6"/>
  <c r="E189" i="6"/>
  <c r="I170" i="6"/>
  <c r="G170" i="6"/>
  <c r="E170" i="6"/>
  <c r="I166" i="6"/>
  <c r="G166" i="6"/>
  <c r="E166" i="6"/>
  <c r="I165" i="6"/>
  <c r="G165" i="6"/>
  <c r="E165" i="6"/>
  <c r="I161" i="6"/>
  <c r="G161" i="6"/>
  <c r="E161" i="6"/>
  <c r="I160" i="6"/>
  <c r="G160" i="6"/>
  <c r="E160" i="6"/>
  <c r="I159" i="6"/>
  <c r="G159" i="6"/>
  <c r="E159" i="6"/>
  <c r="I155" i="6"/>
  <c r="G155" i="6"/>
  <c r="E155" i="6"/>
  <c r="I150" i="6"/>
  <c r="G150" i="6"/>
  <c r="E150" i="6"/>
  <c r="I149" i="6"/>
  <c r="G149" i="6"/>
  <c r="E149" i="6"/>
  <c r="I148" i="6"/>
  <c r="G148" i="6"/>
  <c r="E148" i="6"/>
  <c r="I147" i="6"/>
  <c r="G147" i="6"/>
  <c r="E147" i="6"/>
  <c r="I146" i="6"/>
  <c r="G146" i="6"/>
  <c r="E146" i="6"/>
  <c r="I145" i="6"/>
  <c r="G145" i="6"/>
  <c r="E145" i="6"/>
  <c r="I144" i="6"/>
  <c r="G144" i="6"/>
  <c r="E144" i="6"/>
  <c r="I143" i="6"/>
  <c r="G143" i="6"/>
  <c r="E143" i="6"/>
  <c r="I142" i="6"/>
  <c r="G142" i="6"/>
  <c r="E142" i="6"/>
  <c r="I141" i="6"/>
  <c r="J141" i="6" s="1"/>
  <c r="G141" i="6"/>
  <c r="E141" i="6"/>
  <c r="I136" i="6"/>
  <c r="G136" i="6"/>
  <c r="E136" i="6"/>
  <c r="I135" i="6"/>
  <c r="G135" i="6"/>
  <c r="E135" i="6"/>
  <c r="I134" i="6"/>
  <c r="G134" i="6"/>
  <c r="E134" i="6"/>
  <c r="I133" i="6"/>
  <c r="G133" i="6"/>
  <c r="E133" i="6"/>
  <c r="I132" i="6"/>
  <c r="G132" i="6"/>
  <c r="E132" i="6"/>
  <c r="I131" i="6"/>
  <c r="G131" i="6"/>
  <c r="E131" i="6"/>
  <c r="I130" i="6"/>
  <c r="G130" i="6"/>
  <c r="E130" i="6"/>
  <c r="I129" i="6"/>
  <c r="G129" i="6"/>
  <c r="E129" i="6"/>
  <c r="I128" i="6"/>
  <c r="G128" i="6"/>
  <c r="E128" i="6"/>
  <c r="I122" i="6"/>
  <c r="G122" i="6"/>
  <c r="E122" i="6"/>
  <c r="I121" i="6"/>
  <c r="G121" i="6"/>
  <c r="E121" i="6"/>
  <c r="I116" i="6"/>
  <c r="G116" i="6"/>
  <c r="E116" i="6"/>
  <c r="I115" i="6"/>
  <c r="G115" i="6"/>
  <c r="E115" i="6"/>
  <c r="I109" i="6"/>
  <c r="G109" i="6"/>
  <c r="E109" i="6"/>
  <c r="I108" i="6"/>
  <c r="G108" i="6"/>
  <c r="E108" i="6"/>
  <c r="I99" i="6"/>
  <c r="G99" i="6"/>
  <c r="E99" i="6"/>
  <c r="I98" i="6"/>
  <c r="G98" i="6"/>
  <c r="E98" i="6"/>
  <c r="I97" i="6"/>
  <c r="G97" i="6"/>
  <c r="E97" i="6"/>
  <c r="I90" i="6"/>
  <c r="G90" i="6"/>
  <c r="E90" i="6"/>
  <c r="I89" i="6"/>
  <c r="G89" i="6"/>
  <c r="H89" i="6" s="1"/>
  <c r="E89" i="6"/>
  <c r="F89" i="6" s="1"/>
  <c r="I88" i="6"/>
  <c r="J88" i="6" s="1"/>
  <c r="G88" i="6"/>
  <c r="E88" i="6"/>
  <c r="I87" i="6"/>
  <c r="J87" i="6" s="1"/>
  <c r="L87" i="6" s="1"/>
  <c r="G87" i="6"/>
  <c r="E87" i="6"/>
  <c r="I86" i="6"/>
  <c r="G86" i="6"/>
  <c r="E86" i="6"/>
  <c r="I85" i="6"/>
  <c r="G85" i="6"/>
  <c r="E85" i="6"/>
  <c r="F85" i="6" s="1"/>
  <c r="I84" i="6"/>
  <c r="G84" i="6"/>
  <c r="E84" i="6"/>
  <c r="I83" i="6"/>
  <c r="G83" i="6"/>
  <c r="E83" i="6"/>
  <c r="I82" i="6"/>
  <c r="G82" i="6"/>
  <c r="E82" i="6"/>
  <c r="I81" i="6"/>
  <c r="G81" i="6"/>
  <c r="E81" i="6"/>
  <c r="I80" i="6"/>
  <c r="G80" i="6"/>
  <c r="E80" i="6"/>
  <c r="I73" i="6"/>
  <c r="J73" i="6" s="1"/>
  <c r="G73" i="6"/>
  <c r="H73" i="6" s="1"/>
  <c r="E73" i="6"/>
  <c r="I72" i="6"/>
  <c r="G72" i="6"/>
  <c r="E72" i="6"/>
  <c r="I71" i="6"/>
  <c r="G71" i="6"/>
  <c r="E71" i="6"/>
  <c r="I70" i="6"/>
  <c r="G70" i="6"/>
  <c r="E70" i="6"/>
  <c r="I69" i="6"/>
  <c r="G69" i="6"/>
  <c r="E69" i="6"/>
  <c r="I68" i="6"/>
  <c r="G68" i="6"/>
  <c r="E68" i="6"/>
  <c r="I67" i="6"/>
  <c r="G67" i="6"/>
  <c r="E67" i="6"/>
  <c r="I66" i="6"/>
  <c r="G66" i="6"/>
  <c r="E66" i="6"/>
  <c r="I65" i="6"/>
  <c r="G65" i="6"/>
  <c r="E65" i="6"/>
  <c r="I64" i="6"/>
  <c r="G64" i="6"/>
  <c r="E64" i="6"/>
  <c r="I63" i="6"/>
  <c r="G63" i="6"/>
  <c r="E63" i="6"/>
  <c r="I62" i="6"/>
  <c r="G62" i="6"/>
  <c r="E62" i="6"/>
  <c r="I61" i="6"/>
  <c r="G61" i="6"/>
  <c r="E61" i="6"/>
  <c r="I60" i="6"/>
  <c r="G60" i="6"/>
  <c r="E60" i="6"/>
  <c r="I59" i="6"/>
  <c r="G59" i="6"/>
  <c r="E59" i="6"/>
  <c r="I52" i="6"/>
  <c r="G52" i="6"/>
  <c r="E52" i="6"/>
  <c r="I51" i="6"/>
  <c r="G51" i="6"/>
  <c r="E51" i="6"/>
  <c r="I50" i="6"/>
  <c r="G50" i="6"/>
  <c r="E50" i="6"/>
  <c r="I49" i="6"/>
  <c r="G49" i="6"/>
  <c r="E49" i="6"/>
  <c r="I48" i="6"/>
  <c r="G48" i="6"/>
  <c r="E48" i="6"/>
  <c r="I47" i="6"/>
  <c r="G47" i="6"/>
  <c r="E47" i="6"/>
  <c r="I46" i="6"/>
  <c r="G46" i="6"/>
  <c r="E46" i="6"/>
  <c r="I45" i="6"/>
  <c r="G45" i="6"/>
  <c r="E45" i="6"/>
  <c r="I44" i="6"/>
  <c r="G44" i="6"/>
  <c r="E44" i="6"/>
  <c r="I43" i="6"/>
  <c r="G43" i="6"/>
  <c r="E43" i="6"/>
  <c r="I42" i="6"/>
  <c r="G42" i="6"/>
  <c r="E42" i="6"/>
  <c r="I41" i="6"/>
  <c r="J41" i="6" s="1"/>
  <c r="G41" i="6"/>
  <c r="E41" i="6"/>
  <c r="I40" i="6"/>
  <c r="G40" i="6"/>
  <c r="E40" i="6"/>
  <c r="I39" i="6"/>
  <c r="G39" i="6"/>
  <c r="E39" i="6"/>
  <c r="I38" i="6"/>
  <c r="G38" i="6"/>
  <c r="E38" i="6"/>
  <c r="I33" i="6"/>
  <c r="G33" i="6"/>
  <c r="E33" i="6"/>
  <c r="I32" i="6"/>
  <c r="G32" i="6"/>
  <c r="E32" i="6"/>
  <c r="I27" i="6"/>
  <c r="G27" i="6"/>
  <c r="E27" i="6"/>
  <c r="I26" i="6"/>
  <c r="G26" i="6"/>
  <c r="E26" i="6"/>
  <c r="I25" i="6"/>
  <c r="G25" i="6"/>
  <c r="E25" i="6"/>
  <c r="I24" i="6"/>
  <c r="G24" i="6"/>
  <c r="E24" i="6"/>
  <c r="I23" i="6"/>
  <c r="G23" i="6"/>
  <c r="E23" i="6"/>
  <c r="I22" i="6"/>
  <c r="G22" i="6"/>
  <c r="E22" i="6"/>
  <c r="I21" i="6"/>
  <c r="G21" i="6"/>
  <c r="E21" i="6"/>
  <c r="I20" i="6"/>
  <c r="G20" i="6"/>
  <c r="E20" i="6"/>
  <c r="I12" i="6"/>
  <c r="G12" i="6"/>
  <c r="E12" i="6"/>
  <c r="I11" i="6"/>
  <c r="G11" i="6"/>
  <c r="E11" i="6"/>
  <c r="I9" i="6"/>
  <c r="G9" i="6"/>
  <c r="E9" i="6"/>
  <c r="I8" i="6"/>
  <c r="G8" i="6"/>
  <c r="E8" i="6"/>
  <c r="I7" i="6"/>
  <c r="G7" i="6"/>
  <c r="E7" i="6"/>
  <c r="I6" i="6"/>
  <c r="G6" i="6"/>
  <c r="E6" i="6"/>
  <c r="I5" i="6"/>
  <c r="G5" i="6"/>
  <c r="E5" i="6"/>
  <c r="V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6" i="3"/>
  <c r="V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6" i="3"/>
  <c r="O135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5" i="3"/>
  <c r="O74" i="3"/>
  <c r="O71" i="3"/>
  <c r="O70" i="3"/>
  <c r="O69" i="3"/>
  <c r="O68" i="3"/>
  <c r="O67" i="3"/>
  <c r="O66" i="3"/>
  <c r="O65" i="3"/>
  <c r="O64" i="3"/>
  <c r="O62" i="3"/>
  <c r="O61" i="3"/>
  <c r="O60" i="3"/>
  <c r="O59" i="3"/>
  <c r="O58" i="3"/>
  <c r="O56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7" i="3"/>
  <c r="O26" i="3"/>
  <c r="O25" i="3"/>
  <c r="O24" i="3"/>
  <c r="O23" i="3"/>
  <c r="O21" i="3"/>
  <c r="O20" i="3"/>
  <c r="O19" i="3"/>
  <c r="O18" i="3"/>
  <c r="O17" i="3"/>
  <c r="O16" i="3"/>
  <c r="O15" i="3"/>
  <c r="O13" i="3"/>
  <c r="O11" i="3"/>
  <c r="V10" i="3"/>
  <c r="V9" i="3"/>
  <c r="V8" i="3"/>
  <c r="V7" i="3"/>
  <c r="V6" i="3"/>
  <c r="V5" i="3"/>
  <c r="F1546" i="6"/>
  <c r="H1546" i="6"/>
  <c r="J1546" i="6"/>
  <c r="K1546" i="6"/>
  <c r="E1545" i="6"/>
  <c r="F1545" i="6" s="1"/>
  <c r="L1545" i="6" s="1"/>
  <c r="H1545" i="6"/>
  <c r="J1545" i="6"/>
  <c r="F1544" i="6"/>
  <c r="H1544" i="6"/>
  <c r="J1544" i="6"/>
  <c r="J1547" i="6" s="1"/>
  <c r="G228" i="7" s="1"/>
  <c r="K1544" i="6"/>
  <c r="F1543" i="6"/>
  <c r="F1547" i="6" s="1"/>
  <c r="H1543" i="6"/>
  <c r="J1543" i="6"/>
  <c r="K1543" i="6"/>
  <c r="F1540" i="6"/>
  <c r="E227" i="7" s="1"/>
  <c r="F1539" i="6"/>
  <c r="H1539" i="6"/>
  <c r="J1539" i="6"/>
  <c r="K1539" i="6"/>
  <c r="F1538" i="6"/>
  <c r="J1538" i="6"/>
  <c r="J1540" i="6" s="1"/>
  <c r="G227" i="7" s="1"/>
  <c r="F1533" i="6"/>
  <c r="J1533" i="6"/>
  <c r="H1530" i="6"/>
  <c r="F225" i="7" s="1"/>
  <c r="G813" i="6" s="1"/>
  <c r="H813" i="6" s="1"/>
  <c r="J1530" i="6"/>
  <c r="G225" i="7" s="1"/>
  <c r="I813" i="6" s="1"/>
  <c r="J813" i="6" s="1"/>
  <c r="F1529" i="6"/>
  <c r="H1529" i="6"/>
  <c r="J1529" i="6"/>
  <c r="K1529" i="6"/>
  <c r="F1528" i="6"/>
  <c r="H1528" i="6"/>
  <c r="J1528" i="6"/>
  <c r="K1528" i="6"/>
  <c r="J1525" i="6"/>
  <c r="G224" i="7" s="1"/>
  <c r="I812" i="6" s="1"/>
  <c r="J812" i="6" s="1"/>
  <c r="F1524" i="6"/>
  <c r="F1525" i="6" s="1"/>
  <c r="E224" i="7" s="1"/>
  <c r="E812" i="6" s="1"/>
  <c r="H1524" i="6"/>
  <c r="J1524" i="6"/>
  <c r="K1524" i="6"/>
  <c r="F1523" i="6"/>
  <c r="H1523" i="6"/>
  <c r="J1523" i="6"/>
  <c r="K1523" i="6"/>
  <c r="F1522" i="6"/>
  <c r="H1522" i="6"/>
  <c r="J1522" i="6"/>
  <c r="K1522" i="6"/>
  <c r="J1519" i="6"/>
  <c r="G223" i="7" s="1"/>
  <c r="I808" i="6" s="1"/>
  <c r="J808" i="6" s="1"/>
  <c r="F1518" i="6"/>
  <c r="H1518" i="6"/>
  <c r="J1518" i="6"/>
  <c r="L1518" i="6" s="1"/>
  <c r="K1518" i="6"/>
  <c r="F1517" i="6"/>
  <c r="F1519" i="6" s="1"/>
  <c r="J1517" i="6"/>
  <c r="J1514" i="6"/>
  <c r="G222" i="7" s="1"/>
  <c r="I807" i="6" s="1"/>
  <c r="J807" i="6" s="1"/>
  <c r="F1513" i="6"/>
  <c r="H1513" i="6"/>
  <c r="J1513" i="6"/>
  <c r="F1512" i="6"/>
  <c r="H1512" i="6"/>
  <c r="H1514" i="6" s="1"/>
  <c r="F222" i="7" s="1"/>
  <c r="G807" i="6" s="1"/>
  <c r="H807" i="6" s="1"/>
  <c r="J1512" i="6"/>
  <c r="K1512" i="6"/>
  <c r="F1511" i="6"/>
  <c r="H1511" i="6"/>
  <c r="J1511" i="6"/>
  <c r="K1511" i="6"/>
  <c r="F1507" i="6"/>
  <c r="H1507" i="6"/>
  <c r="F1506" i="6"/>
  <c r="L1506" i="6" s="1"/>
  <c r="H1506" i="6"/>
  <c r="J1506" i="6"/>
  <c r="K1506" i="6"/>
  <c r="F1505" i="6"/>
  <c r="F1508" i="6" s="1"/>
  <c r="H1505" i="6"/>
  <c r="J1505" i="6"/>
  <c r="K1505" i="6"/>
  <c r="H1502" i="6"/>
  <c r="J1502" i="6"/>
  <c r="G220" i="7" s="1"/>
  <c r="I797" i="6" s="1"/>
  <c r="J797" i="6" s="1"/>
  <c r="F1501" i="6"/>
  <c r="F1502" i="6" s="1"/>
  <c r="E220" i="7" s="1"/>
  <c r="E797" i="6" s="1"/>
  <c r="H1501" i="6"/>
  <c r="J1501" i="6"/>
  <c r="K1501" i="6"/>
  <c r="F1500" i="6"/>
  <c r="H1500" i="6"/>
  <c r="J1500" i="6"/>
  <c r="L1500" i="6" s="1"/>
  <c r="K1500" i="6"/>
  <c r="F1499" i="6"/>
  <c r="H1499" i="6"/>
  <c r="J1499" i="6"/>
  <c r="K1499" i="6"/>
  <c r="F220" i="7"/>
  <c r="G797" i="6" s="1"/>
  <c r="H797" i="6" s="1"/>
  <c r="F1495" i="6"/>
  <c r="H1495" i="6"/>
  <c r="I1495" i="6"/>
  <c r="J1495" i="6" s="1"/>
  <c r="F1494" i="6"/>
  <c r="F1496" i="6" s="1"/>
  <c r="E219" i="7" s="1"/>
  <c r="E783" i="6" s="1"/>
  <c r="H1494" i="6"/>
  <c r="H1496" i="6" s="1"/>
  <c r="F219" i="7" s="1"/>
  <c r="G783" i="6" s="1"/>
  <c r="H783" i="6" s="1"/>
  <c r="H784" i="6" s="1"/>
  <c r="F116" i="7" s="1"/>
  <c r="J1494" i="6"/>
  <c r="K1494" i="6"/>
  <c r="F1491" i="6"/>
  <c r="H1491" i="6"/>
  <c r="F218" i="7" s="1"/>
  <c r="G769" i="6" s="1"/>
  <c r="H769" i="6" s="1"/>
  <c r="F1490" i="6"/>
  <c r="H1490" i="6"/>
  <c r="I1490" i="6"/>
  <c r="J1490" i="6" s="1"/>
  <c r="J1491" i="6" s="1"/>
  <c r="G218" i="7" s="1"/>
  <c r="I769" i="6" s="1"/>
  <c r="J769" i="6" s="1"/>
  <c r="F1489" i="6"/>
  <c r="H1489" i="6"/>
  <c r="J1489" i="6"/>
  <c r="L1489" i="6" s="1"/>
  <c r="K1489" i="6"/>
  <c r="F1488" i="6"/>
  <c r="H1488" i="6"/>
  <c r="L1488" i="6" s="1"/>
  <c r="J1488" i="6"/>
  <c r="K1488" i="6"/>
  <c r="J1485" i="6"/>
  <c r="G217" i="7" s="1"/>
  <c r="I760" i="6" s="1"/>
  <c r="J760" i="6" s="1"/>
  <c r="H1484" i="6"/>
  <c r="J1484" i="6"/>
  <c r="F1483" i="6"/>
  <c r="H1483" i="6"/>
  <c r="H1485" i="6" s="1"/>
  <c r="F217" i="7" s="1"/>
  <c r="G760" i="6" s="1"/>
  <c r="H760" i="6" s="1"/>
  <c r="J1483" i="6"/>
  <c r="K1483" i="6"/>
  <c r="F1482" i="6"/>
  <c r="H1482" i="6"/>
  <c r="L1482" i="6" s="1"/>
  <c r="J1482" i="6"/>
  <c r="K1482" i="6"/>
  <c r="F1478" i="6"/>
  <c r="H1478" i="6"/>
  <c r="I1478" i="6"/>
  <c r="J1478" i="6" s="1"/>
  <c r="F1477" i="6"/>
  <c r="J1477" i="6"/>
  <c r="F1476" i="6"/>
  <c r="H1476" i="6"/>
  <c r="G1477" i="6" s="1"/>
  <c r="K1477" i="6" s="1"/>
  <c r="J1476" i="6"/>
  <c r="K1476" i="6"/>
  <c r="F1475" i="6"/>
  <c r="H1475" i="6"/>
  <c r="J1475" i="6"/>
  <c r="K1475" i="6"/>
  <c r="F1474" i="6"/>
  <c r="H1474" i="6"/>
  <c r="J1474" i="6"/>
  <c r="K1474" i="6"/>
  <c r="F1473" i="6"/>
  <c r="H1473" i="6"/>
  <c r="J1473" i="6"/>
  <c r="L1473" i="6" s="1"/>
  <c r="K1473" i="6"/>
  <c r="H1472" i="6"/>
  <c r="J1472" i="6"/>
  <c r="F1471" i="6"/>
  <c r="H1471" i="6"/>
  <c r="J1471" i="6"/>
  <c r="K1471" i="6"/>
  <c r="F1467" i="6"/>
  <c r="J1467" i="6"/>
  <c r="F1466" i="6"/>
  <c r="H1466" i="6"/>
  <c r="J1466" i="6"/>
  <c r="K1466" i="6"/>
  <c r="F1465" i="6"/>
  <c r="H1465" i="6"/>
  <c r="J1465" i="6"/>
  <c r="K1465" i="6"/>
  <c r="F1464" i="6"/>
  <c r="H1464" i="6"/>
  <c r="J1464" i="6"/>
  <c r="K1464" i="6"/>
  <c r="F1463" i="6"/>
  <c r="H1463" i="6"/>
  <c r="J1463" i="6"/>
  <c r="K1463" i="6"/>
  <c r="F1462" i="6"/>
  <c r="H1462" i="6"/>
  <c r="J1462" i="6"/>
  <c r="K1462" i="6"/>
  <c r="F1461" i="6"/>
  <c r="H1461" i="6"/>
  <c r="J1461" i="6"/>
  <c r="K1461" i="6"/>
  <c r="F1457" i="6"/>
  <c r="J1457" i="6"/>
  <c r="F1456" i="6"/>
  <c r="H1456" i="6"/>
  <c r="J1456" i="6"/>
  <c r="K1456" i="6"/>
  <c r="F1455" i="6"/>
  <c r="H1455" i="6"/>
  <c r="G1457" i="6" s="1"/>
  <c r="H1457" i="6" s="1"/>
  <c r="L1457" i="6" s="1"/>
  <c r="J1455" i="6"/>
  <c r="K1455" i="6"/>
  <c r="F1454" i="6"/>
  <c r="H1454" i="6"/>
  <c r="J1454" i="6"/>
  <c r="L1454" i="6" s="1"/>
  <c r="F1453" i="6"/>
  <c r="F1458" i="6" s="1"/>
  <c r="E214" i="7" s="1"/>
  <c r="E737" i="6" s="1"/>
  <c r="H1453" i="6"/>
  <c r="J1453" i="6"/>
  <c r="K1453" i="6"/>
  <c r="F1449" i="6"/>
  <c r="H1449" i="6"/>
  <c r="J1449" i="6"/>
  <c r="K1449" i="6"/>
  <c r="H1448" i="6"/>
  <c r="J1448" i="6"/>
  <c r="J1450" i="6" s="1"/>
  <c r="G213" i="7" s="1"/>
  <c r="I1437" i="6" s="1"/>
  <c r="J1437" i="6" s="1"/>
  <c r="F1444" i="6"/>
  <c r="H1444" i="6"/>
  <c r="K1444" i="6"/>
  <c r="F1443" i="6"/>
  <c r="H1443" i="6"/>
  <c r="J1443" i="6"/>
  <c r="K1443" i="6"/>
  <c r="F1442" i="6"/>
  <c r="H1442" i="6"/>
  <c r="J1442" i="6"/>
  <c r="K1442" i="6"/>
  <c r="F1441" i="6"/>
  <c r="F1445" i="6" s="1"/>
  <c r="H1441" i="6"/>
  <c r="J1441" i="6"/>
  <c r="K1441" i="6"/>
  <c r="F1435" i="6"/>
  <c r="H1435" i="6"/>
  <c r="J1435" i="6"/>
  <c r="K1435" i="6"/>
  <c r="F1431" i="6"/>
  <c r="H1431" i="6"/>
  <c r="I1431" i="6"/>
  <c r="J1431" i="6" s="1"/>
  <c r="F1430" i="6"/>
  <c r="H1430" i="6"/>
  <c r="J1430" i="6"/>
  <c r="K1430" i="6"/>
  <c r="F1429" i="6"/>
  <c r="H1429" i="6"/>
  <c r="J1429" i="6"/>
  <c r="K1429" i="6"/>
  <c r="F1428" i="6"/>
  <c r="H1428" i="6"/>
  <c r="J1428" i="6"/>
  <c r="K1428" i="6"/>
  <c r="F1427" i="6"/>
  <c r="H1427" i="6"/>
  <c r="J1427" i="6"/>
  <c r="K1427" i="6"/>
  <c r="F1426" i="6"/>
  <c r="H1426" i="6"/>
  <c r="J1426" i="6"/>
  <c r="K1426" i="6"/>
  <c r="F1425" i="6"/>
  <c r="F1432" i="6" s="1"/>
  <c r="E210" i="7" s="1"/>
  <c r="E727" i="6" s="1"/>
  <c r="H1425" i="6"/>
  <c r="J1425" i="6"/>
  <c r="K1425" i="6"/>
  <c r="J1422" i="6"/>
  <c r="G209" i="7" s="1"/>
  <c r="F1421" i="6"/>
  <c r="H1421" i="6"/>
  <c r="J1421" i="6"/>
  <c r="K1421" i="6"/>
  <c r="F1420" i="6"/>
  <c r="F1422" i="6" s="1"/>
  <c r="E209" i="7" s="1"/>
  <c r="H1420" i="6"/>
  <c r="J1420" i="6"/>
  <c r="K1420" i="6"/>
  <c r="F1419" i="6"/>
  <c r="H1419" i="6"/>
  <c r="J1419" i="6"/>
  <c r="K1419" i="6"/>
  <c r="L1419" i="6"/>
  <c r="F1418" i="6"/>
  <c r="H1418" i="6"/>
  <c r="J1418" i="6"/>
  <c r="K1418" i="6"/>
  <c r="F1417" i="6"/>
  <c r="H1417" i="6"/>
  <c r="J1417" i="6"/>
  <c r="K1417" i="6"/>
  <c r="F1416" i="6"/>
  <c r="H1416" i="6"/>
  <c r="J1416" i="6"/>
  <c r="K1416" i="6"/>
  <c r="F1413" i="6"/>
  <c r="H1413" i="6"/>
  <c r="J1413" i="6"/>
  <c r="E1412" i="6"/>
  <c r="F1412" i="6"/>
  <c r="L1412" i="6" s="1"/>
  <c r="H1412" i="6"/>
  <c r="J1412" i="6"/>
  <c r="K1412" i="6"/>
  <c r="F1411" i="6"/>
  <c r="H1411" i="6"/>
  <c r="J1411" i="6"/>
  <c r="K1411" i="6"/>
  <c r="E208" i="7"/>
  <c r="E738" i="6" s="1"/>
  <c r="F208" i="7"/>
  <c r="G738" i="6" s="1"/>
  <c r="H738" i="6" s="1"/>
  <c r="J1408" i="6"/>
  <c r="G207" i="7" s="1"/>
  <c r="I721" i="6" s="1"/>
  <c r="J721" i="6" s="1"/>
  <c r="F1407" i="6"/>
  <c r="H1407" i="6"/>
  <c r="J1407" i="6"/>
  <c r="K1407" i="6"/>
  <c r="F1406" i="6"/>
  <c r="H1406" i="6"/>
  <c r="J1406" i="6"/>
  <c r="K1406" i="6"/>
  <c r="F1405" i="6"/>
  <c r="H1405" i="6"/>
  <c r="H1408" i="6" s="1"/>
  <c r="J1405" i="6"/>
  <c r="K1405" i="6"/>
  <c r="F1404" i="6"/>
  <c r="H1404" i="6"/>
  <c r="J1404" i="6"/>
  <c r="K1404" i="6"/>
  <c r="F1401" i="6"/>
  <c r="E206" i="7" s="1"/>
  <c r="F1400" i="6"/>
  <c r="H1400" i="6"/>
  <c r="H1401" i="6" s="1"/>
  <c r="F206" i="7" s="1"/>
  <c r="F1399" i="6"/>
  <c r="H1399" i="6"/>
  <c r="L1399" i="6" s="1"/>
  <c r="J1399" i="6"/>
  <c r="K1399" i="6"/>
  <c r="J1396" i="6"/>
  <c r="G205" i="7" s="1"/>
  <c r="I711" i="6" s="1"/>
  <c r="J711" i="6" s="1"/>
  <c r="F1395" i="6"/>
  <c r="H1395" i="6"/>
  <c r="J1395" i="6"/>
  <c r="K1395" i="6"/>
  <c r="F1394" i="6"/>
  <c r="H1394" i="6"/>
  <c r="J1394" i="6"/>
  <c r="K1394" i="6"/>
  <c r="F1393" i="6"/>
  <c r="H1393" i="6"/>
  <c r="J1393" i="6"/>
  <c r="K1393" i="6"/>
  <c r="H1390" i="6"/>
  <c r="F1389" i="6"/>
  <c r="H1389" i="6"/>
  <c r="F1388" i="6"/>
  <c r="H1388" i="6"/>
  <c r="J1388" i="6"/>
  <c r="K1388" i="6"/>
  <c r="F1387" i="6"/>
  <c r="H1387" i="6"/>
  <c r="I1389" i="6" s="1"/>
  <c r="J1389" i="6" s="1"/>
  <c r="J1390" i="6" s="1"/>
  <c r="G204" i="7" s="1"/>
  <c r="I652" i="6" s="1"/>
  <c r="J652" i="6" s="1"/>
  <c r="J1387" i="6"/>
  <c r="K1387" i="6"/>
  <c r="F1383" i="6"/>
  <c r="H1383" i="6"/>
  <c r="F1382" i="6"/>
  <c r="L1382" i="6" s="1"/>
  <c r="H1382" i="6"/>
  <c r="J1382" i="6"/>
  <c r="K1382" i="6"/>
  <c r="F1381" i="6"/>
  <c r="H1381" i="6"/>
  <c r="J1381" i="6"/>
  <c r="K1381" i="6"/>
  <c r="F1377" i="6"/>
  <c r="H1377" i="6"/>
  <c r="F1376" i="6"/>
  <c r="J1376" i="6"/>
  <c r="F1375" i="6"/>
  <c r="H1375" i="6"/>
  <c r="J1375" i="6"/>
  <c r="K1375" i="6"/>
  <c r="F1371" i="6"/>
  <c r="H1371" i="6"/>
  <c r="F1370" i="6"/>
  <c r="H1370" i="6"/>
  <c r="J1370" i="6"/>
  <c r="K1370" i="6"/>
  <c r="F1369" i="6"/>
  <c r="H1369" i="6"/>
  <c r="I1371" i="6" s="1"/>
  <c r="J1371" i="6" s="1"/>
  <c r="J1369" i="6"/>
  <c r="K1369" i="6"/>
  <c r="F1368" i="6"/>
  <c r="H1368" i="6"/>
  <c r="J1368" i="6"/>
  <c r="K1368" i="6"/>
  <c r="F1367" i="6"/>
  <c r="H1367" i="6"/>
  <c r="J1367" i="6"/>
  <c r="L1367" i="6" s="1"/>
  <c r="K1367" i="6"/>
  <c r="F1366" i="6"/>
  <c r="H1366" i="6"/>
  <c r="L1366" i="6" s="1"/>
  <c r="J1366" i="6"/>
  <c r="K1366" i="6"/>
  <c r="F1365" i="6"/>
  <c r="H1365" i="6"/>
  <c r="J1365" i="6"/>
  <c r="K1365" i="6"/>
  <c r="F1364" i="6"/>
  <c r="H1364" i="6"/>
  <c r="J1364" i="6"/>
  <c r="K1364" i="6"/>
  <c r="F1363" i="6"/>
  <c r="H1363" i="6"/>
  <c r="J1363" i="6"/>
  <c r="K1363" i="6"/>
  <c r="F1362" i="6"/>
  <c r="H1362" i="6"/>
  <c r="J1362" i="6"/>
  <c r="K1362" i="6"/>
  <c r="F1357" i="6"/>
  <c r="H1357" i="6"/>
  <c r="J1357" i="6"/>
  <c r="K1357" i="6"/>
  <c r="F1353" i="6"/>
  <c r="H1353" i="6"/>
  <c r="L1353" i="6" s="1"/>
  <c r="J1353" i="6"/>
  <c r="K1353" i="6"/>
  <c r="F1351" i="6"/>
  <c r="H1351" i="6"/>
  <c r="J1351" i="6"/>
  <c r="K1351" i="6"/>
  <c r="F1350" i="6"/>
  <c r="H1350" i="6"/>
  <c r="J1350" i="6"/>
  <c r="K1350" i="6"/>
  <c r="F1349" i="6"/>
  <c r="H1349" i="6"/>
  <c r="J1349" i="6"/>
  <c r="K1349" i="6"/>
  <c r="F1348" i="6"/>
  <c r="H1348" i="6"/>
  <c r="J1348" i="6"/>
  <c r="K1348" i="6"/>
  <c r="H1344" i="6"/>
  <c r="J1344" i="6"/>
  <c r="F1343" i="6"/>
  <c r="H1343" i="6"/>
  <c r="F1342" i="6"/>
  <c r="H1342" i="6"/>
  <c r="J1342" i="6"/>
  <c r="K1342" i="6"/>
  <c r="F1341" i="6"/>
  <c r="H1341" i="6"/>
  <c r="J1341" i="6"/>
  <c r="K1341" i="6"/>
  <c r="F1340" i="6"/>
  <c r="H1340" i="6"/>
  <c r="E1344" i="6" s="1"/>
  <c r="J1340" i="6"/>
  <c r="K1340" i="6"/>
  <c r="F1336" i="6"/>
  <c r="H1336" i="6"/>
  <c r="J1336" i="6"/>
  <c r="K1336" i="6"/>
  <c r="F1335" i="6"/>
  <c r="H1335" i="6"/>
  <c r="J1335" i="6"/>
  <c r="K1335" i="6"/>
  <c r="F1334" i="6"/>
  <c r="H1334" i="6"/>
  <c r="J1334" i="6"/>
  <c r="K1334" i="6"/>
  <c r="F1333" i="6"/>
  <c r="H1333" i="6"/>
  <c r="L1333" i="6" s="1"/>
  <c r="J1333" i="6"/>
  <c r="K1333" i="6"/>
  <c r="H1332" i="6"/>
  <c r="J1332" i="6"/>
  <c r="J1337" i="6" s="1"/>
  <c r="K1332" i="6"/>
  <c r="F1328" i="6"/>
  <c r="H1328" i="6"/>
  <c r="F1327" i="6"/>
  <c r="H1327" i="6"/>
  <c r="L1327" i="6" s="1"/>
  <c r="J1327" i="6"/>
  <c r="K1327" i="6"/>
  <c r="F1326" i="6"/>
  <c r="H1326" i="6"/>
  <c r="J1326" i="6"/>
  <c r="K1326" i="6"/>
  <c r="F1325" i="6"/>
  <c r="H1325" i="6"/>
  <c r="J1325" i="6"/>
  <c r="K1325" i="6"/>
  <c r="F1324" i="6"/>
  <c r="H1324" i="6"/>
  <c r="J1324" i="6"/>
  <c r="K1324" i="6"/>
  <c r="F1323" i="6"/>
  <c r="H1323" i="6"/>
  <c r="J1323" i="6"/>
  <c r="K1323" i="6"/>
  <c r="F1322" i="6"/>
  <c r="H1322" i="6"/>
  <c r="J1322" i="6"/>
  <c r="K1322" i="6"/>
  <c r="F1321" i="6"/>
  <c r="H1321" i="6"/>
  <c r="J1321" i="6"/>
  <c r="K1321" i="6"/>
  <c r="F1320" i="6"/>
  <c r="H1320" i="6"/>
  <c r="J1320" i="6"/>
  <c r="K1320" i="6"/>
  <c r="F1319" i="6"/>
  <c r="H1319" i="6"/>
  <c r="H1315" i="6"/>
  <c r="J1315" i="6"/>
  <c r="F1314" i="6"/>
  <c r="H1314" i="6"/>
  <c r="F1313" i="6"/>
  <c r="H1313" i="6"/>
  <c r="J1313" i="6"/>
  <c r="K1313" i="6"/>
  <c r="F1312" i="6"/>
  <c r="H1312" i="6"/>
  <c r="J1312" i="6"/>
  <c r="K1312" i="6"/>
  <c r="F1311" i="6"/>
  <c r="H1311" i="6"/>
  <c r="J1311" i="6"/>
  <c r="K1311" i="6"/>
  <c r="F1307" i="6"/>
  <c r="H1307" i="6"/>
  <c r="J1307" i="6"/>
  <c r="K1307" i="6"/>
  <c r="F1305" i="6"/>
  <c r="H1305" i="6"/>
  <c r="J1305" i="6"/>
  <c r="K1305" i="6"/>
  <c r="E1301" i="6"/>
  <c r="F1301" i="6" s="1"/>
  <c r="L1301" i="6" s="1"/>
  <c r="H1301" i="6"/>
  <c r="J1301" i="6"/>
  <c r="F1300" i="6"/>
  <c r="H1300" i="6"/>
  <c r="H1302" i="6" s="1"/>
  <c r="F193" i="7" s="1"/>
  <c r="G1268" i="6" s="1"/>
  <c r="H1268" i="6" s="1"/>
  <c r="H1270" i="6" s="1"/>
  <c r="F190" i="7" s="1"/>
  <c r="J1300" i="6"/>
  <c r="J1302" i="6" s="1"/>
  <c r="G193" i="7" s="1"/>
  <c r="I1268" i="6" s="1"/>
  <c r="J1268" i="6" s="1"/>
  <c r="J1270" i="6" s="1"/>
  <c r="G190" i="7" s="1"/>
  <c r="K1300" i="6"/>
  <c r="F1299" i="6"/>
  <c r="F1302" i="6" s="1"/>
  <c r="H1299" i="6"/>
  <c r="J1299" i="6"/>
  <c r="K1299" i="6"/>
  <c r="F1295" i="6"/>
  <c r="H1295" i="6"/>
  <c r="F1294" i="6"/>
  <c r="L1294" i="6" s="1"/>
  <c r="H1294" i="6"/>
  <c r="J1294" i="6"/>
  <c r="K1294" i="6"/>
  <c r="F1293" i="6"/>
  <c r="H1293" i="6"/>
  <c r="J1293" i="6"/>
  <c r="K1293" i="6"/>
  <c r="F1292" i="6"/>
  <c r="H1292" i="6"/>
  <c r="I1295" i="6" s="1"/>
  <c r="J1295" i="6" s="1"/>
  <c r="J1292" i="6"/>
  <c r="K1292" i="6"/>
  <c r="F1291" i="6"/>
  <c r="L1291" i="6" s="1"/>
  <c r="H1291" i="6"/>
  <c r="J1291" i="6"/>
  <c r="K1291" i="6"/>
  <c r="F1290" i="6"/>
  <c r="H1290" i="6"/>
  <c r="J1290" i="6"/>
  <c r="K1290" i="6"/>
  <c r="F1289" i="6"/>
  <c r="H1289" i="6"/>
  <c r="J1289" i="6"/>
  <c r="K1289" i="6"/>
  <c r="F1288" i="6"/>
  <c r="H1288" i="6"/>
  <c r="J1288" i="6"/>
  <c r="K1288" i="6"/>
  <c r="F1287" i="6"/>
  <c r="H1287" i="6"/>
  <c r="J1287" i="6"/>
  <c r="K1287" i="6"/>
  <c r="F1286" i="6"/>
  <c r="H1286" i="6"/>
  <c r="H1296" i="6" s="1"/>
  <c r="F192" i="7" s="1"/>
  <c r="G1264" i="6" s="1"/>
  <c r="H1264" i="6" s="1"/>
  <c r="J1286" i="6"/>
  <c r="K1286" i="6"/>
  <c r="F1282" i="6"/>
  <c r="H1282" i="6"/>
  <c r="F1281" i="6"/>
  <c r="H1281" i="6"/>
  <c r="J1281" i="6"/>
  <c r="K1281" i="6"/>
  <c r="F1280" i="6"/>
  <c r="H1280" i="6"/>
  <c r="J1280" i="6"/>
  <c r="K1280" i="6"/>
  <c r="F1279" i="6"/>
  <c r="H1279" i="6"/>
  <c r="J1279" i="6"/>
  <c r="K1279" i="6"/>
  <c r="F1278" i="6"/>
  <c r="H1278" i="6"/>
  <c r="J1278" i="6"/>
  <c r="K1278" i="6"/>
  <c r="F1277" i="6"/>
  <c r="H1277" i="6"/>
  <c r="J1277" i="6"/>
  <c r="L1277" i="6" s="1"/>
  <c r="K1277" i="6"/>
  <c r="F1276" i="6"/>
  <c r="H1276" i="6"/>
  <c r="L1276" i="6" s="1"/>
  <c r="J1276" i="6"/>
  <c r="K1276" i="6"/>
  <c r="F1275" i="6"/>
  <c r="H1275" i="6"/>
  <c r="L1275" i="6" s="1"/>
  <c r="J1275" i="6"/>
  <c r="K1275" i="6"/>
  <c r="F1274" i="6"/>
  <c r="H1274" i="6"/>
  <c r="J1274" i="6"/>
  <c r="K1274" i="6"/>
  <c r="F1273" i="6"/>
  <c r="H1273" i="6"/>
  <c r="L1273" i="6" s="1"/>
  <c r="J1273" i="6"/>
  <c r="K1273" i="6"/>
  <c r="F1269" i="6"/>
  <c r="H1269" i="6"/>
  <c r="J1269" i="6"/>
  <c r="K1269" i="6"/>
  <c r="F1260" i="6"/>
  <c r="E188" i="7" s="1"/>
  <c r="E513" i="6" s="1"/>
  <c r="H1260" i="6"/>
  <c r="F1259" i="6"/>
  <c r="H1259" i="6"/>
  <c r="H1256" i="6"/>
  <c r="F187" i="7" s="1"/>
  <c r="G507" i="6" s="1"/>
  <c r="H507" i="6" s="1"/>
  <c r="H508" i="6" s="1"/>
  <c r="F1255" i="6"/>
  <c r="H1255" i="6"/>
  <c r="J1255" i="6"/>
  <c r="J1256" i="6" s="1"/>
  <c r="G187" i="7" s="1"/>
  <c r="I507" i="6" s="1"/>
  <c r="J507" i="6" s="1"/>
  <c r="K1255" i="6"/>
  <c r="F1254" i="6"/>
  <c r="F1256" i="6" s="1"/>
  <c r="E187" i="7" s="1"/>
  <c r="E507" i="6" s="1"/>
  <c r="H1254" i="6"/>
  <c r="J1254" i="6"/>
  <c r="K1254" i="6"/>
  <c r="J1251" i="6"/>
  <c r="G186" i="7" s="1"/>
  <c r="H1250" i="6"/>
  <c r="J1250" i="6"/>
  <c r="F1249" i="6"/>
  <c r="H1249" i="6"/>
  <c r="J1249" i="6"/>
  <c r="K1249" i="6"/>
  <c r="F1248" i="6"/>
  <c r="H1248" i="6"/>
  <c r="H1251" i="6" s="1"/>
  <c r="F186" i="7" s="1"/>
  <c r="J1248" i="6"/>
  <c r="K1248" i="6"/>
  <c r="E1244" i="6"/>
  <c r="K1244" i="6" s="1"/>
  <c r="H1244" i="6"/>
  <c r="J1244" i="6"/>
  <c r="F1243" i="6"/>
  <c r="H1243" i="6"/>
  <c r="J1243" i="6"/>
  <c r="K1243" i="6"/>
  <c r="F1242" i="6"/>
  <c r="H1242" i="6"/>
  <c r="H1245" i="6" s="1"/>
  <c r="F185" i="7" s="1"/>
  <c r="G395" i="6" s="1"/>
  <c r="H395" i="6" s="1"/>
  <c r="J1242" i="6"/>
  <c r="J1245" i="6" s="1"/>
  <c r="G185" i="7" s="1"/>
  <c r="I395" i="6" s="1"/>
  <c r="J395" i="6" s="1"/>
  <c r="K1242" i="6"/>
  <c r="F1239" i="6"/>
  <c r="E184" i="7" s="1"/>
  <c r="H1239" i="6"/>
  <c r="J1239" i="6"/>
  <c r="G184" i="7" s="1"/>
  <c r="I1185" i="6" s="1"/>
  <c r="J1185" i="6" s="1"/>
  <c r="F1238" i="6"/>
  <c r="H1238" i="6"/>
  <c r="J1238" i="6"/>
  <c r="K1238" i="6"/>
  <c r="L1238" i="6"/>
  <c r="F1235" i="6"/>
  <c r="E183" i="7" s="1"/>
  <c r="H1235" i="6"/>
  <c r="J1235" i="6"/>
  <c r="F1234" i="6"/>
  <c r="H1234" i="6"/>
  <c r="J1234" i="6"/>
  <c r="K1234" i="6"/>
  <c r="G183" i="7"/>
  <c r="I1178" i="6" s="1"/>
  <c r="J1178" i="6" s="1"/>
  <c r="F1230" i="6"/>
  <c r="H1230" i="6"/>
  <c r="F1229" i="6"/>
  <c r="H1229" i="6"/>
  <c r="J1229" i="6"/>
  <c r="K1229" i="6"/>
  <c r="F1228" i="6"/>
  <c r="H1228" i="6"/>
  <c r="I1230" i="6" s="1"/>
  <c r="K1230" i="6" s="1"/>
  <c r="J1228" i="6"/>
  <c r="K1228" i="6"/>
  <c r="F1227" i="6"/>
  <c r="L1227" i="6" s="1"/>
  <c r="H1227" i="6"/>
  <c r="J1227" i="6"/>
  <c r="K1227" i="6"/>
  <c r="F1226" i="6"/>
  <c r="H1226" i="6"/>
  <c r="J1226" i="6"/>
  <c r="K1226" i="6"/>
  <c r="F1225" i="6"/>
  <c r="H1225" i="6"/>
  <c r="J1225" i="6"/>
  <c r="K1225" i="6"/>
  <c r="H1223" i="6"/>
  <c r="J1223" i="6"/>
  <c r="F1222" i="6"/>
  <c r="H1222" i="6"/>
  <c r="F1221" i="6"/>
  <c r="H1221" i="6"/>
  <c r="J1221" i="6"/>
  <c r="K1221" i="6"/>
  <c r="F1217" i="6"/>
  <c r="H1217" i="6"/>
  <c r="F1216" i="6"/>
  <c r="H1216" i="6"/>
  <c r="J1216" i="6"/>
  <c r="K1216" i="6"/>
  <c r="F1215" i="6"/>
  <c r="H1215" i="6"/>
  <c r="J1215" i="6"/>
  <c r="K1215" i="6"/>
  <c r="F1214" i="6"/>
  <c r="H1214" i="6"/>
  <c r="J1214" i="6"/>
  <c r="K1214" i="6"/>
  <c r="F1213" i="6"/>
  <c r="H1213" i="6"/>
  <c r="J1213" i="6"/>
  <c r="K1213" i="6"/>
  <c r="F1212" i="6"/>
  <c r="H1212" i="6"/>
  <c r="J1212" i="6"/>
  <c r="K1212" i="6"/>
  <c r="F1210" i="6"/>
  <c r="H1210" i="6"/>
  <c r="J1210" i="6"/>
  <c r="K1210" i="6"/>
  <c r="L1210" i="6"/>
  <c r="F1209" i="6"/>
  <c r="H1209" i="6"/>
  <c r="J1209" i="6"/>
  <c r="K1209" i="6"/>
  <c r="F1208" i="6"/>
  <c r="H1208" i="6"/>
  <c r="J1208" i="6"/>
  <c r="K1208" i="6"/>
  <c r="F1204" i="6"/>
  <c r="H1204" i="6"/>
  <c r="F1203" i="6"/>
  <c r="H1203" i="6"/>
  <c r="J1203" i="6"/>
  <c r="K1203" i="6"/>
  <c r="F1202" i="6"/>
  <c r="H1202" i="6"/>
  <c r="J1202" i="6"/>
  <c r="K1202" i="6"/>
  <c r="F1201" i="6"/>
  <c r="H1201" i="6"/>
  <c r="J1201" i="6"/>
  <c r="K1201" i="6"/>
  <c r="F1200" i="6"/>
  <c r="H1200" i="6"/>
  <c r="J1200" i="6"/>
  <c r="K1200" i="6"/>
  <c r="F1199" i="6"/>
  <c r="H1199" i="6"/>
  <c r="J1199" i="6"/>
  <c r="K1199" i="6"/>
  <c r="F1197" i="6"/>
  <c r="H1197" i="6"/>
  <c r="J1197" i="6"/>
  <c r="L1197" i="6" s="1"/>
  <c r="K1197" i="6"/>
  <c r="F1196" i="6"/>
  <c r="H1196" i="6"/>
  <c r="J1196" i="6"/>
  <c r="K1196" i="6"/>
  <c r="F1195" i="6"/>
  <c r="H1195" i="6"/>
  <c r="J1195" i="6"/>
  <c r="K1195" i="6"/>
  <c r="F1191" i="6"/>
  <c r="H1191" i="6"/>
  <c r="F1190" i="6"/>
  <c r="H1190" i="6"/>
  <c r="J1190" i="6"/>
  <c r="K1190" i="6"/>
  <c r="F1189" i="6"/>
  <c r="H1189" i="6"/>
  <c r="J1189" i="6"/>
  <c r="K1189" i="6"/>
  <c r="F1188" i="6"/>
  <c r="H1188" i="6"/>
  <c r="I1191" i="6" s="1"/>
  <c r="J1191" i="6" s="1"/>
  <c r="J1188" i="6"/>
  <c r="K1188" i="6"/>
  <c r="F1187" i="6"/>
  <c r="H1187" i="6"/>
  <c r="J1187" i="6"/>
  <c r="K1187" i="6"/>
  <c r="F1186" i="6"/>
  <c r="H1186" i="6"/>
  <c r="J1186" i="6"/>
  <c r="K1186" i="6"/>
  <c r="F1184" i="6"/>
  <c r="H1184" i="6"/>
  <c r="J1184" i="6"/>
  <c r="K1184" i="6"/>
  <c r="F1183" i="6"/>
  <c r="H1183" i="6"/>
  <c r="J1183" i="6"/>
  <c r="L1183" i="6" s="1"/>
  <c r="K1183" i="6"/>
  <c r="F1182" i="6"/>
  <c r="H1182" i="6"/>
  <c r="J1182" i="6"/>
  <c r="K1182" i="6"/>
  <c r="F1177" i="6"/>
  <c r="H1177" i="6"/>
  <c r="J1177" i="6"/>
  <c r="K1177" i="6"/>
  <c r="F1164" i="6"/>
  <c r="H1164" i="6"/>
  <c r="F175" i="7" s="1"/>
  <c r="G1153" i="6" s="1"/>
  <c r="H1153" i="6" s="1"/>
  <c r="J1164" i="6"/>
  <c r="G175" i="7" s="1"/>
  <c r="I1153" i="6" s="1"/>
  <c r="J1153" i="6" s="1"/>
  <c r="F1163" i="6"/>
  <c r="H1163" i="6"/>
  <c r="J1163" i="6"/>
  <c r="K1163" i="6"/>
  <c r="L1163" i="6"/>
  <c r="F1159" i="6"/>
  <c r="H1159" i="6"/>
  <c r="F1158" i="6"/>
  <c r="J1158" i="6"/>
  <c r="F1157" i="6"/>
  <c r="H1157" i="6"/>
  <c r="J1157" i="6"/>
  <c r="K1157" i="6"/>
  <c r="F1151" i="6"/>
  <c r="H1151" i="6"/>
  <c r="F1150" i="6"/>
  <c r="H1150" i="6"/>
  <c r="J1150" i="6"/>
  <c r="K1150" i="6"/>
  <c r="F1147" i="6"/>
  <c r="E172" i="7" s="1"/>
  <c r="F1146" i="6"/>
  <c r="H1146" i="6"/>
  <c r="F1145" i="6"/>
  <c r="H1145" i="6"/>
  <c r="H1147" i="6" s="1"/>
  <c r="J1145" i="6"/>
  <c r="L1145" i="6" s="1"/>
  <c r="K1145" i="6"/>
  <c r="F1144" i="6"/>
  <c r="H1144" i="6"/>
  <c r="L1144" i="6" s="1"/>
  <c r="J1144" i="6"/>
  <c r="K1144" i="6"/>
  <c r="F1140" i="6"/>
  <c r="F1141" i="6" s="1"/>
  <c r="E171" i="7" s="1"/>
  <c r="E1130" i="6" s="1"/>
  <c r="H1140" i="6"/>
  <c r="H1141" i="6" s="1"/>
  <c r="J1140" i="6"/>
  <c r="J1141" i="6" s="1"/>
  <c r="G171" i="7" s="1"/>
  <c r="I1130" i="6" s="1"/>
  <c r="J1130" i="6" s="1"/>
  <c r="K1140" i="6"/>
  <c r="F1136" i="6"/>
  <c r="H1136" i="6"/>
  <c r="F1135" i="6"/>
  <c r="H1135" i="6"/>
  <c r="L1135" i="6" s="1"/>
  <c r="J1135" i="6"/>
  <c r="K1135" i="6"/>
  <c r="F1134" i="6"/>
  <c r="H1134" i="6"/>
  <c r="J1134" i="6"/>
  <c r="K1134" i="6"/>
  <c r="F1128" i="6"/>
  <c r="H1128" i="6"/>
  <c r="J1128" i="6"/>
  <c r="K1128" i="6"/>
  <c r="F1127" i="6"/>
  <c r="H1127" i="6"/>
  <c r="J1127" i="6"/>
  <c r="K1127" i="6"/>
  <c r="F1123" i="6"/>
  <c r="H1123" i="6"/>
  <c r="F1122" i="6"/>
  <c r="H1122" i="6"/>
  <c r="L1122" i="6" s="1"/>
  <c r="J1122" i="6"/>
  <c r="K1122" i="6"/>
  <c r="F1121" i="6"/>
  <c r="H1121" i="6"/>
  <c r="I1123" i="6" s="1"/>
  <c r="J1123" i="6" s="1"/>
  <c r="J1124" i="6" s="1"/>
  <c r="G168" i="7" s="1"/>
  <c r="J1121" i="6"/>
  <c r="K1121" i="6"/>
  <c r="F1118" i="6"/>
  <c r="F1117" i="6"/>
  <c r="H1117" i="6"/>
  <c r="F1116" i="6"/>
  <c r="H1116" i="6"/>
  <c r="J1116" i="6"/>
  <c r="K1116" i="6"/>
  <c r="F1115" i="6"/>
  <c r="H1115" i="6"/>
  <c r="L1115" i="6" s="1"/>
  <c r="J1115" i="6"/>
  <c r="K1115" i="6"/>
  <c r="F1111" i="6"/>
  <c r="H1111" i="6"/>
  <c r="F1110" i="6"/>
  <c r="H1110" i="6"/>
  <c r="J1110" i="6"/>
  <c r="K1110" i="6"/>
  <c r="F1109" i="6"/>
  <c r="H1109" i="6"/>
  <c r="J1109" i="6"/>
  <c r="K1109" i="6"/>
  <c r="H1106" i="6"/>
  <c r="F165" i="7" s="1"/>
  <c r="G334" i="6" s="1"/>
  <c r="H334" i="6" s="1"/>
  <c r="F1105" i="6"/>
  <c r="H1105" i="6"/>
  <c r="I1105" i="6"/>
  <c r="J1105" i="6" s="1"/>
  <c r="F1104" i="6"/>
  <c r="H1104" i="6"/>
  <c r="L1104" i="6" s="1"/>
  <c r="J1104" i="6"/>
  <c r="K1104" i="6"/>
  <c r="H1103" i="6"/>
  <c r="J1103" i="6"/>
  <c r="F1099" i="6"/>
  <c r="H1099" i="6"/>
  <c r="J1099" i="6"/>
  <c r="K1099" i="6"/>
  <c r="F1098" i="6"/>
  <c r="H1098" i="6"/>
  <c r="J1098" i="6"/>
  <c r="K1098" i="6"/>
  <c r="F1097" i="6"/>
  <c r="H1097" i="6"/>
  <c r="H1100" i="6" s="1"/>
  <c r="F164" i="7" s="1"/>
  <c r="J1097" i="6"/>
  <c r="J1100" i="6" s="1"/>
  <c r="G164" i="7" s="1"/>
  <c r="K1097" i="6"/>
  <c r="H1094" i="6"/>
  <c r="F1093" i="6"/>
  <c r="H1093" i="6"/>
  <c r="F1092" i="6"/>
  <c r="H1092" i="6"/>
  <c r="J1092" i="6"/>
  <c r="K1092" i="6"/>
  <c r="F1091" i="6"/>
  <c r="H1091" i="6"/>
  <c r="I1093" i="6" s="1"/>
  <c r="J1093" i="6" s="1"/>
  <c r="J1091" i="6"/>
  <c r="K1091" i="6"/>
  <c r="F1087" i="6"/>
  <c r="H1087" i="6"/>
  <c r="J1087" i="6"/>
  <c r="K1087" i="6"/>
  <c r="F1086" i="6"/>
  <c r="H1086" i="6"/>
  <c r="J1086" i="6"/>
  <c r="K1086" i="6"/>
  <c r="F1085" i="6"/>
  <c r="F1088" i="6" s="1"/>
  <c r="H1085" i="6"/>
  <c r="J1085" i="6"/>
  <c r="J1088" i="6" s="1"/>
  <c r="G162" i="7" s="1"/>
  <c r="K1085" i="6"/>
  <c r="J1082" i="6"/>
  <c r="G161" i="7" s="1"/>
  <c r="F1081" i="6"/>
  <c r="F1082" i="6" s="1"/>
  <c r="H1081" i="6"/>
  <c r="H1082" i="6" s="1"/>
  <c r="F161" i="7" s="1"/>
  <c r="G1077" i="6" s="1"/>
  <c r="H1077" i="6" s="1"/>
  <c r="J1081" i="6"/>
  <c r="K1081" i="6"/>
  <c r="J1077" i="6"/>
  <c r="J1078" i="6" s="1"/>
  <c r="G160" i="7" s="1"/>
  <c r="F1076" i="6"/>
  <c r="L1076" i="6" s="1"/>
  <c r="H1076" i="6"/>
  <c r="J1076" i="6"/>
  <c r="K1076" i="6"/>
  <c r="F1075" i="6"/>
  <c r="H1075" i="6"/>
  <c r="J1075" i="6"/>
  <c r="K1075" i="6"/>
  <c r="F1072" i="6"/>
  <c r="J1072" i="6"/>
  <c r="G159" i="7" s="1"/>
  <c r="I253" i="6" s="1"/>
  <c r="J253" i="6" s="1"/>
  <c r="F1071" i="6"/>
  <c r="H1071" i="6"/>
  <c r="H1072" i="6" s="1"/>
  <c r="F159" i="7" s="1"/>
  <c r="G253" i="6" s="1"/>
  <c r="H253" i="6" s="1"/>
  <c r="J1071" i="6"/>
  <c r="K1071" i="6"/>
  <c r="F1070" i="6"/>
  <c r="H1070" i="6"/>
  <c r="J1070" i="6"/>
  <c r="K1070" i="6"/>
  <c r="H1067" i="6"/>
  <c r="F158" i="7" s="1"/>
  <c r="G248" i="6" s="1"/>
  <c r="H248" i="6" s="1"/>
  <c r="J1067" i="6"/>
  <c r="G158" i="7" s="1"/>
  <c r="I248" i="6" s="1"/>
  <c r="J248" i="6" s="1"/>
  <c r="F1066" i="6"/>
  <c r="H1066" i="6"/>
  <c r="J1066" i="6"/>
  <c r="K1066" i="6"/>
  <c r="E1065" i="6"/>
  <c r="F1065" i="6" s="1"/>
  <c r="L1065" i="6" s="1"/>
  <c r="H1065" i="6"/>
  <c r="J1065" i="6"/>
  <c r="F1064" i="6"/>
  <c r="H1064" i="6"/>
  <c r="J1064" i="6"/>
  <c r="K1064" i="6"/>
  <c r="F1063" i="6"/>
  <c r="F1067" i="6" s="1"/>
  <c r="H1063" i="6"/>
  <c r="J1063" i="6"/>
  <c r="K1063" i="6"/>
  <c r="F1060" i="6"/>
  <c r="H1060" i="6"/>
  <c r="F1059" i="6"/>
  <c r="H1059" i="6"/>
  <c r="F1058" i="6"/>
  <c r="H1058" i="6"/>
  <c r="J1058" i="6"/>
  <c r="K1058" i="6"/>
  <c r="F1057" i="6"/>
  <c r="H1057" i="6"/>
  <c r="I1059" i="6" s="1"/>
  <c r="J1059" i="6" s="1"/>
  <c r="J1060" i="6" s="1"/>
  <c r="G157" i="7" s="1"/>
  <c r="I221" i="6" s="1"/>
  <c r="J221" i="6" s="1"/>
  <c r="J1057" i="6"/>
  <c r="K1057" i="6"/>
  <c r="E157" i="7"/>
  <c r="E221" i="6" s="1"/>
  <c r="H1053" i="6"/>
  <c r="J1053" i="6"/>
  <c r="F1052" i="6"/>
  <c r="H1052" i="6"/>
  <c r="J1052" i="6"/>
  <c r="K1052" i="6"/>
  <c r="L1052" i="6"/>
  <c r="H1051" i="6"/>
  <c r="J1051" i="6"/>
  <c r="F1050" i="6"/>
  <c r="H1050" i="6"/>
  <c r="J1050" i="6"/>
  <c r="K1050" i="6"/>
  <c r="F1049" i="6"/>
  <c r="H1049" i="6"/>
  <c r="J1049" i="6"/>
  <c r="K1049" i="6"/>
  <c r="F1048" i="6"/>
  <c r="E1053" i="6" s="1"/>
  <c r="K1053" i="6" s="1"/>
  <c r="H1048" i="6"/>
  <c r="J1048" i="6"/>
  <c r="K1048" i="6"/>
  <c r="F1047" i="6"/>
  <c r="H1047" i="6"/>
  <c r="J1047" i="6"/>
  <c r="K1047" i="6"/>
  <c r="F1044" i="6"/>
  <c r="E155" i="7" s="1"/>
  <c r="E215" i="6" s="1"/>
  <c r="H1044" i="6"/>
  <c r="F155" i="7" s="1"/>
  <c r="G215" i="6" s="1"/>
  <c r="H215" i="6" s="1"/>
  <c r="G216" i="6" s="1"/>
  <c r="H216" i="6" s="1"/>
  <c r="H217" i="6" s="1"/>
  <c r="F27" i="7" s="1"/>
  <c r="J1044" i="6"/>
  <c r="G155" i="7" s="1"/>
  <c r="I215" i="6" s="1"/>
  <c r="J215" i="6" s="1"/>
  <c r="F1043" i="6"/>
  <c r="H1043" i="6"/>
  <c r="J1043" i="6"/>
  <c r="K1043" i="6"/>
  <c r="F1042" i="6"/>
  <c r="H1042" i="6"/>
  <c r="J1042" i="6"/>
  <c r="K1042" i="6"/>
  <c r="H1038" i="6"/>
  <c r="J1038" i="6"/>
  <c r="F1037" i="6"/>
  <c r="H1037" i="6"/>
  <c r="J1037" i="6"/>
  <c r="K1037" i="6"/>
  <c r="F1036" i="6"/>
  <c r="H1036" i="6"/>
  <c r="J1036" i="6"/>
  <c r="K1036" i="6"/>
  <c r="F1035" i="6"/>
  <c r="H1035" i="6"/>
  <c r="J1035" i="6"/>
  <c r="L1035" i="6" s="1"/>
  <c r="K1035" i="6"/>
  <c r="F1034" i="6"/>
  <c r="H1034" i="6"/>
  <c r="H1039" i="6" s="1"/>
  <c r="J1034" i="6"/>
  <c r="K1034" i="6"/>
  <c r="F1033" i="6"/>
  <c r="H1033" i="6"/>
  <c r="J1033" i="6"/>
  <c r="K1033" i="6"/>
  <c r="F1032" i="6"/>
  <c r="H1032" i="6"/>
  <c r="J1032" i="6"/>
  <c r="K1032" i="6"/>
  <c r="F1029" i="6"/>
  <c r="E153" i="7" s="1"/>
  <c r="E209" i="6" s="1"/>
  <c r="F1028" i="6"/>
  <c r="J1028" i="6"/>
  <c r="F1027" i="6"/>
  <c r="H1027" i="6"/>
  <c r="F1026" i="6"/>
  <c r="H1026" i="6"/>
  <c r="J1026" i="6"/>
  <c r="K1026" i="6"/>
  <c r="F1025" i="6"/>
  <c r="H1025" i="6"/>
  <c r="J1025" i="6"/>
  <c r="K1025" i="6"/>
  <c r="F1022" i="6"/>
  <c r="E152" i="7" s="1"/>
  <c r="E199" i="6" s="1"/>
  <c r="F199" i="6" s="1"/>
  <c r="H1022" i="6"/>
  <c r="F152" i="7" s="1"/>
  <c r="G199" i="6" s="1"/>
  <c r="H199" i="6" s="1"/>
  <c r="F1021" i="6"/>
  <c r="H1021" i="6"/>
  <c r="F1020" i="6"/>
  <c r="H1020" i="6"/>
  <c r="J1020" i="6"/>
  <c r="K1020" i="6"/>
  <c r="F1019" i="6"/>
  <c r="H1019" i="6"/>
  <c r="I1021" i="6" s="1"/>
  <c r="J1021" i="6" s="1"/>
  <c r="J1022" i="6" s="1"/>
  <c r="J1019" i="6"/>
  <c r="L1019" i="6" s="1"/>
  <c r="K1019" i="6"/>
  <c r="H1016" i="6"/>
  <c r="F151" i="7" s="1"/>
  <c r="G198" i="6" s="1"/>
  <c r="H198" i="6" s="1"/>
  <c r="J1016" i="6"/>
  <c r="H1015" i="6"/>
  <c r="J1015" i="6"/>
  <c r="H1014" i="6"/>
  <c r="J1014" i="6"/>
  <c r="F1013" i="6"/>
  <c r="J1013" i="6"/>
  <c r="K1013" i="6"/>
  <c r="F1012" i="6"/>
  <c r="E1014" i="6" s="1"/>
  <c r="F1014" i="6" s="1"/>
  <c r="H1012" i="6"/>
  <c r="J1012" i="6"/>
  <c r="K1012" i="6"/>
  <c r="G151" i="7"/>
  <c r="I198" i="6" s="1"/>
  <c r="J198" i="6" s="1"/>
  <c r="F1008" i="6"/>
  <c r="L1008" i="6" s="1"/>
  <c r="H1008" i="6"/>
  <c r="J1008" i="6"/>
  <c r="K1008" i="6"/>
  <c r="H1007" i="6"/>
  <c r="H1009" i="6" s="1"/>
  <c r="F150" i="7" s="1"/>
  <c r="G185" i="6" s="1"/>
  <c r="H185" i="6" s="1"/>
  <c r="J1007" i="6"/>
  <c r="J1009" i="6" s="1"/>
  <c r="G150" i="7" s="1"/>
  <c r="I185" i="6" s="1"/>
  <c r="J185" i="6" s="1"/>
  <c r="F1003" i="6"/>
  <c r="F1004" i="6" s="1"/>
  <c r="H1003" i="6"/>
  <c r="J1003" i="6"/>
  <c r="K1003" i="6"/>
  <c r="F1002" i="6"/>
  <c r="H1002" i="6"/>
  <c r="J1002" i="6"/>
  <c r="J1004" i="6" s="1"/>
  <c r="G149" i="7" s="1"/>
  <c r="I180" i="6" s="1"/>
  <c r="J180" i="6" s="1"/>
  <c r="K1002" i="6"/>
  <c r="F998" i="6"/>
  <c r="H998" i="6"/>
  <c r="J998" i="6"/>
  <c r="K998" i="6"/>
  <c r="E997" i="6"/>
  <c r="K997" i="6" s="1"/>
  <c r="H997" i="6"/>
  <c r="J997" i="6"/>
  <c r="F996" i="6"/>
  <c r="H996" i="6"/>
  <c r="J996" i="6"/>
  <c r="K996" i="6"/>
  <c r="F995" i="6"/>
  <c r="H995" i="6"/>
  <c r="J995" i="6"/>
  <c r="J999" i="6" s="1"/>
  <c r="K995" i="6"/>
  <c r="J992" i="6"/>
  <c r="G147" i="7" s="1"/>
  <c r="I175" i="6" s="1"/>
  <c r="J175" i="6" s="1"/>
  <c r="F991" i="6"/>
  <c r="F992" i="6" s="1"/>
  <c r="E147" i="7" s="1"/>
  <c r="E175" i="6" s="1"/>
  <c r="H991" i="6"/>
  <c r="H992" i="6" s="1"/>
  <c r="J991" i="6"/>
  <c r="K991" i="6"/>
  <c r="H988" i="6"/>
  <c r="F146" i="7" s="1"/>
  <c r="G174" i="6" s="1"/>
  <c r="H174" i="6" s="1"/>
  <c r="J988" i="6"/>
  <c r="G146" i="7" s="1"/>
  <c r="I174" i="6" s="1"/>
  <c r="J174" i="6" s="1"/>
  <c r="F987" i="6"/>
  <c r="F988" i="6" s="1"/>
  <c r="H987" i="6"/>
  <c r="J987" i="6"/>
  <c r="K987" i="6"/>
  <c r="J984" i="6"/>
  <c r="G145" i="7" s="1"/>
  <c r="I151" i="6" s="1"/>
  <c r="J151" i="6" s="1"/>
  <c r="F983" i="6"/>
  <c r="H983" i="6"/>
  <c r="H984" i="6" s="1"/>
  <c r="F145" i="7" s="1"/>
  <c r="G151" i="6" s="1"/>
  <c r="H151" i="6" s="1"/>
  <c r="J983" i="6"/>
  <c r="K983" i="6"/>
  <c r="F982" i="6"/>
  <c r="H982" i="6"/>
  <c r="L982" i="6" s="1"/>
  <c r="J982" i="6"/>
  <c r="K982" i="6"/>
  <c r="H979" i="6"/>
  <c r="F144" i="7" s="1"/>
  <c r="G137" i="6" s="1"/>
  <c r="H137" i="6" s="1"/>
  <c r="J979" i="6"/>
  <c r="G144" i="7" s="1"/>
  <c r="I137" i="6" s="1"/>
  <c r="J137" i="6" s="1"/>
  <c r="F978" i="6"/>
  <c r="H978" i="6"/>
  <c r="J978" i="6"/>
  <c r="K978" i="6"/>
  <c r="F977" i="6"/>
  <c r="H977" i="6"/>
  <c r="J977" i="6"/>
  <c r="K977" i="6"/>
  <c r="F973" i="6"/>
  <c r="H973" i="6"/>
  <c r="J973" i="6"/>
  <c r="K973" i="6"/>
  <c r="F972" i="6"/>
  <c r="H972" i="6"/>
  <c r="J972" i="6"/>
  <c r="K972" i="6"/>
  <c r="F971" i="6"/>
  <c r="H971" i="6"/>
  <c r="J971" i="6"/>
  <c r="L971" i="6" s="1"/>
  <c r="K971" i="6"/>
  <c r="F970" i="6"/>
  <c r="H970" i="6"/>
  <c r="L970" i="6" s="1"/>
  <c r="J970" i="6"/>
  <c r="K970" i="6"/>
  <c r="F969" i="6"/>
  <c r="H969" i="6"/>
  <c r="J969" i="6"/>
  <c r="K969" i="6"/>
  <c r="F968" i="6"/>
  <c r="H968" i="6"/>
  <c r="J968" i="6"/>
  <c r="J974" i="6" s="1"/>
  <c r="G143" i="7" s="1"/>
  <c r="I124" i="6" s="1"/>
  <c r="J124" i="6" s="1"/>
  <c r="K968" i="6"/>
  <c r="F967" i="6"/>
  <c r="H967" i="6"/>
  <c r="H974" i="6" s="1"/>
  <c r="J967" i="6"/>
  <c r="K967" i="6"/>
  <c r="H966" i="6"/>
  <c r="J966" i="6"/>
  <c r="K966" i="6"/>
  <c r="F962" i="6"/>
  <c r="H962" i="6"/>
  <c r="J962" i="6"/>
  <c r="K962" i="6"/>
  <c r="F961" i="6"/>
  <c r="H961" i="6"/>
  <c r="J961" i="6"/>
  <c r="K961" i="6"/>
  <c r="F960" i="6"/>
  <c r="H960" i="6"/>
  <c r="J960" i="6"/>
  <c r="K960" i="6"/>
  <c r="F959" i="6"/>
  <c r="H959" i="6"/>
  <c r="J959" i="6"/>
  <c r="K959" i="6"/>
  <c r="F958" i="6"/>
  <c r="H958" i="6"/>
  <c r="L958" i="6" s="1"/>
  <c r="J958" i="6"/>
  <c r="K958" i="6"/>
  <c r="F957" i="6"/>
  <c r="L957" i="6" s="1"/>
  <c r="H957" i="6"/>
  <c r="J957" i="6"/>
  <c r="K957" i="6"/>
  <c r="F956" i="6"/>
  <c r="H956" i="6"/>
  <c r="J956" i="6"/>
  <c r="K956" i="6"/>
  <c r="F955" i="6"/>
  <c r="H955" i="6"/>
  <c r="J955" i="6"/>
  <c r="K955" i="6"/>
  <c r="F954" i="6"/>
  <c r="H954" i="6"/>
  <c r="J954" i="6"/>
  <c r="K954" i="6"/>
  <c r="F953" i="6"/>
  <c r="H953" i="6"/>
  <c r="J953" i="6"/>
  <c r="K953" i="6"/>
  <c r="F945" i="6"/>
  <c r="H945" i="6"/>
  <c r="J945" i="6"/>
  <c r="L945" i="6" s="1"/>
  <c r="K945" i="6"/>
  <c r="F944" i="6"/>
  <c r="H944" i="6"/>
  <c r="J944" i="6"/>
  <c r="K944" i="6"/>
  <c r="F943" i="6"/>
  <c r="H943" i="6"/>
  <c r="J943" i="6"/>
  <c r="K943" i="6"/>
  <c r="F942" i="6"/>
  <c r="H942" i="6"/>
  <c r="J942" i="6"/>
  <c r="K942" i="6"/>
  <c r="F941" i="6"/>
  <c r="H941" i="6"/>
  <c r="F940" i="6"/>
  <c r="H940" i="6"/>
  <c r="J940" i="6"/>
  <c r="K940" i="6"/>
  <c r="F939" i="6"/>
  <c r="H939" i="6"/>
  <c r="J939" i="6"/>
  <c r="K939" i="6"/>
  <c r="H936" i="6"/>
  <c r="F139" i="7" s="1"/>
  <c r="G110" i="6" s="1"/>
  <c r="H110" i="6" s="1"/>
  <c r="J936" i="6"/>
  <c r="G139" i="7" s="1"/>
  <c r="I110" i="6" s="1"/>
  <c r="J110" i="6" s="1"/>
  <c r="F935" i="6"/>
  <c r="H935" i="6"/>
  <c r="J935" i="6"/>
  <c r="K935" i="6"/>
  <c r="H934" i="6"/>
  <c r="J934" i="6"/>
  <c r="F933" i="6"/>
  <c r="E934" i="6" s="1"/>
  <c r="H933" i="6"/>
  <c r="J933" i="6"/>
  <c r="K933" i="6"/>
  <c r="F932" i="6"/>
  <c r="H932" i="6"/>
  <c r="J932" i="6"/>
  <c r="K932" i="6"/>
  <c r="H929" i="6"/>
  <c r="F138" i="7" s="1"/>
  <c r="G104" i="6" s="1"/>
  <c r="H104" i="6" s="1"/>
  <c r="J929" i="6"/>
  <c r="G138" i="7" s="1"/>
  <c r="I104" i="6" s="1"/>
  <c r="J104" i="6" s="1"/>
  <c r="E928" i="6"/>
  <c r="F928" i="6" s="1"/>
  <c r="H928" i="6"/>
  <c r="J928" i="6"/>
  <c r="K928" i="6"/>
  <c r="F927" i="6"/>
  <c r="H927" i="6"/>
  <c r="L927" i="6" s="1"/>
  <c r="J927" i="6"/>
  <c r="K927" i="6"/>
  <c r="F924" i="6"/>
  <c r="E137" i="7" s="1"/>
  <c r="E103" i="6" s="1"/>
  <c r="H924" i="6"/>
  <c r="F137" i="7" s="1"/>
  <c r="G103" i="6" s="1"/>
  <c r="H103" i="6" s="1"/>
  <c r="J924" i="6"/>
  <c r="F923" i="6"/>
  <c r="H923" i="6"/>
  <c r="J923" i="6"/>
  <c r="L923" i="6" s="1"/>
  <c r="K923" i="6"/>
  <c r="F922" i="6"/>
  <c r="H922" i="6"/>
  <c r="J922" i="6"/>
  <c r="K922" i="6"/>
  <c r="G137" i="7"/>
  <c r="I103" i="6" s="1"/>
  <c r="J103" i="6" s="1"/>
  <c r="F919" i="6"/>
  <c r="E136" i="7" s="1"/>
  <c r="E92" i="6" s="1"/>
  <c r="H919" i="6"/>
  <c r="F136" i="7" s="1"/>
  <c r="G92" i="6" s="1"/>
  <c r="H92" i="6" s="1"/>
  <c r="F918" i="6"/>
  <c r="H918" i="6"/>
  <c r="F917" i="6"/>
  <c r="H917" i="6"/>
  <c r="F916" i="6"/>
  <c r="H916" i="6"/>
  <c r="J916" i="6"/>
  <c r="K916" i="6"/>
  <c r="F915" i="6"/>
  <c r="H915" i="6"/>
  <c r="J915" i="6"/>
  <c r="K915" i="6"/>
  <c r="F912" i="6"/>
  <c r="E135" i="7" s="1"/>
  <c r="H912" i="6"/>
  <c r="F135" i="7" s="1"/>
  <c r="F911" i="6"/>
  <c r="H911" i="6"/>
  <c r="F910" i="6"/>
  <c r="H910" i="6"/>
  <c r="F909" i="6"/>
  <c r="H909" i="6"/>
  <c r="J909" i="6"/>
  <c r="K909" i="6"/>
  <c r="F908" i="6"/>
  <c r="H908" i="6"/>
  <c r="J908" i="6"/>
  <c r="K908" i="6"/>
  <c r="F904" i="6"/>
  <c r="H904" i="6"/>
  <c r="J904" i="6"/>
  <c r="K904" i="6"/>
  <c r="H903" i="6"/>
  <c r="J903" i="6"/>
  <c r="F902" i="6"/>
  <c r="H902" i="6"/>
  <c r="H905" i="6" s="1"/>
  <c r="F901" i="6"/>
  <c r="H901" i="6"/>
  <c r="J901" i="6"/>
  <c r="K901" i="6"/>
  <c r="E897" i="6"/>
  <c r="F897" i="6" s="1"/>
  <c r="L897" i="6" s="1"/>
  <c r="H897" i="6"/>
  <c r="J897" i="6"/>
  <c r="F896" i="6"/>
  <c r="F898" i="6" s="1"/>
  <c r="H896" i="6"/>
  <c r="J896" i="6"/>
  <c r="J898" i="6" s="1"/>
  <c r="G133" i="7" s="1"/>
  <c r="I754" i="6" s="1"/>
  <c r="J754" i="6" s="1"/>
  <c r="F895" i="6"/>
  <c r="H895" i="6"/>
  <c r="J895" i="6"/>
  <c r="K895" i="6"/>
  <c r="F892" i="6"/>
  <c r="H892" i="6"/>
  <c r="F132" i="7" s="1"/>
  <c r="G750" i="6" s="1"/>
  <c r="H750" i="6" s="1"/>
  <c r="F891" i="6"/>
  <c r="H891" i="6"/>
  <c r="J891" i="6"/>
  <c r="K891" i="6"/>
  <c r="F890" i="6"/>
  <c r="H890" i="6"/>
  <c r="J890" i="6"/>
  <c r="J892" i="6" s="1"/>
  <c r="G132" i="7" s="1"/>
  <c r="I750" i="6" s="1"/>
  <c r="J750" i="6" s="1"/>
  <c r="K890" i="6"/>
  <c r="E132" i="7"/>
  <c r="E750" i="6" s="1"/>
  <c r="H887" i="6"/>
  <c r="F131" i="7" s="1"/>
  <c r="G749" i="6" s="1"/>
  <c r="H749" i="6" s="1"/>
  <c r="J887" i="6"/>
  <c r="G131" i="7" s="1"/>
  <c r="I749" i="6" s="1"/>
  <c r="J749" i="6" s="1"/>
  <c r="H886" i="6"/>
  <c r="J886" i="6"/>
  <c r="F885" i="6"/>
  <c r="H885" i="6"/>
  <c r="J885" i="6"/>
  <c r="K885" i="6"/>
  <c r="F884" i="6"/>
  <c r="H884" i="6"/>
  <c r="J884" i="6"/>
  <c r="K884" i="6"/>
  <c r="F881" i="6"/>
  <c r="E130" i="7" s="1"/>
  <c r="E204" i="6" s="1"/>
  <c r="H881" i="6"/>
  <c r="F880" i="6"/>
  <c r="H880" i="6"/>
  <c r="F879" i="6"/>
  <c r="H879" i="6"/>
  <c r="J879" i="6"/>
  <c r="K879" i="6"/>
  <c r="F878" i="6"/>
  <c r="H878" i="6"/>
  <c r="I880" i="6" s="1"/>
  <c r="J880" i="6" s="1"/>
  <c r="J881" i="6" s="1"/>
  <c r="G130" i="7" s="1"/>
  <c r="I204" i="6" s="1"/>
  <c r="J204" i="6" s="1"/>
  <c r="J878" i="6"/>
  <c r="K878" i="6"/>
  <c r="H875" i="6"/>
  <c r="F129" i="7" s="1"/>
  <c r="G203" i="6" s="1"/>
  <c r="H203" i="6" s="1"/>
  <c r="J875" i="6"/>
  <c r="G129" i="7" s="1"/>
  <c r="I203" i="6" s="1"/>
  <c r="J203" i="6" s="1"/>
  <c r="H874" i="6"/>
  <c r="J874" i="6"/>
  <c r="E873" i="6"/>
  <c r="K873" i="6" s="1"/>
  <c r="F873" i="6"/>
  <c r="L873" i="6" s="1"/>
  <c r="H873" i="6"/>
  <c r="J873" i="6"/>
  <c r="F872" i="6"/>
  <c r="H872" i="6"/>
  <c r="J872" i="6"/>
  <c r="K872" i="6"/>
  <c r="F871" i="6"/>
  <c r="H871" i="6"/>
  <c r="J871" i="6"/>
  <c r="K871" i="6"/>
  <c r="J868" i="6"/>
  <c r="G128" i="7" s="1"/>
  <c r="I854" i="6" s="1"/>
  <c r="J854" i="6" s="1"/>
  <c r="F867" i="6"/>
  <c r="H867" i="6"/>
  <c r="L867" i="6" s="1"/>
  <c r="J867" i="6"/>
  <c r="K867" i="6"/>
  <c r="F866" i="6"/>
  <c r="H866" i="6"/>
  <c r="H868" i="6" s="1"/>
  <c r="F128" i="7" s="1"/>
  <c r="G854" i="6" s="1"/>
  <c r="H854" i="6" s="1"/>
  <c r="J866" i="6"/>
  <c r="K866" i="6"/>
  <c r="F862" i="6"/>
  <c r="H862" i="6"/>
  <c r="J862" i="6"/>
  <c r="K862" i="6"/>
  <c r="E861" i="6"/>
  <c r="F861" i="6" s="1"/>
  <c r="L861" i="6" s="1"/>
  <c r="H861" i="6"/>
  <c r="J861" i="6"/>
  <c r="F860" i="6"/>
  <c r="H860" i="6"/>
  <c r="J860" i="6"/>
  <c r="K860" i="6"/>
  <c r="F859" i="6"/>
  <c r="H859" i="6"/>
  <c r="H863" i="6" s="1"/>
  <c r="F127" i="7" s="1"/>
  <c r="J859" i="6"/>
  <c r="J863" i="6" s="1"/>
  <c r="G127" i="7" s="1"/>
  <c r="K859" i="6"/>
  <c r="F856" i="6"/>
  <c r="H856" i="6"/>
  <c r="F126" i="7" s="1"/>
  <c r="F855" i="6"/>
  <c r="H855" i="6"/>
  <c r="F853" i="6"/>
  <c r="H853" i="6"/>
  <c r="L853" i="6" s="1"/>
  <c r="J853" i="6"/>
  <c r="K853" i="6"/>
  <c r="F852" i="6"/>
  <c r="H852" i="6"/>
  <c r="J852" i="6"/>
  <c r="K852" i="6"/>
  <c r="F851" i="6"/>
  <c r="H851" i="6"/>
  <c r="J851" i="6"/>
  <c r="K851" i="6"/>
  <c r="F846" i="6"/>
  <c r="H846" i="6"/>
  <c r="J846" i="6"/>
  <c r="K846" i="6"/>
  <c r="F845" i="6"/>
  <c r="H845" i="6"/>
  <c r="L845" i="6" s="1"/>
  <c r="J845" i="6"/>
  <c r="K845" i="6"/>
  <c r="F840" i="6"/>
  <c r="F839" i="6"/>
  <c r="H839" i="6"/>
  <c r="J839" i="6"/>
  <c r="F834" i="6"/>
  <c r="H834" i="6"/>
  <c r="K834" i="6"/>
  <c r="F830" i="6"/>
  <c r="H830" i="6"/>
  <c r="J830" i="6"/>
  <c r="K830" i="6"/>
  <c r="F829" i="6"/>
  <c r="H829" i="6"/>
  <c r="J829" i="6"/>
  <c r="F828" i="6"/>
  <c r="H828" i="6"/>
  <c r="J828" i="6"/>
  <c r="K828" i="6"/>
  <c r="F827" i="6"/>
  <c r="H827" i="6"/>
  <c r="J827" i="6"/>
  <c r="K827" i="6"/>
  <c r="F826" i="6"/>
  <c r="H826" i="6"/>
  <c r="J826" i="6"/>
  <c r="K826" i="6"/>
  <c r="F825" i="6"/>
  <c r="H825" i="6"/>
  <c r="J825" i="6"/>
  <c r="K825" i="6"/>
  <c r="F824" i="6"/>
  <c r="H824" i="6"/>
  <c r="J824" i="6"/>
  <c r="K824" i="6"/>
  <c r="F823" i="6"/>
  <c r="H823" i="6"/>
  <c r="J823" i="6"/>
  <c r="K823" i="6"/>
  <c r="F822" i="6"/>
  <c r="H822" i="6"/>
  <c r="J822" i="6"/>
  <c r="K822" i="6"/>
  <c r="F821" i="6"/>
  <c r="H821" i="6"/>
  <c r="J821" i="6"/>
  <c r="L821" i="6" s="1"/>
  <c r="K821" i="6"/>
  <c r="F820" i="6"/>
  <c r="H820" i="6"/>
  <c r="J820" i="6"/>
  <c r="K820" i="6"/>
  <c r="F819" i="6"/>
  <c r="H819" i="6"/>
  <c r="L819" i="6" s="1"/>
  <c r="J819" i="6"/>
  <c r="K819" i="6"/>
  <c r="F818" i="6"/>
  <c r="H818" i="6"/>
  <c r="J818" i="6"/>
  <c r="K818" i="6"/>
  <c r="F817" i="6"/>
  <c r="L817" i="6" s="1"/>
  <c r="H817" i="6"/>
  <c r="J817" i="6"/>
  <c r="K817" i="6"/>
  <c r="F802" i="6"/>
  <c r="H802" i="6"/>
  <c r="J802" i="6"/>
  <c r="K802" i="6"/>
  <c r="F801" i="6"/>
  <c r="J801" i="6"/>
  <c r="F796" i="6"/>
  <c r="J796" i="6"/>
  <c r="F792" i="6"/>
  <c r="H792" i="6"/>
  <c r="J792" i="6"/>
  <c r="L792" i="6" s="1"/>
  <c r="K792" i="6"/>
  <c r="F788" i="6"/>
  <c r="H788" i="6"/>
  <c r="J788" i="6"/>
  <c r="K788" i="6"/>
  <c r="F787" i="6"/>
  <c r="H787" i="6"/>
  <c r="J787" i="6"/>
  <c r="K787" i="6"/>
  <c r="H782" i="6"/>
  <c r="J782" i="6"/>
  <c r="F781" i="6"/>
  <c r="H781" i="6"/>
  <c r="J781" i="6"/>
  <c r="K781" i="6"/>
  <c r="F777" i="6"/>
  <c r="H777" i="6"/>
  <c r="J777" i="6"/>
  <c r="K777" i="6"/>
  <c r="F776" i="6"/>
  <c r="H776" i="6"/>
  <c r="F775" i="6"/>
  <c r="G775" i="6"/>
  <c r="H775" i="6" s="1"/>
  <c r="J775" i="6"/>
  <c r="F774" i="6"/>
  <c r="H774" i="6"/>
  <c r="J774" i="6"/>
  <c r="L774" i="6" s="1"/>
  <c r="K774" i="6"/>
  <c r="F773" i="6"/>
  <c r="H773" i="6"/>
  <c r="J773" i="6"/>
  <c r="K773" i="6"/>
  <c r="F768" i="6"/>
  <c r="H768" i="6"/>
  <c r="J768" i="6"/>
  <c r="L768" i="6" s="1"/>
  <c r="K768" i="6"/>
  <c r="F767" i="6"/>
  <c r="H767" i="6"/>
  <c r="J767" i="6"/>
  <c r="K767" i="6"/>
  <c r="F766" i="6"/>
  <c r="H766" i="6"/>
  <c r="J766" i="6"/>
  <c r="K766" i="6"/>
  <c r="F765" i="6"/>
  <c r="H765" i="6"/>
  <c r="J765" i="6"/>
  <c r="K765" i="6"/>
  <c r="F764" i="6"/>
  <c r="H764" i="6"/>
  <c r="L764" i="6" s="1"/>
  <c r="J764" i="6"/>
  <c r="K764" i="6"/>
  <c r="F763" i="6"/>
  <c r="H763" i="6"/>
  <c r="J763" i="6"/>
  <c r="K763" i="6"/>
  <c r="F762" i="6"/>
  <c r="H762" i="6"/>
  <c r="J762" i="6"/>
  <c r="K762" i="6"/>
  <c r="F761" i="6"/>
  <c r="H761" i="6"/>
  <c r="J761" i="6"/>
  <c r="K761" i="6"/>
  <c r="F759" i="6"/>
  <c r="H759" i="6"/>
  <c r="F708" i="6"/>
  <c r="E104" i="7" s="1"/>
  <c r="H708" i="6"/>
  <c r="F104" i="7" s="1"/>
  <c r="F707" i="6"/>
  <c r="H707" i="6"/>
  <c r="J707" i="6"/>
  <c r="J708" i="6" s="1"/>
  <c r="G104" i="7" s="1"/>
  <c r="K707" i="6"/>
  <c r="F706" i="6"/>
  <c r="H706" i="6"/>
  <c r="J706" i="6"/>
  <c r="K706" i="6"/>
  <c r="H703" i="6"/>
  <c r="F103" i="7" s="1"/>
  <c r="F702" i="6"/>
  <c r="H702" i="6"/>
  <c r="J702" i="6"/>
  <c r="J703" i="6" s="1"/>
  <c r="G103" i="7" s="1"/>
  <c r="K702" i="6"/>
  <c r="F701" i="6"/>
  <c r="H701" i="6"/>
  <c r="J701" i="6"/>
  <c r="K701" i="6"/>
  <c r="J698" i="6"/>
  <c r="G102" i="7" s="1"/>
  <c r="F697" i="6"/>
  <c r="H697" i="6"/>
  <c r="J697" i="6"/>
  <c r="K697" i="6"/>
  <c r="F696" i="6"/>
  <c r="F698" i="6" s="1"/>
  <c r="E102" i="7" s="1"/>
  <c r="H696" i="6"/>
  <c r="H698" i="6" s="1"/>
  <c r="J696" i="6"/>
  <c r="K696" i="6"/>
  <c r="J693" i="6"/>
  <c r="G101" i="7" s="1"/>
  <c r="F692" i="6"/>
  <c r="F693" i="6" s="1"/>
  <c r="E101" i="7" s="1"/>
  <c r="H692" i="6"/>
  <c r="L692" i="6" s="1"/>
  <c r="J692" i="6"/>
  <c r="K692" i="6"/>
  <c r="F688" i="6"/>
  <c r="F689" i="6" s="1"/>
  <c r="H688" i="6"/>
  <c r="H689" i="6" s="1"/>
  <c r="F100" i="7" s="1"/>
  <c r="J688" i="6"/>
  <c r="J689" i="6" s="1"/>
  <c r="G100" i="7" s="1"/>
  <c r="K688" i="6"/>
  <c r="H685" i="6"/>
  <c r="F99" i="7" s="1"/>
  <c r="J685" i="6"/>
  <c r="G99" i="7" s="1"/>
  <c r="F684" i="6"/>
  <c r="F685" i="6" s="1"/>
  <c r="H684" i="6"/>
  <c r="J684" i="6"/>
  <c r="K684" i="6"/>
  <c r="F683" i="6"/>
  <c r="H683" i="6"/>
  <c r="J683" i="6"/>
  <c r="K683" i="6"/>
  <c r="J680" i="6"/>
  <c r="G98" i="7" s="1"/>
  <c r="F679" i="6"/>
  <c r="F680" i="6" s="1"/>
  <c r="E98" i="7" s="1"/>
  <c r="H679" i="6"/>
  <c r="L679" i="6" s="1"/>
  <c r="J679" i="6"/>
  <c r="K679" i="6"/>
  <c r="F678" i="6"/>
  <c r="H678" i="6"/>
  <c r="J678" i="6"/>
  <c r="K678" i="6"/>
  <c r="F675" i="6"/>
  <c r="F674" i="6"/>
  <c r="H674" i="6"/>
  <c r="F673" i="6"/>
  <c r="H673" i="6"/>
  <c r="J673" i="6"/>
  <c r="K673" i="6"/>
  <c r="F672" i="6"/>
  <c r="H672" i="6"/>
  <c r="H675" i="6" s="1"/>
  <c r="F97" i="7" s="1"/>
  <c r="J672" i="6"/>
  <c r="K672" i="6"/>
  <c r="F668" i="6"/>
  <c r="H668" i="6"/>
  <c r="F667" i="6"/>
  <c r="F669" i="6" s="1"/>
  <c r="E96" i="7" s="1"/>
  <c r="H667" i="6"/>
  <c r="H669" i="6" s="1"/>
  <c r="F96" i="7" s="1"/>
  <c r="J667" i="6"/>
  <c r="K667" i="6"/>
  <c r="L667" i="6"/>
  <c r="H664" i="6"/>
  <c r="F95" i="7" s="1"/>
  <c r="F663" i="6"/>
  <c r="H663" i="6"/>
  <c r="F662" i="6"/>
  <c r="H662" i="6"/>
  <c r="J662" i="6"/>
  <c r="K662" i="6"/>
  <c r="F661" i="6"/>
  <c r="F664" i="6" s="1"/>
  <c r="H661" i="6"/>
  <c r="J661" i="6"/>
  <c r="K661" i="6"/>
  <c r="H658" i="6"/>
  <c r="J658" i="6"/>
  <c r="G94" i="7" s="1"/>
  <c r="F657" i="6"/>
  <c r="F658" i="6" s="1"/>
  <c r="E94" i="7" s="1"/>
  <c r="H657" i="6"/>
  <c r="J657" i="6"/>
  <c r="L657" i="6" s="1"/>
  <c r="K657" i="6"/>
  <c r="F653" i="6"/>
  <c r="H653" i="6"/>
  <c r="J653" i="6"/>
  <c r="K653" i="6"/>
  <c r="F648" i="6"/>
  <c r="H648" i="6"/>
  <c r="J648" i="6"/>
  <c r="K648" i="6"/>
  <c r="H644" i="6"/>
  <c r="J644" i="6"/>
  <c r="G91" i="7" s="1"/>
  <c r="F643" i="6"/>
  <c r="F644" i="6" s="1"/>
  <c r="E91" i="7" s="1"/>
  <c r="H643" i="6"/>
  <c r="J643" i="6"/>
  <c r="K643" i="6"/>
  <c r="F639" i="6"/>
  <c r="H639" i="6"/>
  <c r="J639" i="6"/>
  <c r="K639" i="6"/>
  <c r="F638" i="6"/>
  <c r="H638" i="6"/>
  <c r="L638" i="6" s="1"/>
  <c r="J638" i="6"/>
  <c r="K638" i="6"/>
  <c r="F637" i="6"/>
  <c r="H637" i="6"/>
  <c r="I637" i="6"/>
  <c r="K637" i="6" s="1"/>
  <c r="F636" i="6"/>
  <c r="F640" i="6" s="1"/>
  <c r="H636" i="6"/>
  <c r="J636" i="6"/>
  <c r="L636" i="6" s="1"/>
  <c r="K636" i="6"/>
  <c r="F635" i="6"/>
  <c r="H635" i="6"/>
  <c r="J635" i="6"/>
  <c r="K635" i="6"/>
  <c r="F632" i="6"/>
  <c r="E89" i="7" s="1"/>
  <c r="F631" i="6"/>
  <c r="H631" i="6"/>
  <c r="J631" i="6"/>
  <c r="K631" i="6"/>
  <c r="F630" i="6"/>
  <c r="H630" i="6"/>
  <c r="H632" i="6" s="1"/>
  <c r="F89" i="7" s="1"/>
  <c r="J630" i="6"/>
  <c r="J632" i="6" s="1"/>
  <c r="G89" i="7" s="1"/>
  <c r="K630" i="6"/>
  <c r="J627" i="6"/>
  <c r="G88" i="7" s="1"/>
  <c r="F626" i="6"/>
  <c r="J626" i="6"/>
  <c r="F625" i="6"/>
  <c r="H625" i="6"/>
  <c r="L625" i="6" s="1"/>
  <c r="J625" i="6"/>
  <c r="K625" i="6"/>
  <c r="F624" i="6"/>
  <c r="H624" i="6"/>
  <c r="J624" i="6"/>
  <c r="K624" i="6"/>
  <c r="F623" i="6"/>
  <c r="H623" i="6"/>
  <c r="J623" i="6"/>
  <c r="K623" i="6"/>
  <c r="F622" i="6"/>
  <c r="H622" i="6"/>
  <c r="J622" i="6"/>
  <c r="K622" i="6"/>
  <c r="F618" i="6"/>
  <c r="H618" i="6"/>
  <c r="J618" i="6"/>
  <c r="K618" i="6"/>
  <c r="F617" i="6"/>
  <c r="J617" i="6"/>
  <c r="J619" i="6" s="1"/>
  <c r="G87" i="7" s="1"/>
  <c r="K617" i="6"/>
  <c r="F616" i="6"/>
  <c r="H616" i="6"/>
  <c r="J616" i="6"/>
  <c r="K616" i="6"/>
  <c r="F615" i="6"/>
  <c r="H615" i="6"/>
  <c r="J615" i="6"/>
  <c r="K615" i="6"/>
  <c r="F611" i="6"/>
  <c r="H611" i="6"/>
  <c r="J611" i="6"/>
  <c r="K611" i="6"/>
  <c r="F610" i="6"/>
  <c r="H610" i="6"/>
  <c r="J610" i="6"/>
  <c r="L610" i="6" s="1"/>
  <c r="K610" i="6"/>
  <c r="F609" i="6"/>
  <c r="H609" i="6"/>
  <c r="J609" i="6"/>
  <c r="F608" i="6"/>
  <c r="J608" i="6"/>
  <c r="J605" i="6"/>
  <c r="G85" i="7" s="1"/>
  <c r="F604" i="6"/>
  <c r="H604" i="6"/>
  <c r="J604" i="6"/>
  <c r="K604" i="6"/>
  <c r="F603" i="6"/>
  <c r="H603" i="6"/>
  <c r="J603" i="6"/>
  <c r="K603" i="6"/>
  <c r="F602" i="6"/>
  <c r="H602" i="6"/>
  <c r="J602" i="6"/>
  <c r="K602" i="6"/>
  <c r="F601" i="6"/>
  <c r="H601" i="6"/>
  <c r="J601" i="6"/>
  <c r="K601" i="6"/>
  <c r="F588" i="6"/>
  <c r="F587" i="6"/>
  <c r="H587" i="6"/>
  <c r="H588" i="6" s="1"/>
  <c r="F82" i="7" s="1"/>
  <c r="J587" i="6"/>
  <c r="J588" i="6" s="1"/>
  <c r="G82" i="7" s="1"/>
  <c r="K587" i="6"/>
  <c r="E82" i="7"/>
  <c r="F583" i="6"/>
  <c r="H583" i="6"/>
  <c r="F582" i="6"/>
  <c r="F584" i="6" s="1"/>
  <c r="E81" i="7" s="1"/>
  <c r="H582" i="6"/>
  <c r="I583" i="6" s="1"/>
  <c r="J583" i="6" s="1"/>
  <c r="J582" i="6"/>
  <c r="K582" i="6"/>
  <c r="F578" i="6"/>
  <c r="H578" i="6"/>
  <c r="F577" i="6"/>
  <c r="F579" i="6" s="1"/>
  <c r="E80" i="7" s="1"/>
  <c r="H577" i="6"/>
  <c r="H579" i="6" s="1"/>
  <c r="F80" i="7" s="1"/>
  <c r="J577" i="6"/>
  <c r="K577" i="6"/>
  <c r="F568" i="6"/>
  <c r="H568" i="6"/>
  <c r="J568" i="6"/>
  <c r="K568" i="6"/>
  <c r="F566" i="6"/>
  <c r="H566" i="6"/>
  <c r="J566" i="6"/>
  <c r="K566" i="6"/>
  <c r="F564" i="6"/>
  <c r="H564" i="6"/>
  <c r="J564" i="6"/>
  <c r="L564" i="6" s="1"/>
  <c r="K564" i="6"/>
  <c r="F563" i="6"/>
  <c r="H563" i="6"/>
  <c r="J563" i="6"/>
  <c r="K563" i="6"/>
  <c r="F562" i="6"/>
  <c r="H562" i="6"/>
  <c r="J562" i="6"/>
  <c r="K562" i="6"/>
  <c r="F554" i="6"/>
  <c r="H554" i="6"/>
  <c r="J554" i="6"/>
  <c r="K554" i="6"/>
  <c r="F549" i="6"/>
  <c r="H549" i="6"/>
  <c r="J549" i="6"/>
  <c r="K549" i="6"/>
  <c r="F548" i="6"/>
  <c r="L548" i="6" s="1"/>
  <c r="H548" i="6"/>
  <c r="J548" i="6"/>
  <c r="K548" i="6"/>
  <c r="F547" i="6"/>
  <c r="L547" i="6" s="1"/>
  <c r="H547" i="6"/>
  <c r="J547" i="6"/>
  <c r="K547" i="6"/>
  <c r="F543" i="6"/>
  <c r="H543" i="6"/>
  <c r="J543" i="6"/>
  <c r="K543" i="6"/>
  <c r="F540" i="6"/>
  <c r="H540" i="6"/>
  <c r="J540" i="6"/>
  <c r="K540" i="6"/>
  <c r="F539" i="6"/>
  <c r="H539" i="6"/>
  <c r="J539" i="6"/>
  <c r="K539" i="6"/>
  <c r="F538" i="6"/>
  <c r="H538" i="6"/>
  <c r="F534" i="6"/>
  <c r="H534" i="6"/>
  <c r="J534" i="6"/>
  <c r="K534" i="6"/>
  <c r="F532" i="6"/>
  <c r="H532" i="6"/>
  <c r="J532" i="6"/>
  <c r="F530" i="6"/>
  <c r="H530" i="6"/>
  <c r="L530" i="6" s="1"/>
  <c r="J530" i="6"/>
  <c r="K530" i="6"/>
  <c r="F529" i="6"/>
  <c r="L529" i="6" s="1"/>
  <c r="H529" i="6"/>
  <c r="J529" i="6"/>
  <c r="K529" i="6"/>
  <c r="F525" i="6"/>
  <c r="H525" i="6"/>
  <c r="J525" i="6"/>
  <c r="L525" i="6" s="1"/>
  <c r="K525" i="6"/>
  <c r="F522" i="6"/>
  <c r="H522" i="6"/>
  <c r="J522" i="6"/>
  <c r="K522" i="6"/>
  <c r="L522" i="6"/>
  <c r="F520" i="6"/>
  <c r="H520" i="6"/>
  <c r="J520" i="6"/>
  <c r="K520" i="6"/>
  <c r="F519" i="6"/>
  <c r="H519" i="6"/>
  <c r="J519" i="6"/>
  <c r="K519" i="6"/>
  <c r="F518" i="6"/>
  <c r="L518" i="6" s="1"/>
  <c r="H518" i="6"/>
  <c r="J518" i="6"/>
  <c r="K518" i="6"/>
  <c r="F517" i="6"/>
  <c r="H517" i="6"/>
  <c r="J517" i="6"/>
  <c r="K517" i="6"/>
  <c r="H512" i="6"/>
  <c r="J512" i="6"/>
  <c r="F511" i="6"/>
  <c r="H511" i="6"/>
  <c r="J511" i="6"/>
  <c r="K511" i="6"/>
  <c r="E506" i="6"/>
  <c r="K506" i="6" s="1"/>
  <c r="H506" i="6"/>
  <c r="J506" i="6"/>
  <c r="F505" i="6"/>
  <c r="H505" i="6"/>
  <c r="J505" i="6"/>
  <c r="K505" i="6"/>
  <c r="F500" i="6"/>
  <c r="L500" i="6" s="1"/>
  <c r="H500" i="6"/>
  <c r="J500" i="6"/>
  <c r="K500" i="6"/>
  <c r="H481" i="6"/>
  <c r="J481" i="6"/>
  <c r="F480" i="6"/>
  <c r="H480" i="6"/>
  <c r="J480" i="6"/>
  <c r="K480" i="6"/>
  <c r="F479" i="6"/>
  <c r="H479" i="6"/>
  <c r="J479" i="6"/>
  <c r="K479" i="6"/>
  <c r="F478" i="6"/>
  <c r="H478" i="6"/>
  <c r="J478" i="6"/>
  <c r="J482" i="6" s="1"/>
  <c r="G66" i="7" s="1"/>
  <c r="K478" i="6"/>
  <c r="F477" i="6"/>
  <c r="L477" i="6" s="1"/>
  <c r="H477" i="6"/>
  <c r="J477" i="6"/>
  <c r="K477" i="6"/>
  <c r="F473" i="6"/>
  <c r="H473" i="6"/>
  <c r="J473" i="6"/>
  <c r="L473" i="6" s="1"/>
  <c r="K473" i="6"/>
  <c r="F472" i="6"/>
  <c r="H472" i="6"/>
  <c r="L472" i="6" s="1"/>
  <c r="J472" i="6"/>
  <c r="K472" i="6"/>
  <c r="F471" i="6"/>
  <c r="F474" i="6" s="1"/>
  <c r="E65" i="7" s="1"/>
  <c r="H471" i="6"/>
  <c r="J471" i="6"/>
  <c r="K471" i="6"/>
  <c r="F470" i="6"/>
  <c r="H470" i="6"/>
  <c r="J470" i="6"/>
  <c r="K470" i="6"/>
  <c r="F466" i="6"/>
  <c r="L466" i="6" s="1"/>
  <c r="H466" i="6"/>
  <c r="J466" i="6"/>
  <c r="K466" i="6"/>
  <c r="F465" i="6"/>
  <c r="H465" i="6"/>
  <c r="J465" i="6"/>
  <c r="L465" i="6" s="1"/>
  <c r="K465" i="6"/>
  <c r="F464" i="6"/>
  <c r="H464" i="6"/>
  <c r="J464" i="6"/>
  <c r="K464" i="6"/>
  <c r="F463" i="6"/>
  <c r="F467" i="6" s="1"/>
  <c r="E64" i="7" s="1"/>
  <c r="H463" i="6"/>
  <c r="J463" i="6"/>
  <c r="K463" i="6"/>
  <c r="F462" i="6"/>
  <c r="H462" i="6"/>
  <c r="J462" i="6"/>
  <c r="J467" i="6" s="1"/>
  <c r="G64" i="7" s="1"/>
  <c r="K462" i="6"/>
  <c r="F461" i="6"/>
  <c r="H461" i="6"/>
  <c r="L461" i="6" s="1"/>
  <c r="J461" i="6"/>
  <c r="K461" i="6"/>
  <c r="F457" i="6"/>
  <c r="H457" i="6"/>
  <c r="J457" i="6"/>
  <c r="K457" i="6"/>
  <c r="F456" i="6"/>
  <c r="H456" i="6"/>
  <c r="J456" i="6"/>
  <c r="K456" i="6"/>
  <c r="F455" i="6"/>
  <c r="L455" i="6" s="1"/>
  <c r="H455" i="6"/>
  <c r="J455" i="6"/>
  <c r="K455" i="6"/>
  <c r="F454" i="6"/>
  <c r="H454" i="6"/>
  <c r="J454" i="6"/>
  <c r="J458" i="6" s="1"/>
  <c r="G63" i="7" s="1"/>
  <c r="K454" i="6"/>
  <c r="F453" i="6"/>
  <c r="H453" i="6"/>
  <c r="H458" i="6" s="1"/>
  <c r="F63" i="7" s="1"/>
  <c r="J453" i="6"/>
  <c r="K453" i="6"/>
  <c r="F452" i="6"/>
  <c r="H452" i="6"/>
  <c r="J452" i="6"/>
  <c r="K452" i="6"/>
  <c r="L452" i="6"/>
  <c r="F448" i="6"/>
  <c r="H448" i="6"/>
  <c r="J448" i="6"/>
  <c r="L448" i="6" s="1"/>
  <c r="K448" i="6"/>
  <c r="F447" i="6"/>
  <c r="H447" i="6"/>
  <c r="J447" i="6"/>
  <c r="K447" i="6"/>
  <c r="F446" i="6"/>
  <c r="H446" i="6"/>
  <c r="J446" i="6"/>
  <c r="K446" i="6"/>
  <c r="F445" i="6"/>
  <c r="H445" i="6"/>
  <c r="J445" i="6"/>
  <c r="K445" i="6"/>
  <c r="F444" i="6"/>
  <c r="H444" i="6"/>
  <c r="J444" i="6"/>
  <c r="K444" i="6"/>
  <c r="F443" i="6"/>
  <c r="H443" i="6"/>
  <c r="L443" i="6" s="1"/>
  <c r="J443" i="6"/>
  <c r="K443" i="6"/>
  <c r="F439" i="6"/>
  <c r="H439" i="6"/>
  <c r="J439" i="6"/>
  <c r="K439" i="6"/>
  <c r="F438" i="6"/>
  <c r="H438" i="6"/>
  <c r="J438" i="6"/>
  <c r="K438" i="6"/>
  <c r="F437" i="6"/>
  <c r="H437" i="6"/>
  <c r="J437" i="6"/>
  <c r="J440" i="6" s="1"/>
  <c r="G61" i="7" s="1"/>
  <c r="K437" i="6"/>
  <c r="F436" i="6"/>
  <c r="H436" i="6"/>
  <c r="J436" i="6"/>
  <c r="K436" i="6"/>
  <c r="J433" i="6"/>
  <c r="G60" i="7" s="1"/>
  <c r="F432" i="6"/>
  <c r="F433" i="6" s="1"/>
  <c r="E60" i="7" s="1"/>
  <c r="H432" i="6"/>
  <c r="J432" i="6"/>
  <c r="K432" i="6"/>
  <c r="F431" i="6"/>
  <c r="H431" i="6"/>
  <c r="J431" i="6"/>
  <c r="K431" i="6"/>
  <c r="F430" i="6"/>
  <c r="H430" i="6"/>
  <c r="J430" i="6"/>
  <c r="K430" i="6"/>
  <c r="F429" i="6"/>
  <c r="H429" i="6"/>
  <c r="J429" i="6"/>
  <c r="K429" i="6"/>
  <c r="F425" i="6"/>
  <c r="H425" i="6"/>
  <c r="J425" i="6"/>
  <c r="F424" i="6"/>
  <c r="J424" i="6"/>
  <c r="F423" i="6"/>
  <c r="H423" i="6"/>
  <c r="J423" i="6"/>
  <c r="K423" i="6"/>
  <c r="F422" i="6"/>
  <c r="H422" i="6"/>
  <c r="J422" i="6"/>
  <c r="K422" i="6"/>
  <c r="F421" i="6"/>
  <c r="H421" i="6"/>
  <c r="J421" i="6"/>
  <c r="L421" i="6" s="1"/>
  <c r="K421" i="6"/>
  <c r="F417" i="6"/>
  <c r="H417" i="6"/>
  <c r="J417" i="6"/>
  <c r="K417" i="6"/>
  <c r="F416" i="6"/>
  <c r="J416" i="6"/>
  <c r="K416" i="6"/>
  <c r="F415" i="6"/>
  <c r="H415" i="6"/>
  <c r="J415" i="6"/>
  <c r="J418" i="6" s="1"/>
  <c r="G58" i="7" s="1"/>
  <c r="K415" i="6"/>
  <c r="F414" i="6"/>
  <c r="H414" i="6"/>
  <c r="J414" i="6"/>
  <c r="K414" i="6"/>
  <c r="L414" i="6"/>
  <c r="F413" i="6"/>
  <c r="H413" i="6"/>
  <c r="J413" i="6"/>
  <c r="K413" i="6"/>
  <c r="F408" i="6"/>
  <c r="H408" i="6"/>
  <c r="J408" i="6"/>
  <c r="K408" i="6"/>
  <c r="F407" i="6"/>
  <c r="H407" i="6"/>
  <c r="L407" i="6" s="1"/>
  <c r="J407" i="6"/>
  <c r="K407" i="6"/>
  <c r="F406" i="6"/>
  <c r="H406" i="6"/>
  <c r="J406" i="6"/>
  <c r="K406" i="6"/>
  <c r="F401" i="6"/>
  <c r="H401" i="6"/>
  <c r="J401" i="6"/>
  <c r="L401" i="6" s="1"/>
  <c r="K401" i="6"/>
  <c r="F400" i="6"/>
  <c r="L400" i="6" s="1"/>
  <c r="H400" i="6"/>
  <c r="J400" i="6"/>
  <c r="K400" i="6"/>
  <c r="F399" i="6"/>
  <c r="L399" i="6" s="1"/>
  <c r="H399" i="6"/>
  <c r="J399" i="6"/>
  <c r="K399" i="6"/>
  <c r="F394" i="6"/>
  <c r="H394" i="6"/>
  <c r="L394" i="6" s="1"/>
  <c r="J394" i="6"/>
  <c r="K394" i="6"/>
  <c r="F393" i="6"/>
  <c r="H393" i="6"/>
  <c r="J393" i="6"/>
  <c r="K393" i="6"/>
  <c r="F392" i="6"/>
  <c r="H392" i="6"/>
  <c r="J392" i="6"/>
  <c r="K392" i="6"/>
  <c r="F388" i="6"/>
  <c r="H388" i="6"/>
  <c r="J388" i="6"/>
  <c r="K388" i="6"/>
  <c r="F387" i="6"/>
  <c r="H387" i="6"/>
  <c r="L387" i="6" s="1"/>
  <c r="J387" i="6"/>
  <c r="K387" i="6"/>
  <c r="F383" i="6"/>
  <c r="H383" i="6"/>
  <c r="J383" i="6"/>
  <c r="K383" i="6"/>
  <c r="F382" i="6"/>
  <c r="H382" i="6"/>
  <c r="J382" i="6"/>
  <c r="K382" i="6"/>
  <c r="H367" i="6"/>
  <c r="F51" i="7" s="1"/>
  <c r="J367" i="6"/>
  <c r="G51" i="7" s="1"/>
  <c r="F366" i="6"/>
  <c r="F367" i="6" s="1"/>
  <c r="H366" i="6"/>
  <c r="J366" i="6"/>
  <c r="K366" i="6"/>
  <c r="F360" i="6"/>
  <c r="H360" i="6"/>
  <c r="J360" i="6"/>
  <c r="K360" i="6"/>
  <c r="F354" i="6"/>
  <c r="H354" i="6"/>
  <c r="J354" i="6"/>
  <c r="F348" i="6"/>
  <c r="H348" i="6"/>
  <c r="J348" i="6"/>
  <c r="K348" i="6"/>
  <c r="F343" i="6"/>
  <c r="H343" i="6"/>
  <c r="J343" i="6"/>
  <c r="K343" i="6"/>
  <c r="F338" i="6"/>
  <c r="H338" i="6"/>
  <c r="J338" i="6"/>
  <c r="K338" i="6"/>
  <c r="F332" i="6"/>
  <c r="L332" i="6" s="1"/>
  <c r="H332" i="6"/>
  <c r="J332" i="6"/>
  <c r="K332" i="6"/>
  <c r="F326" i="6"/>
  <c r="H326" i="6"/>
  <c r="J326" i="6"/>
  <c r="K326" i="6"/>
  <c r="F320" i="6"/>
  <c r="H320" i="6"/>
  <c r="J320" i="6"/>
  <c r="K320" i="6"/>
  <c r="F314" i="6"/>
  <c r="H314" i="6"/>
  <c r="J314" i="6"/>
  <c r="L314" i="6" s="1"/>
  <c r="F308" i="6"/>
  <c r="H308" i="6"/>
  <c r="J308" i="6"/>
  <c r="K308" i="6"/>
  <c r="F302" i="6"/>
  <c r="H302" i="6"/>
  <c r="J302" i="6"/>
  <c r="K302" i="6"/>
  <c r="F296" i="6"/>
  <c r="H296" i="6"/>
  <c r="L296" i="6" s="1"/>
  <c r="J296" i="6"/>
  <c r="K296" i="6"/>
  <c r="F290" i="6"/>
  <c r="H290" i="6"/>
  <c r="J290" i="6"/>
  <c r="K290" i="6"/>
  <c r="F284" i="6"/>
  <c r="H284" i="6"/>
  <c r="K284" i="6"/>
  <c r="F278" i="6"/>
  <c r="L278" i="6" s="1"/>
  <c r="H278" i="6"/>
  <c r="J278" i="6"/>
  <c r="K278" i="6"/>
  <c r="F272" i="6"/>
  <c r="H272" i="6"/>
  <c r="J272" i="6"/>
  <c r="K272" i="6"/>
  <c r="F267" i="6"/>
  <c r="H267" i="6"/>
  <c r="I267" i="6"/>
  <c r="K267" i="6" s="1"/>
  <c r="F266" i="6"/>
  <c r="H266" i="6"/>
  <c r="J266" i="6"/>
  <c r="K266" i="6"/>
  <c r="F265" i="6"/>
  <c r="H265" i="6"/>
  <c r="J265" i="6"/>
  <c r="K265" i="6"/>
  <c r="F260" i="6"/>
  <c r="H260" i="6"/>
  <c r="J260" i="6"/>
  <c r="K260" i="6"/>
  <c r="F259" i="6"/>
  <c r="H259" i="6"/>
  <c r="F258" i="6"/>
  <c r="H258" i="6"/>
  <c r="J258" i="6"/>
  <c r="K258" i="6"/>
  <c r="F257" i="6"/>
  <c r="H257" i="6"/>
  <c r="J257" i="6"/>
  <c r="K257" i="6"/>
  <c r="F252" i="6"/>
  <c r="H252" i="6"/>
  <c r="J252" i="6"/>
  <c r="K252" i="6"/>
  <c r="F243" i="6"/>
  <c r="H243" i="6"/>
  <c r="J243" i="6"/>
  <c r="K243" i="6"/>
  <c r="F242" i="6"/>
  <c r="H242" i="6"/>
  <c r="J242" i="6"/>
  <c r="K242" i="6"/>
  <c r="F241" i="6"/>
  <c r="H241" i="6"/>
  <c r="J241" i="6"/>
  <c r="K241" i="6"/>
  <c r="F240" i="6"/>
  <c r="H240" i="6"/>
  <c r="F239" i="6"/>
  <c r="F244" i="6" s="1"/>
  <c r="E30" i="7" s="1"/>
  <c r="H239" i="6"/>
  <c r="J239" i="6"/>
  <c r="L239" i="6" s="1"/>
  <c r="K239" i="6"/>
  <c r="F238" i="6"/>
  <c r="K238" i="6"/>
  <c r="F234" i="6"/>
  <c r="H234" i="6"/>
  <c r="F233" i="6"/>
  <c r="H233" i="6"/>
  <c r="J233" i="6"/>
  <c r="K233" i="6"/>
  <c r="L233" i="6"/>
  <c r="F232" i="6"/>
  <c r="H232" i="6"/>
  <c r="J232" i="6"/>
  <c r="K232" i="6"/>
  <c r="F231" i="6"/>
  <c r="H231" i="6"/>
  <c r="J231" i="6"/>
  <c r="K231" i="6"/>
  <c r="F230" i="6"/>
  <c r="H230" i="6"/>
  <c r="J230" i="6"/>
  <c r="K230" i="6"/>
  <c r="F229" i="6"/>
  <c r="H229" i="6"/>
  <c r="J229" i="6"/>
  <c r="K229" i="6"/>
  <c r="F228" i="6"/>
  <c r="L228" i="6" s="1"/>
  <c r="H228" i="6"/>
  <c r="J228" i="6"/>
  <c r="K228" i="6"/>
  <c r="F227" i="6"/>
  <c r="H227" i="6"/>
  <c r="J227" i="6"/>
  <c r="K227" i="6"/>
  <c r="L227" i="6"/>
  <c r="F226" i="6"/>
  <c r="H226" i="6"/>
  <c r="J226" i="6"/>
  <c r="K226" i="6"/>
  <c r="F225" i="6"/>
  <c r="H225" i="6"/>
  <c r="J225" i="6"/>
  <c r="K225" i="6"/>
  <c r="J217" i="6"/>
  <c r="G27" i="7" s="1"/>
  <c r="F216" i="6"/>
  <c r="J216" i="6"/>
  <c r="H214" i="6"/>
  <c r="J214" i="6"/>
  <c r="F194" i="6"/>
  <c r="L194" i="6" s="1"/>
  <c r="H194" i="6"/>
  <c r="J194" i="6"/>
  <c r="K194" i="6"/>
  <c r="F193" i="6"/>
  <c r="F195" i="6" s="1"/>
  <c r="E23" i="7" s="1"/>
  <c r="H193" i="6"/>
  <c r="J193" i="6"/>
  <c r="K193" i="6"/>
  <c r="F192" i="6"/>
  <c r="H192" i="6"/>
  <c r="J192" i="6"/>
  <c r="L192" i="6" s="1"/>
  <c r="K192" i="6"/>
  <c r="F191" i="6"/>
  <c r="H191" i="6"/>
  <c r="F190" i="6"/>
  <c r="H190" i="6"/>
  <c r="J190" i="6"/>
  <c r="K190" i="6"/>
  <c r="F189" i="6"/>
  <c r="H189" i="6"/>
  <c r="H195" i="6" s="1"/>
  <c r="F23" i="7" s="1"/>
  <c r="F171" i="6"/>
  <c r="L171" i="6" s="1"/>
  <c r="H171" i="6"/>
  <c r="J171" i="6"/>
  <c r="G19" i="7" s="1"/>
  <c r="F170" i="6"/>
  <c r="H170" i="6"/>
  <c r="J170" i="6"/>
  <c r="K170" i="6"/>
  <c r="F19" i="7"/>
  <c r="F166" i="6"/>
  <c r="L166" i="6" s="1"/>
  <c r="H166" i="6"/>
  <c r="J166" i="6"/>
  <c r="K166" i="6"/>
  <c r="F165" i="6"/>
  <c r="H165" i="6"/>
  <c r="H167" i="6" s="1"/>
  <c r="F18" i="7" s="1"/>
  <c r="J165" i="6"/>
  <c r="J167" i="6" s="1"/>
  <c r="G18" i="7" s="1"/>
  <c r="K165" i="6"/>
  <c r="J162" i="6"/>
  <c r="G17" i="7" s="1"/>
  <c r="F161" i="6"/>
  <c r="L161" i="6" s="1"/>
  <c r="H161" i="6"/>
  <c r="J161" i="6"/>
  <c r="K161" i="6"/>
  <c r="F160" i="6"/>
  <c r="H160" i="6"/>
  <c r="J160" i="6"/>
  <c r="K160" i="6"/>
  <c r="F159" i="6"/>
  <c r="H159" i="6"/>
  <c r="H162" i="6" s="1"/>
  <c r="F17" i="7" s="1"/>
  <c r="J159" i="6"/>
  <c r="K159" i="6"/>
  <c r="F156" i="6"/>
  <c r="H156" i="6"/>
  <c r="J156" i="6"/>
  <c r="G16" i="7" s="1"/>
  <c r="F155" i="6"/>
  <c r="H155" i="6"/>
  <c r="J155" i="6"/>
  <c r="K155" i="6"/>
  <c r="F16" i="7"/>
  <c r="F150" i="6"/>
  <c r="H150" i="6"/>
  <c r="J150" i="6"/>
  <c r="K150" i="6"/>
  <c r="F149" i="6"/>
  <c r="H149" i="6"/>
  <c r="J149" i="6"/>
  <c r="K149" i="6"/>
  <c r="F148" i="6"/>
  <c r="H148" i="6"/>
  <c r="J148" i="6"/>
  <c r="K148" i="6"/>
  <c r="F147" i="6"/>
  <c r="H147" i="6"/>
  <c r="J147" i="6"/>
  <c r="K147" i="6"/>
  <c r="F146" i="6"/>
  <c r="H146" i="6"/>
  <c r="J146" i="6"/>
  <c r="K146" i="6"/>
  <c r="F145" i="6"/>
  <c r="H145" i="6"/>
  <c r="L145" i="6" s="1"/>
  <c r="J145" i="6"/>
  <c r="K145" i="6"/>
  <c r="F144" i="6"/>
  <c r="L144" i="6" s="1"/>
  <c r="H144" i="6"/>
  <c r="J144" i="6"/>
  <c r="K144" i="6"/>
  <c r="F143" i="6"/>
  <c r="H143" i="6"/>
  <c r="J143" i="6"/>
  <c r="K143" i="6"/>
  <c r="F142" i="6"/>
  <c r="H142" i="6"/>
  <c r="J142" i="6"/>
  <c r="K142" i="6"/>
  <c r="F141" i="6"/>
  <c r="H141" i="6"/>
  <c r="F136" i="6"/>
  <c r="H136" i="6"/>
  <c r="J136" i="6"/>
  <c r="K136" i="6"/>
  <c r="F135" i="6"/>
  <c r="L135" i="6" s="1"/>
  <c r="H135" i="6"/>
  <c r="J135" i="6"/>
  <c r="K135" i="6"/>
  <c r="F134" i="6"/>
  <c r="H134" i="6"/>
  <c r="J134" i="6"/>
  <c r="L134" i="6" s="1"/>
  <c r="K134" i="6"/>
  <c r="F133" i="6"/>
  <c r="H133" i="6"/>
  <c r="J133" i="6"/>
  <c r="K133" i="6"/>
  <c r="F132" i="6"/>
  <c r="L132" i="6" s="1"/>
  <c r="H132" i="6"/>
  <c r="J132" i="6"/>
  <c r="K132" i="6"/>
  <c r="F131" i="6"/>
  <c r="H131" i="6"/>
  <c r="J131" i="6"/>
  <c r="K131" i="6"/>
  <c r="F130" i="6"/>
  <c r="H130" i="6"/>
  <c r="J130" i="6"/>
  <c r="K130" i="6"/>
  <c r="F129" i="6"/>
  <c r="H129" i="6"/>
  <c r="J129" i="6"/>
  <c r="K129" i="6"/>
  <c r="F128" i="6"/>
  <c r="H128" i="6"/>
  <c r="J128" i="6"/>
  <c r="K128" i="6"/>
  <c r="F123" i="6"/>
  <c r="H123" i="6"/>
  <c r="F122" i="6"/>
  <c r="H122" i="6"/>
  <c r="J122" i="6"/>
  <c r="K122" i="6"/>
  <c r="F121" i="6"/>
  <c r="H121" i="6"/>
  <c r="J121" i="6"/>
  <c r="K121" i="6"/>
  <c r="F116" i="6"/>
  <c r="H116" i="6"/>
  <c r="J116" i="6"/>
  <c r="K116" i="6"/>
  <c r="F115" i="6"/>
  <c r="H115" i="6"/>
  <c r="J115" i="6"/>
  <c r="K115" i="6"/>
  <c r="F109" i="6"/>
  <c r="L109" i="6" s="1"/>
  <c r="H109" i="6"/>
  <c r="J109" i="6"/>
  <c r="K109" i="6"/>
  <c r="F108" i="6"/>
  <c r="H108" i="6"/>
  <c r="J108" i="6"/>
  <c r="K108" i="6"/>
  <c r="F99" i="6"/>
  <c r="H99" i="6"/>
  <c r="J99" i="6"/>
  <c r="J100" i="6" s="1"/>
  <c r="G9" i="7" s="1"/>
  <c r="K99" i="6"/>
  <c r="F98" i="6"/>
  <c r="H98" i="6"/>
  <c r="J98" i="6"/>
  <c r="K98" i="6"/>
  <c r="F97" i="6"/>
  <c r="F100" i="6" s="1"/>
  <c r="E9" i="7" s="1"/>
  <c r="H97" i="6"/>
  <c r="J97" i="6"/>
  <c r="K97" i="6"/>
  <c r="F94" i="6"/>
  <c r="H94" i="6"/>
  <c r="F8" i="7" s="1"/>
  <c r="F93" i="6"/>
  <c r="H93" i="6"/>
  <c r="H91" i="6"/>
  <c r="J91" i="6"/>
  <c r="F90" i="6"/>
  <c r="H90" i="6"/>
  <c r="J90" i="6"/>
  <c r="K90" i="6"/>
  <c r="J89" i="6"/>
  <c r="F88" i="6"/>
  <c r="H88" i="6"/>
  <c r="F87" i="6"/>
  <c r="H87" i="6"/>
  <c r="K87" i="6"/>
  <c r="F86" i="6"/>
  <c r="H86" i="6"/>
  <c r="L86" i="6" s="1"/>
  <c r="J86" i="6"/>
  <c r="K86" i="6"/>
  <c r="H85" i="6"/>
  <c r="J85" i="6"/>
  <c r="K85" i="6"/>
  <c r="F84" i="6"/>
  <c r="H84" i="6"/>
  <c r="J84" i="6"/>
  <c r="F83" i="6"/>
  <c r="H83" i="6"/>
  <c r="J83" i="6"/>
  <c r="L83" i="6" s="1"/>
  <c r="K83" i="6"/>
  <c r="F82" i="6"/>
  <c r="H82" i="6"/>
  <c r="J82" i="6"/>
  <c r="K82" i="6"/>
  <c r="F81" i="6"/>
  <c r="H81" i="6"/>
  <c r="J81" i="6"/>
  <c r="K81" i="6"/>
  <c r="L81" i="6"/>
  <c r="F80" i="6"/>
  <c r="H80" i="6"/>
  <c r="J80" i="6"/>
  <c r="K80" i="6"/>
  <c r="F77" i="6"/>
  <c r="E7" i="7" s="1"/>
  <c r="H77" i="6"/>
  <c r="F7" i="7" s="1"/>
  <c r="F76" i="6"/>
  <c r="H76" i="6"/>
  <c r="H74" i="6"/>
  <c r="J74" i="6"/>
  <c r="F73" i="6"/>
  <c r="K73" i="6"/>
  <c r="F72" i="6"/>
  <c r="H72" i="6"/>
  <c r="J72" i="6"/>
  <c r="K72" i="6"/>
  <c r="F71" i="6"/>
  <c r="H71" i="6"/>
  <c r="L71" i="6" s="1"/>
  <c r="J71" i="6"/>
  <c r="K71" i="6"/>
  <c r="F70" i="6"/>
  <c r="H70" i="6"/>
  <c r="L70" i="6" s="1"/>
  <c r="J70" i="6"/>
  <c r="K70" i="6"/>
  <c r="F69" i="6"/>
  <c r="H69" i="6"/>
  <c r="J69" i="6"/>
  <c r="K69" i="6"/>
  <c r="F68" i="6"/>
  <c r="H68" i="6"/>
  <c r="J68" i="6"/>
  <c r="K68" i="6"/>
  <c r="F67" i="6"/>
  <c r="H67" i="6"/>
  <c r="L67" i="6" s="1"/>
  <c r="J67" i="6"/>
  <c r="K67" i="6"/>
  <c r="F66" i="6"/>
  <c r="H66" i="6"/>
  <c r="L66" i="6" s="1"/>
  <c r="J66" i="6"/>
  <c r="K66" i="6"/>
  <c r="F65" i="6"/>
  <c r="H65" i="6"/>
  <c r="J65" i="6"/>
  <c r="K65" i="6"/>
  <c r="F64" i="6"/>
  <c r="H64" i="6"/>
  <c r="J64" i="6"/>
  <c r="K64" i="6"/>
  <c r="L64" i="6"/>
  <c r="F63" i="6"/>
  <c r="H63" i="6"/>
  <c r="J63" i="6"/>
  <c r="K63" i="6"/>
  <c r="F62" i="6"/>
  <c r="L62" i="6" s="1"/>
  <c r="H62" i="6"/>
  <c r="J62" i="6"/>
  <c r="K62" i="6"/>
  <c r="F61" i="6"/>
  <c r="H61" i="6"/>
  <c r="J61" i="6"/>
  <c r="L61" i="6" s="1"/>
  <c r="K61" i="6"/>
  <c r="F60" i="6"/>
  <c r="H60" i="6"/>
  <c r="J60" i="6"/>
  <c r="K60" i="6"/>
  <c r="F59" i="6"/>
  <c r="H59" i="6"/>
  <c r="J59" i="6"/>
  <c r="K59" i="6"/>
  <c r="F56" i="6"/>
  <c r="E6" i="7" s="1"/>
  <c r="H56" i="6"/>
  <c r="F6" i="7" s="1"/>
  <c r="F55" i="6"/>
  <c r="H55" i="6"/>
  <c r="H53" i="6"/>
  <c r="J53" i="6"/>
  <c r="F52" i="6"/>
  <c r="H52" i="6"/>
  <c r="J52" i="6"/>
  <c r="K52" i="6"/>
  <c r="F51" i="6"/>
  <c r="H51" i="6"/>
  <c r="J51" i="6"/>
  <c r="K51" i="6"/>
  <c r="F50" i="6"/>
  <c r="H50" i="6"/>
  <c r="J50" i="6"/>
  <c r="K50" i="6"/>
  <c r="F49" i="6"/>
  <c r="H49" i="6"/>
  <c r="J49" i="6"/>
  <c r="K49" i="6"/>
  <c r="F48" i="6"/>
  <c r="H48" i="6"/>
  <c r="J48" i="6"/>
  <c r="K48" i="6"/>
  <c r="F47" i="6"/>
  <c r="H47" i="6"/>
  <c r="J47" i="6"/>
  <c r="L47" i="6" s="1"/>
  <c r="K47" i="6"/>
  <c r="F46" i="6"/>
  <c r="H46" i="6"/>
  <c r="L46" i="6" s="1"/>
  <c r="J46" i="6"/>
  <c r="K46" i="6"/>
  <c r="F45" i="6"/>
  <c r="H45" i="6"/>
  <c r="J45" i="6"/>
  <c r="K45" i="6"/>
  <c r="F44" i="6"/>
  <c r="H44" i="6"/>
  <c r="J44" i="6"/>
  <c r="K44" i="6"/>
  <c r="F43" i="6"/>
  <c r="H43" i="6"/>
  <c r="L43" i="6" s="1"/>
  <c r="J43" i="6"/>
  <c r="K43" i="6"/>
  <c r="F42" i="6"/>
  <c r="H42" i="6"/>
  <c r="L42" i="6" s="1"/>
  <c r="J42" i="6"/>
  <c r="K42" i="6"/>
  <c r="F41" i="6"/>
  <c r="H41" i="6"/>
  <c r="F40" i="6"/>
  <c r="H40" i="6"/>
  <c r="J40" i="6"/>
  <c r="K40" i="6"/>
  <c r="F39" i="6"/>
  <c r="H39" i="6"/>
  <c r="L39" i="6" s="1"/>
  <c r="J39" i="6"/>
  <c r="K39" i="6"/>
  <c r="F38" i="6"/>
  <c r="H38" i="6"/>
  <c r="J38" i="6"/>
  <c r="K38" i="6"/>
  <c r="F35" i="6"/>
  <c r="H35" i="6"/>
  <c r="F5" i="7" s="1"/>
  <c r="F34" i="6"/>
  <c r="H34" i="6"/>
  <c r="F33" i="6"/>
  <c r="H33" i="6"/>
  <c r="J33" i="6"/>
  <c r="K33" i="6"/>
  <c r="F32" i="6"/>
  <c r="H32" i="6"/>
  <c r="J32" i="6"/>
  <c r="K32" i="6"/>
  <c r="F27" i="6"/>
  <c r="H27" i="6"/>
  <c r="J27" i="6"/>
  <c r="K27" i="6"/>
  <c r="F26" i="6"/>
  <c r="H26" i="6"/>
  <c r="J26" i="6"/>
  <c r="K26" i="6"/>
  <c r="F25" i="6"/>
  <c r="H25" i="6"/>
  <c r="L25" i="6" s="1"/>
  <c r="J25" i="6"/>
  <c r="K25" i="6"/>
  <c r="F24" i="6"/>
  <c r="H24" i="6"/>
  <c r="J24" i="6"/>
  <c r="K24" i="6"/>
  <c r="F23" i="6"/>
  <c r="H23" i="6"/>
  <c r="J23" i="6"/>
  <c r="K23" i="6"/>
  <c r="F22" i="6"/>
  <c r="H22" i="6"/>
  <c r="J22" i="6"/>
  <c r="K22" i="6"/>
  <c r="F21" i="6"/>
  <c r="H21" i="6"/>
  <c r="J21" i="6"/>
  <c r="K21" i="6"/>
  <c r="F20" i="6"/>
  <c r="H20" i="6"/>
  <c r="J20" i="6"/>
  <c r="K20" i="6"/>
  <c r="F17" i="6"/>
  <c r="E4" i="7" s="1"/>
  <c r="H17" i="6"/>
  <c r="F4" i="7" s="1"/>
  <c r="F16" i="6"/>
  <c r="H16" i="6"/>
  <c r="F15" i="6"/>
  <c r="J15" i="6"/>
  <c r="H13" i="6"/>
  <c r="J13" i="6"/>
  <c r="F12" i="6"/>
  <c r="H12" i="6"/>
  <c r="J12" i="6"/>
  <c r="K12" i="6"/>
  <c r="F11" i="6"/>
  <c r="H11" i="6"/>
  <c r="G15" i="6" s="1"/>
  <c r="K15" i="6" s="1"/>
  <c r="J11" i="6"/>
  <c r="K11" i="6"/>
  <c r="F9" i="6"/>
  <c r="H9" i="6"/>
  <c r="J9" i="6"/>
  <c r="K9" i="6"/>
  <c r="F8" i="6"/>
  <c r="H8" i="6"/>
  <c r="J8" i="6"/>
  <c r="K8" i="6"/>
  <c r="F7" i="6"/>
  <c r="H7" i="6"/>
  <c r="J7" i="6"/>
  <c r="K7" i="6"/>
  <c r="F6" i="6"/>
  <c r="H6" i="6"/>
  <c r="J6" i="6"/>
  <c r="K6" i="6"/>
  <c r="F5" i="6"/>
  <c r="H5" i="6"/>
  <c r="J5" i="6"/>
  <c r="K5" i="6"/>
  <c r="R315" i="8"/>
  <c r="R243" i="8"/>
  <c r="N86" i="8"/>
  <c r="R86" i="8"/>
  <c r="R66" i="8"/>
  <c r="R63" i="8"/>
  <c r="R60" i="8"/>
  <c r="R53" i="8"/>
  <c r="R30" i="8"/>
  <c r="N71" i="8" l="1"/>
  <c r="T71" i="8" s="1"/>
  <c r="L69" i="8"/>
  <c r="P69" i="8" s="1"/>
  <c r="C50" i="10"/>
  <c r="C15" i="10"/>
  <c r="S56" i="8"/>
  <c r="S104" i="8"/>
  <c r="S132" i="8"/>
  <c r="S151" i="8"/>
  <c r="S172" i="8"/>
  <c r="S221" i="8"/>
  <c r="S247" i="8"/>
  <c r="S255" i="8"/>
  <c r="S278" i="8"/>
  <c r="S296" i="8"/>
  <c r="S323" i="8"/>
  <c r="S325" i="8"/>
  <c r="S362" i="8"/>
  <c r="S364" i="8"/>
  <c r="S82" i="8"/>
  <c r="N56" i="8"/>
  <c r="P56" i="8"/>
  <c r="R56" i="8"/>
  <c r="N125" i="8"/>
  <c r="P125" i="8"/>
  <c r="S137" i="8"/>
  <c r="S36" i="8"/>
  <c r="S66" i="8"/>
  <c r="A137" i="8"/>
  <c r="A138" i="8" s="1"/>
  <c r="A139" i="8" s="1"/>
  <c r="A140" i="8" s="1"/>
  <c r="A141" i="8" s="1"/>
  <c r="A142" i="8" s="1"/>
  <c r="A143" i="8" s="1"/>
  <c r="A144" i="8" s="1"/>
  <c r="A145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9" i="8" s="1"/>
  <c r="A340" i="8" s="1"/>
  <c r="A341" i="8" s="1"/>
  <c r="R125" i="8"/>
  <c r="S246" i="8"/>
  <c r="S5" i="8"/>
  <c r="S7" i="8"/>
  <c r="S9" i="8"/>
  <c r="S30" i="8"/>
  <c r="S32" i="8"/>
  <c r="S34" i="8"/>
  <c r="S40" i="8"/>
  <c r="S58" i="8"/>
  <c r="S60" i="8"/>
  <c r="S70" i="8"/>
  <c r="S86" i="8"/>
  <c r="S128" i="8"/>
  <c r="S134" i="8"/>
  <c r="S138" i="8"/>
  <c r="S176" i="8"/>
  <c r="S186" i="8"/>
  <c r="S225" i="8"/>
  <c r="S251" i="8"/>
  <c r="S257" i="8"/>
  <c r="S272" i="8"/>
  <c r="S319" i="8"/>
  <c r="S54" i="8"/>
  <c r="N58" i="8"/>
  <c r="T58" i="8" s="1"/>
  <c r="S80" i="8"/>
  <c r="S149" i="8"/>
  <c r="S219" i="8"/>
  <c r="S276" i="8"/>
  <c r="S300" i="8"/>
  <c r="S343" i="8"/>
  <c r="S349" i="8"/>
  <c r="S62" i="8"/>
  <c r="S88" i="8"/>
  <c r="S155" i="8"/>
  <c r="S243" i="8"/>
  <c r="S340" i="8"/>
  <c r="S178" i="8"/>
  <c r="S68" i="8"/>
  <c r="S76" i="8"/>
  <c r="S126" i="8"/>
  <c r="S184" i="8"/>
  <c r="S249" i="8"/>
  <c r="S317" i="8"/>
  <c r="S31" i="8"/>
  <c r="S71" i="8"/>
  <c r="T248" i="8"/>
  <c r="S39" i="8"/>
  <c r="S63" i="8"/>
  <c r="S224" i="8"/>
  <c r="S64" i="8"/>
  <c r="S72" i="8"/>
  <c r="S78" i="8"/>
  <c r="S84" i="8"/>
  <c r="S102" i="8"/>
  <c r="S130" i="8"/>
  <c r="S136" i="8"/>
  <c r="S147" i="8"/>
  <c r="S153" i="8"/>
  <c r="S174" i="8"/>
  <c r="S182" i="8"/>
  <c r="S223" i="8"/>
  <c r="S245" i="8"/>
  <c r="S253" i="8"/>
  <c r="S268" i="8"/>
  <c r="S274" i="8"/>
  <c r="S292" i="8"/>
  <c r="S315" i="8"/>
  <c r="S321" i="8"/>
  <c r="S327" i="8"/>
  <c r="S345" i="8"/>
  <c r="S347" i="8"/>
  <c r="S6" i="8"/>
  <c r="S57" i="8"/>
  <c r="S73" i="8"/>
  <c r="S29" i="8"/>
  <c r="T61" i="8"/>
  <c r="S77" i="8"/>
  <c r="S83" i="8"/>
  <c r="S101" i="8"/>
  <c r="S127" i="8"/>
  <c r="S139" i="8"/>
  <c r="S152" i="8"/>
  <c r="S173" i="8"/>
  <c r="S179" i="8"/>
  <c r="S195" i="8"/>
  <c r="S222" i="8"/>
  <c r="S244" i="8"/>
  <c r="S301" i="8"/>
  <c r="S326" i="8"/>
  <c r="S350" i="8"/>
  <c r="T31" i="8"/>
  <c r="S53" i="8"/>
  <c r="S65" i="8"/>
  <c r="T7" i="8"/>
  <c r="T30" i="8"/>
  <c r="S79" i="8"/>
  <c r="S85" i="8"/>
  <c r="S103" i="8"/>
  <c r="S129" i="8"/>
  <c r="S131" i="8"/>
  <c r="S135" i="8"/>
  <c r="S148" i="8"/>
  <c r="S154" i="8"/>
  <c r="S175" i="8"/>
  <c r="S181" i="8"/>
  <c r="S183" i="8"/>
  <c r="S248" i="8"/>
  <c r="S252" i="8"/>
  <c r="S254" i="8"/>
  <c r="S267" i="8"/>
  <c r="S269" i="8"/>
  <c r="S273" i="8"/>
  <c r="S275" i="8"/>
  <c r="S291" i="8"/>
  <c r="S293" i="8"/>
  <c r="T33" i="8"/>
  <c r="S37" i="8"/>
  <c r="S55" i="8"/>
  <c r="S61" i="8"/>
  <c r="S69" i="8"/>
  <c r="S75" i="8"/>
  <c r="S81" i="8"/>
  <c r="S87" i="8"/>
  <c r="S125" i="8"/>
  <c r="S133" i="8"/>
  <c r="S150" i="8"/>
  <c r="S171" i="8"/>
  <c r="S177" i="8"/>
  <c r="S185" i="8"/>
  <c r="S220" i="8"/>
  <c r="S226" i="8"/>
  <c r="S250" i="8"/>
  <c r="S256" i="8"/>
  <c r="S271" i="8"/>
  <c r="S277" i="8"/>
  <c r="S297" i="8"/>
  <c r="S299" i="8"/>
  <c r="S318" i="8"/>
  <c r="S324" i="8"/>
  <c r="S341" i="8"/>
  <c r="S363" i="8"/>
  <c r="S59" i="8"/>
  <c r="S316" i="8"/>
  <c r="S320" i="8"/>
  <c r="S322" i="8"/>
  <c r="S339" i="8"/>
  <c r="S344" i="8"/>
  <c r="S346" i="8"/>
  <c r="S348" i="8"/>
  <c r="S8" i="8"/>
  <c r="S33" i="8"/>
  <c r="S35" i="8"/>
  <c r="T65" i="8"/>
  <c r="T322" i="8"/>
  <c r="S295" i="8"/>
  <c r="S38" i="8"/>
  <c r="S74" i="8"/>
  <c r="S180" i="8"/>
  <c r="T318" i="8"/>
  <c r="T315" i="8"/>
  <c r="S298" i="8"/>
  <c r="S294" i="8"/>
  <c r="T271" i="8"/>
  <c r="T254" i="8"/>
  <c r="T243" i="8"/>
  <c r="T88" i="8"/>
  <c r="T87" i="8"/>
  <c r="T86" i="8"/>
  <c r="T85" i="8"/>
  <c r="T84" i="8"/>
  <c r="T83" i="8"/>
  <c r="T72" i="8"/>
  <c r="T68" i="8"/>
  <c r="S67" i="8"/>
  <c r="T67" i="8"/>
  <c r="T66" i="8"/>
  <c r="T64" i="8"/>
  <c r="T63" i="8"/>
  <c r="T62" i="8"/>
  <c r="T60" i="8"/>
  <c r="T59" i="8"/>
  <c r="T57" i="8"/>
  <c r="T55" i="8"/>
  <c r="T54" i="8"/>
  <c r="T53" i="8"/>
  <c r="T35" i="8"/>
  <c r="T29" i="8"/>
  <c r="T9" i="8"/>
  <c r="T8" i="8"/>
  <c r="R27" i="8"/>
  <c r="I6" i="9" s="1"/>
  <c r="J6" i="9" s="1"/>
  <c r="T6" i="8"/>
  <c r="P27" i="8"/>
  <c r="G6" i="9" s="1"/>
  <c r="H6" i="9" s="1"/>
  <c r="T5" i="8"/>
  <c r="N27" i="8"/>
  <c r="E6" i="9" s="1"/>
  <c r="F6" i="9" s="1"/>
  <c r="L1546" i="6"/>
  <c r="L1544" i="6"/>
  <c r="H1547" i="6"/>
  <c r="F228" i="7" s="1"/>
  <c r="E228" i="7"/>
  <c r="L1543" i="6"/>
  <c r="K1545" i="6"/>
  <c r="L1539" i="6"/>
  <c r="I847" i="6"/>
  <c r="J847" i="6" s="1"/>
  <c r="J848" i="6" s="1"/>
  <c r="G125" i="7" s="1"/>
  <c r="I841" i="6"/>
  <c r="J841" i="6" s="1"/>
  <c r="G847" i="6"/>
  <c r="H847" i="6" s="1"/>
  <c r="H848" i="6" s="1"/>
  <c r="F125" i="7" s="1"/>
  <c r="G841" i="6"/>
  <c r="H841" i="6" s="1"/>
  <c r="H842" i="6" s="1"/>
  <c r="F124" i="7" s="1"/>
  <c r="K1538" i="6"/>
  <c r="E847" i="6"/>
  <c r="E841" i="6"/>
  <c r="F841" i="6" s="1"/>
  <c r="F842" i="6" s="1"/>
  <c r="E124" i="7" s="1"/>
  <c r="L1538" i="6"/>
  <c r="L1540" i="6"/>
  <c r="J1535" i="6"/>
  <c r="G226" i="7" s="1"/>
  <c r="I835" i="6" s="1"/>
  <c r="J835" i="6" s="1"/>
  <c r="L1534" i="6"/>
  <c r="K1534" i="6"/>
  <c r="F1535" i="6"/>
  <c r="L1533" i="6"/>
  <c r="H1535" i="6"/>
  <c r="F226" i="7" s="1"/>
  <c r="G835" i="6" s="1"/>
  <c r="H835" i="6" s="1"/>
  <c r="H836" i="6" s="1"/>
  <c r="F123" i="7" s="1"/>
  <c r="K1533" i="6"/>
  <c r="E226" i="7"/>
  <c r="E835" i="6" s="1"/>
  <c r="F835" i="6" s="1"/>
  <c r="F836" i="6" s="1"/>
  <c r="E123" i="7" s="1"/>
  <c r="L1529" i="6"/>
  <c r="L1528" i="6"/>
  <c r="J814" i="6"/>
  <c r="G121" i="7" s="1"/>
  <c r="F1530" i="6"/>
  <c r="E225" i="7" s="1"/>
  <c r="E813" i="6" s="1"/>
  <c r="L1524" i="6"/>
  <c r="H1525" i="6"/>
  <c r="L1523" i="6"/>
  <c r="F812" i="6"/>
  <c r="L1522" i="6"/>
  <c r="L1525" i="6"/>
  <c r="J809" i="6"/>
  <c r="G120" i="7" s="1"/>
  <c r="K1517" i="6"/>
  <c r="L1519" i="6"/>
  <c r="E223" i="7"/>
  <c r="E808" i="6" s="1"/>
  <c r="L1517" i="6"/>
  <c r="L1513" i="6"/>
  <c r="L1512" i="6"/>
  <c r="F1514" i="6"/>
  <c r="E222" i="7" s="1"/>
  <c r="E807" i="6" s="1"/>
  <c r="K807" i="6" s="1"/>
  <c r="H809" i="6"/>
  <c r="F120" i="7" s="1"/>
  <c r="L1511" i="6"/>
  <c r="L1505" i="6"/>
  <c r="I1507" i="6"/>
  <c r="H1508" i="6"/>
  <c r="F221" i="7" s="1"/>
  <c r="G803" i="6" s="1"/>
  <c r="H803" i="6" s="1"/>
  <c r="H804" i="6" s="1"/>
  <c r="E221" i="7"/>
  <c r="L1501" i="6"/>
  <c r="F797" i="6"/>
  <c r="F798" i="6" s="1"/>
  <c r="E118" i="7" s="1"/>
  <c r="K797" i="6"/>
  <c r="L1499" i="6"/>
  <c r="L1502" i="6"/>
  <c r="J1496" i="6"/>
  <c r="G219" i="7" s="1"/>
  <c r="I783" i="6" s="1"/>
  <c r="J783" i="6" s="1"/>
  <c r="J784" i="6"/>
  <c r="G116" i="7" s="1"/>
  <c r="F783" i="6"/>
  <c r="L1494" i="6"/>
  <c r="L1491" i="6"/>
  <c r="E218" i="7"/>
  <c r="E769" i="6" s="1"/>
  <c r="F769" i="6" s="1"/>
  <c r="L769" i="6" s="1"/>
  <c r="E1484" i="6"/>
  <c r="K1484" i="6" s="1"/>
  <c r="L1483" i="6"/>
  <c r="F1484" i="6"/>
  <c r="L1476" i="6"/>
  <c r="L1475" i="6"/>
  <c r="J1479" i="6"/>
  <c r="G216" i="7" s="1"/>
  <c r="I743" i="6" s="1"/>
  <c r="J743" i="6" s="1"/>
  <c r="L1474" i="6"/>
  <c r="H1477" i="6"/>
  <c r="L1477" i="6" s="1"/>
  <c r="K1472" i="6"/>
  <c r="L1472" i="6"/>
  <c r="L1471" i="6"/>
  <c r="F1479" i="6"/>
  <c r="E216" i="7" s="1"/>
  <c r="E743" i="6" s="1"/>
  <c r="L1466" i="6"/>
  <c r="F1468" i="6"/>
  <c r="E215" i="7" s="1"/>
  <c r="J1468" i="6"/>
  <c r="G215" i="7" s="1"/>
  <c r="I745" i="6" s="1"/>
  <c r="J745" i="6" s="1"/>
  <c r="L1465" i="6"/>
  <c r="L1464" i="6"/>
  <c r="L1463" i="6"/>
  <c r="L1462" i="6"/>
  <c r="G1467" i="6"/>
  <c r="H1467" i="6" s="1"/>
  <c r="H1468" i="6" s="1"/>
  <c r="F215" i="7" s="1"/>
  <c r="G739" i="6" s="1"/>
  <c r="H739" i="6" s="1"/>
  <c r="I739" i="6"/>
  <c r="J739" i="6" s="1"/>
  <c r="L1461" i="6"/>
  <c r="J1458" i="6"/>
  <c r="G214" i="7" s="1"/>
  <c r="I737" i="6" s="1"/>
  <c r="J737" i="6" s="1"/>
  <c r="L1456" i="6"/>
  <c r="L1455" i="6"/>
  <c r="H1458" i="6"/>
  <c r="L1458" i="6" s="1"/>
  <c r="K1457" i="6"/>
  <c r="F737" i="6"/>
  <c r="L1453" i="6"/>
  <c r="L1449" i="6"/>
  <c r="H1450" i="6"/>
  <c r="F213" i="7" s="1"/>
  <c r="G1437" i="6" s="1"/>
  <c r="H1437" i="6" s="1"/>
  <c r="J1438" i="6"/>
  <c r="G211" i="7" s="1"/>
  <c r="I733" i="6" s="1"/>
  <c r="J733" i="6" s="1"/>
  <c r="J734" i="6" s="1"/>
  <c r="G109" i="7" s="1"/>
  <c r="L1448" i="6"/>
  <c r="F1450" i="6"/>
  <c r="K1448" i="6"/>
  <c r="L1444" i="6"/>
  <c r="L1443" i="6"/>
  <c r="H1445" i="6"/>
  <c r="F212" i="7" s="1"/>
  <c r="G1436" i="6" s="1"/>
  <c r="H1436" i="6" s="1"/>
  <c r="L1442" i="6"/>
  <c r="E212" i="7"/>
  <c r="E1436" i="6" s="1"/>
  <c r="L1441" i="6"/>
  <c r="L1435" i="6"/>
  <c r="L1430" i="6"/>
  <c r="L1429" i="6"/>
  <c r="J1432" i="6"/>
  <c r="G210" i="7" s="1"/>
  <c r="L1428" i="6"/>
  <c r="H1432" i="6"/>
  <c r="F210" i="7" s="1"/>
  <c r="G727" i="6" s="1"/>
  <c r="H727" i="6" s="1"/>
  <c r="L1427" i="6"/>
  <c r="L1426" i="6"/>
  <c r="F727" i="6"/>
  <c r="L1425" i="6"/>
  <c r="L1421" i="6"/>
  <c r="L1420" i="6"/>
  <c r="H1422" i="6"/>
  <c r="F209" i="7" s="1"/>
  <c r="G723" i="6" s="1"/>
  <c r="H723" i="6" s="1"/>
  <c r="L1418" i="6"/>
  <c r="L1417" i="6"/>
  <c r="I729" i="6"/>
  <c r="J729" i="6" s="1"/>
  <c r="I723" i="6"/>
  <c r="J723" i="6" s="1"/>
  <c r="E729" i="6"/>
  <c r="F729" i="6" s="1"/>
  <c r="F730" i="6" s="1"/>
  <c r="E108" i="7" s="1"/>
  <c r="E723" i="6"/>
  <c r="L1416" i="6"/>
  <c r="G728" i="6"/>
  <c r="H728" i="6" s="1"/>
  <c r="G744" i="6"/>
  <c r="H744" i="6" s="1"/>
  <c r="L1411" i="6"/>
  <c r="G722" i="6"/>
  <c r="H722" i="6" s="1"/>
  <c r="F738" i="6"/>
  <c r="L1413" i="6"/>
  <c r="E722" i="6"/>
  <c r="E744" i="6"/>
  <c r="E728" i="6"/>
  <c r="F728" i="6" s="1"/>
  <c r="L1407" i="6"/>
  <c r="L1406" i="6"/>
  <c r="L1405" i="6"/>
  <c r="F1408" i="6"/>
  <c r="E207" i="7" s="1"/>
  <c r="E721" i="6" s="1"/>
  <c r="F721" i="6" s="1"/>
  <c r="L1404" i="6"/>
  <c r="K1400" i="6"/>
  <c r="L1400" i="6"/>
  <c r="I717" i="6"/>
  <c r="J717" i="6" s="1"/>
  <c r="I712" i="6"/>
  <c r="J712" i="6" s="1"/>
  <c r="J713" i="6"/>
  <c r="G105" i="7" s="1"/>
  <c r="G712" i="6"/>
  <c r="H712" i="6" s="1"/>
  <c r="G717" i="6"/>
  <c r="H717" i="6" s="1"/>
  <c r="E712" i="6"/>
  <c r="E717" i="6"/>
  <c r="L1401" i="6"/>
  <c r="L1395" i="6"/>
  <c r="L1394" i="6"/>
  <c r="H1396" i="6"/>
  <c r="F1396" i="6"/>
  <c r="E205" i="7" s="1"/>
  <c r="E716" i="6" s="1"/>
  <c r="I716" i="6"/>
  <c r="J716" i="6" s="1"/>
  <c r="L1393" i="6"/>
  <c r="L1388" i="6"/>
  <c r="F1390" i="6"/>
  <c r="E204" i="7" s="1"/>
  <c r="E652" i="6" s="1"/>
  <c r="J654" i="6"/>
  <c r="G93" i="7" s="1"/>
  <c r="F652" i="6"/>
  <c r="F654" i="6" s="1"/>
  <c r="E93" i="7" s="1"/>
  <c r="L1387" i="6"/>
  <c r="F1384" i="6"/>
  <c r="E203" i="7" s="1"/>
  <c r="E647" i="6" s="1"/>
  <c r="F647" i="6" s="1"/>
  <c r="F649" i="6" s="1"/>
  <c r="E92" i="7" s="1"/>
  <c r="L1381" i="6"/>
  <c r="I1383" i="6"/>
  <c r="H1384" i="6"/>
  <c r="F203" i="7" s="1"/>
  <c r="G647" i="6" s="1"/>
  <c r="H647" i="6" s="1"/>
  <c r="H649" i="6" s="1"/>
  <c r="F92" i="7" s="1"/>
  <c r="I1377" i="6"/>
  <c r="J1377" i="6" s="1"/>
  <c r="J1378" i="6" s="1"/>
  <c r="G202" i="7" s="1"/>
  <c r="I597" i="6" s="1"/>
  <c r="J597" i="6" s="1"/>
  <c r="K1376" i="6"/>
  <c r="L1376" i="6"/>
  <c r="I592" i="6"/>
  <c r="J592" i="6" s="1"/>
  <c r="J593" i="6" s="1"/>
  <c r="G83" i="7" s="1"/>
  <c r="L1375" i="6"/>
  <c r="L1377" i="6"/>
  <c r="F1378" i="6"/>
  <c r="E202" i="7" s="1"/>
  <c r="L1370" i="6"/>
  <c r="F1372" i="6"/>
  <c r="E201" i="7" s="1"/>
  <c r="E1358" i="6" s="1"/>
  <c r="F1358" i="6" s="1"/>
  <c r="L1369" i="6"/>
  <c r="L1368" i="6"/>
  <c r="J1372" i="6"/>
  <c r="G201" i="7" s="1"/>
  <c r="I1358" i="6" s="1"/>
  <c r="J1358" i="6" s="1"/>
  <c r="J1359" i="6" s="1"/>
  <c r="G200" i="7" s="1"/>
  <c r="I1352" i="6" s="1"/>
  <c r="J1352" i="6" s="1"/>
  <c r="J1354" i="6" s="1"/>
  <c r="G199" i="7" s="1"/>
  <c r="I558" i="6" s="1"/>
  <c r="J558" i="6" s="1"/>
  <c r="J559" i="6" s="1"/>
  <c r="G77" i="7" s="1"/>
  <c r="L1365" i="6"/>
  <c r="L1364" i="6"/>
  <c r="L1363" i="6"/>
  <c r="H1372" i="6"/>
  <c r="F201" i="7" s="1"/>
  <c r="G1358" i="6" s="1"/>
  <c r="H1358" i="6" s="1"/>
  <c r="H1359" i="6" s="1"/>
  <c r="F200" i="7" s="1"/>
  <c r="G1352" i="6" s="1"/>
  <c r="H1352" i="6" s="1"/>
  <c r="H1354" i="6" s="1"/>
  <c r="F199" i="7" s="1"/>
  <c r="G558" i="6" s="1"/>
  <c r="H558" i="6" s="1"/>
  <c r="H559" i="6" s="1"/>
  <c r="F77" i="7" s="1"/>
  <c r="L1362" i="6"/>
  <c r="L1357" i="6"/>
  <c r="L1351" i="6"/>
  <c r="L1350" i="6"/>
  <c r="L1349" i="6"/>
  <c r="L1348" i="6"/>
  <c r="L1342" i="6"/>
  <c r="L1341" i="6"/>
  <c r="F1344" i="6"/>
  <c r="K1344" i="6"/>
  <c r="L1340" i="6"/>
  <c r="H1345" i="6"/>
  <c r="F198" i="7" s="1"/>
  <c r="G551" i="6" s="1"/>
  <c r="H551" i="6" s="1"/>
  <c r="I1343" i="6"/>
  <c r="J1343" i="6" s="1"/>
  <c r="L1336" i="6"/>
  <c r="H1337" i="6"/>
  <c r="F197" i="7" s="1"/>
  <c r="G550" i="6" s="1"/>
  <c r="H550" i="6" s="1"/>
  <c r="L1335" i="6"/>
  <c r="L1334" i="6"/>
  <c r="F1337" i="6"/>
  <c r="E197" i="7" s="1"/>
  <c r="E550" i="6" s="1"/>
  <c r="L1332" i="6"/>
  <c r="I1328" i="6"/>
  <c r="J1328" i="6" s="1"/>
  <c r="L1326" i="6"/>
  <c r="L1325" i="6"/>
  <c r="L1324" i="6"/>
  <c r="L1323" i="6"/>
  <c r="L1322" i="6"/>
  <c r="H1329" i="6"/>
  <c r="F196" i="7" s="1"/>
  <c r="G1306" i="6" s="1"/>
  <c r="H1306" i="6" s="1"/>
  <c r="H1308" i="6" s="1"/>
  <c r="F194" i="7" s="1"/>
  <c r="G541" i="6" s="1"/>
  <c r="H541" i="6" s="1"/>
  <c r="H544" i="6" s="1"/>
  <c r="F75" i="7" s="1"/>
  <c r="L1321" i="6"/>
  <c r="F1329" i="6"/>
  <c r="E196" i="7" s="1"/>
  <c r="E1306" i="6" s="1"/>
  <c r="F1306" i="6" s="1"/>
  <c r="F1308" i="6" s="1"/>
  <c r="J1329" i="6"/>
  <c r="G196" i="7" s="1"/>
  <c r="I1306" i="6" s="1"/>
  <c r="J1306" i="6" s="1"/>
  <c r="J1308" i="6" s="1"/>
  <c r="G194" i="7" s="1"/>
  <c r="I541" i="6" s="1"/>
  <c r="J541" i="6" s="1"/>
  <c r="L1320" i="6"/>
  <c r="K1319" i="6"/>
  <c r="L1319" i="6"/>
  <c r="L1313" i="6"/>
  <c r="I1314" i="6"/>
  <c r="K1314" i="6" s="1"/>
  <c r="H1316" i="6"/>
  <c r="F195" i="7" s="1"/>
  <c r="G542" i="6" s="1"/>
  <c r="H542" i="6" s="1"/>
  <c r="L1312" i="6"/>
  <c r="L1311" i="6"/>
  <c r="E1315" i="6"/>
  <c r="L1307" i="6"/>
  <c r="L1305" i="6"/>
  <c r="L1300" i="6"/>
  <c r="L1302" i="6"/>
  <c r="L1299" i="6"/>
  <c r="L1293" i="6"/>
  <c r="L1292" i="6"/>
  <c r="L1290" i="6"/>
  <c r="L1289" i="6"/>
  <c r="J1296" i="6"/>
  <c r="G192" i="7" s="1"/>
  <c r="I1264" i="6" s="1"/>
  <c r="J1264" i="6" s="1"/>
  <c r="L1288" i="6"/>
  <c r="L1287" i="6"/>
  <c r="F1296" i="6"/>
  <c r="E192" i="7" s="1"/>
  <c r="E1264" i="6" s="1"/>
  <c r="F1264" i="6" s="1"/>
  <c r="K1295" i="6"/>
  <c r="L1295" i="6"/>
  <c r="L1286" i="6"/>
  <c r="L1281" i="6"/>
  <c r="I1282" i="6"/>
  <c r="J1282" i="6" s="1"/>
  <c r="L1280" i="6"/>
  <c r="L1279" i="6"/>
  <c r="J1283" i="6"/>
  <c r="G191" i="7" s="1"/>
  <c r="I1263" i="6" s="1"/>
  <c r="J1263" i="6" s="1"/>
  <c r="H1283" i="6"/>
  <c r="F191" i="7" s="1"/>
  <c r="G1263" i="6" s="1"/>
  <c r="H1263" i="6" s="1"/>
  <c r="H1265" i="6" s="1"/>
  <c r="F189" i="7" s="1"/>
  <c r="G565" i="6" s="1"/>
  <c r="H565" i="6" s="1"/>
  <c r="H569" i="6" s="1"/>
  <c r="F78" i="7" s="1"/>
  <c r="F1283" i="6"/>
  <c r="E191" i="7" s="1"/>
  <c r="E1263" i="6" s="1"/>
  <c r="L1278" i="6"/>
  <c r="L1274" i="6"/>
  <c r="L1269" i="6"/>
  <c r="I552" i="6"/>
  <c r="J552" i="6" s="1"/>
  <c r="I533" i="6"/>
  <c r="J533" i="6" s="1"/>
  <c r="I523" i="6"/>
  <c r="J523" i="6" s="1"/>
  <c r="I790" i="6"/>
  <c r="J790" i="6" s="1"/>
  <c r="I567" i="6"/>
  <c r="J567" i="6" s="1"/>
  <c r="G567" i="6"/>
  <c r="H567" i="6" s="1"/>
  <c r="G523" i="6"/>
  <c r="H523" i="6" s="1"/>
  <c r="G552" i="6"/>
  <c r="H552" i="6" s="1"/>
  <c r="G790" i="6"/>
  <c r="H790" i="6" s="1"/>
  <c r="G533" i="6"/>
  <c r="H533" i="6" s="1"/>
  <c r="L1259" i="6"/>
  <c r="K1259" i="6"/>
  <c r="J514" i="6"/>
  <c r="G72" i="7" s="1"/>
  <c r="F513" i="6"/>
  <c r="L1260" i="6"/>
  <c r="L1255" i="6"/>
  <c r="J508" i="6"/>
  <c r="G71" i="7" s="1"/>
  <c r="K507" i="6"/>
  <c r="F507" i="6"/>
  <c r="L507" i="6"/>
  <c r="L1254" i="6"/>
  <c r="L1256" i="6"/>
  <c r="H187" i="7"/>
  <c r="L1249" i="6"/>
  <c r="I409" i="6"/>
  <c r="J409" i="6" s="1"/>
  <c r="I402" i="6"/>
  <c r="J402" i="6" s="1"/>
  <c r="G402" i="6"/>
  <c r="H402" i="6" s="1"/>
  <c r="H403" i="6" s="1"/>
  <c r="F56" i="7" s="1"/>
  <c r="G409" i="6"/>
  <c r="H409" i="6" s="1"/>
  <c r="E1250" i="6"/>
  <c r="L1248" i="6"/>
  <c r="L1243" i="6"/>
  <c r="L1242" i="6"/>
  <c r="F1244" i="6"/>
  <c r="L1244" i="6" s="1"/>
  <c r="F1245" i="6"/>
  <c r="L1245" i="6" s="1"/>
  <c r="I1198" i="6"/>
  <c r="J1198" i="6" s="1"/>
  <c r="I1211" i="6"/>
  <c r="J1211" i="6" s="1"/>
  <c r="I1224" i="6"/>
  <c r="J1224" i="6" s="1"/>
  <c r="E1211" i="6"/>
  <c r="E1185" i="6"/>
  <c r="E1224" i="6"/>
  <c r="E1198" i="6"/>
  <c r="L1239" i="6"/>
  <c r="J1179" i="6"/>
  <c r="G178" i="7" s="1"/>
  <c r="I386" i="6" s="1"/>
  <c r="J386" i="6" s="1"/>
  <c r="I501" i="6"/>
  <c r="J501" i="6" s="1"/>
  <c r="J502" i="6" s="1"/>
  <c r="G70" i="7" s="1"/>
  <c r="E501" i="6"/>
  <c r="E1178" i="6"/>
  <c r="L1235" i="6"/>
  <c r="L1234" i="6"/>
  <c r="L1229" i="6"/>
  <c r="L1228" i="6"/>
  <c r="L1226" i="6"/>
  <c r="L1225" i="6"/>
  <c r="K1223" i="6"/>
  <c r="L1223" i="6"/>
  <c r="K1222" i="6"/>
  <c r="L1222" i="6"/>
  <c r="J1230" i="6"/>
  <c r="J1231" i="6" s="1"/>
  <c r="G182" i="7" s="1"/>
  <c r="I1173" i="6" s="1"/>
  <c r="J1173" i="6" s="1"/>
  <c r="L1221" i="6"/>
  <c r="L1216" i="6"/>
  <c r="L1215" i="6"/>
  <c r="L1214" i="6"/>
  <c r="I1217" i="6"/>
  <c r="J1217" i="6" s="1"/>
  <c r="L1217" i="6" s="1"/>
  <c r="L1213" i="6"/>
  <c r="L1212" i="6"/>
  <c r="L1209" i="6"/>
  <c r="L1208" i="6"/>
  <c r="I1204" i="6"/>
  <c r="J1204" i="6" s="1"/>
  <c r="J1205" i="6" s="1"/>
  <c r="L1203" i="6"/>
  <c r="L1202" i="6"/>
  <c r="L1201" i="6"/>
  <c r="L1200" i="6"/>
  <c r="L1199" i="6"/>
  <c r="L1196" i="6"/>
  <c r="L1195" i="6"/>
  <c r="L1190" i="6"/>
  <c r="L1189" i="6"/>
  <c r="L1188" i="6"/>
  <c r="L1187" i="6"/>
  <c r="L1186" i="6"/>
  <c r="L1184" i="6"/>
  <c r="J1192" i="6"/>
  <c r="G179" i="7" s="1"/>
  <c r="L1182" i="6"/>
  <c r="L1177" i="6"/>
  <c r="L1164" i="6"/>
  <c r="I1159" i="6"/>
  <c r="J1159" i="6" s="1"/>
  <c r="J1160" i="6" s="1"/>
  <c r="G174" i="7" s="1"/>
  <c r="I1152" i="6" s="1"/>
  <c r="J1152" i="6" s="1"/>
  <c r="J1154" i="6" s="1"/>
  <c r="G173" i="7" s="1"/>
  <c r="I378" i="6" s="1"/>
  <c r="J378" i="6" s="1"/>
  <c r="H1160" i="6"/>
  <c r="F174" i="7" s="1"/>
  <c r="G1152" i="6" s="1"/>
  <c r="H1152" i="6" s="1"/>
  <c r="K1158" i="6"/>
  <c r="L1158" i="6"/>
  <c r="F1160" i="6"/>
  <c r="E174" i="7" s="1"/>
  <c r="L1157" i="6"/>
  <c r="L1159" i="6"/>
  <c r="E1152" i="6"/>
  <c r="L1151" i="6"/>
  <c r="K1151" i="6"/>
  <c r="H1154" i="6"/>
  <c r="L1150" i="6"/>
  <c r="I1146" i="6"/>
  <c r="J1146" i="6" s="1"/>
  <c r="J1147" i="6" s="1"/>
  <c r="G172" i="7" s="1"/>
  <c r="E496" i="6"/>
  <c r="E377" i="6"/>
  <c r="E491" i="6"/>
  <c r="F1130" i="6"/>
  <c r="L1140" i="6"/>
  <c r="L1141" i="6"/>
  <c r="H1137" i="6"/>
  <c r="F1137" i="6"/>
  <c r="E170" i="7" s="1"/>
  <c r="E1129" i="6" s="1"/>
  <c r="F1129" i="6" s="1"/>
  <c r="F1131" i="6" s="1"/>
  <c r="E169" i="7" s="1"/>
  <c r="E372" i="6" s="1"/>
  <c r="I1136" i="6"/>
  <c r="J1136" i="6" s="1"/>
  <c r="J1137" i="6" s="1"/>
  <c r="G170" i="7" s="1"/>
  <c r="I1129" i="6" s="1"/>
  <c r="J1129" i="6" s="1"/>
  <c r="J1131" i="6" s="1"/>
  <c r="G169" i="7" s="1"/>
  <c r="I372" i="6" s="1"/>
  <c r="J372" i="6" s="1"/>
  <c r="L1134" i="6"/>
  <c r="L1128" i="6"/>
  <c r="L1127" i="6"/>
  <c r="I573" i="6"/>
  <c r="J573" i="6" s="1"/>
  <c r="I371" i="6"/>
  <c r="J371" i="6" s="1"/>
  <c r="I486" i="6"/>
  <c r="J486" i="6" s="1"/>
  <c r="H1124" i="6"/>
  <c r="F168" i="7" s="1"/>
  <c r="L1121" i="6"/>
  <c r="F1124" i="6"/>
  <c r="E168" i="7" s="1"/>
  <c r="L1116" i="6"/>
  <c r="H1118" i="6"/>
  <c r="F167" i="7" s="1"/>
  <c r="G356" i="6" s="1"/>
  <c r="H356" i="6" s="1"/>
  <c r="I1117" i="6"/>
  <c r="J1117" i="6" s="1"/>
  <c r="J1118" i="6" s="1"/>
  <c r="G167" i="7" s="1"/>
  <c r="I356" i="6" s="1"/>
  <c r="J356" i="6" s="1"/>
  <c r="L1110" i="6"/>
  <c r="F1112" i="6"/>
  <c r="E166" i="7" s="1"/>
  <c r="L1109" i="6"/>
  <c r="H1112" i="6"/>
  <c r="I1111" i="6"/>
  <c r="G328" i="6"/>
  <c r="H328" i="6" s="1"/>
  <c r="G322" i="6"/>
  <c r="H322" i="6" s="1"/>
  <c r="J1106" i="6"/>
  <c r="G165" i="7" s="1"/>
  <c r="I322" i="6" s="1"/>
  <c r="J322" i="6" s="1"/>
  <c r="L1105" i="6"/>
  <c r="L1103" i="6"/>
  <c r="F1106" i="6"/>
  <c r="K1103" i="6"/>
  <c r="L1099" i="6"/>
  <c r="L1098" i="6"/>
  <c r="I327" i="6"/>
  <c r="J327" i="6" s="1"/>
  <c r="I355" i="6"/>
  <c r="J355" i="6" s="1"/>
  <c r="I321" i="6"/>
  <c r="J321" i="6" s="1"/>
  <c r="I333" i="6"/>
  <c r="J333" i="6" s="1"/>
  <c r="G333" i="6"/>
  <c r="H333" i="6" s="1"/>
  <c r="H335" i="6" s="1"/>
  <c r="F45" i="7" s="1"/>
  <c r="G355" i="6"/>
  <c r="H355" i="6" s="1"/>
  <c r="H357" i="6" s="1"/>
  <c r="F49" i="7" s="1"/>
  <c r="G327" i="6"/>
  <c r="H327" i="6" s="1"/>
  <c r="H329" i="6" s="1"/>
  <c r="F44" i="7" s="1"/>
  <c r="G321" i="6"/>
  <c r="H321" i="6" s="1"/>
  <c r="H323" i="6" s="1"/>
  <c r="F43" i="7" s="1"/>
  <c r="L1097" i="6"/>
  <c r="F1100" i="6"/>
  <c r="E164" i="7" s="1"/>
  <c r="H164" i="7" s="1"/>
  <c r="L1092" i="6"/>
  <c r="J1094" i="6"/>
  <c r="G163" i="7" s="1"/>
  <c r="I310" i="6" s="1"/>
  <c r="J310" i="6" s="1"/>
  <c r="L1091" i="6"/>
  <c r="F1094" i="6"/>
  <c r="E163" i="7" s="1"/>
  <c r="L1087" i="6"/>
  <c r="H1088" i="6"/>
  <c r="F162" i="7" s="1"/>
  <c r="G303" i="6" s="1"/>
  <c r="H303" i="6" s="1"/>
  <c r="L1086" i="6"/>
  <c r="I297" i="6"/>
  <c r="J297" i="6" s="1"/>
  <c r="I361" i="6"/>
  <c r="J361" i="6" s="1"/>
  <c r="I291" i="6"/>
  <c r="J291" i="6" s="1"/>
  <c r="I349" i="6"/>
  <c r="J349" i="6" s="1"/>
  <c r="I285" i="6"/>
  <c r="J285" i="6" s="1"/>
  <c r="I315" i="6"/>
  <c r="J315" i="6" s="1"/>
  <c r="I279" i="6"/>
  <c r="J279" i="6" s="1"/>
  <c r="I303" i="6"/>
  <c r="J303" i="6" s="1"/>
  <c r="I309" i="6"/>
  <c r="J309" i="6" s="1"/>
  <c r="I273" i="6"/>
  <c r="J273" i="6" s="1"/>
  <c r="G349" i="6"/>
  <c r="H349" i="6" s="1"/>
  <c r="G361" i="6"/>
  <c r="H361" i="6" s="1"/>
  <c r="G309" i="6"/>
  <c r="H309" i="6" s="1"/>
  <c r="G315" i="6"/>
  <c r="H315" i="6" s="1"/>
  <c r="G297" i="6"/>
  <c r="H297" i="6" s="1"/>
  <c r="L1085" i="6"/>
  <c r="H1078" i="6"/>
  <c r="F160" i="7" s="1"/>
  <c r="G485" i="6" s="1"/>
  <c r="H485" i="6" s="1"/>
  <c r="L1082" i="6"/>
  <c r="E161" i="7"/>
  <c r="E1077" i="6" s="1"/>
  <c r="F1077" i="6" s="1"/>
  <c r="F1078" i="6" s="1"/>
  <c r="E160" i="7" s="1"/>
  <c r="L1081" i="6"/>
  <c r="L1077" i="6"/>
  <c r="K1077" i="6"/>
  <c r="I591" i="6"/>
  <c r="J591" i="6" s="1"/>
  <c r="I596" i="6"/>
  <c r="J596" i="6" s="1"/>
  <c r="I261" i="6"/>
  <c r="J261" i="6" s="1"/>
  <c r="I376" i="6"/>
  <c r="J376" i="6" s="1"/>
  <c r="I370" i="6"/>
  <c r="J370" i="6" s="1"/>
  <c r="I495" i="6"/>
  <c r="J495" i="6" s="1"/>
  <c r="I485" i="6"/>
  <c r="J485" i="6" s="1"/>
  <c r="I268" i="6"/>
  <c r="J268" i="6" s="1"/>
  <c r="I572" i="6"/>
  <c r="J572" i="6" s="1"/>
  <c r="J574" i="6" s="1"/>
  <c r="G79" i="7" s="1"/>
  <c r="I490" i="6"/>
  <c r="J490" i="6" s="1"/>
  <c r="J487" i="6"/>
  <c r="G67" i="7" s="1"/>
  <c r="G261" i="6"/>
  <c r="H261" i="6" s="1"/>
  <c r="H262" i="6" s="1"/>
  <c r="F33" i="7" s="1"/>
  <c r="G376" i="6"/>
  <c r="H376" i="6" s="1"/>
  <c r="G572" i="6"/>
  <c r="H572" i="6" s="1"/>
  <c r="G591" i="6"/>
  <c r="H591" i="6" s="1"/>
  <c r="G490" i="6"/>
  <c r="H490" i="6" s="1"/>
  <c r="G370" i="6"/>
  <c r="H370" i="6" s="1"/>
  <c r="L1078" i="6"/>
  <c r="L1075" i="6"/>
  <c r="L1071" i="6"/>
  <c r="J254" i="6"/>
  <c r="G32" i="7" s="1"/>
  <c r="H254" i="6"/>
  <c r="F32" i="7" s="1"/>
  <c r="L1072" i="6"/>
  <c r="L1070" i="6"/>
  <c r="E159" i="7"/>
  <c r="E253" i="6" s="1"/>
  <c r="L1066" i="6"/>
  <c r="L1064" i="6"/>
  <c r="K1065" i="6"/>
  <c r="L1067" i="6"/>
  <c r="E158" i="7"/>
  <c r="E248" i="6" s="1"/>
  <c r="L1063" i="6"/>
  <c r="L1058" i="6"/>
  <c r="L1059" i="6"/>
  <c r="L1060" i="6"/>
  <c r="L1057" i="6"/>
  <c r="F221" i="6"/>
  <c r="J1054" i="6"/>
  <c r="G156" i="7" s="1"/>
  <c r="I220" i="6" s="1"/>
  <c r="J220" i="6" s="1"/>
  <c r="F1051" i="6"/>
  <c r="L1051" i="6" s="1"/>
  <c r="L1050" i="6"/>
  <c r="L1049" i="6"/>
  <c r="H1054" i="6"/>
  <c r="F156" i="7" s="1"/>
  <c r="G220" i="6" s="1"/>
  <c r="H220" i="6" s="1"/>
  <c r="L1048" i="6"/>
  <c r="L1047" i="6"/>
  <c r="F1053" i="6"/>
  <c r="L1043" i="6"/>
  <c r="K215" i="6"/>
  <c r="F215" i="6"/>
  <c r="L215" i="6" s="1"/>
  <c r="L1042" i="6"/>
  <c r="L1044" i="6"/>
  <c r="H155" i="7"/>
  <c r="L1037" i="6"/>
  <c r="J1039" i="6"/>
  <c r="G154" i="7" s="1"/>
  <c r="I213" i="6" s="1"/>
  <c r="J213" i="6" s="1"/>
  <c r="L1036" i="6"/>
  <c r="L1034" i="6"/>
  <c r="L1033" i="6"/>
  <c r="K216" i="6"/>
  <c r="E1038" i="6"/>
  <c r="F154" i="7"/>
  <c r="G213" i="6" s="1"/>
  <c r="H213" i="6" s="1"/>
  <c r="L1032" i="6"/>
  <c r="L1026" i="6"/>
  <c r="I1027" i="6"/>
  <c r="J1027" i="6" s="1"/>
  <c r="L1027" i="6" s="1"/>
  <c r="J1029" i="6"/>
  <c r="G153" i="7" s="1"/>
  <c r="I209" i="6" s="1"/>
  <c r="J209" i="6" s="1"/>
  <c r="G1028" i="6"/>
  <c r="L1025" i="6"/>
  <c r="F209" i="6"/>
  <c r="L1020" i="6"/>
  <c r="H200" i="6"/>
  <c r="F24" i="7" s="1"/>
  <c r="L1021" i="6"/>
  <c r="L1022" i="6"/>
  <c r="G208" i="6"/>
  <c r="H208" i="6" s="1"/>
  <c r="L1013" i="6"/>
  <c r="I208" i="6"/>
  <c r="J208" i="6" s="1"/>
  <c r="L1014" i="6"/>
  <c r="L1012" i="6"/>
  <c r="F1007" i="6"/>
  <c r="F1009" i="6" s="1"/>
  <c r="H1004" i="6"/>
  <c r="F149" i="7" s="1"/>
  <c r="G180" i="6" s="1"/>
  <c r="H180" i="6" s="1"/>
  <c r="L1003" i="6"/>
  <c r="L1002" i="6"/>
  <c r="E149" i="7"/>
  <c r="E180" i="6" s="1"/>
  <c r="H999" i="6"/>
  <c r="F148" i="7" s="1"/>
  <c r="G184" i="6" s="1"/>
  <c r="H184" i="6" s="1"/>
  <c r="H186" i="6" s="1"/>
  <c r="F22" i="7" s="1"/>
  <c r="L998" i="6"/>
  <c r="L996" i="6"/>
  <c r="F997" i="6"/>
  <c r="L997" i="6" s="1"/>
  <c r="F999" i="6"/>
  <c r="E148" i="7" s="1"/>
  <c r="L995" i="6"/>
  <c r="F175" i="6"/>
  <c r="L991" i="6"/>
  <c r="L992" i="6"/>
  <c r="L988" i="6"/>
  <c r="E146" i="7"/>
  <c r="L987" i="6"/>
  <c r="L983" i="6"/>
  <c r="F984" i="6"/>
  <c r="E145" i="7" s="1"/>
  <c r="E151" i="6" s="1"/>
  <c r="K151" i="6" s="1"/>
  <c r="F151" i="6"/>
  <c r="F152" i="6" s="1"/>
  <c r="E15" i="7" s="1"/>
  <c r="L984" i="6"/>
  <c r="H145" i="7"/>
  <c r="L978" i="6"/>
  <c r="F979" i="6"/>
  <c r="E144" i="7" s="1"/>
  <c r="E137" i="6" s="1"/>
  <c r="F137" i="6" s="1"/>
  <c r="K137" i="6"/>
  <c r="L977" i="6"/>
  <c r="L973" i="6"/>
  <c r="L972" i="6"/>
  <c r="L969" i="6"/>
  <c r="L968" i="6"/>
  <c r="L967" i="6"/>
  <c r="F974" i="6"/>
  <c r="E143" i="7" s="1"/>
  <c r="E124" i="6" s="1"/>
  <c r="F124" i="6" s="1"/>
  <c r="F125" i="6" s="1"/>
  <c r="E13" i="7" s="1"/>
  <c r="L966" i="6"/>
  <c r="L962" i="6"/>
  <c r="L961" i="6"/>
  <c r="J963" i="6"/>
  <c r="G142" i="7" s="1"/>
  <c r="I949" i="6" s="1"/>
  <c r="J949" i="6" s="1"/>
  <c r="J950" i="6" s="1"/>
  <c r="G141" i="7" s="1"/>
  <c r="I117" i="6" s="1"/>
  <c r="J117" i="6" s="1"/>
  <c r="J118" i="6" s="1"/>
  <c r="G12" i="7" s="1"/>
  <c r="L960" i="6"/>
  <c r="L959" i="6"/>
  <c r="H963" i="6"/>
  <c r="F142" i="7" s="1"/>
  <c r="G949" i="6" s="1"/>
  <c r="H949" i="6" s="1"/>
  <c r="H950" i="6" s="1"/>
  <c r="F141" i="7" s="1"/>
  <c r="L956" i="6"/>
  <c r="L955" i="6"/>
  <c r="L954" i="6"/>
  <c r="L953" i="6"/>
  <c r="F963" i="6"/>
  <c r="E142" i="7" s="1"/>
  <c r="E949" i="6" s="1"/>
  <c r="L944" i="6"/>
  <c r="L943" i="6"/>
  <c r="L942" i="6"/>
  <c r="K941" i="6"/>
  <c r="L941" i="6"/>
  <c r="J946" i="6"/>
  <c r="G140" i="7" s="1"/>
  <c r="I111" i="6" s="1"/>
  <c r="J111" i="6" s="1"/>
  <c r="J112" i="6" s="1"/>
  <c r="G11" i="7" s="1"/>
  <c r="L940" i="6"/>
  <c r="H946" i="6"/>
  <c r="F140" i="7" s="1"/>
  <c r="G111" i="6" s="1"/>
  <c r="H111" i="6" s="1"/>
  <c r="H112" i="6" s="1"/>
  <c r="F11" i="7" s="1"/>
  <c r="L939" i="6"/>
  <c r="F946" i="6"/>
  <c r="E140" i="7" s="1"/>
  <c r="E111" i="6" s="1"/>
  <c r="L935" i="6"/>
  <c r="F934" i="6"/>
  <c r="L934" i="6" s="1"/>
  <c r="K934" i="6"/>
  <c r="L933" i="6"/>
  <c r="L932" i="6"/>
  <c r="F936" i="6"/>
  <c r="J105" i="6"/>
  <c r="G10" i="7" s="1"/>
  <c r="H105" i="6"/>
  <c r="F10" i="7" s="1"/>
  <c r="L928" i="6"/>
  <c r="F929" i="6"/>
  <c r="E138" i="7" s="1"/>
  <c r="E104" i="6" s="1"/>
  <c r="F103" i="6"/>
  <c r="K103" i="6"/>
  <c r="L924" i="6"/>
  <c r="L922" i="6"/>
  <c r="L916" i="6"/>
  <c r="I917" i="6"/>
  <c r="J917" i="6" s="1"/>
  <c r="L917" i="6" s="1"/>
  <c r="F92" i="6"/>
  <c r="L915" i="6"/>
  <c r="I910" i="6"/>
  <c r="J910" i="6" s="1"/>
  <c r="L909" i="6"/>
  <c r="G54" i="6"/>
  <c r="H54" i="6" s="1"/>
  <c r="G75" i="6"/>
  <c r="H75" i="6" s="1"/>
  <c r="L908" i="6"/>
  <c r="E75" i="6"/>
  <c r="E54" i="6"/>
  <c r="L904" i="6"/>
  <c r="L903" i="6"/>
  <c r="K903" i="6"/>
  <c r="F905" i="6"/>
  <c r="E134" i="7" s="1"/>
  <c r="E755" i="6" s="1"/>
  <c r="F755" i="6" s="1"/>
  <c r="J905" i="6"/>
  <c r="G134" i="7" s="1"/>
  <c r="I755" i="6" s="1"/>
  <c r="J755" i="6" s="1"/>
  <c r="J756" i="6" s="1"/>
  <c r="G113" i="7" s="1"/>
  <c r="L902" i="6"/>
  <c r="K902" i="6"/>
  <c r="L901" i="6"/>
  <c r="L896" i="6"/>
  <c r="H898" i="6"/>
  <c r="F133" i="7" s="1"/>
  <c r="G754" i="6" s="1"/>
  <c r="H754" i="6" s="1"/>
  <c r="L895" i="6"/>
  <c r="L891" i="6"/>
  <c r="L890" i="6"/>
  <c r="J751" i="6"/>
  <c r="H751" i="6"/>
  <c r="F112" i="7" s="1"/>
  <c r="G30" i="6" s="1"/>
  <c r="H30" i="6" s="1"/>
  <c r="F750" i="6"/>
  <c r="K750" i="6"/>
  <c r="L885" i="6"/>
  <c r="L884" i="6"/>
  <c r="E886" i="6"/>
  <c r="F886" i="6" s="1"/>
  <c r="L879" i="6"/>
  <c r="L878" i="6"/>
  <c r="J205" i="6"/>
  <c r="G25" i="7" s="1"/>
  <c r="I29" i="6" s="1"/>
  <c r="J29" i="6" s="1"/>
  <c r="F204" i="6"/>
  <c r="L881" i="6"/>
  <c r="L872" i="6"/>
  <c r="L871" i="6"/>
  <c r="F868" i="6"/>
  <c r="E128" i="7" s="1"/>
  <c r="E854" i="6" s="1"/>
  <c r="K854" i="6" s="1"/>
  <c r="L866" i="6"/>
  <c r="L868" i="6"/>
  <c r="L862" i="6"/>
  <c r="L860" i="6"/>
  <c r="I247" i="6"/>
  <c r="J247" i="6" s="1"/>
  <c r="J249" i="6" s="1"/>
  <c r="G31" i="7" s="1"/>
  <c r="I14" i="6"/>
  <c r="J14" i="6" s="1"/>
  <c r="G247" i="6"/>
  <c r="H247" i="6" s="1"/>
  <c r="H249" i="6" s="1"/>
  <c r="F31" i="7" s="1"/>
  <c r="G14" i="6"/>
  <c r="H14" i="6" s="1"/>
  <c r="F863" i="6"/>
  <c r="E127" i="7" s="1"/>
  <c r="L859" i="6"/>
  <c r="K861" i="6"/>
  <c r="L852" i="6"/>
  <c r="G10" i="6"/>
  <c r="H10" i="6" s="1"/>
  <c r="G28" i="6"/>
  <c r="H28" i="6" s="1"/>
  <c r="L851" i="6"/>
  <c r="L846" i="6"/>
  <c r="J842" i="6"/>
  <c r="G124" i="7" s="1"/>
  <c r="K840" i="6"/>
  <c r="L840" i="6"/>
  <c r="L839" i="6"/>
  <c r="K839" i="6"/>
  <c r="J836" i="6"/>
  <c r="G123" i="7" s="1"/>
  <c r="L834" i="6"/>
  <c r="L830" i="6"/>
  <c r="L829" i="6"/>
  <c r="L828" i="6"/>
  <c r="L827" i="6"/>
  <c r="L826" i="6"/>
  <c r="J831" i="6"/>
  <c r="G122" i="7" s="1"/>
  <c r="L825" i="6"/>
  <c r="L824" i="6"/>
  <c r="L823" i="6"/>
  <c r="F831" i="6"/>
  <c r="E122" i="7" s="1"/>
  <c r="L822" i="6"/>
  <c r="L820" i="6"/>
  <c r="H831" i="6"/>
  <c r="L818" i="6"/>
  <c r="L802" i="6"/>
  <c r="L801" i="6"/>
  <c r="K801" i="6"/>
  <c r="J798" i="6"/>
  <c r="G118" i="7" s="1"/>
  <c r="H798" i="6"/>
  <c r="F118" i="7" s="1"/>
  <c r="L797" i="6"/>
  <c r="K796" i="6"/>
  <c r="L796" i="6"/>
  <c r="L788" i="6"/>
  <c r="L787" i="6"/>
  <c r="L783" i="6"/>
  <c r="L781" i="6"/>
  <c r="E782" i="6"/>
  <c r="F782" i="6" s="1"/>
  <c r="L777" i="6"/>
  <c r="H778" i="6"/>
  <c r="F115" i="7" s="1"/>
  <c r="L773" i="6"/>
  <c r="I776" i="6"/>
  <c r="J776" i="6" s="1"/>
  <c r="J778" i="6" s="1"/>
  <c r="G115" i="7" s="1"/>
  <c r="F778" i="6"/>
  <c r="E115" i="7" s="1"/>
  <c r="L767" i="6"/>
  <c r="L766" i="6"/>
  <c r="L765" i="6"/>
  <c r="L763" i="6"/>
  <c r="L762" i="6"/>
  <c r="H770" i="6"/>
  <c r="F114" i="7" s="1"/>
  <c r="L761" i="6"/>
  <c r="J770" i="6"/>
  <c r="G114" i="7" s="1"/>
  <c r="K759" i="6"/>
  <c r="L759" i="6"/>
  <c r="L750" i="6"/>
  <c r="J718" i="6"/>
  <c r="G106" i="7" s="1"/>
  <c r="L707" i="6"/>
  <c r="H104" i="7"/>
  <c r="L708" i="6"/>
  <c r="L706" i="6"/>
  <c r="L702" i="6"/>
  <c r="L701" i="6"/>
  <c r="F703" i="6"/>
  <c r="E103" i="7" s="1"/>
  <c r="H103" i="7" s="1"/>
  <c r="L697" i="6"/>
  <c r="L696" i="6"/>
  <c r="L698" i="6"/>
  <c r="H693" i="6"/>
  <c r="L693" i="6" s="1"/>
  <c r="E100" i="7"/>
  <c r="L689" i="6"/>
  <c r="L688" i="6"/>
  <c r="L684" i="6"/>
  <c r="L685" i="6"/>
  <c r="E99" i="7"/>
  <c r="L683" i="6"/>
  <c r="H99" i="7"/>
  <c r="H680" i="6"/>
  <c r="F98" i="7" s="1"/>
  <c r="H98" i="7" s="1"/>
  <c r="L678" i="6"/>
  <c r="L680" i="6"/>
  <c r="L673" i="6"/>
  <c r="I674" i="6"/>
  <c r="J674" i="6" s="1"/>
  <c r="J675" i="6" s="1"/>
  <c r="G97" i="7" s="1"/>
  <c r="L672" i="6"/>
  <c r="E97" i="7"/>
  <c r="I668" i="6"/>
  <c r="J668" i="6" s="1"/>
  <c r="J669" i="6" s="1"/>
  <c r="G96" i="7" s="1"/>
  <c r="H96" i="7" s="1"/>
  <c r="I663" i="6"/>
  <c r="J663" i="6" s="1"/>
  <c r="J664" i="6" s="1"/>
  <c r="G95" i="7" s="1"/>
  <c r="L662" i="6"/>
  <c r="L664" i="6"/>
  <c r="L663" i="6"/>
  <c r="L661" i="6"/>
  <c r="L658" i="6"/>
  <c r="L653" i="6"/>
  <c r="L648" i="6"/>
  <c r="L643" i="6"/>
  <c r="L644" i="6"/>
  <c r="L639" i="6"/>
  <c r="H640" i="6"/>
  <c r="F90" i="7" s="1"/>
  <c r="L635" i="6"/>
  <c r="E90" i="7"/>
  <c r="L631" i="6"/>
  <c r="L630" i="6"/>
  <c r="L632" i="6"/>
  <c r="L624" i="6"/>
  <c r="L623" i="6"/>
  <c r="F627" i="6"/>
  <c r="E88" i="7" s="1"/>
  <c r="G626" i="6"/>
  <c r="H626" i="6" s="1"/>
  <c r="H627" i="6" s="1"/>
  <c r="F88" i="7" s="1"/>
  <c r="L622" i="6"/>
  <c r="L618" i="6"/>
  <c r="L617" i="6"/>
  <c r="H619" i="6"/>
  <c r="F87" i="7" s="1"/>
  <c r="L616" i="6"/>
  <c r="F619" i="6"/>
  <c r="E87" i="7" s="1"/>
  <c r="L615" i="6"/>
  <c r="L611" i="6"/>
  <c r="F612" i="6"/>
  <c r="E86" i="7" s="1"/>
  <c r="J612" i="6"/>
  <c r="G86" i="7" s="1"/>
  <c r="H612" i="6"/>
  <c r="L609" i="6"/>
  <c r="K608" i="6"/>
  <c r="L608" i="6"/>
  <c r="L604" i="6"/>
  <c r="L603" i="6"/>
  <c r="F605" i="6"/>
  <c r="E85" i="7" s="1"/>
  <c r="L602" i="6"/>
  <c r="H605" i="6"/>
  <c r="F85" i="7" s="1"/>
  <c r="L601" i="6"/>
  <c r="L588" i="6"/>
  <c r="L587" i="6"/>
  <c r="H82" i="7"/>
  <c r="J584" i="6"/>
  <c r="G81" i="7" s="1"/>
  <c r="H81" i="7" s="1"/>
  <c r="H584" i="6"/>
  <c r="F81" i="7" s="1"/>
  <c r="L582" i="6"/>
  <c r="I578" i="6"/>
  <c r="J578" i="6" s="1"/>
  <c r="J579" i="6" s="1"/>
  <c r="L579" i="6" s="1"/>
  <c r="L578" i="6"/>
  <c r="L577" i="6"/>
  <c r="L568" i="6"/>
  <c r="L566" i="6"/>
  <c r="L563" i="6"/>
  <c r="L562" i="6"/>
  <c r="L554" i="6"/>
  <c r="L549" i="6"/>
  <c r="L543" i="6"/>
  <c r="L540" i="6"/>
  <c r="L539" i="6"/>
  <c r="K538" i="6"/>
  <c r="L538" i="6"/>
  <c r="L534" i="6"/>
  <c r="L532" i="6"/>
  <c r="L520" i="6"/>
  <c r="L519" i="6"/>
  <c r="L517" i="6"/>
  <c r="E512" i="6"/>
  <c r="L511" i="6"/>
  <c r="L505" i="6"/>
  <c r="F506" i="6"/>
  <c r="L480" i="6"/>
  <c r="L479" i="6"/>
  <c r="L478" i="6"/>
  <c r="E481" i="6"/>
  <c r="K481" i="6" s="1"/>
  <c r="H482" i="6"/>
  <c r="F66" i="7" s="1"/>
  <c r="J474" i="6"/>
  <c r="G65" i="7" s="1"/>
  <c r="L471" i="6"/>
  <c r="L470" i="6"/>
  <c r="H474" i="6"/>
  <c r="L464" i="6"/>
  <c r="L463" i="6"/>
  <c r="L462" i="6"/>
  <c r="H467" i="6"/>
  <c r="F64" i="7" s="1"/>
  <c r="H64" i="7" s="1"/>
  <c r="L457" i="6"/>
  <c r="L456" i="6"/>
  <c r="F458" i="6"/>
  <c r="L458" i="6" s="1"/>
  <c r="L454" i="6"/>
  <c r="L453" i="6"/>
  <c r="J449" i="6"/>
  <c r="G62" i="7" s="1"/>
  <c r="L447" i="6"/>
  <c r="L446" i="6"/>
  <c r="H449" i="6"/>
  <c r="F62" i="7" s="1"/>
  <c r="F449" i="6"/>
  <c r="E62" i="7" s="1"/>
  <c r="L445" i="6"/>
  <c r="L444" i="6"/>
  <c r="L439" i="6"/>
  <c r="F440" i="6"/>
  <c r="E61" i="7" s="1"/>
  <c r="H440" i="6"/>
  <c r="F61" i="7" s="1"/>
  <c r="L438" i="6"/>
  <c r="L437" i="6"/>
  <c r="L436" i="6"/>
  <c r="L432" i="6"/>
  <c r="H433" i="6"/>
  <c r="F60" i="7" s="1"/>
  <c r="H60" i="7" s="1"/>
  <c r="L431" i="6"/>
  <c r="L430" i="6"/>
  <c r="L429" i="6"/>
  <c r="L425" i="6"/>
  <c r="K424" i="6"/>
  <c r="F426" i="6"/>
  <c r="E59" i="7" s="1"/>
  <c r="L424" i="6"/>
  <c r="L423" i="6"/>
  <c r="H426" i="6"/>
  <c r="F59" i="7" s="1"/>
  <c r="L422" i="6"/>
  <c r="J426" i="6"/>
  <c r="G59" i="7" s="1"/>
  <c r="L417" i="6"/>
  <c r="F418" i="6"/>
  <c r="E58" i="7" s="1"/>
  <c r="L416" i="6"/>
  <c r="H418" i="6"/>
  <c r="F58" i="7" s="1"/>
  <c r="L415" i="6"/>
  <c r="L413" i="6"/>
  <c r="J410" i="6"/>
  <c r="G57" i="7" s="1"/>
  <c r="L408" i="6"/>
  <c r="H410" i="6"/>
  <c r="L406" i="6"/>
  <c r="J403" i="6"/>
  <c r="G56" i="7" s="1"/>
  <c r="J396" i="6"/>
  <c r="G55" i="7" s="1"/>
  <c r="H396" i="6"/>
  <c r="F55" i="7" s="1"/>
  <c r="L393" i="6"/>
  <c r="L392" i="6"/>
  <c r="L388" i="6"/>
  <c r="L383" i="6"/>
  <c r="L382" i="6"/>
  <c r="L367" i="6"/>
  <c r="L366" i="6"/>
  <c r="L360" i="6"/>
  <c r="L354" i="6"/>
  <c r="L348" i="6"/>
  <c r="L343" i="6"/>
  <c r="L338" i="6"/>
  <c r="L326" i="6"/>
  <c r="L320" i="6"/>
  <c r="L308" i="6"/>
  <c r="L302" i="6"/>
  <c r="L290" i="6"/>
  <c r="L284" i="6"/>
  <c r="L272" i="6"/>
  <c r="J267" i="6"/>
  <c r="L267" i="6" s="1"/>
  <c r="J269" i="6"/>
  <c r="G34" i="7" s="1"/>
  <c r="L266" i="6"/>
  <c r="L265" i="6"/>
  <c r="L260" i="6"/>
  <c r="L258" i="6"/>
  <c r="L257" i="6"/>
  <c r="I259" i="6"/>
  <c r="J259" i="6" s="1"/>
  <c r="L252" i="6"/>
  <c r="L243" i="6"/>
  <c r="L242" i="6"/>
  <c r="L241" i="6"/>
  <c r="H244" i="6"/>
  <c r="F30" i="7" s="1"/>
  <c r="L238" i="6"/>
  <c r="I240" i="6"/>
  <c r="K240" i="6" s="1"/>
  <c r="K234" i="6"/>
  <c r="L234" i="6"/>
  <c r="L232" i="6"/>
  <c r="L231" i="6"/>
  <c r="H235" i="6"/>
  <c r="F29" i="7" s="1"/>
  <c r="J235" i="6"/>
  <c r="G29" i="7" s="1"/>
  <c r="L230" i="6"/>
  <c r="L229" i="6"/>
  <c r="L226" i="6"/>
  <c r="F235" i="6"/>
  <c r="E29" i="7" s="1"/>
  <c r="L225" i="6"/>
  <c r="J222" i="6"/>
  <c r="G28" i="7" s="1"/>
  <c r="L216" i="6"/>
  <c r="L193" i="6"/>
  <c r="L190" i="6"/>
  <c r="K189" i="6"/>
  <c r="L189" i="6"/>
  <c r="I191" i="6"/>
  <c r="J191" i="6" s="1"/>
  <c r="J195" i="6" s="1"/>
  <c r="G23" i="7" s="1"/>
  <c r="H23" i="7" s="1"/>
  <c r="J176" i="6"/>
  <c r="G20" i="7" s="1"/>
  <c r="L170" i="6"/>
  <c r="E19" i="7"/>
  <c r="F167" i="6"/>
  <c r="L167" i="6" s="1"/>
  <c r="L165" i="6"/>
  <c r="L160" i="6"/>
  <c r="F162" i="6"/>
  <c r="E17" i="7" s="1"/>
  <c r="H17" i="7" s="1"/>
  <c r="L159" i="6"/>
  <c r="L155" i="6"/>
  <c r="L156" i="6"/>
  <c r="E16" i="7"/>
  <c r="L150" i="6"/>
  <c r="L149" i="6"/>
  <c r="L148" i="6"/>
  <c r="L147" i="6"/>
  <c r="L146" i="6"/>
  <c r="H152" i="6"/>
  <c r="F15" i="7" s="1"/>
  <c r="L143" i="6"/>
  <c r="L142" i="6"/>
  <c r="L141" i="6"/>
  <c r="J152" i="6"/>
  <c r="G15" i="7" s="1"/>
  <c r="K141" i="6"/>
  <c r="L136" i="6"/>
  <c r="L133" i="6"/>
  <c r="H138" i="6"/>
  <c r="F14" i="7" s="1"/>
  <c r="L131" i="6"/>
  <c r="J138" i="6"/>
  <c r="G14" i="7" s="1"/>
  <c r="L130" i="6"/>
  <c r="L129" i="6"/>
  <c r="L128" i="6"/>
  <c r="L122" i="6"/>
  <c r="I123" i="6"/>
  <c r="J123" i="6" s="1"/>
  <c r="L121" i="6"/>
  <c r="L116" i="6"/>
  <c r="L115" i="6"/>
  <c r="L108" i="6"/>
  <c r="L103" i="6"/>
  <c r="L99" i="6"/>
  <c r="L98" i="6"/>
  <c r="H100" i="6"/>
  <c r="L100" i="6" s="1"/>
  <c r="L97" i="6"/>
  <c r="L90" i="6"/>
  <c r="K89" i="6"/>
  <c r="L89" i="6"/>
  <c r="K88" i="6"/>
  <c r="L88" i="6"/>
  <c r="L85" i="6"/>
  <c r="L84" i="6"/>
  <c r="K84" i="6"/>
  <c r="L82" i="6"/>
  <c r="E91" i="6"/>
  <c r="K91" i="6" s="1"/>
  <c r="L80" i="6"/>
  <c r="L73" i="6"/>
  <c r="L72" i="6"/>
  <c r="L69" i="6"/>
  <c r="L68" i="6"/>
  <c r="L65" i="6"/>
  <c r="E74" i="6"/>
  <c r="K74" i="6" s="1"/>
  <c r="L63" i="6"/>
  <c r="L60" i="6"/>
  <c r="L59" i="6"/>
  <c r="L52" i="6"/>
  <c r="L51" i="6"/>
  <c r="L50" i="6"/>
  <c r="L49" i="6"/>
  <c r="L48" i="6"/>
  <c r="L45" i="6"/>
  <c r="L44" i="6"/>
  <c r="K41" i="6"/>
  <c r="L41" i="6"/>
  <c r="E53" i="6"/>
  <c r="F53" i="6" s="1"/>
  <c r="L53" i="6" s="1"/>
  <c r="L40" i="6"/>
  <c r="L38" i="6"/>
  <c r="L33" i="6"/>
  <c r="L32" i="6"/>
  <c r="L27" i="6"/>
  <c r="L26" i="6"/>
  <c r="L24" i="6"/>
  <c r="L23" i="6"/>
  <c r="L22" i="6"/>
  <c r="L21" i="6"/>
  <c r="L20" i="6"/>
  <c r="E5" i="7"/>
  <c r="L12" i="6"/>
  <c r="L11" i="6"/>
  <c r="E13" i="6"/>
  <c r="F13" i="6" s="1"/>
  <c r="L13" i="6" s="1"/>
  <c r="L9" i="6"/>
  <c r="L8" i="6"/>
  <c r="L7" i="6"/>
  <c r="L6" i="6"/>
  <c r="H15" i="6"/>
  <c r="L15" i="6" s="1"/>
  <c r="L5" i="6"/>
  <c r="H228" i="7"/>
  <c r="H227" i="7"/>
  <c r="F224" i="7"/>
  <c r="H220" i="7"/>
  <c r="H219" i="7"/>
  <c r="L1496" i="6"/>
  <c r="L1495" i="6"/>
  <c r="K1495" i="6"/>
  <c r="L1490" i="6"/>
  <c r="K1490" i="6"/>
  <c r="L1478" i="6"/>
  <c r="K1478" i="6"/>
  <c r="K1467" i="6"/>
  <c r="H212" i="7"/>
  <c r="L1431" i="6"/>
  <c r="K1431" i="6"/>
  <c r="G208" i="7"/>
  <c r="F207" i="7"/>
  <c r="H206" i="7"/>
  <c r="F205" i="7"/>
  <c r="F204" i="7"/>
  <c r="L1389" i="6"/>
  <c r="K1389" i="6"/>
  <c r="F202" i="7"/>
  <c r="K1377" i="6"/>
  <c r="L1371" i="6"/>
  <c r="K1371" i="6"/>
  <c r="K1343" i="6"/>
  <c r="G197" i="7"/>
  <c r="L1328" i="6"/>
  <c r="K1328" i="6"/>
  <c r="J1314" i="6"/>
  <c r="J1316" i="6" s="1"/>
  <c r="G195" i="7" s="1"/>
  <c r="I542" i="6" s="1"/>
  <c r="J542" i="6" s="1"/>
  <c r="L1314" i="6"/>
  <c r="E193" i="7"/>
  <c r="E1268" i="6" s="1"/>
  <c r="H193" i="7"/>
  <c r="K1301" i="6"/>
  <c r="L1282" i="6"/>
  <c r="K1282" i="6"/>
  <c r="F188" i="7"/>
  <c r="F184" i="7"/>
  <c r="F183" i="7"/>
  <c r="L1191" i="6"/>
  <c r="K1191" i="6"/>
  <c r="E175" i="7"/>
  <c r="F172" i="7"/>
  <c r="K1146" i="6"/>
  <c r="F171" i="7"/>
  <c r="F170" i="7"/>
  <c r="L1136" i="6"/>
  <c r="K1136" i="6"/>
  <c r="L1123" i="6"/>
  <c r="K1123" i="6"/>
  <c r="E167" i="7"/>
  <c r="L1117" i="6"/>
  <c r="K1117" i="6"/>
  <c r="K1105" i="6"/>
  <c r="F163" i="7"/>
  <c r="L1093" i="6"/>
  <c r="K1093" i="6"/>
  <c r="E162" i="7"/>
  <c r="H161" i="7"/>
  <c r="H159" i="7"/>
  <c r="F157" i="7"/>
  <c r="K1059" i="6"/>
  <c r="G152" i="7"/>
  <c r="K1021" i="6"/>
  <c r="E1015" i="6"/>
  <c r="K1014" i="6"/>
  <c r="G148" i="7"/>
  <c r="F147" i="7"/>
  <c r="H144" i="7"/>
  <c r="F143" i="7"/>
  <c r="H137" i="7"/>
  <c r="L910" i="6"/>
  <c r="I911" i="6" s="1"/>
  <c r="K910" i="6"/>
  <c r="F134" i="7"/>
  <c r="E133" i="7"/>
  <c r="K897" i="6"/>
  <c r="H132" i="7"/>
  <c r="L892" i="6"/>
  <c r="K886" i="6"/>
  <c r="F130" i="7"/>
  <c r="L880" i="6"/>
  <c r="K880" i="6"/>
  <c r="E874" i="6"/>
  <c r="H127" i="7"/>
  <c r="E126" i="7"/>
  <c r="L776" i="6"/>
  <c r="L775" i="6"/>
  <c r="K775" i="6"/>
  <c r="G112" i="7"/>
  <c r="F102" i="7"/>
  <c r="H102" i="7"/>
  <c r="H100" i="7"/>
  <c r="L674" i="6"/>
  <c r="K674" i="6"/>
  <c r="L668" i="6"/>
  <c r="K668" i="6"/>
  <c r="E95" i="7"/>
  <c r="H95" i="7" s="1"/>
  <c r="K663" i="6"/>
  <c r="F94" i="7"/>
  <c r="H94" i="7" s="1"/>
  <c r="F91" i="7"/>
  <c r="H91" i="7" s="1"/>
  <c r="J637" i="6"/>
  <c r="H89" i="7"/>
  <c r="F86" i="7"/>
  <c r="L584" i="6"/>
  <c r="L583" i="6"/>
  <c r="K583" i="6"/>
  <c r="G80" i="7"/>
  <c r="H80" i="7" s="1"/>
  <c r="K578" i="6"/>
  <c r="F71" i="7"/>
  <c r="E51" i="7"/>
  <c r="H51" i="7" s="1"/>
  <c r="H19" i="7"/>
  <c r="H16" i="7"/>
  <c r="E8" i="7"/>
  <c r="N69" i="8" l="1"/>
  <c r="B59" i="10"/>
  <c r="L70" i="8" s="1"/>
  <c r="R70" i="8" s="1"/>
  <c r="R69" i="8"/>
  <c r="A343" i="8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42" i="8"/>
  <c r="T56" i="8"/>
  <c r="T125" i="8"/>
  <c r="L6" i="9"/>
  <c r="K6" i="9"/>
  <c r="T27" i="8"/>
  <c r="L1547" i="6"/>
  <c r="L841" i="6"/>
  <c r="K841" i="6"/>
  <c r="F847" i="6"/>
  <c r="K847" i="6"/>
  <c r="K835" i="6"/>
  <c r="H226" i="7"/>
  <c r="L1535" i="6"/>
  <c r="L835" i="6"/>
  <c r="H123" i="7"/>
  <c r="F813" i="6"/>
  <c r="K813" i="6"/>
  <c r="H225" i="7"/>
  <c r="L1530" i="6"/>
  <c r="H224" i="7"/>
  <c r="G812" i="6"/>
  <c r="H223" i="7"/>
  <c r="F808" i="6"/>
  <c r="L808" i="6" s="1"/>
  <c r="K808" i="6"/>
  <c r="L1514" i="6"/>
  <c r="H222" i="7"/>
  <c r="F807" i="6"/>
  <c r="J1507" i="6"/>
  <c r="K1507" i="6"/>
  <c r="E803" i="6"/>
  <c r="K783" i="6"/>
  <c r="K782" i="6"/>
  <c r="H218" i="7"/>
  <c r="K769" i="6"/>
  <c r="L1484" i="6"/>
  <c r="F1485" i="6"/>
  <c r="H1479" i="6"/>
  <c r="F216" i="7" s="1"/>
  <c r="G743" i="6" s="1"/>
  <c r="H743" i="6" s="1"/>
  <c r="F743" i="6"/>
  <c r="K743" i="6"/>
  <c r="L1479" i="6"/>
  <c r="G745" i="6"/>
  <c r="H745" i="6" s="1"/>
  <c r="L1468" i="6"/>
  <c r="L1467" i="6"/>
  <c r="E745" i="6"/>
  <c r="E739" i="6"/>
  <c r="H215" i="7"/>
  <c r="F214" i="7"/>
  <c r="H214" i="7"/>
  <c r="G737" i="6"/>
  <c r="H1438" i="6"/>
  <c r="F211" i="7" s="1"/>
  <c r="L1450" i="6"/>
  <c r="E213" i="7"/>
  <c r="L1445" i="6"/>
  <c r="K1436" i="6"/>
  <c r="F1436" i="6"/>
  <c r="G733" i="6"/>
  <c r="L1432" i="6"/>
  <c r="H210" i="7"/>
  <c r="I727" i="6"/>
  <c r="H209" i="7"/>
  <c r="G729" i="6"/>
  <c r="K729" i="6"/>
  <c r="L1422" i="6"/>
  <c r="H729" i="6"/>
  <c r="L729" i="6" s="1"/>
  <c r="F723" i="6"/>
  <c r="L723" i="6" s="1"/>
  <c r="K723" i="6"/>
  <c r="H208" i="7"/>
  <c r="I728" i="6"/>
  <c r="I744" i="6"/>
  <c r="J744" i="6" s="1"/>
  <c r="J746" i="6" s="1"/>
  <c r="G111" i="7" s="1"/>
  <c r="I722" i="6"/>
  <c r="J722" i="6" s="1"/>
  <c r="J724" i="6" s="1"/>
  <c r="G107" i="7" s="1"/>
  <c r="I738" i="6"/>
  <c r="K744" i="6"/>
  <c r="F744" i="6"/>
  <c r="K722" i="6"/>
  <c r="F722" i="6"/>
  <c r="L1408" i="6"/>
  <c r="H207" i="7"/>
  <c r="G721" i="6"/>
  <c r="K717" i="6"/>
  <c r="F717" i="6"/>
  <c r="L717" i="6" s="1"/>
  <c r="K712" i="6"/>
  <c r="F712" i="6"/>
  <c r="L712" i="6" s="1"/>
  <c r="L1396" i="6"/>
  <c r="E711" i="6"/>
  <c r="H205" i="7"/>
  <c r="G711" i="6"/>
  <c r="H711" i="6" s="1"/>
  <c r="H713" i="6" s="1"/>
  <c r="F105" i="7" s="1"/>
  <c r="G716" i="6"/>
  <c r="H716" i="6" s="1"/>
  <c r="H718" i="6" s="1"/>
  <c r="F106" i="7" s="1"/>
  <c r="F716" i="6"/>
  <c r="L1390" i="6"/>
  <c r="H204" i="7"/>
  <c r="G652" i="6"/>
  <c r="J1383" i="6"/>
  <c r="K1383" i="6"/>
  <c r="J598" i="6"/>
  <c r="G84" i="7" s="1"/>
  <c r="L1378" i="6"/>
  <c r="H202" i="7"/>
  <c r="G592" i="6"/>
  <c r="H592" i="6" s="1"/>
  <c r="G597" i="6"/>
  <c r="H597" i="6" s="1"/>
  <c r="H593" i="6"/>
  <c r="F83" i="7" s="1"/>
  <c r="E592" i="6"/>
  <c r="E597" i="6"/>
  <c r="H201" i="7"/>
  <c r="L1372" i="6"/>
  <c r="K1358" i="6"/>
  <c r="L1358" i="6"/>
  <c r="F1359" i="6"/>
  <c r="E200" i="7" s="1"/>
  <c r="E1352" i="6" s="1"/>
  <c r="F1352" i="6" s="1"/>
  <c r="F1354" i="6" s="1"/>
  <c r="E199" i="7" s="1"/>
  <c r="H199" i="7" s="1"/>
  <c r="L1343" i="6"/>
  <c r="J1345" i="6"/>
  <c r="G198" i="7" s="1"/>
  <c r="I551" i="6" s="1"/>
  <c r="J551" i="6" s="1"/>
  <c r="L1344" i="6"/>
  <c r="F1345" i="6"/>
  <c r="L1337" i="6"/>
  <c r="H197" i="7"/>
  <c r="I550" i="6"/>
  <c r="J550" i="6" s="1"/>
  <c r="F550" i="6"/>
  <c r="H196" i="7"/>
  <c r="J544" i="6"/>
  <c r="G75" i="7" s="1"/>
  <c r="L1329" i="6"/>
  <c r="L1306" i="6"/>
  <c r="K1306" i="6"/>
  <c r="L1308" i="6"/>
  <c r="E194" i="7"/>
  <c r="E541" i="6" s="1"/>
  <c r="K1315" i="6"/>
  <c r="F1315" i="6"/>
  <c r="K1268" i="6"/>
  <c r="F1268" i="6"/>
  <c r="L1264" i="6"/>
  <c r="J1265" i="6"/>
  <c r="G189" i="7" s="1"/>
  <c r="I521" i="6" s="1"/>
  <c r="J521" i="6" s="1"/>
  <c r="K1264" i="6"/>
  <c r="H192" i="7"/>
  <c r="L1296" i="6"/>
  <c r="G521" i="6"/>
  <c r="H521" i="6" s="1"/>
  <c r="L1283" i="6"/>
  <c r="H191" i="7"/>
  <c r="G531" i="6"/>
  <c r="H531" i="6" s="1"/>
  <c r="K1263" i="6"/>
  <c r="F1263" i="6"/>
  <c r="H188" i="7"/>
  <c r="G513" i="6"/>
  <c r="F1250" i="6"/>
  <c r="K1250" i="6"/>
  <c r="E185" i="7"/>
  <c r="H185" i="7"/>
  <c r="E395" i="6"/>
  <c r="H184" i="7"/>
  <c r="G1198" i="6"/>
  <c r="H1198" i="6" s="1"/>
  <c r="H1205" i="6" s="1"/>
  <c r="F180" i="7" s="1"/>
  <c r="G1168" i="6" s="1"/>
  <c r="H1168" i="6" s="1"/>
  <c r="G1224" i="6"/>
  <c r="H1224" i="6" s="1"/>
  <c r="H1231" i="6" s="1"/>
  <c r="F182" i="7" s="1"/>
  <c r="G1173" i="6" s="1"/>
  <c r="H1173" i="6" s="1"/>
  <c r="G1185" i="6"/>
  <c r="H1185" i="6" s="1"/>
  <c r="H1192" i="6" s="1"/>
  <c r="F179" i="7" s="1"/>
  <c r="G1167" i="6" s="1"/>
  <c r="H1167" i="6" s="1"/>
  <c r="H1169" i="6" s="1"/>
  <c r="F176" i="7" s="1"/>
  <c r="G789" i="6" s="1"/>
  <c r="H789" i="6" s="1"/>
  <c r="G1211" i="6"/>
  <c r="H1211" i="6" s="1"/>
  <c r="H1218" i="6" s="1"/>
  <c r="F181" i="7" s="1"/>
  <c r="G1172" i="6" s="1"/>
  <c r="H1172" i="6" s="1"/>
  <c r="K1204" i="6"/>
  <c r="L1204" i="6"/>
  <c r="F1224" i="6"/>
  <c r="K1224" i="6"/>
  <c r="K1185" i="6"/>
  <c r="F1185" i="6"/>
  <c r="F1198" i="6"/>
  <c r="K1198" i="6"/>
  <c r="K1211" i="6"/>
  <c r="F1211" i="6"/>
  <c r="G501" i="6"/>
  <c r="H501" i="6" s="1"/>
  <c r="H502" i="6" s="1"/>
  <c r="F70" i="7" s="1"/>
  <c r="G1178" i="6"/>
  <c r="H1178" i="6" s="1"/>
  <c r="H1179" i="6" s="1"/>
  <c r="F178" i="7" s="1"/>
  <c r="G386" i="6" s="1"/>
  <c r="H386" i="6" s="1"/>
  <c r="H183" i="7"/>
  <c r="F1178" i="6"/>
  <c r="K1178" i="6"/>
  <c r="F501" i="6"/>
  <c r="K501" i="6"/>
  <c r="H1174" i="6"/>
  <c r="F177" i="7" s="1"/>
  <c r="G385" i="6" s="1"/>
  <c r="H385" i="6" s="1"/>
  <c r="L1230" i="6"/>
  <c r="K1217" i="6"/>
  <c r="J1218" i="6"/>
  <c r="G181" i="7" s="1"/>
  <c r="I1172" i="6" s="1"/>
  <c r="J1172" i="6" s="1"/>
  <c r="J1174" i="6" s="1"/>
  <c r="G177" i="7" s="1"/>
  <c r="I385" i="6" s="1"/>
  <c r="J385" i="6" s="1"/>
  <c r="G180" i="7"/>
  <c r="I1168" i="6"/>
  <c r="G384" i="6"/>
  <c r="H384" i="6" s="1"/>
  <c r="I1167" i="6"/>
  <c r="H175" i="7"/>
  <c r="E1153" i="6"/>
  <c r="K1159" i="6"/>
  <c r="H174" i="7"/>
  <c r="L1160" i="6"/>
  <c r="K1152" i="6"/>
  <c r="F1152" i="6"/>
  <c r="F173" i="7"/>
  <c r="G378" i="6"/>
  <c r="L1147" i="6"/>
  <c r="I496" i="6"/>
  <c r="J496" i="6" s="1"/>
  <c r="J497" i="6" s="1"/>
  <c r="G69" i="7" s="1"/>
  <c r="I491" i="6"/>
  <c r="J491" i="6" s="1"/>
  <c r="J492" i="6" s="1"/>
  <c r="G68" i="7" s="1"/>
  <c r="I377" i="6"/>
  <c r="J377" i="6" s="1"/>
  <c r="J379" i="6" s="1"/>
  <c r="G53" i="7" s="1"/>
  <c r="H172" i="7"/>
  <c r="G496" i="6"/>
  <c r="H496" i="6" s="1"/>
  <c r="G491" i="6"/>
  <c r="H491" i="6" s="1"/>
  <c r="H492" i="6" s="1"/>
  <c r="F68" i="7" s="1"/>
  <c r="G377" i="6"/>
  <c r="H377" i="6" s="1"/>
  <c r="L1146" i="6"/>
  <c r="F491" i="6"/>
  <c r="F377" i="6"/>
  <c r="F496" i="6"/>
  <c r="H171" i="7"/>
  <c r="G1130" i="6"/>
  <c r="L1137" i="6"/>
  <c r="H170" i="7"/>
  <c r="G1129" i="6"/>
  <c r="F372" i="6"/>
  <c r="L1124" i="6"/>
  <c r="H574" i="6"/>
  <c r="F79" i="7" s="1"/>
  <c r="G486" i="6"/>
  <c r="H486" i="6" s="1"/>
  <c r="G573" i="6"/>
  <c r="H573" i="6" s="1"/>
  <c r="G371" i="6"/>
  <c r="H371" i="6" s="1"/>
  <c r="H487" i="6"/>
  <c r="F67" i="7" s="1"/>
  <c r="J373" i="6"/>
  <c r="G52" i="7" s="1"/>
  <c r="H168" i="7"/>
  <c r="E573" i="6"/>
  <c r="E486" i="6"/>
  <c r="E371" i="6"/>
  <c r="L1118" i="6"/>
  <c r="J357" i="6"/>
  <c r="G49" i="7" s="1"/>
  <c r="H167" i="7"/>
  <c r="E356" i="6"/>
  <c r="E339" i="6"/>
  <c r="F339" i="6" s="1"/>
  <c r="F340" i="6" s="1"/>
  <c r="E46" i="7" s="1"/>
  <c r="E344" i="6"/>
  <c r="F344" i="6" s="1"/>
  <c r="F345" i="6" s="1"/>
  <c r="E47" i="7" s="1"/>
  <c r="K1111" i="6"/>
  <c r="J1111" i="6"/>
  <c r="F166" i="7"/>
  <c r="I334" i="6"/>
  <c r="J334" i="6" s="1"/>
  <c r="J335" i="6" s="1"/>
  <c r="G45" i="7" s="1"/>
  <c r="J329" i="6"/>
  <c r="G44" i="7" s="1"/>
  <c r="I328" i="6"/>
  <c r="J328" i="6" s="1"/>
  <c r="J323" i="6"/>
  <c r="G43" i="7" s="1"/>
  <c r="L1106" i="6"/>
  <c r="E165" i="7"/>
  <c r="L1100" i="6"/>
  <c r="E355" i="6"/>
  <c r="E333" i="6"/>
  <c r="E321" i="6"/>
  <c r="E327" i="6"/>
  <c r="J305" i="6"/>
  <c r="G40" i="7" s="1"/>
  <c r="I304" i="6"/>
  <c r="J304" i="6" s="1"/>
  <c r="I286" i="6"/>
  <c r="J286" i="6" s="1"/>
  <c r="I350" i="6"/>
  <c r="J350" i="6" s="1"/>
  <c r="J351" i="6" s="1"/>
  <c r="G48" i="7" s="1"/>
  <c r="I280" i="6"/>
  <c r="J280" i="6" s="1"/>
  <c r="J281" i="6" s="1"/>
  <c r="G36" i="7" s="1"/>
  <c r="I298" i="6"/>
  <c r="J298" i="6" s="1"/>
  <c r="J287" i="6"/>
  <c r="G37" i="7" s="1"/>
  <c r="I316" i="6"/>
  <c r="J316" i="6" s="1"/>
  <c r="J317" i="6" s="1"/>
  <c r="G42" i="7" s="1"/>
  <c r="I292" i="6"/>
  <c r="J292" i="6" s="1"/>
  <c r="I274" i="6"/>
  <c r="J274" i="6" s="1"/>
  <c r="J275" i="6" s="1"/>
  <c r="G35" i="7" s="1"/>
  <c r="I362" i="6"/>
  <c r="J362" i="6" s="1"/>
  <c r="J363" i="6" s="1"/>
  <c r="G50" i="7" s="1"/>
  <c r="J311" i="6"/>
  <c r="G41" i="7" s="1"/>
  <c r="J293" i="6"/>
  <c r="G38" i="7" s="1"/>
  <c r="L1094" i="6"/>
  <c r="J299" i="6"/>
  <c r="G39" i="7" s="1"/>
  <c r="H163" i="7"/>
  <c r="G286" i="6"/>
  <c r="H286" i="6" s="1"/>
  <c r="G362" i="6"/>
  <c r="H362" i="6" s="1"/>
  <c r="H363" i="6" s="1"/>
  <c r="F50" i="7" s="1"/>
  <c r="G292" i="6"/>
  <c r="H292" i="6" s="1"/>
  <c r="G298" i="6"/>
  <c r="H298" i="6" s="1"/>
  <c r="G350" i="6"/>
  <c r="H350" i="6" s="1"/>
  <c r="H351" i="6" s="1"/>
  <c r="F48" i="7" s="1"/>
  <c r="G304" i="6"/>
  <c r="H304" i="6" s="1"/>
  <c r="H305" i="6" s="1"/>
  <c r="F40" i="7" s="1"/>
  <c r="G310" i="6"/>
  <c r="H310" i="6" s="1"/>
  <c r="H311" i="6" s="1"/>
  <c r="F41" i="7" s="1"/>
  <c r="G274" i="6"/>
  <c r="H274" i="6" s="1"/>
  <c r="G316" i="6"/>
  <c r="H316" i="6" s="1"/>
  <c r="H317" i="6" s="1"/>
  <c r="F42" i="7" s="1"/>
  <c r="G280" i="6"/>
  <c r="H280" i="6" s="1"/>
  <c r="H299" i="6"/>
  <c r="F39" i="7" s="1"/>
  <c r="E362" i="6"/>
  <c r="E316" i="6"/>
  <c r="E310" i="6"/>
  <c r="E304" i="6"/>
  <c r="E298" i="6"/>
  <c r="E292" i="6"/>
  <c r="E286" i="6"/>
  <c r="E280" i="6"/>
  <c r="E274" i="6"/>
  <c r="E350" i="6"/>
  <c r="G273" i="6"/>
  <c r="H273" i="6" s="1"/>
  <c r="H275" i="6" s="1"/>
  <c r="F35" i="7" s="1"/>
  <c r="G285" i="6"/>
  <c r="H285" i="6" s="1"/>
  <c r="H287" i="6" s="1"/>
  <c r="F37" i="7" s="1"/>
  <c r="G279" i="6"/>
  <c r="H279" i="6" s="1"/>
  <c r="G291" i="6"/>
  <c r="H291" i="6" s="1"/>
  <c r="L1088" i="6"/>
  <c r="H162" i="7"/>
  <c r="E361" i="6"/>
  <c r="E349" i="6"/>
  <c r="E315" i="6"/>
  <c r="E303" i="6"/>
  <c r="E291" i="6"/>
  <c r="E279" i="6"/>
  <c r="E309" i="6"/>
  <c r="E297" i="6"/>
  <c r="E285" i="6"/>
  <c r="E273" i="6"/>
  <c r="G268" i="6"/>
  <c r="H268" i="6" s="1"/>
  <c r="H269" i="6" s="1"/>
  <c r="F34" i="7" s="1"/>
  <c r="G495" i="6"/>
  <c r="H495" i="6" s="1"/>
  <c r="H497" i="6" s="1"/>
  <c r="F69" i="7" s="1"/>
  <c r="G596" i="6"/>
  <c r="H596" i="6" s="1"/>
  <c r="J262" i="6"/>
  <c r="G33" i="7" s="1"/>
  <c r="E572" i="6"/>
  <c r="E370" i="6"/>
  <c r="E268" i="6"/>
  <c r="E596" i="6"/>
  <c r="E591" i="6"/>
  <c r="E495" i="6"/>
  <c r="E490" i="6"/>
  <c r="E485" i="6"/>
  <c r="E376" i="6"/>
  <c r="E261" i="6"/>
  <c r="H160" i="7"/>
  <c r="K253" i="6"/>
  <c r="F253" i="6"/>
  <c r="H158" i="7"/>
  <c r="F248" i="6"/>
  <c r="L248" i="6" s="1"/>
  <c r="K248" i="6"/>
  <c r="H157" i="7"/>
  <c r="G221" i="6"/>
  <c r="L1053" i="6"/>
  <c r="F1054" i="6"/>
  <c r="F1038" i="6"/>
  <c r="K1038" i="6"/>
  <c r="K1027" i="6"/>
  <c r="J210" i="6"/>
  <c r="G26" i="7" s="1"/>
  <c r="H1028" i="6"/>
  <c r="K1028" i="6"/>
  <c r="H152" i="7"/>
  <c r="I199" i="6"/>
  <c r="L1009" i="6"/>
  <c r="E150" i="7"/>
  <c r="L1007" i="6"/>
  <c r="L1004" i="6"/>
  <c r="K180" i="6"/>
  <c r="F180" i="6"/>
  <c r="L180" i="6" s="1"/>
  <c r="H149" i="7"/>
  <c r="G179" i="6"/>
  <c r="H179" i="6" s="1"/>
  <c r="H181" i="6" s="1"/>
  <c r="F21" i="7" s="1"/>
  <c r="H148" i="7"/>
  <c r="I179" i="6"/>
  <c r="J179" i="6" s="1"/>
  <c r="J181" i="6" s="1"/>
  <c r="G21" i="7" s="1"/>
  <c r="I184" i="6"/>
  <c r="J184" i="6" s="1"/>
  <c r="J186" i="6" s="1"/>
  <c r="G22" i="7" s="1"/>
  <c r="E184" i="6"/>
  <c r="E179" i="6"/>
  <c r="L999" i="6"/>
  <c r="H147" i="7"/>
  <c r="G175" i="6"/>
  <c r="H146" i="7"/>
  <c r="E174" i="6"/>
  <c r="L151" i="6"/>
  <c r="L137" i="6"/>
  <c r="F138" i="6"/>
  <c r="E14" i="7" s="1"/>
  <c r="H14" i="7" s="1"/>
  <c r="L979" i="6"/>
  <c r="L974" i="6"/>
  <c r="H143" i="7"/>
  <c r="G124" i="6"/>
  <c r="H142" i="7"/>
  <c r="F949" i="6"/>
  <c r="K949" i="6"/>
  <c r="L963" i="6"/>
  <c r="G117" i="6"/>
  <c r="K111" i="6"/>
  <c r="F111" i="6"/>
  <c r="L111" i="6" s="1"/>
  <c r="H140" i="7"/>
  <c r="L946" i="6"/>
  <c r="L936" i="6"/>
  <c r="E139" i="7"/>
  <c r="F105" i="6"/>
  <c r="L929" i="6"/>
  <c r="H138" i="7"/>
  <c r="F104" i="6"/>
  <c r="L104" i="6" s="1"/>
  <c r="K104" i="6"/>
  <c r="I918" i="6"/>
  <c r="J918" i="6" s="1"/>
  <c r="K917" i="6"/>
  <c r="F54" i="6"/>
  <c r="F75" i="6"/>
  <c r="L905" i="6"/>
  <c r="I791" i="6"/>
  <c r="J791" i="6" s="1"/>
  <c r="I524" i="6"/>
  <c r="J524" i="6" s="1"/>
  <c r="I31" i="6"/>
  <c r="J31" i="6" s="1"/>
  <c r="I553" i="6"/>
  <c r="J553" i="6" s="1"/>
  <c r="H134" i="7"/>
  <c r="G755" i="6"/>
  <c r="L898" i="6"/>
  <c r="H133" i="7"/>
  <c r="E754" i="6"/>
  <c r="L886" i="6"/>
  <c r="F887" i="6"/>
  <c r="H130" i="7"/>
  <c r="G204" i="6"/>
  <c r="H128" i="7"/>
  <c r="F854" i="6"/>
  <c r="L854" i="6" s="1"/>
  <c r="I855" i="6"/>
  <c r="J855" i="6" s="1"/>
  <c r="J856" i="6" s="1"/>
  <c r="G126" i="7" s="1"/>
  <c r="I28" i="6" s="1"/>
  <c r="J28" i="6" s="1"/>
  <c r="E247" i="6"/>
  <c r="E14" i="6"/>
  <c r="L863" i="6"/>
  <c r="E28" i="6"/>
  <c r="E10" i="6"/>
  <c r="L842" i="6"/>
  <c r="H124" i="7"/>
  <c r="L836" i="6"/>
  <c r="L831" i="6"/>
  <c r="F122" i="7"/>
  <c r="H122" i="7" s="1"/>
  <c r="F119" i="7"/>
  <c r="H118" i="7"/>
  <c r="L798" i="6"/>
  <c r="L782" i="6"/>
  <c r="F784" i="6"/>
  <c r="K776" i="6"/>
  <c r="H115" i="7"/>
  <c r="L778" i="6"/>
  <c r="I30" i="6"/>
  <c r="L703" i="6"/>
  <c r="F101" i="7"/>
  <c r="H101" i="7" s="1"/>
  <c r="H97" i="7"/>
  <c r="L675" i="6"/>
  <c r="L669" i="6"/>
  <c r="L637" i="6"/>
  <c r="J640" i="6"/>
  <c r="H88" i="7"/>
  <c r="L626" i="6"/>
  <c r="K626" i="6"/>
  <c r="L627" i="6"/>
  <c r="H87" i="7"/>
  <c r="L619" i="6"/>
  <c r="H86" i="7"/>
  <c r="L612" i="6"/>
  <c r="L605" i="6"/>
  <c r="H85" i="7"/>
  <c r="F512" i="6"/>
  <c r="K512" i="6"/>
  <c r="L506" i="6"/>
  <c r="F508" i="6"/>
  <c r="F481" i="6"/>
  <c r="L474" i="6"/>
  <c r="F65" i="7"/>
  <c r="H65" i="7" s="1"/>
  <c r="L467" i="6"/>
  <c r="E63" i="7"/>
  <c r="H63" i="7" s="1"/>
  <c r="H62" i="7"/>
  <c r="L449" i="6"/>
  <c r="H61" i="7"/>
  <c r="L440" i="6"/>
  <c r="L433" i="6"/>
  <c r="H59" i="7"/>
  <c r="L426" i="6"/>
  <c r="H58" i="7"/>
  <c r="L418" i="6"/>
  <c r="F57" i="7"/>
  <c r="L259" i="6"/>
  <c r="K259" i="6"/>
  <c r="J240" i="6"/>
  <c r="J244" i="6" s="1"/>
  <c r="G30" i="7" s="1"/>
  <c r="H30" i="7" s="1"/>
  <c r="L240" i="6"/>
  <c r="H29" i="7"/>
  <c r="L235" i="6"/>
  <c r="K191" i="6"/>
  <c r="L191" i="6"/>
  <c r="L195" i="6"/>
  <c r="E18" i="7"/>
  <c r="H18" i="7" s="1"/>
  <c r="L162" i="6"/>
  <c r="H15" i="7"/>
  <c r="L152" i="6"/>
  <c r="K123" i="6"/>
  <c r="J125" i="6"/>
  <c r="G13" i="7" s="1"/>
  <c r="L123" i="6"/>
  <c r="F9" i="7"/>
  <c r="H9" i="7" s="1"/>
  <c r="F91" i="6"/>
  <c r="L91" i="6" s="1"/>
  <c r="F74" i="6"/>
  <c r="L74" i="6" s="1"/>
  <c r="K53" i="6"/>
  <c r="K13" i="6"/>
  <c r="F1015" i="6"/>
  <c r="K1015" i="6"/>
  <c r="J911" i="6"/>
  <c r="K911" i="6"/>
  <c r="F874" i="6"/>
  <c r="K874" i="6"/>
  <c r="P70" i="8" l="1"/>
  <c r="T69" i="8"/>
  <c r="N70" i="8"/>
  <c r="F848" i="6"/>
  <c r="L847" i="6"/>
  <c r="L813" i="6"/>
  <c r="F814" i="6"/>
  <c r="E121" i="7" s="1"/>
  <c r="H812" i="6"/>
  <c r="K812" i="6"/>
  <c r="L807" i="6"/>
  <c r="F809" i="6"/>
  <c r="J1508" i="6"/>
  <c r="L1507" i="6"/>
  <c r="F803" i="6"/>
  <c r="L1485" i="6"/>
  <c r="E217" i="7"/>
  <c r="H746" i="6"/>
  <c r="F111" i="7" s="1"/>
  <c r="L743" i="6"/>
  <c r="H216" i="7"/>
  <c r="K739" i="6"/>
  <c r="F739" i="6"/>
  <c r="F745" i="6"/>
  <c r="L745" i="6" s="1"/>
  <c r="K745" i="6"/>
  <c r="H737" i="6"/>
  <c r="K737" i="6"/>
  <c r="E1437" i="6"/>
  <c r="H213" i="7"/>
  <c r="L1436" i="6"/>
  <c r="H733" i="6"/>
  <c r="J727" i="6"/>
  <c r="L727" i="6" s="1"/>
  <c r="K727" i="6"/>
  <c r="H730" i="6"/>
  <c r="F108" i="7" s="1"/>
  <c r="F724" i="6"/>
  <c r="E107" i="7" s="1"/>
  <c r="L722" i="6"/>
  <c r="J738" i="6"/>
  <c r="K738" i="6"/>
  <c r="J728" i="6"/>
  <c r="K728" i="6"/>
  <c r="L744" i="6"/>
  <c r="F746" i="6"/>
  <c r="H721" i="6"/>
  <c r="K721" i="6"/>
  <c r="K716" i="6"/>
  <c r="K711" i="6"/>
  <c r="F711" i="6"/>
  <c r="L711" i="6" s="1"/>
  <c r="L716" i="6"/>
  <c r="F718" i="6"/>
  <c r="F713" i="6"/>
  <c r="H652" i="6"/>
  <c r="K652" i="6"/>
  <c r="J1384" i="6"/>
  <c r="L1383" i="6"/>
  <c r="H598" i="6"/>
  <c r="F84" i="7" s="1"/>
  <c r="F597" i="6"/>
  <c r="L597" i="6" s="1"/>
  <c r="K597" i="6"/>
  <c r="K592" i="6"/>
  <c r="F592" i="6"/>
  <c r="L592" i="6" s="1"/>
  <c r="L1352" i="6"/>
  <c r="L1354" i="6"/>
  <c r="H200" i="7"/>
  <c r="K1352" i="6"/>
  <c r="E558" i="6"/>
  <c r="K558" i="6" s="1"/>
  <c r="L1359" i="6"/>
  <c r="J555" i="6"/>
  <c r="G76" i="7" s="1"/>
  <c r="E198" i="7"/>
  <c r="L1345" i="6"/>
  <c r="K550" i="6"/>
  <c r="L550" i="6"/>
  <c r="H194" i="7"/>
  <c r="L1315" i="6"/>
  <c r="F1316" i="6"/>
  <c r="F541" i="6"/>
  <c r="K541" i="6"/>
  <c r="F1270" i="6"/>
  <c r="L1268" i="6"/>
  <c r="J526" i="6"/>
  <c r="G73" i="7" s="1"/>
  <c r="I565" i="6"/>
  <c r="J565" i="6" s="1"/>
  <c r="J569" i="6" s="1"/>
  <c r="G78" i="7" s="1"/>
  <c r="I531" i="6"/>
  <c r="J531" i="6" s="1"/>
  <c r="J535" i="6" s="1"/>
  <c r="G74" i="7" s="1"/>
  <c r="F1265" i="6"/>
  <c r="L1263" i="6"/>
  <c r="H535" i="6"/>
  <c r="H513" i="6"/>
  <c r="K513" i="6"/>
  <c r="L1250" i="6"/>
  <c r="F1251" i="6"/>
  <c r="K395" i="6"/>
  <c r="F395" i="6"/>
  <c r="L1185" i="6"/>
  <c r="F1192" i="6"/>
  <c r="L1198" i="6"/>
  <c r="F1205" i="6"/>
  <c r="L1211" i="6"/>
  <c r="F1218" i="6"/>
  <c r="E181" i="7" s="1"/>
  <c r="E1172" i="6" s="1"/>
  <c r="F1231" i="6"/>
  <c r="L1224" i="6"/>
  <c r="L501" i="6"/>
  <c r="F502" i="6"/>
  <c r="F1179" i="6"/>
  <c r="L1178" i="6"/>
  <c r="H389" i="6"/>
  <c r="F54" i="7" s="1"/>
  <c r="K1172" i="6"/>
  <c r="F1172" i="6"/>
  <c r="J1168" i="6"/>
  <c r="J1167" i="6"/>
  <c r="F1153" i="6"/>
  <c r="L1153" i="6" s="1"/>
  <c r="K1153" i="6"/>
  <c r="F1154" i="6"/>
  <c r="L1152" i="6"/>
  <c r="H379" i="6"/>
  <c r="F53" i="7" s="1"/>
  <c r="H378" i="6"/>
  <c r="L377" i="6"/>
  <c r="K377" i="6"/>
  <c r="K491" i="6"/>
  <c r="L491" i="6"/>
  <c r="L496" i="6"/>
  <c r="K496" i="6"/>
  <c r="H1130" i="6"/>
  <c r="L1130" i="6" s="1"/>
  <c r="K1130" i="6"/>
  <c r="H1129" i="6"/>
  <c r="K1129" i="6"/>
  <c r="F371" i="6"/>
  <c r="L371" i="6" s="1"/>
  <c r="K371" i="6"/>
  <c r="F486" i="6"/>
  <c r="L486" i="6" s="1"/>
  <c r="K486" i="6"/>
  <c r="K573" i="6"/>
  <c r="F573" i="6"/>
  <c r="L573" i="6" s="1"/>
  <c r="F356" i="6"/>
  <c r="L356" i="6" s="1"/>
  <c r="K356" i="6"/>
  <c r="G344" i="6"/>
  <c r="G339" i="6"/>
  <c r="J1112" i="6"/>
  <c r="L1111" i="6"/>
  <c r="E334" i="6"/>
  <c r="E328" i="6"/>
  <c r="E322" i="6"/>
  <c r="H165" i="7"/>
  <c r="F321" i="6"/>
  <c r="K321" i="6"/>
  <c r="K333" i="6"/>
  <c r="F333" i="6"/>
  <c r="K355" i="6"/>
  <c r="F355" i="6"/>
  <c r="F327" i="6"/>
  <c r="K327" i="6"/>
  <c r="H293" i="6"/>
  <c r="F38" i="7" s="1"/>
  <c r="H281" i="6"/>
  <c r="F36" i="7" s="1"/>
  <c r="F304" i="6"/>
  <c r="L304" i="6" s="1"/>
  <c r="K304" i="6"/>
  <c r="F292" i="6"/>
  <c r="L292" i="6" s="1"/>
  <c r="K292" i="6"/>
  <c r="F298" i="6"/>
  <c r="L298" i="6" s="1"/>
  <c r="K298" i="6"/>
  <c r="K274" i="6"/>
  <c r="F274" i="6"/>
  <c r="L274" i="6" s="1"/>
  <c r="K310" i="6"/>
  <c r="F310" i="6"/>
  <c r="L310" i="6" s="1"/>
  <c r="F350" i="6"/>
  <c r="L350" i="6" s="1"/>
  <c r="K350" i="6"/>
  <c r="F280" i="6"/>
  <c r="L280" i="6" s="1"/>
  <c r="K280" i="6"/>
  <c r="K316" i="6"/>
  <c r="F316" i="6"/>
  <c r="L316" i="6" s="1"/>
  <c r="F286" i="6"/>
  <c r="L286" i="6" s="1"/>
  <c r="K286" i="6"/>
  <c r="F362" i="6"/>
  <c r="L362" i="6" s="1"/>
  <c r="K362" i="6"/>
  <c r="K273" i="6"/>
  <c r="F273" i="6"/>
  <c r="K303" i="6"/>
  <c r="F303" i="6"/>
  <c r="F315" i="6"/>
  <c r="K315" i="6"/>
  <c r="F297" i="6"/>
  <c r="K297" i="6"/>
  <c r="F349" i="6"/>
  <c r="K349" i="6"/>
  <c r="F361" i="6"/>
  <c r="K361" i="6"/>
  <c r="F279" i="6"/>
  <c r="K279" i="6"/>
  <c r="F285" i="6"/>
  <c r="K285" i="6"/>
  <c r="F309" i="6"/>
  <c r="K309" i="6"/>
  <c r="F291" i="6"/>
  <c r="K291" i="6"/>
  <c r="K495" i="6"/>
  <c r="F495" i="6"/>
  <c r="K268" i="6"/>
  <c r="F268" i="6"/>
  <c r="F261" i="6"/>
  <c r="K261" i="6"/>
  <c r="K376" i="6"/>
  <c r="F376" i="6"/>
  <c r="F485" i="6"/>
  <c r="K485" i="6"/>
  <c r="K370" i="6"/>
  <c r="F370" i="6"/>
  <c r="F591" i="6"/>
  <c r="K591" i="6"/>
  <c r="K596" i="6"/>
  <c r="F596" i="6"/>
  <c r="K490" i="6"/>
  <c r="F490" i="6"/>
  <c r="F572" i="6"/>
  <c r="K572" i="6"/>
  <c r="F254" i="6"/>
  <c r="L253" i="6"/>
  <c r="H221" i="6"/>
  <c r="K221" i="6"/>
  <c r="E156" i="7"/>
  <c r="L1054" i="6"/>
  <c r="L1038" i="6"/>
  <c r="F1039" i="6"/>
  <c r="H1029" i="6"/>
  <c r="L1028" i="6"/>
  <c r="J199" i="6"/>
  <c r="K199" i="6"/>
  <c r="L1015" i="6"/>
  <c r="F1016" i="6"/>
  <c r="E185" i="6"/>
  <c r="H150" i="7"/>
  <c r="K184" i="6"/>
  <c r="F184" i="6"/>
  <c r="K179" i="6"/>
  <c r="F179" i="6"/>
  <c r="H175" i="6"/>
  <c r="K175" i="6"/>
  <c r="K174" i="6"/>
  <c r="F174" i="6"/>
  <c r="L138" i="6"/>
  <c r="H124" i="6"/>
  <c r="K124" i="6"/>
  <c r="F950" i="6"/>
  <c r="L949" i="6"/>
  <c r="H117" i="6"/>
  <c r="E110" i="6"/>
  <c r="H139" i="7"/>
  <c r="E10" i="7"/>
  <c r="H10" i="7" s="1"/>
  <c r="L105" i="6"/>
  <c r="K918" i="6"/>
  <c r="L918" i="6"/>
  <c r="J919" i="6"/>
  <c r="L911" i="6"/>
  <c r="J912" i="6"/>
  <c r="H755" i="6"/>
  <c r="K755" i="6"/>
  <c r="K754" i="6"/>
  <c r="F754" i="6"/>
  <c r="L887" i="6"/>
  <c r="E131" i="7"/>
  <c r="H204" i="6"/>
  <c r="K204" i="6"/>
  <c r="L874" i="6"/>
  <c r="F875" i="6"/>
  <c r="L856" i="6"/>
  <c r="K855" i="6"/>
  <c r="H126" i="7"/>
  <c r="I10" i="6"/>
  <c r="J10" i="6" s="1"/>
  <c r="L855" i="6"/>
  <c r="K14" i="6"/>
  <c r="F14" i="6"/>
  <c r="L14" i="6" s="1"/>
  <c r="K247" i="6"/>
  <c r="F247" i="6"/>
  <c r="K28" i="6"/>
  <c r="F28" i="6"/>
  <c r="L28" i="6" s="1"/>
  <c r="F10" i="6"/>
  <c r="L784" i="6"/>
  <c r="E116" i="7"/>
  <c r="H116" i="7" s="1"/>
  <c r="J30" i="6"/>
  <c r="G90" i="7"/>
  <c r="H90" i="7" s="1"/>
  <c r="L640" i="6"/>
  <c r="L512" i="6"/>
  <c r="F514" i="6"/>
  <c r="E71" i="7"/>
  <c r="H71" i="7" s="1"/>
  <c r="L508" i="6"/>
  <c r="L481" i="6"/>
  <c r="F482" i="6"/>
  <c r="L244" i="6"/>
  <c r="T70" i="8" l="1"/>
  <c r="E125" i="7"/>
  <c r="H125" i="7" s="1"/>
  <c r="L848" i="6"/>
  <c r="H814" i="6"/>
  <c r="L812" i="6"/>
  <c r="E120" i="7"/>
  <c r="H120" i="7" s="1"/>
  <c r="L809" i="6"/>
  <c r="G221" i="7"/>
  <c r="L1508" i="6"/>
  <c r="F804" i="6"/>
  <c r="H217" i="7"/>
  <c r="E760" i="6"/>
  <c r="L739" i="6"/>
  <c r="F740" i="6"/>
  <c r="E110" i="7" s="1"/>
  <c r="H740" i="6"/>
  <c r="F110" i="7" s="1"/>
  <c r="L737" i="6"/>
  <c r="F1437" i="6"/>
  <c r="K1437" i="6"/>
  <c r="H734" i="6"/>
  <c r="J730" i="6"/>
  <c r="L728" i="6"/>
  <c r="J740" i="6"/>
  <c r="L738" i="6"/>
  <c r="E111" i="7"/>
  <c r="H111" i="7" s="1"/>
  <c r="L746" i="6"/>
  <c r="H724" i="6"/>
  <c r="L721" i="6"/>
  <c r="E105" i="7"/>
  <c r="H105" i="7" s="1"/>
  <c r="L713" i="6"/>
  <c r="E106" i="7"/>
  <c r="H106" i="7" s="1"/>
  <c r="L718" i="6"/>
  <c r="L652" i="6"/>
  <c r="H654" i="6"/>
  <c r="G203" i="7"/>
  <c r="L1384" i="6"/>
  <c r="F558" i="6"/>
  <c r="F559" i="6"/>
  <c r="L558" i="6"/>
  <c r="E551" i="6"/>
  <c r="H198" i="7"/>
  <c r="E195" i="7"/>
  <c r="L1316" i="6"/>
  <c r="L541" i="6"/>
  <c r="E190" i="7"/>
  <c r="L1270" i="6"/>
  <c r="E189" i="7"/>
  <c r="L1265" i="6"/>
  <c r="F74" i="7"/>
  <c r="H514" i="6"/>
  <c r="F72" i="7" s="1"/>
  <c r="L513" i="6"/>
  <c r="E186" i="7"/>
  <c r="L1251" i="6"/>
  <c r="F396" i="6"/>
  <c r="L395" i="6"/>
  <c r="E180" i="7"/>
  <c r="L1205" i="6"/>
  <c r="L1218" i="6"/>
  <c r="H181" i="7"/>
  <c r="E179" i="7"/>
  <c r="L1192" i="6"/>
  <c r="E182" i="7"/>
  <c r="L1231" i="6"/>
  <c r="L502" i="6"/>
  <c r="E70" i="7"/>
  <c r="H70" i="7" s="1"/>
  <c r="E178" i="7"/>
  <c r="L1179" i="6"/>
  <c r="L1172" i="6"/>
  <c r="J1169" i="6"/>
  <c r="E173" i="7"/>
  <c r="L1154" i="6"/>
  <c r="L1129" i="6"/>
  <c r="H1131" i="6"/>
  <c r="G166" i="7"/>
  <c r="L1112" i="6"/>
  <c r="H339" i="6"/>
  <c r="H344" i="6"/>
  <c r="F334" i="6"/>
  <c r="L334" i="6" s="1"/>
  <c r="K334" i="6"/>
  <c r="F322" i="6"/>
  <c r="L322" i="6" s="1"/>
  <c r="K322" i="6"/>
  <c r="K328" i="6"/>
  <c r="F328" i="6"/>
  <c r="L328" i="6" s="1"/>
  <c r="L355" i="6"/>
  <c r="F357" i="6"/>
  <c r="L333" i="6"/>
  <c r="F335" i="6"/>
  <c r="L327" i="6"/>
  <c r="F329" i="6"/>
  <c r="F323" i="6"/>
  <c r="L321" i="6"/>
  <c r="F317" i="6"/>
  <c r="L315" i="6"/>
  <c r="F305" i="6"/>
  <c r="L303" i="6"/>
  <c r="L309" i="6"/>
  <c r="F311" i="6"/>
  <c r="F287" i="6"/>
  <c r="L285" i="6"/>
  <c r="F351" i="6"/>
  <c r="L349" i="6"/>
  <c r="L273" i="6"/>
  <c r="F275" i="6"/>
  <c r="F363" i="6"/>
  <c r="L361" i="6"/>
  <c r="F293" i="6"/>
  <c r="L291" i="6"/>
  <c r="L279" i="6"/>
  <c r="F281" i="6"/>
  <c r="F299" i="6"/>
  <c r="L297" i="6"/>
  <c r="F574" i="6"/>
  <c r="L572" i="6"/>
  <c r="F593" i="6"/>
  <c r="L591" i="6"/>
  <c r="F492" i="6"/>
  <c r="L490" i="6"/>
  <c r="F373" i="6"/>
  <c r="L370" i="6"/>
  <c r="L261" i="6"/>
  <c r="F262" i="6"/>
  <c r="L596" i="6"/>
  <c r="F598" i="6"/>
  <c r="F269" i="6"/>
  <c r="L268" i="6"/>
  <c r="F487" i="6"/>
  <c r="L485" i="6"/>
  <c r="L376" i="6"/>
  <c r="F497" i="6"/>
  <c r="L495" i="6"/>
  <c r="E32" i="7"/>
  <c r="H32" i="7" s="1"/>
  <c r="L254" i="6"/>
  <c r="L221" i="6"/>
  <c r="H222" i="6"/>
  <c r="F28" i="7" s="1"/>
  <c r="E220" i="6"/>
  <c r="H156" i="7"/>
  <c r="E154" i="7"/>
  <c r="L1039" i="6"/>
  <c r="L1029" i="6"/>
  <c r="F153" i="7"/>
  <c r="J200" i="6"/>
  <c r="G24" i="7" s="1"/>
  <c r="L199" i="6"/>
  <c r="E151" i="7"/>
  <c r="L1016" i="6"/>
  <c r="F185" i="6"/>
  <c r="L185" i="6" s="1"/>
  <c r="K185" i="6"/>
  <c r="F181" i="6"/>
  <c r="L179" i="6"/>
  <c r="F186" i="6"/>
  <c r="L184" i="6"/>
  <c r="H176" i="6"/>
  <c r="F20" i="7" s="1"/>
  <c r="L175" i="6"/>
  <c r="F176" i="6"/>
  <c r="L174" i="6"/>
  <c r="H125" i="6"/>
  <c r="L124" i="6"/>
  <c r="E141" i="7"/>
  <c r="L950" i="6"/>
  <c r="H118" i="6"/>
  <c r="F110" i="6"/>
  <c r="K110" i="6"/>
  <c r="G136" i="7"/>
  <c r="L919" i="6"/>
  <c r="G135" i="7"/>
  <c r="L912" i="6"/>
  <c r="L755" i="6"/>
  <c r="H756" i="6"/>
  <c r="F113" i="7" s="1"/>
  <c r="F756" i="6"/>
  <c r="L754" i="6"/>
  <c r="E749" i="6"/>
  <c r="H131" i="7"/>
  <c r="H205" i="6"/>
  <c r="F25" i="7" s="1"/>
  <c r="G29" i="6" s="1"/>
  <c r="H29" i="6" s="1"/>
  <c r="L204" i="6"/>
  <c r="E129" i="7"/>
  <c r="L875" i="6"/>
  <c r="K10" i="6"/>
  <c r="L10" i="6"/>
  <c r="I16" i="6" s="1"/>
  <c r="J16" i="6" s="1"/>
  <c r="L247" i="6"/>
  <c r="F249" i="6"/>
  <c r="E72" i="7"/>
  <c r="L482" i="6"/>
  <c r="E66" i="7"/>
  <c r="H66" i="7" s="1"/>
  <c r="F121" i="7" l="1"/>
  <c r="H121" i="7" s="1"/>
  <c r="L814" i="6"/>
  <c r="I803" i="6"/>
  <c r="H221" i="7"/>
  <c r="E119" i="7"/>
  <c r="F760" i="6"/>
  <c r="K760" i="6"/>
  <c r="L1437" i="6"/>
  <c r="F1438" i="6"/>
  <c r="F109" i="7"/>
  <c r="G110" i="7"/>
  <c r="H110" i="7" s="1"/>
  <c r="L740" i="6"/>
  <c r="G108" i="7"/>
  <c r="H108" i="7" s="1"/>
  <c r="L730" i="6"/>
  <c r="F107" i="7"/>
  <c r="H107" i="7" s="1"/>
  <c r="L724" i="6"/>
  <c r="F93" i="7"/>
  <c r="H93" i="7" s="1"/>
  <c r="L654" i="6"/>
  <c r="I647" i="6"/>
  <c r="H203" i="7"/>
  <c r="E77" i="7"/>
  <c r="H77" i="7" s="1"/>
  <c r="L559" i="6"/>
  <c r="K551" i="6"/>
  <c r="F551" i="6"/>
  <c r="L551" i="6" s="1"/>
  <c r="E542" i="6"/>
  <c r="H195" i="7"/>
  <c r="E523" i="6"/>
  <c r="E533" i="6"/>
  <c r="E790" i="6"/>
  <c r="H190" i="7"/>
  <c r="E567" i="6"/>
  <c r="E552" i="6"/>
  <c r="E565" i="6"/>
  <c r="E521" i="6"/>
  <c r="H189" i="7"/>
  <c r="E531" i="6"/>
  <c r="L514" i="6"/>
  <c r="H72" i="7"/>
  <c r="E409" i="6"/>
  <c r="E402" i="6"/>
  <c r="H186" i="7"/>
  <c r="E55" i="7"/>
  <c r="H55" i="7" s="1"/>
  <c r="L396" i="6"/>
  <c r="E1167" i="6"/>
  <c r="H179" i="7"/>
  <c r="E1173" i="6"/>
  <c r="H182" i="7"/>
  <c r="E1168" i="6"/>
  <c r="H180" i="7"/>
  <c r="E386" i="6"/>
  <c r="H178" i="7"/>
  <c r="G176" i="7"/>
  <c r="E378" i="6"/>
  <c r="H173" i="7"/>
  <c r="F169" i="7"/>
  <c r="L1131" i="6"/>
  <c r="H340" i="6"/>
  <c r="H345" i="6"/>
  <c r="I344" i="6"/>
  <c r="I339" i="6"/>
  <c r="H166" i="7"/>
  <c r="E44" i="7"/>
  <c r="H44" i="7" s="1"/>
  <c r="L329" i="6"/>
  <c r="E45" i="7"/>
  <c r="H45" i="7" s="1"/>
  <c r="L335" i="6"/>
  <c r="E49" i="7"/>
  <c r="H49" i="7" s="1"/>
  <c r="L357" i="6"/>
  <c r="E43" i="7"/>
  <c r="H43" i="7" s="1"/>
  <c r="L323" i="6"/>
  <c r="E36" i="7"/>
  <c r="H36" i="7" s="1"/>
  <c r="L281" i="6"/>
  <c r="E41" i="7"/>
  <c r="H41" i="7" s="1"/>
  <c r="L311" i="6"/>
  <c r="E35" i="7"/>
  <c r="H35" i="7" s="1"/>
  <c r="L275" i="6"/>
  <c r="E38" i="7"/>
  <c r="H38" i="7" s="1"/>
  <c r="L293" i="6"/>
  <c r="E48" i="7"/>
  <c r="H48" i="7" s="1"/>
  <c r="L351" i="6"/>
  <c r="E40" i="7"/>
  <c r="H40" i="7" s="1"/>
  <c r="L305" i="6"/>
  <c r="E39" i="7"/>
  <c r="H39" i="7" s="1"/>
  <c r="L299" i="6"/>
  <c r="E50" i="7"/>
  <c r="H50" i="7" s="1"/>
  <c r="L363" i="6"/>
  <c r="E37" i="7"/>
  <c r="H37" i="7" s="1"/>
  <c r="L287" i="6"/>
  <c r="E42" i="7"/>
  <c r="H42" i="7" s="1"/>
  <c r="L317" i="6"/>
  <c r="E68" i="7"/>
  <c r="H68" i="7" s="1"/>
  <c r="L492" i="6"/>
  <c r="E69" i="7"/>
  <c r="H69" i="7" s="1"/>
  <c r="L497" i="6"/>
  <c r="E52" i="7"/>
  <c r="L598" i="6"/>
  <c r="E84" i="7"/>
  <c r="H84" i="7" s="1"/>
  <c r="E33" i="7"/>
  <c r="H33" i="7" s="1"/>
  <c r="L262" i="6"/>
  <c r="E67" i="7"/>
  <c r="H67" i="7" s="1"/>
  <c r="L487" i="6"/>
  <c r="L593" i="6"/>
  <c r="E83" i="7"/>
  <c r="H83" i="7" s="1"/>
  <c r="L269" i="6"/>
  <c r="E34" i="7"/>
  <c r="H34" i="7" s="1"/>
  <c r="E79" i="7"/>
  <c r="H79" i="7" s="1"/>
  <c r="L574" i="6"/>
  <c r="F220" i="6"/>
  <c r="K220" i="6"/>
  <c r="H154" i="7"/>
  <c r="E213" i="6"/>
  <c r="H153" i="7"/>
  <c r="G209" i="6"/>
  <c r="E208" i="6"/>
  <c r="E198" i="6"/>
  <c r="H151" i="7"/>
  <c r="E22" i="7"/>
  <c r="H22" i="7" s="1"/>
  <c r="L186" i="6"/>
  <c r="E21" i="7"/>
  <c r="H21" i="7" s="1"/>
  <c r="L181" i="6"/>
  <c r="E20" i="7"/>
  <c r="H20" i="7" s="1"/>
  <c r="L176" i="6"/>
  <c r="F13" i="7"/>
  <c r="H13" i="7" s="1"/>
  <c r="L125" i="6"/>
  <c r="E117" i="6"/>
  <c r="H141" i="7"/>
  <c r="F12" i="7"/>
  <c r="L110" i="6"/>
  <c r="F112" i="6"/>
  <c r="I92" i="6"/>
  <c r="H136" i="7"/>
  <c r="H135" i="7"/>
  <c r="I75" i="6"/>
  <c r="I54" i="6"/>
  <c r="G31" i="6"/>
  <c r="H31" i="6" s="1"/>
  <c r="G553" i="6"/>
  <c r="H553" i="6" s="1"/>
  <c r="H555" i="6" s="1"/>
  <c r="F76" i="7" s="1"/>
  <c r="G524" i="6"/>
  <c r="H524" i="6" s="1"/>
  <c r="H526" i="6" s="1"/>
  <c r="F73" i="7" s="1"/>
  <c r="G791" i="6"/>
  <c r="H791" i="6" s="1"/>
  <c r="H793" i="6" s="1"/>
  <c r="F117" i="7" s="1"/>
  <c r="E113" i="7"/>
  <c r="L756" i="6"/>
  <c r="F749" i="6"/>
  <c r="K749" i="6"/>
  <c r="E203" i="6"/>
  <c r="H129" i="7"/>
  <c r="K16" i="6"/>
  <c r="E31" i="7"/>
  <c r="H31" i="7" s="1"/>
  <c r="L249" i="6"/>
  <c r="J17" i="6"/>
  <c r="L16" i="6"/>
  <c r="J803" i="6" l="1"/>
  <c r="K803" i="6"/>
  <c r="F770" i="6"/>
  <c r="L760" i="6"/>
  <c r="L1438" i="6"/>
  <c r="E211" i="7"/>
  <c r="J647" i="6"/>
  <c r="K647" i="6"/>
  <c r="K542" i="6"/>
  <c r="F542" i="6"/>
  <c r="K552" i="6"/>
  <c r="F552" i="6"/>
  <c r="L552" i="6" s="1"/>
  <c r="K533" i="6"/>
  <c r="F533" i="6"/>
  <c r="L533" i="6" s="1"/>
  <c r="K567" i="6"/>
  <c r="F567" i="6"/>
  <c r="L567" i="6" s="1"/>
  <c r="F790" i="6"/>
  <c r="L790" i="6" s="1"/>
  <c r="K790" i="6"/>
  <c r="F523" i="6"/>
  <c r="L523" i="6" s="1"/>
  <c r="K523" i="6"/>
  <c r="F531" i="6"/>
  <c r="K531" i="6"/>
  <c r="F521" i="6"/>
  <c r="L521" i="6" s="1"/>
  <c r="K521" i="6"/>
  <c r="F565" i="6"/>
  <c r="K565" i="6"/>
  <c r="F402" i="6"/>
  <c r="K402" i="6"/>
  <c r="F409" i="6"/>
  <c r="K409" i="6"/>
  <c r="F1168" i="6"/>
  <c r="L1168" i="6" s="1"/>
  <c r="K1168" i="6"/>
  <c r="F1173" i="6"/>
  <c r="K1173" i="6"/>
  <c r="F1167" i="6"/>
  <c r="K1167" i="6"/>
  <c r="F386" i="6"/>
  <c r="L386" i="6" s="1"/>
  <c r="K386" i="6"/>
  <c r="I789" i="6"/>
  <c r="I384" i="6"/>
  <c r="F378" i="6"/>
  <c r="K378" i="6"/>
  <c r="G372" i="6"/>
  <c r="H169" i="7"/>
  <c r="J339" i="6"/>
  <c r="K339" i="6"/>
  <c r="J344" i="6"/>
  <c r="K344" i="6"/>
  <c r="F47" i="7"/>
  <c r="F46" i="7"/>
  <c r="F222" i="6"/>
  <c r="L220" i="6"/>
  <c r="K213" i="6"/>
  <c r="F213" i="6"/>
  <c r="H209" i="6"/>
  <c r="K209" i="6"/>
  <c r="K198" i="6"/>
  <c r="F198" i="6"/>
  <c r="F208" i="6"/>
  <c r="K208" i="6"/>
  <c r="F117" i="6"/>
  <c r="K117" i="6"/>
  <c r="L112" i="6"/>
  <c r="E11" i="7"/>
  <c r="H11" i="7" s="1"/>
  <c r="J92" i="6"/>
  <c r="L92" i="6" s="1"/>
  <c r="I93" i="6" s="1"/>
  <c r="K92" i="6"/>
  <c r="J54" i="6"/>
  <c r="L54" i="6" s="1"/>
  <c r="I55" i="6" s="1"/>
  <c r="K54" i="6"/>
  <c r="J75" i="6"/>
  <c r="L75" i="6" s="1"/>
  <c r="I76" i="6" s="1"/>
  <c r="K75" i="6"/>
  <c r="H113" i="7"/>
  <c r="E791" i="6"/>
  <c r="E524" i="6"/>
  <c r="E31" i="6"/>
  <c r="E553" i="6"/>
  <c r="F751" i="6"/>
  <c r="L749" i="6"/>
  <c r="F203" i="6"/>
  <c r="K203" i="6"/>
  <c r="G4" i="7"/>
  <c r="H4" i="7" s="1"/>
  <c r="L17" i="6"/>
  <c r="J804" i="6" l="1"/>
  <c r="L803" i="6"/>
  <c r="E114" i="7"/>
  <c r="H114" i="7" s="1"/>
  <c r="L770" i="6"/>
  <c r="E733" i="6"/>
  <c r="H211" i="7"/>
  <c r="J649" i="6"/>
  <c r="L647" i="6"/>
  <c r="L542" i="6"/>
  <c r="F544" i="6"/>
  <c r="F569" i="6"/>
  <c r="L565" i="6"/>
  <c r="F535" i="6"/>
  <c r="L531" i="6"/>
  <c r="F410" i="6"/>
  <c r="L409" i="6"/>
  <c r="L402" i="6"/>
  <c r="F403" i="6"/>
  <c r="F1169" i="6"/>
  <c r="L1167" i="6"/>
  <c r="L1173" i="6"/>
  <c r="F1174" i="6"/>
  <c r="J384" i="6"/>
  <c r="J789" i="6"/>
  <c r="L378" i="6"/>
  <c r="F379" i="6"/>
  <c r="H372" i="6"/>
  <c r="K372" i="6"/>
  <c r="J345" i="6"/>
  <c r="L344" i="6"/>
  <c r="J340" i="6"/>
  <c r="L339" i="6"/>
  <c r="E28" i="7"/>
  <c r="H28" i="7" s="1"/>
  <c r="L222" i="6"/>
  <c r="E214" i="6"/>
  <c r="L213" i="6"/>
  <c r="H210" i="6"/>
  <c r="F26" i="7" s="1"/>
  <c r="L209" i="6"/>
  <c r="F200" i="6"/>
  <c r="L198" i="6"/>
  <c r="F210" i="6"/>
  <c r="L208" i="6"/>
  <c r="F118" i="6"/>
  <c r="L117" i="6"/>
  <c r="J93" i="6"/>
  <c r="K93" i="6"/>
  <c r="J76" i="6"/>
  <c r="K76" i="6"/>
  <c r="J55" i="6"/>
  <c r="K55" i="6"/>
  <c r="K524" i="6"/>
  <c r="F524" i="6"/>
  <c r="F553" i="6"/>
  <c r="K553" i="6"/>
  <c r="K31" i="6"/>
  <c r="F31" i="6"/>
  <c r="L31" i="6" s="1"/>
  <c r="F791" i="6"/>
  <c r="K791" i="6"/>
  <c r="E112" i="7"/>
  <c r="L751" i="6"/>
  <c r="F205" i="6"/>
  <c r="L203" i="6"/>
  <c r="G119" i="7" l="1"/>
  <c r="H119" i="7" s="1"/>
  <c r="L804" i="6"/>
  <c r="K733" i="6"/>
  <c r="F733" i="6"/>
  <c r="G92" i="7"/>
  <c r="H92" i="7" s="1"/>
  <c r="L649" i="6"/>
  <c r="E75" i="7"/>
  <c r="H75" i="7" s="1"/>
  <c r="L544" i="6"/>
  <c r="E74" i="7"/>
  <c r="H74" i="7" s="1"/>
  <c r="L535" i="6"/>
  <c r="E78" i="7"/>
  <c r="H78" i="7" s="1"/>
  <c r="L569" i="6"/>
  <c r="E56" i="7"/>
  <c r="H56" i="7" s="1"/>
  <c r="L403" i="6"/>
  <c r="E57" i="7"/>
  <c r="H57" i="7" s="1"/>
  <c r="L410" i="6"/>
  <c r="L1174" i="6"/>
  <c r="E177" i="7"/>
  <c r="E176" i="7"/>
  <c r="L1169" i="6"/>
  <c r="J793" i="6"/>
  <c r="G117" i="7" s="1"/>
  <c r="J389" i="6"/>
  <c r="E53" i="7"/>
  <c r="H53" i="7" s="1"/>
  <c r="L379" i="6"/>
  <c r="H373" i="6"/>
  <c r="L372" i="6"/>
  <c r="G46" i="7"/>
  <c r="H46" i="7" s="1"/>
  <c r="L340" i="6"/>
  <c r="G47" i="7"/>
  <c r="H47" i="7" s="1"/>
  <c r="L345" i="6"/>
  <c r="K214" i="6"/>
  <c r="F214" i="6"/>
  <c r="E26" i="7"/>
  <c r="H26" i="7" s="1"/>
  <c r="L210" i="6"/>
  <c r="E24" i="7"/>
  <c r="H24" i="7" s="1"/>
  <c r="L200" i="6"/>
  <c r="E12" i="7"/>
  <c r="H12" i="7" s="1"/>
  <c r="L118" i="6"/>
  <c r="L93" i="6"/>
  <c r="J94" i="6"/>
  <c r="J56" i="6"/>
  <c r="L55" i="6"/>
  <c r="L76" i="6"/>
  <c r="J77" i="6"/>
  <c r="F555" i="6"/>
  <c r="L553" i="6"/>
  <c r="F526" i="6"/>
  <c r="L524" i="6"/>
  <c r="L791" i="6"/>
  <c r="E30" i="6"/>
  <c r="H112" i="7"/>
  <c r="E25" i="7"/>
  <c r="L205" i="6"/>
  <c r="L733" i="6" l="1"/>
  <c r="F734" i="6"/>
  <c r="E384" i="6"/>
  <c r="E789" i="6"/>
  <c r="H176" i="7"/>
  <c r="H177" i="7"/>
  <c r="E385" i="6"/>
  <c r="G54" i="7"/>
  <c r="F52" i="7"/>
  <c r="H52" i="7" s="1"/>
  <c r="L373" i="6"/>
  <c r="F217" i="6"/>
  <c r="L214" i="6"/>
  <c r="G8" i="7"/>
  <c r="H8" i="7" s="1"/>
  <c r="L94" i="6"/>
  <c r="G7" i="7"/>
  <c r="H7" i="7" s="1"/>
  <c r="L77" i="6"/>
  <c r="L56" i="6"/>
  <c r="G6" i="7"/>
  <c r="H6" i="7" s="1"/>
  <c r="E73" i="7"/>
  <c r="H73" i="7" s="1"/>
  <c r="L526" i="6"/>
  <c r="L555" i="6"/>
  <c r="E76" i="7"/>
  <c r="H76" i="7" s="1"/>
  <c r="F30" i="6"/>
  <c r="L30" i="6" s="1"/>
  <c r="K30" i="6"/>
  <c r="E29" i="6"/>
  <c r="H25" i="7"/>
  <c r="L734" i="6" l="1"/>
  <c r="E109" i="7"/>
  <c r="H109" i="7" s="1"/>
  <c r="F789" i="6"/>
  <c r="K789" i="6"/>
  <c r="F385" i="6"/>
  <c r="L385" i="6" s="1"/>
  <c r="K385" i="6"/>
  <c r="F384" i="6"/>
  <c r="K384" i="6"/>
  <c r="E27" i="7"/>
  <c r="H27" i="7" s="1"/>
  <c r="L217" i="6"/>
  <c r="K29" i="6"/>
  <c r="F29" i="6"/>
  <c r="L29" i="6" s="1"/>
  <c r="I34" i="6" s="1"/>
  <c r="L384" i="6" l="1"/>
  <c r="F389" i="6"/>
  <c r="L789" i="6"/>
  <c r="F793" i="6"/>
  <c r="K34" i="6"/>
  <c r="J34" i="6"/>
  <c r="E54" i="7" l="1"/>
  <c r="H54" i="7" s="1"/>
  <c r="L389" i="6"/>
  <c r="E117" i="7"/>
  <c r="H117" i="7" s="1"/>
  <c r="L793" i="6"/>
  <c r="L34" i="6"/>
  <c r="J35" i="6"/>
  <c r="G5" i="7" l="1"/>
  <c r="H5" i="7" s="1"/>
  <c r="L35" i="6"/>
  <c r="R32" i="8" l="1"/>
  <c r="L34" i="8"/>
  <c r="N34" i="8" s="1"/>
  <c r="L73" i="8"/>
  <c r="L173" i="8"/>
  <c r="N173" i="8" s="1"/>
  <c r="L219" i="8"/>
  <c r="N219" i="8" s="1"/>
  <c r="L293" i="8"/>
  <c r="P293" i="8" s="1"/>
  <c r="L340" i="8"/>
  <c r="N340" i="8" s="1"/>
  <c r="L350" i="8"/>
  <c r="P350" i="8" s="1"/>
  <c r="L362" i="8"/>
  <c r="P362" i="8" s="1"/>
  <c r="L131" i="8" l="1"/>
  <c r="N131" i="8" s="1"/>
  <c r="L316" i="8"/>
  <c r="P316" i="8" s="1"/>
  <c r="L139" i="8"/>
  <c r="P139" i="8" s="1"/>
  <c r="L129" i="8"/>
  <c r="P129" i="8" s="1"/>
  <c r="L272" i="8"/>
  <c r="R272" i="8" s="1"/>
  <c r="L246" i="8"/>
  <c r="N246" i="8" s="1"/>
  <c r="L301" i="8"/>
  <c r="N301" i="8" s="1"/>
  <c r="L292" i="8"/>
  <c r="P292" i="8" s="1"/>
  <c r="L270" i="8"/>
  <c r="P270" i="8" s="1"/>
  <c r="L245" i="8"/>
  <c r="R245" i="8" s="1"/>
  <c r="L195" i="8"/>
  <c r="P195" i="8" s="1"/>
  <c r="P217" i="8" s="1"/>
  <c r="G13" i="9" s="1"/>
  <c r="H13" i="9" s="1"/>
  <c r="L171" i="8"/>
  <c r="P171" i="8" s="1"/>
  <c r="L138" i="8"/>
  <c r="N138" i="8" s="1"/>
  <c r="L126" i="8"/>
  <c r="N126" i="8" s="1"/>
  <c r="L339" i="8"/>
  <c r="P339" i="8" s="1"/>
  <c r="L348" i="8"/>
  <c r="R348" i="8" s="1"/>
  <c r="L326" i="8"/>
  <c r="R326" i="8" s="1"/>
  <c r="L299" i="8"/>
  <c r="P299" i="8" s="1"/>
  <c r="L278" i="8"/>
  <c r="R278" i="8" s="1"/>
  <c r="L268" i="8"/>
  <c r="P268" i="8" s="1"/>
  <c r="L225" i="8"/>
  <c r="N225" i="8" s="1"/>
  <c r="L185" i="8"/>
  <c r="N185" i="8" s="1"/>
  <c r="L153" i="8"/>
  <c r="R153" i="8" s="1"/>
  <c r="L135" i="8"/>
  <c r="P135" i="8" s="1"/>
  <c r="L104" i="8"/>
  <c r="P104" i="8" s="1"/>
  <c r="L325" i="8"/>
  <c r="N325" i="8" s="1"/>
  <c r="L298" i="8"/>
  <c r="N298" i="8" s="1"/>
  <c r="L277" i="8"/>
  <c r="P277" i="8" s="1"/>
  <c r="N267" i="8"/>
  <c r="L224" i="8"/>
  <c r="N224" i="8" s="1"/>
  <c r="L181" i="8"/>
  <c r="N181" i="8" s="1"/>
  <c r="L152" i="8"/>
  <c r="P152" i="8" s="1"/>
  <c r="L134" i="8"/>
  <c r="P134" i="8" s="1"/>
  <c r="L346" i="8"/>
  <c r="R346" i="8" s="1"/>
  <c r="L344" i="8"/>
  <c r="N344" i="8" s="1"/>
  <c r="L323" i="8"/>
  <c r="P323" i="8" s="1"/>
  <c r="L296" i="8"/>
  <c r="R296" i="8" s="1"/>
  <c r="L275" i="8"/>
  <c r="P275" i="8" s="1"/>
  <c r="L256" i="8"/>
  <c r="P256" i="8" s="1"/>
  <c r="L222" i="8"/>
  <c r="P222" i="8" s="1"/>
  <c r="L178" i="8"/>
  <c r="R178" i="8" s="1"/>
  <c r="L149" i="8"/>
  <c r="N149" i="8" s="1"/>
  <c r="L132" i="8"/>
  <c r="N132" i="8" s="1"/>
  <c r="M4" i="9"/>
  <c r="M6" i="9" s="1"/>
  <c r="L343" i="8"/>
  <c r="P343" i="8" s="1"/>
  <c r="L321" i="8"/>
  <c r="N321" i="8" s="1"/>
  <c r="N295" i="8"/>
  <c r="L274" i="8"/>
  <c r="N274" i="8" s="1"/>
  <c r="L255" i="8"/>
  <c r="R255" i="8" s="1"/>
  <c r="L221" i="8"/>
  <c r="P221" i="8" s="1"/>
  <c r="L176" i="8"/>
  <c r="N176" i="8" s="1"/>
  <c r="L148" i="8"/>
  <c r="N148" i="8" s="1"/>
  <c r="L40" i="8"/>
  <c r="P40" i="8" s="1"/>
  <c r="L342" i="8"/>
  <c r="L349" i="8"/>
  <c r="R349" i="8" s="1"/>
  <c r="L341" i="8"/>
  <c r="R341" i="8" s="1"/>
  <c r="L324" i="8"/>
  <c r="N324" i="8" s="1"/>
  <c r="L300" i="8"/>
  <c r="R300" i="8" s="1"/>
  <c r="R294" i="8"/>
  <c r="L276" i="8"/>
  <c r="R276" i="8" s="1"/>
  <c r="L269" i="8"/>
  <c r="N269" i="8" s="1"/>
  <c r="L247" i="8"/>
  <c r="P247" i="8" s="1"/>
  <c r="L223" i="8"/>
  <c r="R223" i="8" s="1"/>
  <c r="L186" i="8"/>
  <c r="N186" i="8" s="1"/>
  <c r="L174" i="8"/>
  <c r="N174" i="8" s="1"/>
  <c r="L151" i="8"/>
  <c r="N151" i="8" s="1"/>
  <c r="L137" i="8"/>
  <c r="N137" i="8" s="1"/>
  <c r="L130" i="8"/>
  <c r="R130" i="8" s="1"/>
  <c r="L102" i="8"/>
  <c r="L101" i="8" s="1"/>
  <c r="N101" i="8" s="1"/>
  <c r="L128" i="8"/>
  <c r="N128" i="8" s="1"/>
  <c r="L39" i="8"/>
  <c r="N39" i="8" s="1"/>
  <c r="L363" i="8"/>
  <c r="R363" i="8" s="1"/>
  <c r="L345" i="8"/>
  <c r="R345" i="8" s="1"/>
  <c r="L327" i="8"/>
  <c r="N327" i="8" s="1"/>
  <c r="L317" i="8"/>
  <c r="N317" i="8" s="1"/>
  <c r="L297" i="8"/>
  <c r="N297" i="8" s="1"/>
  <c r="L291" i="8"/>
  <c r="N291" i="8" s="1"/>
  <c r="L273" i="8"/>
  <c r="R273" i="8" s="1"/>
  <c r="L257" i="8"/>
  <c r="P257" i="8" s="1"/>
  <c r="L244" i="8"/>
  <c r="R244" i="8" s="1"/>
  <c r="L220" i="8"/>
  <c r="P220" i="8" s="1"/>
  <c r="L179" i="8"/>
  <c r="N179" i="8" s="1"/>
  <c r="L155" i="8"/>
  <c r="N155" i="8" s="1"/>
  <c r="L147" i="8"/>
  <c r="R147" i="8" s="1"/>
  <c r="L133" i="8"/>
  <c r="N133" i="8" s="1"/>
  <c r="L127" i="8"/>
  <c r="N127" i="8" s="1"/>
  <c r="N350" i="8"/>
  <c r="L36" i="8"/>
  <c r="P36" i="8" s="1"/>
  <c r="L364" i="8"/>
  <c r="N364" i="8" s="1"/>
  <c r="P219" i="8"/>
  <c r="L347" i="8"/>
  <c r="N347" i="8" s="1"/>
  <c r="L250" i="8"/>
  <c r="P250" i="8" s="1"/>
  <c r="L175" i="8"/>
  <c r="P175" i="8" s="1"/>
  <c r="L320" i="8"/>
  <c r="N320" i="8" s="1"/>
  <c r="L249" i="8"/>
  <c r="N249" i="8" s="1"/>
  <c r="L172" i="8"/>
  <c r="N226" i="8"/>
  <c r="L253" i="8"/>
  <c r="N253" i="8" s="1"/>
  <c r="L182" i="8"/>
  <c r="N182" i="8" s="1"/>
  <c r="L38" i="8"/>
  <c r="N38" i="8" s="1"/>
  <c r="L180" i="8"/>
  <c r="N180" i="8" s="1"/>
  <c r="L251" i="8"/>
  <c r="R251" i="8" s="1"/>
  <c r="L177" i="8"/>
  <c r="P177" i="8" s="1"/>
  <c r="L319" i="8"/>
  <c r="R319" i="8" s="1"/>
  <c r="R136" i="8"/>
  <c r="L252" i="8"/>
  <c r="R252" i="8" s="1"/>
  <c r="L37" i="8"/>
  <c r="N37" i="8" s="1"/>
  <c r="R350" i="8"/>
  <c r="R219" i="8"/>
  <c r="R173" i="8"/>
  <c r="N362" i="8"/>
  <c r="N293" i="8"/>
  <c r="P173" i="8"/>
  <c r="P340" i="8"/>
  <c r="R340" i="8"/>
  <c r="R362" i="8"/>
  <c r="N32" i="8"/>
  <c r="P32" i="8"/>
  <c r="N73" i="8"/>
  <c r="P73" i="8"/>
  <c r="R73" i="8"/>
  <c r="L74" i="8"/>
  <c r="R34" i="8"/>
  <c r="P34" i="8"/>
  <c r="R293" i="8"/>
  <c r="R246" i="8" l="1"/>
  <c r="R292" i="8"/>
  <c r="N341" i="8"/>
  <c r="N255" i="8"/>
  <c r="P341" i="8"/>
  <c r="N247" i="8"/>
  <c r="N363" i="8"/>
  <c r="N384" i="8" s="1"/>
  <c r="E20" i="9" s="1"/>
  <c r="P126" i="8"/>
  <c r="R316" i="8"/>
  <c r="N277" i="8"/>
  <c r="N139" i="8"/>
  <c r="N129" i="8"/>
  <c r="R129" i="8"/>
  <c r="P245" i="8"/>
  <c r="N222" i="8"/>
  <c r="R152" i="8"/>
  <c r="R221" i="8"/>
  <c r="P130" i="8"/>
  <c r="P325" i="8"/>
  <c r="N152" i="8"/>
  <c r="L103" i="8"/>
  <c r="N103" i="8" s="1"/>
  <c r="R131" i="8"/>
  <c r="P131" i="8"/>
  <c r="N296" i="8"/>
  <c r="P276" i="8"/>
  <c r="R101" i="8"/>
  <c r="N272" i="8"/>
  <c r="R270" i="8"/>
  <c r="R295" i="8"/>
  <c r="R176" i="8"/>
  <c r="P298" i="8"/>
  <c r="P324" i="8"/>
  <c r="R339" i="8"/>
  <c r="R343" i="8"/>
  <c r="N339" i="8"/>
  <c r="N343" i="8"/>
  <c r="P225" i="8"/>
  <c r="N256" i="8"/>
  <c r="R134" i="8"/>
  <c r="R298" i="8"/>
  <c r="N134" i="8"/>
  <c r="R225" i="8"/>
  <c r="P186" i="8"/>
  <c r="P294" i="8"/>
  <c r="N316" i="8"/>
  <c r="T316" i="8" s="1"/>
  <c r="N292" i="8"/>
  <c r="N348" i="8"/>
  <c r="N221" i="8"/>
  <c r="R325" i="8"/>
  <c r="N268" i="8"/>
  <c r="P185" i="8"/>
  <c r="N245" i="8"/>
  <c r="R126" i="8"/>
  <c r="P344" i="8"/>
  <c r="R267" i="8"/>
  <c r="P272" i="8"/>
  <c r="R222" i="8"/>
  <c r="T222" i="8" s="1"/>
  <c r="R127" i="8"/>
  <c r="P128" i="8"/>
  <c r="P346" i="8"/>
  <c r="N275" i="8"/>
  <c r="P300" i="8"/>
  <c r="R174" i="8"/>
  <c r="R148" i="8"/>
  <c r="R277" i="8"/>
  <c r="N153" i="8"/>
  <c r="R275" i="8"/>
  <c r="P348" i="8"/>
  <c r="R268" i="8"/>
  <c r="L154" i="8"/>
  <c r="N154" i="8" s="1"/>
  <c r="R149" i="8"/>
  <c r="R128" i="8"/>
  <c r="P321" i="8"/>
  <c r="R297" i="8"/>
  <c r="R179" i="8"/>
  <c r="R321" i="8"/>
  <c r="N300" i="8"/>
  <c r="L150" i="8"/>
  <c r="N150" i="8" s="1"/>
  <c r="N276" i="8"/>
  <c r="T276" i="8" s="1"/>
  <c r="P363" i="8"/>
  <c r="N299" i="8"/>
  <c r="P179" i="8"/>
  <c r="P297" i="8"/>
  <c r="R186" i="8"/>
  <c r="R224" i="8"/>
  <c r="P274" i="8"/>
  <c r="P148" i="8"/>
  <c r="R185" i="8"/>
  <c r="R151" i="8"/>
  <c r="R171" i="8"/>
  <c r="N346" i="8"/>
  <c r="P224" i="8"/>
  <c r="P176" i="8"/>
  <c r="P246" i="8"/>
  <c r="N270" i="8"/>
  <c r="R135" i="8"/>
  <c r="N147" i="8"/>
  <c r="P151" i="8"/>
  <c r="R256" i="8"/>
  <c r="P147" i="8"/>
  <c r="R299" i="8"/>
  <c r="R317" i="8"/>
  <c r="P149" i="8"/>
  <c r="R274" i="8"/>
  <c r="T219" i="8"/>
  <c r="N323" i="8"/>
  <c r="P223" i="8"/>
  <c r="N135" i="8"/>
  <c r="R220" i="8"/>
  <c r="N171" i="8"/>
  <c r="R323" i="8"/>
  <c r="R139" i="8"/>
  <c r="P255" i="8"/>
  <c r="R291" i="8"/>
  <c r="P174" i="8"/>
  <c r="N195" i="8"/>
  <c r="N217" i="8" s="1"/>
  <c r="E13" i="9" s="1"/>
  <c r="F13" i="9" s="1"/>
  <c r="N294" i="8"/>
  <c r="P326" i="8"/>
  <c r="P153" i="8"/>
  <c r="P295" i="8"/>
  <c r="R344" i="8"/>
  <c r="R155" i="8"/>
  <c r="R39" i="8"/>
  <c r="R195" i="8"/>
  <c r="R217" i="8" s="1"/>
  <c r="I13" i="9" s="1"/>
  <c r="J13" i="9" s="1"/>
  <c r="P291" i="8"/>
  <c r="P178" i="8"/>
  <c r="P39" i="8"/>
  <c r="N178" i="8"/>
  <c r="N326" i="8"/>
  <c r="N40" i="8"/>
  <c r="P267" i="8"/>
  <c r="P133" i="8"/>
  <c r="P132" i="8"/>
  <c r="N349" i="8"/>
  <c r="N104" i="8"/>
  <c r="P301" i="8"/>
  <c r="P278" i="8"/>
  <c r="P138" i="8"/>
  <c r="R137" i="8"/>
  <c r="R269" i="8"/>
  <c r="N278" i="8"/>
  <c r="R132" i="8"/>
  <c r="R133" i="8"/>
  <c r="P269" i="8"/>
  <c r="P137" i="8"/>
  <c r="R301" i="8"/>
  <c r="P296" i="8"/>
  <c r="N345" i="8"/>
  <c r="R104" i="8"/>
  <c r="R36" i="8"/>
  <c r="N36" i="8"/>
  <c r="R181" i="8"/>
  <c r="N273" i="8"/>
  <c r="R138" i="8"/>
  <c r="P349" i="8"/>
  <c r="P345" i="8"/>
  <c r="N257" i="8"/>
  <c r="P181" i="8"/>
  <c r="P101" i="8"/>
  <c r="N102" i="8"/>
  <c r="P244" i="8"/>
  <c r="R102" i="8"/>
  <c r="R247" i="8"/>
  <c r="T247" i="8" s="1"/>
  <c r="N244" i="8"/>
  <c r="N130" i="8"/>
  <c r="P273" i="8"/>
  <c r="R257" i="8"/>
  <c r="P127" i="8"/>
  <c r="R324" i="8"/>
  <c r="P327" i="8"/>
  <c r="R40" i="8"/>
  <c r="R327" i="8"/>
  <c r="P155" i="8"/>
  <c r="L183" i="8"/>
  <c r="N220" i="8"/>
  <c r="P364" i="8"/>
  <c r="N223" i="8"/>
  <c r="P342" i="8"/>
  <c r="N342" i="8"/>
  <c r="R342" i="8"/>
  <c r="P317" i="8"/>
  <c r="P102" i="8"/>
  <c r="R364" i="8"/>
  <c r="P319" i="8"/>
  <c r="T34" i="8"/>
  <c r="R347" i="8"/>
  <c r="N319" i="8"/>
  <c r="N177" i="8"/>
  <c r="R177" i="8"/>
  <c r="P253" i="8"/>
  <c r="R250" i="8"/>
  <c r="R175" i="8"/>
  <c r="N250" i="8"/>
  <c r="R253" i="8"/>
  <c r="P252" i="8"/>
  <c r="R226" i="8"/>
  <c r="P347" i="8"/>
  <c r="P226" i="8"/>
  <c r="P136" i="8"/>
  <c r="R182" i="8"/>
  <c r="P182" i="8"/>
  <c r="P180" i="8"/>
  <c r="R249" i="8"/>
  <c r="P249" i="8"/>
  <c r="R180" i="8"/>
  <c r="N251" i="8"/>
  <c r="P320" i="8"/>
  <c r="N136" i="8"/>
  <c r="N252" i="8"/>
  <c r="N175" i="8"/>
  <c r="L184" i="8"/>
  <c r="P184" i="8" s="1"/>
  <c r="T173" i="8"/>
  <c r="T350" i="8"/>
  <c r="R37" i="8"/>
  <c r="R38" i="8"/>
  <c r="T293" i="8"/>
  <c r="P37" i="8"/>
  <c r="P251" i="8"/>
  <c r="R320" i="8"/>
  <c r="P172" i="8"/>
  <c r="R172" i="8"/>
  <c r="N172" i="8"/>
  <c r="T362" i="8"/>
  <c r="P38" i="8"/>
  <c r="T340" i="8"/>
  <c r="T32" i="8"/>
  <c r="T73" i="8"/>
  <c r="P74" i="8"/>
  <c r="R74" i="8"/>
  <c r="N74" i="8"/>
  <c r="T246" i="8" l="1"/>
  <c r="T341" i="8"/>
  <c r="T292" i="8"/>
  <c r="T363" i="8"/>
  <c r="T255" i="8"/>
  <c r="T126" i="8"/>
  <c r="T270" i="8"/>
  <c r="T277" i="8"/>
  <c r="T131" i="8"/>
  <c r="R154" i="8"/>
  <c r="P154" i="8"/>
  <c r="T127" i="8"/>
  <c r="T298" i="8"/>
  <c r="T325" i="8"/>
  <c r="T129" i="8"/>
  <c r="P103" i="8"/>
  <c r="P123" i="8" s="1"/>
  <c r="G9" i="9" s="1"/>
  <c r="H9" i="9" s="1"/>
  <c r="T139" i="8"/>
  <c r="T130" i="8"/>
  <c r="T296" i="8"/>
  <c r="T152" i="8"/>
  <c r="T245" i="8"/>
  <c r="T324" i="8"/>
  <c r="T153" i="8"/>
  <c r="T256" i="8"/>
  <c r="T186" i="8"/>
  <c r="T101" i="8"/>
  <c r="R103" i="8"/>
  <c r="R123" i="8" s="1"/>
  <c r="I9" i="9" s="1"/>
  <c r="J9" i="9" s="1"/>
  <c r="T221" i="8"/>
  <c r="T343" i="8"/>
  <c r="T295" i="8"/>
  <c r="T267" i="8"/>
  <c r="T275" i="8"/>
  <c r="T225" i="8"/>
  <c r="T268" i="8"/>
  <c r="T272" i="8"/>
  <c r="R150" i="8"/>
  <c r="T223" i="8"/>
  <c r="P150" i="8"/>
  <c r="T176" i="8"/>
  <c r="T185" i="8"/>
  <c r="T134" i="8"/>
  <c r="T339" i="8"/>
  <c r="T133" i="8"/>
  <c r="T344" i="8"/>
  <c r="T178" i="8"/>
  <c r="T174" i="8"/>
  <c r="T323" i="8"/>
  <c r="T297" i="8"/>
  <c r="T300" i="8"/>
  <c r="T128" i="8"/>
  <c r="T348" i="8"/>
  <c r="N289" i="8"/>
  <c r="E16" i="9" s="1"/>
  <c r="F16" i="9" s="1"/>
  <c r="T326" i="8"/>
  <c r="T171" i="8"/>
  <c r="T274" i="8"/>
  <c r="T148" i="8"/>
  <c r="T179" i="8"/>
  <c r="T149" i="8"/>
  <c r="T135" i="8"/>
  <c r="T346" i="8"/>
  <c r="P289" i="8"/>
  <c r="G16" i="9" s="1"/>
  <c r="H16" i="9" s="1"/>
  <c r="T345" i="8"/>
  <c r="T151" i="8"/>
  <c r="T224" i="8"/>
  <c r="T104" i="8"/>
  <c r="T147" i="8"/>
  <c r="T321" i="8"/>
  <c r="R289" i="8"/>
  <c r="I16" i="9" s="1"/>
  <c r="J16" i="9" s="1"/>
  <c r="T269" i="8"/>
  <c r="T349" i="8"/>
  <c r="T299" i="8"/>
  <c r="T39" i="8"/>
  <c r="N313" i="8"/>
  <c r="E17" i="9" s="1"/>
  <c r="F17" i="9" s="1"/>
  <c r="R360" i="8"/>
  <c r="I19" i="9" s="1"/>
  <c r="J19" i="9" s="1"/>
  <c r="R241" i="8"/>
  <c r="I14" i="9" s="1"/>
  <c r="J14" i="9" s="1"/>
  <c r="T102" i="8"/>
  <c r="P384" i="8"/>
  <c r="G20" i="9" s="1"/>
  <c r="H20" i="9" s="1"/>
  <c r="T40" i="8"/>
  <c r="T291" i="8"/>
  <c r="T220" i="8"/>
  <c r="N51" i="8"/>
  <c r="E7" i="9" s="1"/>
  <c r="F7" i="9" s="1"/>
  <c r="T317" i="8"/>
  <c r="T137" i="8"/>
  <c r="T252" i="8"/>
  <c r="R313" i="8"/>
  <c r="I17" i="9" s="1"/>
  <c r="J17" i="9" s="1"/>
  <c r="P241" i="8"/>
  <c r="G14" i="9" s="1"/>
  <c r="H14" i="9" s="1"/>
  <c r="T155" i="8"/>
  <c r="P360" i="8"/>
  <c r="G19" i="9" s="1"/>
  <c r="H19" i="9" s="1"/>
  <c r="T294" i="8"/>
  <c r="T138" i="8"/>
  <c r="N337" i="8"/>
  <c r="E18" i="9" s="1"/>
  <c r="F18" i="9" s="1"/>
  <c r="N241" i="8"/>
  <c r="E14" i="9" s="1"/>
  <c r="F14" i="9" s="1"/>
  <c r="T195" i="8"/>
  <c r="T217" i="8" s="1"/>
  <c r="K13" i="9"/>
  <c r="L13" i="9"/>
  <c r="M13" i="9" s="1"/>
  <c r="T37" i="8"/>
  <c r="T36" i="8"/>
  <c r="T257" i="8"/>
  <c r="T278" i="8"/>
  <c r="T273" i="8"/>
  <c r="N123" i="8"/>
  <c r="E9" i="9" s="1"/>
  <c r="F9" i="9" s="1"/>
  <c r="N360" i="8"/>
  <c r="E19" i="9" s="1"/>
  <c r="F19" i="9" s="1"/>
  <c r="T132" i="8"/>
  <c r="T301" i="8"/>
  <c r="R145" i="8"/>
  <c r="I10" i="9" s="1"/>
  <c r="J10" i="9" s="1"/>
  <c r="T327" i="8"/>
  <c r="T244" i="8"/>
  <c r="T181" i="8"/>
  <c r="P313" i="8"/>
  <c r="G17" i="9" s="1"/>
  <c r="H17" i="9" s="1"/>
  <c r="L17" i="9" s="1"/>
  <c r="M17" i="9" s="1"/>
  <c r="N145" i="8"/>
  <c r="E10" i="9" s="1"/>
  <c r="F10" i="9" s="1"/>
  <c r="T364" i="8"/>
  <c r="T342" i="8"/>
  <c r="P183" i="8"/>
  <c r="P193" i="8" s="1"/>
  <c r="G12" i="9" s="1"/>
  <c r="H12" i="9" s="1"/>
  <c r="R183" i="8"/>
  <c r="N183" i="8"/>
  <c r="T180" i="8"/>
  <c r="R384" i="8"/>
  <c r="I20" i="9" s="1"/>
  <c r="J20" i="9" s="1"/>
  <c r="R265" i="8"/>
  <c r="I15" i="9" s="1"/>
  <c r="J15" i="9" s="1"/>
  <c r="T249" i="8"/>
  <c r="T136" i="8"/>
  <c r="T319" i="8"/>
  <c r="P337" i="8"/>
  <c r="G18" i="9" s="1"/>
  <c r="H18" i="9" s="1"/>
  <c r="T347" i="8"/>
  <c r="T38" i="8"/>
  <c r="P51" i="8"/>
  <c r="G7" i="9" s="1"/>
  <c r="H7" i="9" s="1"/>
  <c r="R51" i="8"/>
  <c r="I7" i="9" s="1"/>
  <c r="J7" i="9" s="1"/>
  <c r="P145" i="8"/>
  <c r="G10" i="9" s="1"/>
  <c r="H10" i="9" s="1"/>
  <c r="T182" i="8"/>
  <c r="T253" i="8"/>
  <c r="T177" i="8"/>
  <c r="R184" i="8"/>
  <c r="T175" i="8"/>
  <c r="N265" i="8"/>
  <c r="E15" i="9" s="1"/>
  <c r="F15" i="9" s="1"/>
  <c r="T250" i="8"/>
  <c r="T226" i="8"/>
  <c r="P265" i="8"/>
  <c r="G15" i="9" s="1"/>
  <c r="H15" i="9" s="1"/>
  <c r="N184" i="8"/>
  <c r="T320" i="8"/>
  <c r="R337" i="8"/>
  <c r="I18" i="9" s="1"/>
  <c r="J18" i="9" s="1"/>
  <c r="T251" i="8"/>
  <c r="T172" i="8"/>
  <c r="F20" i="9"/>
  <c r="T74" i="8"/>
  <c r="N169" i="8"/>
  <c r="E11" i="9" s="1"/>
  <c r="T384" i="8" l="1"/>
  <c r="T154" i="8"/>
  <c r="P169" i="8"/>
  <c r="G11" i="9" s="1"/>
  <c r="H11" i="9" s="1"/>
  <c r="N193" i="8"/>
  <c r="E12" i="9" s="1"/>
  <c r="F12" i="9" s="1"/>
  <c r="T241" i="8"/>
  <c r="R193" i="8"/>
  <c r="I12" i="9" s="1"/>
  <c r="J12" i="9" s="1"/>
  <c r="T103" i="8"/>
  <c r="T123" i="8" s="1"/>
  <c r="T150" i="8"/>
  <c r="L20" i="9"/>
  <c r="M20" i="9" s="1"/>
  <c r="R169" i="8"/>
  <c r="I11" i="9" s="1"/>
  <c r="J11" i="9" s="1"/>
  <c r="K20" i="9"/>
  <c r="K14" i="9"/>
  <c r="K16" i="9"/>
  <c r="T289" i="8"/>
  <c r="L14" i="9"/>
  <c r="M14" i="9" s="1"/>
  <c r="L16" i="9"/>
  <c r="M16" i="9" s="1"/>
  <c r="L19" i="9"/>
  <c r="M19" i="9" s="1"/>
  <c r="K17" i="9"/>
  <c r="T313" i="8"/>
  <c r="K19" i="9"/>
  <c r="T360" i="8"/>
  <c r="T145" i="8"/>
  <c r="T51" i="8"/>
  <c r="T183" i="8"/>
  <c r="T337" i="8"/>
  <c r="L10" i="9"/>
  <c r="M10" i="9" s="1"/>
  <c r="K15" i="9"/>
  <c r="K10" i="9"/>
  <c r="K7" i="9"/>
  <c r="L9" i="9"/>
  <c r="M9" i="9" s="1"/>
  <c r="K9" i="9"/>
  <c r="T265" i="8"/>
  <c r="L15" i="9"/>
  <c r="M15" i="9" s="1"/>
  <c r="T184" i="8"/>
  <c r="K18" i="9"/>
  <c r="L18" i="9"/>
  <c r="M18" i="9" s="1"/>
  <c r="F11" i="9"/>
  <c r="L7" i="9"/>
  <c r="M7" i="9" s="1"/>
  <c r="T169" i="8" l="1"/>
  <c r="K12" i="9"/>
  <c r="L12" i="9"/>
  <c r="M12" i="9" s="1"/>
  <c r="K11" i="9"/>
  <c r="L11" i="9"/>
  <c r="M11" i="9" s="1"/>
  <c r="T193" i="8"/>
  <c r="B70" i="10" l="1"/>
  <c r="L76" i="8" s="1"/>
  <c r="D70" i="10"/>
  <c r="L75" i="8" l="1"/>
  <c r="P76" i="8"/>
  <c r="N76" i="8"/>
  <c r="T76" i="8" s="1"/>
  <c r="R76" i="8"/>
  <c r="L77" i="8"/>
  <c r="L80" i="8"/>
  <c r="L79" i="8"/>
  <c r="L81" i="8"/>
  <c r="L78" i="8"/>
  <c r="N80" i="8" l="1"/>
  <c r="R80" i="8"/>
  <c r="P80" i="8"/>
  <c r="R77" i="8"/>
  <c r="P77" i="8"/>
  <c r="N77" i="8"/>
  <c r="T77" i="8" s="1"/>
  <c r="P78" i="8"/>
  <c r="N78" i="8"/>
  <c r="R78" i="8"/>
  <c r="L82" i="8"/>
  <c r="N81" i="8"/>
  <c r="R81" i="8"/>
  <c r="P81" i="8"/>
  <c r="R79" i="8"/>
  <c r="P79" i="8"/>
  <c r="N79" i="8"/>
  <c r="T79" i="8" s="1"/>
  <c r="R75" i="8"/>
  <c r="P75" i="8"/>
  <c r="N75" i="8"/>
  <c r="T81" i="8" l="1"/>
  <c r="P82" i="8"/>
  <c r="N82" i="8"/>
  <c r="N99" i="8" s="1"/>
  <c r="E8" i="9" s="1"/>
  <c r="R82" i="8"/>
  <c r="R99" i="8" s="1"/>
  <c r="I8" i="9" s="1"/>
  <c r="J8" i="9" s="1"/>
  <c r="I5" i="9" s="1"/>
  <c r="J5" i="9" s="1"/>
  <c r="T78" i="8"/>
  <c r="P99" i="8"/>
  <c r="G8" i="9" s="1"/>
  <c r="H8" i="9" s="1"/>
  <c r="G5" i="9" s="1"/>
  <c r="H5" i="9" s="1"/>
  <c r="T75" i="8"/>
  <c r="T80" i="8"/>
  <c r="J27" i="9" l="1"/>
  <c r="F11" i="12"/>
  <c r="K8" i="9"/>
  <c r="F8" i="9"/>
  <c r="H27" i="9"/>
  <c r="F8" i="12"/>
  <c r="T82" i="8"/>
  <c r="T99" i="8" s="1"/>
  <c r="F14" i="12" l="1"/>
  <c r="F9" i="12"/>
  <c r="F10" i="12" s="1"/>
  <c r="V8" i="12"/>
  <c r="E8" i="12"/>
  <c r="F17" i="12"/>
  <c r="F15" i="12"/>
  <c r="L8" i="9"/>
  <c r="M8" i="9" s="1"/>
  <c r="E5" i="9"/>
  <c r="V11" i="12"/>
  <c r="E11" i="12"/>
  <c r="F16" i="12" l="1"/>
  <c r="E14" i="12"/>
  <c r="V14" i="12"/>
  <c r="E15" i="12"/>
  <c r="V15" i="12"/>
  <c r="K5" i="9"/>
  <c r="F5" i="9"/>
  <c r="E10" i="12"/>
  <c r="F12" i="12"/>
  <c r="F13" i="12"/>
  <c r="V10" i="12"/>
  <c r="E17" i="12"/>
  <c r="V17" i="12"/>
  <c r="E9" i="12"/>
  <c r="V9" i="12"/>
  <c r="E12" i="12" l="1"/>
  <c r="V12" i="12"/>
  <c r="V13" i="12"/>
  <c r="E13" i="12"/>
  <c r="F4" i="12"/>
  <c r="L5" i="9"/>
  <c r="F27" i="9"/>
  <c r="V16" i="12"/>
  <c r="E16" i="12"/>
  <c r="E4" i="12" l="1"/>
  <c r="F35" i="12"/>
  <c r="V35" i="12" s="1"/>
  <c r="F21" i="12"/>
  <c r="F7" i="12"/>
  <c r="V4" i="12"/>
  <c r="M5" i="9"/>
  <c r="L27" i="9"/>
  <c r="M27" i="9" s="1"/>
  <c r="F18" i="12" l="1"/>
  <c r="V7" i="12"/>
  <c r="F19" i="12"/>
  <c r="F20" i="12"/>
  <c r="F22" i="12"/>
  <c r="E7" i="12"/>
  <c r="F23" i="12"/>
  <c r="V23" i="12" s="1"/>
  <c r="E21" i="12"/>
  <c r="V21" i="12"/>
  <c r="E19" i="12" l="1"/>
  <c r="V19" i="12"/>
  <c r="V20" i="12"/>
  <c r="E20" i="12"/>
  <c r="E22" i="12"/>
  <c r="V22" i="12"/>
  <c r="E18" i="12"/>
  <c r="V18" i="12"/>
  <c r="F24" i="12"/>
  <c r="V24" i="12" l="1"/>
  <c r="E24" i="12"/>
  <c r="F25" i="12"/>
  <c r="F26" i="12" l="1"/>
  <c r="V25" i="12"/>
  <c r="E25" i="12"/>
  <c r="E26" i="12" l="1"/>
  <c r="V26" i="12"/>
  <c r="F27" i="12"/>
  <c r="E27" i="12" l="1"/>
  <c r="V27" i="12"/>
  <c r="F33" i="12"/>
  <c r="F34" i="12" l="1"/>
  <c r="F37" i="12" s="1"/>
  <c r="V33" i="12"/>
  <c r="I10" i="11" s="1"/>
  <c r="E10" i="11" s="1"/>
  <c r="E33" i="12"/>
  <c r="F44" i="12" l="1"/>
  <c r="E37" i="12"/>
  <c r="V37" i="12"/>
  <c r="V44" i="12" s="1"/>
  <c r="E34" i="12"/>
  <c r="V34" i="12"/>
  <c r="I11" i="11" s="1"/>
  <c r="I16" i="11" l="1"/>
  <c r="E11" i="11"/>
  <c r="I9" i="11" l="1"/>
  <c r="E9" i="11" s="1"/>
  <c r="E16" i="11"/>
  <c r="J21" i="11"/>
</calcChain>
</file>

<file path=xl/comments1.xml><?xml version="1.0" encoding="utf-8"?>
<comments xmlns="http://schemas.openxmlformats.org/spreadsheetml/2006/main">
  <authors>
    <author>hiwa</author>
    <author>cyb</author>
  </authors>
  <commentList>
    <comment ref="D21" authorId="0" shapeId="0">
      <text>
        <r>
          <rPr>
            <b/>
            <sz val="9"/>
            <color indexed="81"/>
            <rFont val="Tahoma"/>
            <family val="2"/>
          </rPr>
          <t>hiwa:</t>
        </r>
        <r>
          <rPr>
            <sz val="9"/>
            <color indexed="81"/>
            <rFont val="Tahoma"/>
            <family val="2"/>
          </rPr>
          <t xml:space="preserve">
500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이상이 대상임</t>
        </r>
      </text>
    </comment>
    <comment ref="W21" authorId="1" shapeId="0">
      <text>
        <r>
          <rPr>
            <b/>
            <sz val="9"/>
            <color indexed="81"/>
            <rFont val="돋움"/>
            <family val="3"/>
            <charset val="129"/>
          </rPr>
          <t>공기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곱해야함
작성시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</text>
    </comment>
  </commentList>
</comments>
</file>

<file path=xl/sharedStrings.xml><?xml version="1.0" encoding="utf-8"?>
<sst xmlns="http://schemas.openxmlformats.org/spreadsheetml/2006/main" count="24738" uniqueCount="3826">
  <si>
    <t>공 종 별 집 계 표</t>
  </si>
  <si>
    <t>[ 업무시설 ]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</si>
  <si>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</si>
  <si>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</si>
  <si>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</si>
  <si>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</si>
  <si>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</si>
  <si>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</si>
  <si>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</si>
  <si>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</si>
  <si>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</si>
  <si>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</si>
  <si>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</si>
  <si>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</si>
  <si>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</si>
  <si>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</si>
  <si>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</si>
  <si>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</si>
  <si>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</si>
  <si>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</si>
  <si>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</si>
  <si>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</si>
  <si>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</si>
  <si>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</si>
  <si>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</si>
  <si>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</si>
  <si>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</si>
  <si>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</si>
  <si>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</si>
  <si>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</si>
  <si>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</si>
  <si>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</si>
  <si>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</si>
  <si>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</si>
  <si>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</si>
  <si>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</si>
  <si>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</si>
  <si>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</si>
  <si>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</si>
  <si>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</si>
  <si>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</si>
  <si>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</si>
  <si>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</si>
  <si>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</si>
  <si>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</si>
  <si>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</si>
  <si>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</si>
  <si>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</si>
  <si>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</si>
  <si>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</si>
  <si>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</si>
  <si>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>01  업무시설</t>
  </si>
  <si>
    <t/>
  </si>
  <si>
    <t>01</t>
  </si>
  <si>
    <t>0101  공통 가설 공사</t>
  </si>
  <si>
    <t>0101</t>
  </si>
  <si>
    <t>조립식가설울타리/E.G.I철판</t>
  </si>
  <si>
    <t>H=2.4, 12개월</t>
  </si>
  <si>
    <t>M</t>
  </si>
  <si>
    <t>5A16950BD57D4F7AF3F35FA769ECF0</t>
  </si>
  <si>
    <t>T</t>
  </si>
  <si>
    <t>F</t>
  </si>
  <si>
    <t>01015A16950BD57D4F7AF3F35FA769ECF0</t>
  </si>
  <si>
    <t>가설게이트</t>
  </si>
  <si>
    <t>EA</t>
  </si>
  <si>
    <t>5A16950EA97B5424F3CC512B39781F</t>
  </si>
  <si>
    <t>01015A16950EA97B5424F3CC512B39781F</t>
  </si>
  <si>
    <t>조립식가설사무소/감리, 감독자</t>
  </si>
  <si>
    <t>12개월</t>
  </si>
  <si>
    <t>M2</t>
  </si>
  <si>
    <t>5A169508017B584A431B5C2C79C741</t>
  </si>
  <si>
    <t>01015A169508017B584A431B5C2C79C741</t>
  </si>
  <si>
    <t>조립식가설사무소/수급자</t>
  </si>
  <si>
    <t>5A169508017B584A431B5C2C79C740</t>
  </si>
  <si>
    <t>01015A169508017B584A431B5C2C79C740</t>
  </si>
  <si>
    <t>조립식가설창고</t>
  </si>
  <si>
    <t>5A169508017B6AB4D35654021934CC</t>
  </si>
  <si>
    <t>01015A169508017B6AB4D35654021934CC</t>
  </si>
  <si>
    <t>[ 합           계 ]</t>
  </si>
  <si>
    <t>TOTAL</t>
  </si>
  <si>
    <t>0102</t>
  </si>
  <si>
    <t>면적당규준틀</t>
  </si>
  <si>
    <t>5A16950BD779EAC343BE5B2FB9F77F</t>
  </si>
  <si>
    <t>01025A16950BD779EAC343BE5B2FB9F77F</t>
  </si>
  <si>
    <t>강관동바리 설치 및 해체</t>
  </si>
  <si>
    <t>4.2m 이하</t>
  </si>
  <si>
    <t>5A16950BD779D84053F8599D2962C7</t>
  </si>
  <si>
    <t>01025A16950BD779D84053F8599D2962C7</t>
  </si>
  <si>
    <t>시스템동바리 설치 및 해체</t>
  </si>
  <si>
    <t>10m 이하</t>
  </si>
  <si>
    <t>10공M3</t>
  </si>
  <si>
    <t>5A16950BD779D852C3825C3B09B571</t>
  </si>
  <si>
    <t>01025A16950BD779D852C3825C3B09B571</t>
  </si>
  <si>
    <t>시스템비계 설치 및 해체</t>
  </si>
  <si>
    <t>5A16950BD779EADDD394526749C7D3</t>
  </si>
  <si>
    <t>01025A16950BD779EADDD394526749C7D3</t>
  </si>
  <si>
    <t>가설 계단 설치 및 해체</t>
  </si>
  <si>
    <t>5A16950BD779EADD8316588FA97414</t>
  </si>
  <si>
    <t>01025A16950BD779EADD8316588FA97414</t>
  </si>
  <si>
    <t>이동식강관밀비계</t>
  </si>
  <si>
    <t>높이 2m, 3개월</t>
  </si>
  <si>
    <t>대</t>
  </si>
  <si>
    <t>5A16950BD779EADDF3475041699AEA</t>
  </si>
  <si>
    <t>01025A16950BD779EADDF3475041699AEA</t>
  </si>
  <si>
    <t>높이 4m, 3개월</t>
  </si>
  <si>
    <t>5A16950BD779EADDF347507EA939BB</t>
  </si>
  <si>
    <t>01025A16950BD779EADDF347507EA939BB</t>
  </si>
  <si>
    <t>건축물보양 - 콘크리트</t>
  </si>
  <si>
    <t>살수</t>
  </si>
  <si>
    <t>5A16950EAA75748B13245FC1B98935</t>
  </si>
  <si>
    <t>01025A16950EAA75748B13245FC1B98935</t>
  </si>
  <si>
    <t>건축물보양 - 석재면, 테라조면</t>
  </si>
  <si>
    <t>하드롱지</t>
  </si>
  <si>
    <t>5A16950EAA75748B23CD5D55F9C53E</t>
  </si>
  <si>
    <t>01025A16950EAA75748B23CD5D55F9C53E</t>
  </si>
  <si>
    <t>건축물보양 - 타일</t>
  </si>
  <si>
    <t>톱밥</t>
  </si>
  <si>
    <t>5A16950EAA75748B23CC5CD4790B74</t>
  </si>
  <si>
    <t>01025A16950EAA75748B23CC5CD4790B74</t>
  </si>
  <si>
    <t>건축물 현장정리</t>
  </si>
  <si>
    <t>철근콘크리트조</t>
  </si>
  <si>
    <t>5A16950EA97B70F3D33B542E498E23</t>
  </si>
  <si>
    <t>01025A16950EA97B70F3D33B542E498E23</t>
  </si>
  <si>
    <t>먹매김</t>
  </si>
  <si>
    <t>5A16950EAA7574B0731B5A3A99F539</t>
  </si>
  <si>
    <t>01025A16950EAA7574B0731B5A3A99F539</t>
  </si>
  <si>
    <t>0103  철근콘크리트공사</t>
  </si>
  <si>
    <t>0103</t>
  </si>
  <si>
    <t>[ 지 하 공 사 ]</t>
  </si>
  <si>
    <t>5BAF05C80B7D34600311558D89C0FD472B9D17</t>
  </si>
  <si>
    <t>01035BAF05C80B7D34600311558D89C0FD472B9D17</t>
  </si>
  <si>
    <t>레미콘 - 서울</t>
  </si>
  <si>
    <t>25-18-08</t>
  </si>
  <si>
    <t>M3</t>
  </si>
  <si>
    <t>5D30A596E57E03D31332518F09029776D15054</t>
  </si>
  <si>
    <t>01035D30A596E57E03D31332518F09029776D15054</t>
  </si>
  <si>
    <t>25-18-12</t>
  </si>
  <si>
    <t>5D30A596E57E03D31332518F09029776D15310</t>
  </si>
  <si>
    <t>01035D30A596E57E03D31332518F09029776D15310</t>
  </si>
  <si>
    <t>레미콘타설</t>
  </si>
  <si>
    <t>무근(미할증)</t>
  </si>
  <si>
    <t>5A16C5B93075989E434A5675E97A91</t>
  </si>
  <si>
    <t>01035A16C5B93075989E434A5675E97A91</t>
  </si>
  <si>
    <t>25-24-15</t>
  </si>
  <si>
    <t>5D30A596E57E03D31332518F09029776D1520A</t>
  </si>
  <si>
    <t>01035D30A596E57E03D31332518F09029776D1520A</t>
  </si>
  <si>
    <t>철근(미할증)</t>
  </si>
  <si>
    <t>5A16C5B93372E7369348576AD939D9</t>
  </si>
  <si>
    <t>01035A16C5B93372E7369348576AD939D9</t>
  </si>
  <si>
    <t>철근콘크리트용봉강</t>
  </si>
  <si>
    <t>철근콘크리트용봉강, 이형봉강(SD350/400), HD-10, 지정장소도</t>
  </si>
  <si>
    <t>TON</t>
  </si>
  <si>
    <t>5D30A596E47DBF53B3C459CCB9EC1C17428B87</t>
  </si>
  <si>
    <t>01035D30A596E47DBF53B3C459CCB9EC1C17428B87</t>
  </si>
  <si>
    <t>철근콘크리트용봉강, 이형봉강(SD350/400), HD-13, 지정장소도</t>
  </si>
  <si>
    <t>5D30A596E47DBF53B3C459CCB9EC1C1741E41D</t>
  </si>
  <si>
    <t>01035D30A596E47DBF53B3C459CCB9EC1C1741E41D</t>
  </si>
  <si>
    <t>철근콘크리트용봉강, 이형봉강(SD350/400), HD-16, 지정장소도</t>
  </si>
  <si>
    <t>5D30A596E47DBF53B3C459CCB9EC1C1740DE32</t>
  </si>
  <si>
    <t>01035D30A596E47DBF53B3C459CCB9EC1C1740DE32</t>
  </si>
  <si>
    <t>철근콘크리트용봉강, 이형봉강(SD500), SH-19, 지정장소도</t>
  </si>
  <si>
    <t>5D30A596E47DBF53B3C459CCB9EC1C159262B2</t>
  </si>
  <si>
    <t>01035D30A596E47DBF53B3C459CCB9EC1C159262B2</t>
  </si>
  <si>
    <t>철근콘크리트용봉강, 이형봉강(SD500), SH-22, 지정장소도</t>
  </si>
  <si>
    <t>5D30A596E47DBF53B3C459CCB9EC1C1593093C</t>
  </si>
  <si>
    <t>01035D30A596E47DBF53B3C459CCB9EC1C1593093C</t>
  </si>
  <si>
    <t>철근현장가공 및 조립</t>
  </si>
  <si>
    <t>보통(미할증)</t>
  </si>
  <si>
    <t>5A16C5BDAC70830023F05D866910DB</t>
  </si>
  <si>
    <t>01035A16C5BDAC70830023F05D866910DB</t>
  </si>
  <si>
    <t>철강설</t>
  </si>
  <si>
    <t>철강설, 고철, 작업설부산물</t>
  </si>
  <si>
    <t>수집상차도</t>
  </si>
  <si>
    <t>5D15D5C352769C65735653EBD95ED5B238CF4A</t>
  </si>
  <si>
    <t>01035D15D5C352769C65735653EBD95ED5B238CF4A</t>
  </si>
  <si>
    <t>합판거푸집</t>
  </si>
  <si>
    <t>3회</t>
  </si>
  <si>
    <t>5A16C5BEB174C2D3334E5E6CC92F57</t>
  </si>
  <si>
    <t>01035A16C5BEB174C2D3334E5E6CC92F57</t>
  </si>
  <si>
    <t>4회</t>
  </si>
  <si>
    <t>5A16C5BEB174C2D3334F58DB699E38</t>
  </si>
  <si>
    <t>01035A16C5BEB174C2D3334F58DB699E38</t>
  </si>
  <si>
    <t>경사 3회</t>
  </si>
  <si>
    <t>5A16C5BEB174D331C3675F3E19DFE7</t>
  </si>
  <si>
    <t>01035A16C5BEB174D331C3675F3E19DFE7</t>
  </si>
  <si>
    <t>곡면</t>
  </si>
  <si>
    <t>5A16C5BEB1748B1C23AD50B01992EB</t>
  </si>
  <si>
    <t>01035A16C5BEB1748B1C23AD50B01992EB</t>
  </si>
  <si>
    <t>유로폼</t>
  </si>
  <si>
    <t>벽</t>
  </si>
  <si>
    <t>5A16C5BEB77D5164938D59CFD98819</t>
  </si>
  <si>
    <t>01035A16C5BEB77D5164938D59CFD98819</t>
  </si>
  <si>
    <t>합벽거푸집</t>
  </si>
  <si>
    <t>합벽</t>
  </si>
  <si>
    <t>5A16C5BEB77D515A03555784B9201C</t>
  </si>
  <si>
    <t>01035A16C5BEB77D515A03555784B9201C</t>
  </si>
  <si>
    <t>[ 지 상 공 사 ]</t>
  </si>
  <si>
    <t>5BAF05C80B7D34600311558D89C0FD472B9D14</t>
  </si>
  <si>
    <t>01035BAF05C80B7D34600311558D89C0FD472B9D14</t>
  </si>
  <si>
    <t>[ 기 타 공 사 ]</t>
  </si>
  <si>
    <t>5BAF05C80B7D34600311558D89C0FD472B9D15</t>
  </si>
  <si>
    <t>01035BAF05C80B7D34600311558D89C0FD472B9D15</t>
  </si>
  <si>
    <t>지수판설치 - PVC 용접</t>
  </si>
  <si>
    <t>PVC, H200*5t</t>
  </si>
  <si>
    <t>5A16C5B700792AB403895A3999AD33</t>
  </si>
  <si>
    <t>01035A16C5B700792AB403895A3999AD33</t>
  </si>
  <si>
    <t>잡석지정</t>
  </si>
  <si>
    <t>굴삭기 0.2m3+진동롤러(핸드가이드식)</t>
  </si>
  <si>
    <t>5A16B5598471B7F673115D0B190C79</t>
  </si>
  <si>
    <t>01035A16B5598471B7F673115D0B190C79</t>
  </si>
  <si>
    <t>방습필름 설치 - 바닥</t>
  </si>
  <si>
    <t>폴리에틸렌필름, 두께, 0.03mm, 2겹</t>
  </si>
  <si>
    <t>5A167539E672E7B9433C5EF6997A53</t>
  </si>
  <si>
    <t>01035A167539E672E7B9433C5EF6997A53</t>
  </si>
  <si>
    <t>0104  조  적  공  사</t>
  </si>
  <si>
    <t>0104</t>
  </si>
  <si>
    <t>콘크리트벽돌</t>
  </si>
  <si>
    <t>콘크리트벽돌, 190*57*90mm, 서울, C종2급</t>
  </si>
  <si>
    <t>매</t>
  </si>
  <si>
    <t>5D30A596E77AF54BA3855B24192D3BA927DC78</t>
  </si>
  <si>
    <t>01045D30A596E77AF54BA3855B24192D3BA927DC78</t>
  </si>
  <si>
    <t>0.5B 벽돌쌓기</t>
  </si>
  <si>
    <t>3.6m 초과</t>
  </si>
  <si>
    <t>5A16E58DEC749C4EE3CB56D339C036</t>
  </si>
  <si>
    <t>01045A16E58DEC749C4EE3CB56D339C036</t>
  </si>
  <si>
    <t>속빈콘크리트블록</t>
  </si>
  <si>
    <t>속빈시멘트블록, 190*190*390mm, 서울</t>
  </si>
  <si>
    <t>5D30A596E77AF570F3EE577B29DF4DAB142B03</t>
  </si>
  <si>
    <t>01045D30A596E77AF570F3EE577B29DF4DAB142B03</t>
  </si>
  <si>
    <t>블록쌓기(390*190*190)</t>
  </si>
  <si>
    <t>3.6m 초과, 양면마감</t>
  </si>
  <si>
    <t>5A16E58EF5766C4E336B5F07F9F61A</t>
  </si>
  <si>
    <t>01045A16E58EF5766C4E336B5F07F9F61A</t>
  </si>
  <si>
    <t>0105  석    공    사</t>
  </si>
  <si>
    <t>0105</t>
  </si>
  <si>
    <t>화강석붙임(습식, 물갈기)</t>
  </si>
  <si>
    <t>바닥, 포천석 30mm, 모르타르 70mm</t>
  </si>
  <si>
    <t>5A1655EDBD7D7D8C23255E3AB9A1A6</t>
  </si>
  <si>
    <t>01055A1655EDBD7D7D8C23255E3AB9A1A6</t>
  </si>
  <si>
    <t>바닥, 포천석 30mm, 모르타르 40mm</t>
  </si>
  <si>
    <t>5A1655EDBD7D7D8C23255E3AB9A1A5</t>
  </si>
  <si>
    <t>01055A1655EDBD7D7D8C23255E3AB9A1A5</t>
  </si>
  <si>
    <t>바닥, 포천석 30mm, 모르타르 20mm</t>
  </si>
  <si>
    <t>5A1655EDBD7D7D8C23255E3AB9A1A4</t>
  </si>
  <si>
    <t>01055A1655EDBD7D7D8C23255E3AB9A1A4</t>
  </si>
  <si>
    <t>화강석붙임(습식, 물갈기) / 계단</t>
  </si>
  <si>
    <t>5A1655EDBD7D7D8C23255E3AB9A1A3</t>
  </si>
  <si>
    <t>01055A1655EDBD7D7D8C23255E3AB9A1A3</t>
  </si>
  <si>
    <t>5A1655EDBD7D7D8C23255E3AB9A1A2</t>
  </si>
  <si>
    <t>01055A1655EDBD7D7D8C23255E3AB9A1A2</t>
  </si>
  <si>
    <t>화강석붙임(습식, 버너) / 주출입구</t>
  </si>
  <si>
    <t>바닥, 포천석 30mm, 모르타르 30mm</t>
  </si>
  <si>
    <t>5A1655EDBD7D404A43DF5EBEA95520</t>
  </si>
  <si>
    <t>01055A1655EDBD7D404A43DF5EBEA95520</t>
  </si>
  <si>
    <t>화강석붙임(습식, 물갈기) / 디딤판</t>
  </si>
  <si>
    <t>5A1655EDBD7D7D8C23255E3AB9A1A1</t>
  </si>
  <si>
    <t>01055A1655EDBD7D7D8C23255E3AB9A1A1</t>
  </si>
  <si>
    <t>5A1655EDBD7D7D8C23255E3AB9A1A0</t>
  </si>
  <si>
    <t>01055A1655EDBD7D7D8C23255E3AB9A1A0</t>
  </si>
  <si>
    <t>챌판, 포천석 30mm, 모르타르 20mm</t>
  </si>
  <si>
    <t>5A1655EDBB727F0E03D953B9692731</t>
  </si>
  <si>
    <t>01055A1655EDBB727F0E03D953B9692731</t>
  </si>
  <si>
    <t>챌판, 포천석 30mm, 모르타르 40mm</t>
  </si>
  <si>
    <t>5A1655EDBB727F0E03D953B9692732</t>
  </si>
  <si>
    <t>01055A1655EDBB727F0E03D953B9692732</t>
  </si>
  <si>
    <t>챌판, 포천석 30mm, 모르타르 25mm</t>
  </si>
  <si>
    <t>5A1655EDBB726E9F338251DBE9621D</t>
  </si>
  <si>
    <t>01055A1655EDBB726E9F338251DBE9621D</t>
  </si>
  <si>
    <t>화강석붙임(건식/앵커, 물갈기)</t>
  </si>
  <si>
    <t>벽, 포천석 30mm</t>
  </si>
  <si>
    <t>5A1655EDBF78762E632B5E2A1901CA</t>
  </si>
  <si>
    <t>01055A1655EDBF78762E632B5E2A1901CA</t>
  </si>
  <si>
    <t>화강석붙임(건식/앵커, 물갈기) / 파라펫내측</t>
  </si>
  <si>
    <t>5A1655EDBF78762E632B5E2A1901CB</t>
  </si>
  <si>
    <t>창대, 포천석 150*30mm, 모르타르 30mm</t>
  </si>
  <si>
    <t>5A1655EDB977914FB3D8568EC9C4EF</t>
  </si>
  <si>
    <t>01055A1655EDB977914FB3D8568EC9C4EF</t>
  </si>
  <si>
    <t>걸레받이, 포천석 100*25mm, 모르타르 18mm</t>
  </si>
  <si>
    <t>5A1655EDB977E96F536E50EBA9DA97</t>
  </si>
  <si>
    <t>화강석 두겁돌(습식, 물갈기)</t>
  </si>
  <si>
    <t>포천석 300*40mm, 모르타르 30mm</t>
  </si>
  <si>
    <t>5A1655EDB977BC21638F5CAA69550E</t>
  </si>
  <si>
    <t>01055A1655EDB977BC21638F5CAA69550E</t>
  </si>
  <si>
    <t>세면기설치(인조대리석)</t>
  </si>
  <si>
    <t>5A1655EDB977BC10F39959D8C9905B</t>
  </si>
  <si>
    <t>01055A1655EDB977BC10F39959D8C9905B</t>
  </si>
  <si>
    <t>0106  타  일  공  사</t>
  </si>
  <si>
    <t>0106</t>
  </si>
  <si>
    <t>자기질타일 / 화장실</t>
  </si>
  <si>
    <t>5D30A596E77AF554135D5BA349A266D2DE7F46</t>
  </si>
  <si>
    <t>01065D30A596E77AF554135D5BA349A266D2DE7F46</t>
  </si>
  <si>
    <t>자기질타일 / 샤워실</t>
  </si>
  <si>
    <t>5D30A596E77AF554135D5BA349A266D2DE7F47</t>
  </si>
  <si>
    <t>01065D30A596E77AF554135D5BA349A266D2DE7F47</t>
  </si>
  <si>
    <t>자기질타일 / 다용도실</t>
  </si>
  <si>
    <t>5D30A596E77AF554135D5BA349A266D2DE7F40</t>
  </si>
  <si>
    <t>01065D30A596E77AF554135D5BA349A266D2DE7F40</t>
  </si>
  <si>
    <t>타일 압착 붙이기(바탕 24mm+압 5mm)</t>
  </si>
  <si>
    <t>바닥, 300*300(타일C, 백색줄눈)</t>
  </si>
  <si>
    <t>5A1655EE467545C403E5567919747C</t>
  </si>
  <si>
    <t>01065A1655EE467545C403E5567919747C</t>
  </si>
  <si>
    <t>도기질타일 / 화장실</t>
  </si>
  <si>
    <t>5D30A596E77AF554135D5BA3695939D69F5213</t>
  </si>
  <si>
    <t>01065D30A596E77AF554135D5BA3695939D69F5213</t>
  </si>
  <si>
    <t>도기질타일 / 샤워실</t>
  </si>
  <si>
    <t>5D30A596E77AF554135D5BA3695939D69F5210</t>
  </si>
  <si>
    <t>01065D30A596E77AF554135D5BA3695939D69F5210</t>
  </si>
  <si>
    <t>도기질타일 / 다용도실</t>
  </si>
  <si>
    <t>5D30A596E77AF554135D5BA3695939D69F5211</t>
  </si>
  <si>
    <t>01065D30A596E77AF554135D5BA3695939D69F5211</t>
  </si>
  <si>
    <t>타일 압착 붙이기(바탕 12mm+압 6mm)</t>
  </si>
  <si>
    <t>벽, 300*300(타일C, 백색줄눈)</t>
  </si>
  <si>
    <t>5A1655EE447A6E1A6396518819821E</t>
  </si>
  <si>
    <t>01065A1655EE447A6E1A6396518819821E</t>
  </si>
  <si>
    <t>타일벽코너가드</t>
  </si>
  <si>
    <t>스테인리스 1.2t*30*30(코킹 5*5)</t>
  </si>
  <si>
    <t>5A16F5F9C872858EC3105371C9B5B5</t>
  </si>
  <si>
    <t>01065A16F5F9C872858EC3105371C9B5B5</t>
  </si>
  <si>
    <t>0107  방  수  공  사</t>
  </si>
  <si>
    <t>0107</t>
  </si>
  <si>
    <t>시멘트 액체방수</t>
  </si>
  <si>
    <t>바닥</t>
  </si>
  <si>
    <t>5A160567CB7AF5BA639E59EB795EBE</t>
  </si>
  <si>
    <t>01075A160567CB7AF5BA639E59EB795EBE</t>
  </si>
  <si>
    <t>5A160567C87DAD6223BF5AE61975A1</t>
  </si>
  <si>
    <t>01075A160567C87DAD6223BF5AE61975A1</t>
  </si>
  <si>
    <t>천정</t>
  </si>
  <si>
    <t>5A160567C87DAD6223BF5AE61975A0</t>
  </si>
  <si>
    <t>01075A160567C87DAD6223BF5AE61975A0</t>
  </si>
  <si>
    <t>고무아스팔트 도막방수 / 바닥</t>
  </si>
  <si>
    <t>FINE SEAL COAT 도막방수, 3.0t, A-Type</t>
  </si>
  <si>
    <t>5A16056F01792C2033145C21B9675B</t>
  </si>
  <si>
    <t>01075A16056F01792C2033145C21B9675B</t>
  </si>
  <si>
    <t>고무아스팔트 도막방수 / 벽</t>
  </si>
  <si>
    <t>5A16056F01792C2033145C21B96758</t>
  </si>
  <si>
    <t>01075A16056F01792C2033145C21B96758</t>
  </si>
  <si>
    <t>무기질탄성도막방수</t>
  </si>
  <si>
    <t>RH-3공법, 비노출, 바닥(K.S. 및 친환경 인증)</t>
  </si>
  <si>
    <t>5A16056D537344B653E558A3E90347</t>
  </si>
  <si>
    <t>01075A16056D537344B653E558A3E90347</t>
  </si>
  <si>
    <t>RH-3공법, 비노출, 벽체(K.S. 및 친환경 인증)</t>
  </si>
  <si>
    <t>5A16056D50760ECE53C5535EC902A3</t>
  </si>
  <si>
    <t>01075A16056D50760ECE53C5535EC902A3</t>
  </si>
  <si>
    <t>폴리우레아방수</t>
  </si>
  <si>
    <t>견적(중앙방수)</t>
  </si>
  <si>
    <t>5A1605624979513D93205EE2E9601F</t>
  </si>
  <si>
    <t>01075A1605624979513D93205EE2E9601F</t>
  </si>
  <si>
    <t>천장</t>
  </si>
  <si>
    <t>5A1605624979513D93205EE2E9601C</t>
  </si>
  <si>
    <t>01075A1605624979513D93205EE2E9601C</t>
  </si>
  <si>
    <t>5A1605624979513D93205EE2E9601D</t>
  </si>
  <si>
    <t>01075A1605624979513D93205EE2E9601D</t>
  </si>
  <si>
    <t>배수판설치</t>
  </si>
  <si>
    <t>지하용수, 500*500*45mm</t>
  </si>
  <si>
    <t>5A1605636E7F11F393E850BF29D92A</t>
  </si>
  <si>
    <t>01075A1605636E7F11F393E850BF29D92A</t>
  </si>
  <si>
    <t>벽, T70</t>
  </si>
  <si>
    <t>5A1605636D7EB345336E593BE9032936</t>
  </si>
  <si>
    <t>01075A1605636D7EB345336E593BE9032936</t>
  </si>
  <si>
    <t>보호모르타르 / 바닥</t>
  </si>
  <si>
    <t>콘크리트면, 24mm</t>
  </si>
  <si>
    <t>5A16056477791B086392586729D617</t>
  </si>
  <si>
    <t>01075A16056477791B086392586729D617</t>
  </si>
  <si>
    <t>보호모르타르 / 벽</t>
  </si>
  <si>
    <t>콘크리트면, 18mm</t>
  </si>
  <si>
    <t>5A16056477791B35B31750A91918D8</t>
  </si>
  <si>
    <t>01075A16056477791B35B31750A91918D8</t>
  </si>
  <si>
    <t>보호모르타르 / 천정</t>
  </si>
  <si>
    <t>콘크리트면, 15mm</t>
  </si>
  <si>
    <t>5A16056477791B35834657F8F98528</t>
  </si>
  <si>
    <t>01075A16056477791B35834657F8F98528</t>
  </si>
  <si>
    <t>수밀코킹(실리콘)</t>
  </si>
  <si>
    <t>삼각, 10mm, 창호주위</t>
  </si>
  <si>
    <t>5A160568D2782011938B5B08D9F3DB</t>
  </si>
  <si>
    <t>01075A160568D2782011938B5B08D9F3DB</t>
  </si>
  <si>
    <t>0108  지붕및홈통공사</t>
  </si>
  <si>
    <t>0108</t>
  </si>
  <si>
    <t>루프드레인 설치</t>
  </si>
  <si>
    <t>수직형, D100㎜</t>
  </si>
  <si>
    <t>개소</t>
  </si>
  <si>
    <t>5A1635A1B87AE6A603A75B6529B4BA</t>
  </si>
  <si>
    <t>01085A1635A1B87AE6A603A75B6529B4BA</t>
  </si>
  <si>
    <t>0109  금  속  공  사</t>
  </si>
  <si>
    <t>0109</t>
  </si>
  <si>
    <t>와이어메시 바닥깔기</t>
  </si>
  <si>
    <t>#8-150*150</t>
  </si>
  <si>
    <t>5A1625BFE176813A83005DD8F999B1</t>
  </si>
  <si>
    <t>01095A1625BFE176813A83005DD8F999B1</t>
  </si>
  <si>
    <t>트랜치/주차통로</t>
  </si>
  <si>
    <t>아연도그레이팅, W200. I-50*5*3t</t>
  </si>
  <si>
    <t>5A1625BC287610B813E453F9C97BF1</t>
  </si>
  <si>
    <t>01095A1625BC287610B813E453F9C97BF1</t>
  </si>
  <si>
    <t>오픈트랜치</t>
  </si>
  <si>
    <t>한면, L-25*25*3t 아연도금</t>
  </si>
  <si>
    <t>5A1625BC287610AFC3C25E9679D4FC</t>
  </si>
  <si>
    <t>01095A1625BC287610AFC3C25E9679D4FC</t>
  </si>
  <si>
    <t>스테인리스핸드레일</t>
  </si>
  <si>
    <t>D50.8+25.4*1.5t, H:900</t>
  </si>
  <si>
    <t>5A1625B8B37A140633BF5B00A95675</t>
  </si>
  <si>
    <t>01095A1625B8B37A140633BF5B00A95675</t>
  </si>
  <si>
    <t>스틸난간대설치</t>
  </si>
  <si>
    <t>D50.8+25.4*1.4t, H:900</t>
  </si>
  <si>
    <t>5A1625B8B07ECF44C3B65C8049E00A</t>
  </si>
  <si>
    <t>01095A1625B8B07ECF44C3B65C8049E00A</t>
  </si>
  <si>
    <t>스테인리스사다리 / ELEV PIT</t>
  </si>
  <si>
    <t>400*1800, D38.1+22.3*2t</t>
  </si>
  <si>
    <t>개</t>
  </si>
  <si>
    <t>5A1625B95B73196393685E766983DF</t>
  </si>
  <si>
    <t>01095A1625B95B73196393685E766983DF</t>
  </si>
  <si>
    <t>스틸점검구뚜껑</t>
  </si>
  <si>
    <t>아연GT, 600*600. I-50*5*3t</t>
  </si>
  <si>
    <t>5A1625BC2F791FE7C31252C4199D9F</t>
  </si>
  <si>
    <t>01095A1625BC2F791FE7C31252C4199D9F</t>
  </si>
  <si>
    <t>알루미늄 시트패널</t>
  </si>
  <si>
    <t>평판 t=3 불소수지</t>
  </si>
  <si>
    <t>시공도</t>
  </si>
  <si>
    <t>5D30A596E17075EE031A5B7969DFD5DD0618D0</t>
  </si>
  <si>
    <t>01095D30A596E17075EE031A5B7969DFD5DD0618D0</t>
  </si>
  <si>
    <t>0110  미  장  공  사</t>
  </si>
  <si>
    <t>0110</t>
  </si>
  <si>
    <t>[ 바닥 미장 ]</t>
  </si>
  <si>
    <t>5BAF05C80B7D34600311558D89C0FD472B9D12</t>
  </si>
  <si>
    <t>01105BAF05C80B7D34600311558D89C0FD472B9D12</t>
  </si>
  <si>
    <t>모르타르 바름</t>
  </si>
  <si>
    <t>바닥, 40mm</t>
  </si>
  <si>
    <t>5A16F5F2987B160C23B45C63A93C06</t>
  </si>
  <si>
    <t>01105A16F5F2987B160C23B45C63A93C06</t>
  </si>
  <si>
    <t>표면 마무리</t>
  </si>
  <si>
    <t>기계마감</t>
  </si>
  <si>
    <t>5A16F5F29D73671DB3F654E0792DE8</t>
  </si>
  <si>
    <t>01105A16F5F29D73671DB3F654E0792DE8</t>
  </si>
  <si>
    <t>기계마감,  방수하부</t>
  </si>
  <si>
    <t>5A16F5F29D73671DB3F654E0792DE9</t>
  </si>
  <si>
    <t>01105A16F5F29D73671DB3F654E0792DE9</t>
  </si>
  <si>
    <t>조면처리</t>
  </si>
  <si>
    <t>5A16F5F29D73671DA3EF558D59B10D</t>
  </si>
  <si>
    <t>01105A16F5F29D73671DA3EF558D59B10D</t>
  </si>
  <si>
    <t>[ 벽 미장 ]</t>
  </si>
  <si>
    <t>5BAF05C80B7D34600311558D89C0FD472B9D13</t>
  </si>
  <si>
    <t>01105BAF05C80B7D34600311558D89C0FD472B9D13</t>
  </si>
  <si>
    <t>내벽, 18mm, 3.6m 이하</t>
  </si>
  <si>
    <t>5A16F5F2987B3121D3A05E073916B4</t>
  </si>
  <si>
    <t>01105A16F5F2987B3121D3A05E073916B4</t>
  </si>
  <si>
    <t>외벽, 18mm</t>
  </si>
  <si>
    <t>5A16F5F2987B312193C5511F29D978</t>
  </si>
  <si>
    <t>01105A16F5F2987B312193C5511F29D978</t>
  </si>
  <si>
    <t>콘크리트면처리</t>
  </si>
  <si>
    <t>내벽</t>
  </si>
  <si>
    <t>5A16F5F29B70648453275BF6E953B5</t>
  </si>
  <si>
    <t>01105A16F5F29B70648453275BF6E953B5</t>
  </si>
  <si>
    <t>외벽</t>
  </si>
  <si>
    <t>5A16F5F29B70648453275BF6E953B6</t>
  </si>
  <si>
    <t>01105A16F5F29B70648453275BF6E953B6</t>
  </si>
  <si>
    <t>외벽, 방수하부</t>
  </si>
  <si>
    <t>5A16F5F29B70648453275BF6E953B7</t>
  </si>
  <si>
    <t>01105A16F5F29B70648453275BF6E953B7</t>
  </si>
  <si>
    <t>[ 기타 미장 ]</t>
  </si>
  <si>
    <t>5BAF05C80B7D34600311558D89C0FD472B9D10</t>
  </si>
  <si>
    <t>01105BAF05C80B7D34600311558D89C0FD472B9D10</t>
  </si>
  <si>
    <t>내천정</t>
  </si>
  <si>
    <t>5A16F5F29B70648453275BF6F97890</t>
  </si>
  <si>
    <t>01105A16F5F29B70648453275BF6F97890</t>
  </si>
  <si>
    <t>창호주위 발포우레탄 충전</t>
  </si>
  <si>
    <t>5A16458F2676BB02C3A55395E998F6</t>
  </si>
  <si>
    <t>01105A16458F2676BB02C3A55395E998F6</t>
  </si>
  <si>
    <t>창호주위 모르타르 충전</t>
  </si>
  <si>
    <t>5A16458F2676BB1333975F1B99B492</t>
  </si>
  <si>
    <t>01105A16458F2676BB1333975F1B99B492</t>
  </si>
  <si>
    <t>0111  창  호  공  사</t>
  </si>
  <si>
    <t>0111</t>
  </si>
  <si>
    <t>알루미늄창호</t>
  </si>
  <si>
    <t>5A16458B45773054E3F55B5DE95AC8</t>
  </si>
  <si>
    <t>01115A16458B45773054E3F55B5DE95AC8</t>
  </si>
  <si>
    <t>철재도어</t>
  </si>
  <si>
    <t>편개문</t>
  </si>
  <si>
    <t>5A164588F27D9B9FC3BB552BF97A23</t>
  </si>
  <si>
    <t>01115A164588F27D9B9FC3BB552BF97A23</t>
  </si>
  <si>
    <t>양개문</t>
  </si>
  <si>
    <t>5A164588F27D9B9FC3BB552BF97A20</t>
  </si>
  <si>
    <t>01115A164588F27D9B9FC3BB552BF97A20</t>
  </si>
  <si>
    <t>스테인리스창호</t>
  </si>
  <si>
    <t>5A16458B45773054E3F55B5DE95ACB</t>
  </si>
  <si>
    <t>01115A16458B45773054E3F55B5DE95ACB</t>
  </si>
  <si>
    <t>[ 하드웨어 ]</t>
  </si>
  <si>
    <t>5BAF05C80B7D34600311558D89C0FD472B9D11</t>
  </si>
  <si>
    <t>01115BAF05C80B7D34600311558D89C0FD472B9D11</t>
  </si>
  <si>
    <t>도어클로저</t>
  </si>
  <si>
    <t>도어클로저, K-2630, KS3호, 상급방화, 40∼65kg</t>
  </si>
  <si>
    <t>조</t>
  </si>
  <si>
    <t>5D30A596E373298FA3DE5F38292E3DA0C2D3B2</t>
  </si>
  <si>
    <t>01115D30A596E373298FA3DE5F38292E3DA0C2D3B2</t>
  </si>
  <si>
    <t>도어체크 설치</t>
  </si>
  <si>
    <t>재료비 별도</t>
  </si>
  <si>
    <t>5A16458F23790A4693F15B46C9C3D8</t>
  </si>
  <si>
    <t>01115A16458F23790A4693F15B46C9C3D8</t>
  </si>
  <si>
    <t>도어핸들</t>
  </si>
  <si>
    <t>도어핸들, R-1000SS</t>
  </si>
  <si>
    <t>5D30B5BCE172B07EF3865109A9950165FEFC4B</t>
  </si>
  <si>
    <t>01115D30B5BCE172B07EF3865109A9950165FEFC4B</t>
  </si>
  <si>
    <t>도어록 설치 / 일반도어록 강재창호</t>
  </si>
  <si>
    <t>5A16458F2379524F83485BF1697E66</t>
  </si>
  <si>
    <t>01115A16458F2379524F83485BF1697E66</t>
  </si>
  <si>
    <t>피벗힌지</t>
  </si>
  <si>
    <t>피벗힌지, 100kg, 방화문용</t>
  </si>
  <si>
    <t>5D30B5BCE172B0B4A3345DF76998B55A79D100</t>
  </si>
  <si>
    <t>01115D30B5BCE172B0B4A3345DF76998B55A79D100</t>
  </si>
  <si>
    <t>플로어힌지</t>
  </si>
  <si>
    <t>플로어힌지, KS3호, 105kg, 강화유리문(K-6300)</t>
  </si>
  <si>
    <t>5D30B5BCE172B0B4A3345DF76998B55A79DD31</t>
  </si>
  <si>
    <t>01115D30B5BCE172B0B4A3345DF76998B55A79DD31</t>
  </si>
  <si>
    <t>플로어힌지 설치</t>
  </si>
  <si>
    <t>5A16458F207C374FA3B45B19994A0B</t>
  </si>
  <si>
    <t>01115A16458F207C374FA3B45B19994A0B</t>
  </si>
  <si>
    <t>0112  유  리  공  사</t>
  </si>
  <si>
    <t>0112</t>
  </si>
  <si>
    <t>강화유리</t>
  </si>
  <si>
    <t>강화유리, 투명, 8mm</t>
  </si>
  <si>
    <t>5D30A596E37329AA935A576DE961D2068A29C2</t>
  </si>
  <si>
    <t>01125D30A596E37329AA935A576DE961D2068A29C2</t>
  </si>
  <si>
    <t>맑은유리</t>
  </si>
  <si>
    <t>맑은유리, 8mm</t>
  </si>
  <si>
    <t>5D30A596E37329AA93545EEB8912068D42AFD8</t>
  </si>
  <si>
    <t>01125D30A596E37329AA93545EEB8912068D42AFD8</t>
  </si>
  <si>
    <t>창호유리설치 / 판유리</t>
  </si>
  <si>
    <t>유리두께 9mm 이하</t>
  </si>
  <si>
    <t>5A16458E1A7F7A0273105FC039CBBE</t>
  </si>
  <si>
    <t>01125A16458E1A7F7A0273105FC039CBBE</t>
  </si>
  <si>
    <t>복층유리</t>
  </si>
  <si>
    <t>복층유리, 로이, 투명, 24mm</t>
  </si>
  <si>
    <t>5D30A596E37329AA0367517379D7EAF6E1ACF5</t>
  </si>
  <si>
    <t>01125D30A596E37329AA0367517379D7EAF6E1ACF5</t>
  </si>
  <si>
    <t>창호유리설치 / 복층유리</t>
  </si>
  <si>
    <t>유리두께 24mm 이하</t>
  </si>
  <si>
    <t>5A164581437EB9EE8345586DE96B7E</t>
  </si>
  <si>
    <t>01125A164581437EB9EE8345586DE96B7E</t>
  </si>
  <si>
    <t>유리문</t>
  </si>
  <si>
    <t>유리문, 12*900*2100mm, 손보호, 투명, 강화유리문</t>
  </si>
  <si>
    <t>시공비포함</t>
  </si>
  <si>
    <t>5D30A596E373298FB3E150ACA9F66D5863C3FD</t>
  </si>
  <si>
    <t>01125D30A596E373298FB3E150ACA9F66D5863C3FD</t>
  </si>
  <si>
    <t>유리주위 코킹</t>
  </si>
  <si>
    <t>5*5, 실리콘</t>
  </si>
  <si>
    <t>5A160568D37A656163CA534C99D099</t>
  </si>
  <si>
    <t>01125A160568D37A656163CA534C99D099</t>
  </si>
  <si>
    <t>복층유리주위 코킹</t>
  </si>
  <si>
    <t>5A1645814A71258CE3905A5589F415</t>
  </si>
  <si>
    <t>01125A1645814A71258CE3905A5589F415</t>
  </si>
  <si>
    <t>웨더코킹</t>
  </si>
  <si>
    <t>5A160568D37A656163CA534C99D0E8</t>
  </si>
  <si>
    <t>01125A160568D37A656163CA534C99D0E8</t>
  </si>
  <si>
    <t>구조용 코킹</t>
  </si>
  <si>
    <t>5A160568D37A381913465D7269288E</t>
  </si>
  <si>
    <t>01125A160568D37A381913465D7269288E</t>
  </si>
  <si>
    <t>노턴테이프</t>
  </si>
  <si>
    <t>5A160568D37A656163CA534C99D0EB</t>
  </si>
  <si>
    <t>01125A160568D37A656163CA534C99D0EB</t>
  </si>
  <si>
    <t>0113  도  장  공  사</t>
  </si>
  <si>
    <t>0113</t>
  </si>
  <si>
    <t>[ 바닥도장공사 ]</t>
  </si>
  <si>
    <t>5BAF05C80B7D34600311558D89C0FD472B9D1E</t>
  </si>
  <si>
    <t>01135BAF05C80B7D34600311558D89C0FD472B9D1E</t>
  </si>
  <si>
    <t>에폭시 코팅</t>
  </si>
  <si>
    <t>롤러칠</t>
  </si>
  <si>
    <t>5A1665DCCE761C50E3A354C199F002</t>
  </si>
  <si>
    <t>01135A1665DCCE761C50E3A354C199F002</t>
  </si>
  <si>
    <t>에폭시 코팅 / 주차장</t>
  </si>
  <si>
    <t>5A1665DCCE761C50E3A354C199F003</t>
  </si>
  <si>
    <t>01135A1665DCCE761C50E3A354C199F003</t>
  </si>
  <si>
    <t>[ 벽도장공사 ]</t>
  </si>
  <si>
    <t>5BAF05C80B7D34600311558D89C0FD472B9D1F</t>
  </si>
  <si>
    <t>01135BAF05C80B7D34600311558D89C0FD472B9D1F</t>
  </si>
  <si>
    <t>바탕만들기+수성페인트 롤러칠</t>
  </si>
  <si>
    <t>내부, 3회, 1급, con'c·mortar면</t>
  </si>
  <si>
    <t>5A1665D59E78FE79A3755E57897B45</t>
  </si>
  <si>
    <t>01135A1665D59E78FE79A3755E57897B45</t>
  </si>
  <si>
    <t>내부, 3회, 1급, 석고보드면 줄퍼티</t>
  </si>
  <si>
    <t>5A1665D59E78FE79A3755E2A499D4C</t>
  </si>
  <si>
    <t>01135A1665D59E78FE79A3755E2A499D4C</t>
  </si>
  <si>
    <t>걸레받이용 페인트칠</t>
  </si>
  <si>
    <t>5A1665D4FB7FC8E363CD5BF279610A</t>
  </si>
  <si>
    <t>01135A1665D4FB7FC8E363CD5BF279610A</t>
  </si>
  <si>
    <t>[ 천정 및 기타공사 ]</t>
  </si>
  <si>
    <t>5BAF05C80B7D34600311558D89C0FD472B9C0F</t>
  </si>
  <si>
    <t>01135BAF05C80B7D34600311558D89C0FD472B9C0F</t>
  </si>
  <si>
    <t>내부천장, 3회, 1급, con'c·mortar면</t>
  </si>
  <si>
    <t>5A1665D59E78FE79D3CC5B7C8904E0</t>
  </si>
  <si>
    <t>01135A1665D59E78FE79D3CC5B7C8904E0</t>
  </si>
  <si>
    <t>내부천장, 3회, 1급, 석고보드면 줄퍼티</t>
  </si>
  <si>
    <t>5A1665D59E78FE79D3CC5B0999B65D</t>
  </si>
  <si>
    <t>01135A1665D59E78FE79D3CC5B0999B65D</t>
  </si>
  <si>
    <t>퍼라이트</t>
  </si>
  <si>
    <t>퍼라이트, 뿜칠, 흑요석구상, 10mm</t>
  </si>
  <si>
    <t>5D30A596E077ED0CF3905BEC99A46326E71AED</t>
  </si>
  <si>
    <t>01135D30A596E077ED0CF3905BEC99A46326E71AED</t>
  </si>
  <si>
    <t>녹막이페인트 붓칠</t>
  </si>
  <si>
    <t>철재면, 1회, 1종</t>
  </si>
  <si>
    <t>5A1665D74C768586130F5C2429BDB6</t>
  </si>
  <si>
    <t>01135A1665D74C768586130F5C2429BDB6</t>
  </si>
  <si>
    <t>유성페인트 붓칠</t>
  </si>
  <si>
    <t>철재면, 2회. 1급</t>
  </si>
  <si>
    <t>5A1665D4F97CE8FC33BA55DFF97870</t>
  </si>
  <si>
    <t>01135A1665D4F97CE8FC33BA55DFF97870</t>
  </si>
  <si>
    <t>0114  수  장  공  사</t>
  </si>
  <si>
    <t>0114</t>
  </si>
  <si>
    <t>경량철골천정틀</t>
  </si>
  <si>
    <t>M-BAR, H:1m이상. 인써트 유</t>
  </si>
  <si>
    <t>5A1625B2287877EB137853AC191003</t>
  </si>
  <si>
    <t>01145A1625B2287877EB137853AC191003</t>
  </si>
  <si>
    <t>석고판(나사고정) 설치 - 바탕용</t>
  </si>
  <si>
    <t>천장, 1겹 붙임</t>
  </si>
  <si>
    <t>5A16753E65797CD39305586FF98AE5</t>
  </si>
  <si>
    <t>01145A16753E65797CD39305586FF98AE5</t>
  </si>
  <si>
    <t>알루미늄천장재</t>
  </si>
  <si>
    <t>알루미늄천장재, 스판드럴, 200*0.6mm, 무공</t>
  </si>
  <si>
    <t>5D30A596E272CB44531E516E8980890FCF9907</t>
  </si>
  <si>
    <t>01145D30A596E272CB44531E516E8980890FCF9907</t>
  </si>
  <si>
    <t>AL몰딩 설치</t>
  </si>
  <si>
    <t>W형, 15*15*15*15*1.0mm</t>
  </si>
  <si>
    <t>5A167534617421D383775BE56930D4</t>
  </si>
  <si>
    <t>01145A167534617421D383775BE56930D4</t>
  </si>
  <si>
    <t>철재커텐박스(ㄱ자형)</t>
  </si>
  <si>
    <t>100*100*1.2t, STL(도장 유)</t>
  </si>
  <si>
    <t>5A1675350B78193903CE5461397B5C</t>
  </si>
  <si>
    <t>01145A1675350B78193903CE5461397B5C</t>
  </si>
  <si>
    <t>비닐타일 깔기</t>
  </si>
  <si>
    <t>비닐타일, 3.0*300*300mm, 디럭스타일</t>
  </si>
  <si>
    <t>5A16753CB87C0C95E37E5B196927BD</t>
  </si>
  <si>
    <t>01145A16753CB87C0C95E37E5B196927BD</t>
  </si>
  <si>
    <t>걸레받이 설치 - 중밀도섬유판</t>
  </si>
  <si>
    <t>T=9, H=100</t>
  </si>
  <si>
    <t>5A16753CBC7BF2D2E3A556BBE92115</t>
  </si>
  <si>
    <t>01145A16753CBC7BF2D2E3A556BBE92115</t>
  </si>
  <si>
    <t>도배바름(콘크리트·모르타르면)</t>
  </si>
  <si>
    <t>벽, 비닐벽지, 실크형, A급</t>
  </si>
  <si>
    <t>5A16753F0F7D5BA6C3485404E90A2B</t>
  </si>
  <si>
    <t>도배바름(합판·석고보드면)</t>
  </si>
  <si>
    <t>5A16753F0F7D5BD213155B9EF969F5</t>
  </si>
  <si>
    <t>건식벽</t>
  </si>
  <si>
    <t>일반벽체</t>
  </si>
  <si>
    <t>5A16753E657947AC23A4534319B8</t>
  </si>
  <si>
    <t>01145A16753E657947AC23A4534319B8</t>
  </si>
  <si>
    <t>압출발포폴리스티렌(콘크리트타설부착, 벽 및 바닥)</t>
  </si>
  <si>
    <t>비중 0.03, 110mm</t>
  </si>
  <si>
    <t>5A167539E4763BBA435D5EB329B672</t>
  </si>
  <si>
    <t>01145A167539E4763BBA435D5EB329B672</t>
  </si>
  <si>
    <t>압출발포폴리스티렌 설치(접착제붙이기, 벽)</t>
  </si>
  <si>
    <t>비중 0.03, 70mm</t>
  </si>
  <si>
    <t>5A167539E4763BBA33BA5DC12938E0</t>
  </si>
  <si>
    <t>01145A167539E4763BBA33BA5DC12938E0</t>
  </si>
  <si>
    <t>비중 0.03, 80mm</t>
  </si>
  <si>
    <t>5A167539E4763BBA33BA5DC12937D9</t>
  </si>
  <si>
    <t>01145A167539E4763BBA33BA5DC12937D9</t>
  </si>
  <si>
    <t>0115  골재비 및 운반비</t>
  </si>
  <si>
    <t>0115</t>
  </si>
  <si>
    <t>시멘트</t>
  </si>
  <si>
    <t>시멘트, 분공장도</t>
  </si>
  <si>
    <t>포</t>
  </si>
  <si>
    <t>5D30A596E57E03ED836155FCE99A45F9B90592</t>
  </si>
  <si>
    <t>01155D30A596E57E03ED836155FCE99A45F9B90592</t>
  </si>
  <si>
    <t>모래</t>
  </si>
  <si>
    <t>모래, 서울, 세척사, 도착도</t>
  </si>
  <si>
    <t>5D15D5C35A7BFBFA136A559CF9F2C625E55BCC</t>
  </si>
  <si>
    <t>01155D15D5C35A7BFBFA136A559CF9F2C625E55BCC</t>
  </si>
  <si>
    <t>시멘트운반</t>
  </si>
  <si>
    <t>L:20km, 덤프 8ton</t>
  </si>
  <si>
    <t>5A17C52B18718EED83285EA0792554</t>
  </si>
  <si>
    <t>01155A17C52B18718EED83285EA0792554</t>
  </si>
  <si>
    <t>일 위 대 가 목 록</t>
  </si>
  <si>
    <t>코  드</t>
  </si>
  <si>
    <t>재 료 비</t>
  </si>
  <si>
    <t>노 무 비</t>
  </si>
  <si>
    <t>경    비</t>
  </si>
  <si>
    <t>합    계</t>
  </si>
  <si>
    <t>번  호</t>
  </si>
  <si>
    <t>비      고</t>
  </si>
  <si>
    <t>노임계수</t>
  </si>
  <si>
    <t>할증</t>
  </si>
  <si>
    <t>품셈개요</t>
  </si>
  <si>
    <t>장비일위</t>
  </si>
  <si>
    <t>일위대가</t>
  </si>
  <si>
    <t>할증적용</t>
  </si>
  <si>
    <t>할증저장</t>
  </si>
  <si>
    <t>할증율</t>
  </si>
  <si>
    <t>HAL1</t>
  </si>
  <si>
    <t>HAL2</t>
  </si>
  <si>
    <t>HAL3</t>
  </si>
  <si>
    <t>일위대가+자재</t>
  </si>
  <si>
    <t>조립식가설울타리/E.G.I철판  H=2.4, 12개월  M  토목 2-3-2   ( 호표 1 )</t>
  </si>
  <si>
    <t>호표 1</t>
  </si>
  <si>
    <t>토목 2-3-2</t>
  </si>
  <si>
    <t>조립식 가설울타리 부재</t>
  </si>
  <si>
    <t>EGI철판, 550*2400</t>
  </si>
  <si>
    <t>금액제외</t>
  </si>
  <si>
    <t>5D30A596ED736D7F939255D38920A14BB0625E</t>
  </si>
  <si>
    <t>5A16950BD57D4F7AF3F35FA769ECF05D30A596ED736D7F939255D38920A14BB0625E</t>
  </si>
  <si>
    <t>-</t>
  </si>
  <si>
    <t>강관비계</t>
  </si>
  <si>
    <t>강관비계, 비계파이프, 48.6*2.3mm</t>
  </si>
  <si>
    <t>5D30A596ED736D42436D501189170AE98EA34D</t>
  </si>
  <si>
    <t>5A16950BD57D4F7AF3F35FA769ECF05D30A596ED736D42436D501189170AE98EA34D</t>
  </si>
  <si>
    <t>강관비계 부속철물</t>
  </si>
  <si>
    <t>클램프 고정,자동</t>
  </si>
  <si>
    <t>5D30A596ED736D42436D501189170AE98F4A3F</t>
  </si>
  <si>
    <t>5A16950BD57D4F7AF3F35FA769ECF05D30A596ED736D42436D501189170AE98F4A3F</t>
  </si>
  <si>
    <t>이음철물, 연결핀</t>
  </si>
  <si>
    <t>5D30A596ED736D42436D501189170AE98F4A38</t>
  </si>
  <si>
    <t>5A16950BD57D4F7AF3F35FA769ECF05D30A596ED736D42436D501189170AE98F4A38</t>
  </si>
  <si>
    <t>볼트/넛트</t>
  </si>
  <si>
    <t>5D30A596ED736D7F939255D38920A14BB0663B</t>
  </si>
  <si>
    <t>5A16950BD57D4F7AF3F35FA769ECF05D30A596ED736D7F939255D38920A14BB0663B</t>
  </si>
  <si>
    <t>CONC인력비빔타설 / 가설 - 17년 1분기 삭제</t>
  </si>
  <si>
    <t>무근울타리기초</t>
  </si>
  <si>
    <t>5A16950802752032A3625FDB29CF77</t>
  </si>
  <si>
    <t>5A16950BD57D4F7AF3F35FA769ECF05A16950802752032A3625FDB29CF77</t>
  </si>
  <si>
    <t>비계공</t>
  </si>
  <si>
    <t>일반공사 직종</t>
  </si>
  <si>
    <t>인</t>
  </si>
  <si>
    <t>5AC235BE0A707BF6C349567599F97ED497CF73</t>
  </si>
  <si>
    <t>5A16950BD57D4F7AF3F35FA769ECF05AC235BE0A707BF6C349567599F97ED497CF73</t>
  </si>
  <si>
    <t>보통인부</t>
  </si>
  <si>
    <t>5AC235BE0A707BF6C349567599F97ED497CF77</t>
  </si>
  <si>
    <t>5A16950BD57D4F7AF3F35FA769ECF05AC235BE0A707BF6C349567599F97ED497CF77</t>
  </si>
  <si>
    <t>공구손료</t>
  </si>
  <si>
    <t>인력품의 5%</t>
  </si>
  <si>
    <t>식</t>
  </si>
  <si>
    <t>5B0FE5AE7477F3C133A45DE3096D001</t>
  </si>
  <si>
    <t>5A16950BD57D4F7AF3F35FA769ECF05B0FE5AE7477F3C133A45DE3096D001</t>
  </si>
  <si>
    <t>굴삭기(무한궤도)</t>
  </si>
  <si>
    <t>0.2㎥</t>
  </si>
  <si>
    <t>HR</t>
  </si>
  <si>
    <t>5D0B55B1397E340AE3CF5B03B99D8261B1EE9F3A</t>
  </si>
  <si>
    <t>5A16950BD57D4F7AF3F35FA769ECF05D0B55B1397E340AE3CF5B03B99D8261B1EE9F3A</t>
  </si>
  <si>
    <t>해체</t>
  </si>
  <si>
    <t>설치품의 40%</t>
  </si>
  <si>
    <t>5B0FE5AE7477F3C133A45DE3096E002</t>
  </si>
  <si>
    <t>5A16950BD57D4F7AF3F35FA769ECF05B0FE5AE7477F3C133A45DE3096E002</t>
  </si>
  <si>
    <t>경비로 적용</t>
  </si>
  <si>
    <t>합계의 100%</t>
  </si>
  <si>
    <t>5B0FE5AE7477F3C133A45DE3096F003</t>
  </si>
  <si>
    <t xml:space="preserve"> [ 합          계 ]</t>
  </si>
  <si>
    <t>가설게이트    EA     ( 호표 2 )</t>
  </si>
  <si>
    <t>호표 2</t>
  </si>
  <si>
    <t>일반구조용각형강관</t>
  </si>
  <si>
    <t>일반구조용각형강관, 각형강관, 50*30*1.6mm</t>
  </si>
  <si>
    <t>5D4105E3FB7367AFC33F549059F2BDC6620103</t>
  </si>
  <si>
    <t>5A16950EA97B5424F3CC512B39781F5D4105E3FB7367AFC33F549059F2BDC6620103</t>
  </si>
  <si>
    <t>5D30A596ED736D7F939255D38920A14BB0625D</t>
  </si>
  <si>
    <t>5A16950EA97B5424F3CC512B39781F5D30A596ED736D7F939255D38920A14BB0625D</t>
  </si>
  <si>
    <t>일반구조용각형강관, 각형강관, 100*50*2.3mm</t>
  </si>
  <si>
    <t>5D4105E3FB7367AFC33F549059F2BDC663127A</t>
  </si>
  <si>
    <t>5A16950EA97B5424F3CC512B39781F5D4105E3FB7367AFC33F549059F2BDC663127A</t>
  </si>
  <si>
    <t>일반구조용각형강관, 각형강관, 100*100*2.3mm</t>
  </si>
  <si>
    <t>5D4105E3FB7367AFC33F549059F2BDC6620A65</t>
  </si>
  <si>
    <t>5A16950EA97B5424F3CC512B39781F5D4105E3FB7367AFC33F549059F2BDC6620A65</t>
  </si>
  <si>
    <t>경량형강</t>
  </si>
  <si>
    <t>경량형강, 칼라C형강, 100*50*20, t3.2</t>
  </si>
  <si>
    <t>5D30A596E47DBF41331850FF69C85AB13A893D</t>
  </si>
  <si>
    <t>5A16950EA97B5424F3CC512B39781F5D30A596E47DBF41331850FF69C85AB13A893D</t>
  </si>
  <si>
    <t>일반구조용압연강판</t>
  </si>
  <si>
    <t>일반구조용압연강판, 9.0mm</t>
  </si>
  <si>
    <t>5D30A596E47D83DD93B9541CB9F1154C197B04</t>
  </si>
  <si>
    <t>5A16950EA97B5424F3CC512B39781F5D30A596E47D83DD93B9541CB9F1154C197B04</t>
  </si>
  <si>
    <t>앵커볼트</t>
  </si>
  <si>
    <t>앵커볼트, M19*600mm</t>
  </si>
  <si>
    <t>5D30B5BCE1728BD9333453A299C328865C1223</t>
  </si>
  <si>
    <t>5A16950EA97B5424F3CC512B39781F5D30B5BCE1728BD9333453A299C328865C1223</t>
  </si>
  <si>
    <t>상부롤러</t>
  </si>
  <si>
    <t>5D30B5BCE1728BD9232D5C53D983993C8BA02D</t>
  </si>
  <si>
    <t>5A16950EA97B5424F3CC512B39781F5D30B5BCE1728BD9232D5C53D983993C8BA02D</t>
  </si>
  <si>
    <t>5A16950EA97B5424F3CC512B39781F5A16950802752032A3625FDB29CF77</t>
  </si>
  <si>
    <t>5A16950EA97B5424F3CC512B39781F5A16C5BEB174C2D3334F58DB699E38</t>
  </si>
  <si>
    <t>5A16950EA97B5424F3CC512B39781F5A1665D74C768586130F5C2429BDB6</t>
  </si>
  <si>
    <t>5A16950EA97B5424F3CC512B39781F5A1665D4F97CE8FC33BA55DFF97870</t>
  </si>
  <si>
    <t>특별인부</t>
  </si>
  <si>
    <t>5AC235BE0A707BF6C349567599F97ED497CF76</t>
  </si>
  <si>
    <t>5A16950EA97B5424F3CC512B39781F5AC235BE0A707BF6C349567599F97ED497CF76</t>
  </si>
  <si>
    <t>5A16950EA97B5424F3CC512B39781F5AC235BE0A707BF6C349567599F97ED497CF77</t>
  </si>
  <si>
    <t>경비로적용</t>
  </si>
  <si>
    <t>5A16950EA97B5424F3CC512B39781F5B0FE5AE7477F3C133A45DE3096D001</t>
  </si>
  <si>
    <t>조립식가설사무소/감리, 감독자  12개월  M2  공통 2-3-1, 2-2-2.1   ( 호표 3 )</t>
  </si>
  <si>
    <t>호표 3</t>
  </si>
  <si>
    <t>공통 2-3-1, 2-2-2.1</t>
  </si>
  <si>
    <t>조립식건물부재</t>
  </si>
  <si>
    <t>조립식건물부재, BASE CHANNEL, 2.0mm이상</t>
  </si>
  <si>
    <t>5D30A595DD7E93B1A3D65630D9A2FBA994D05F</t>
  </si>
  <si>
    <t>5A169508017B584A431B5C2C79C7415D30A595DD7E93B1A3D65630D9A2FBA994D05F</t>
  </si>
  <si>
    <t>조립식건물부재, TOP CHANEL, 2.0mm이상</t>
  </si>
  <si>
    <t>5D30A595DD7E93B1A3D65630D9A2FBA994D05C</t>
  </si>
  <si>
    <t>5A169508017B584A431B5C2C79C7415D30A595DD7E93B1A3D65630D9A2FBA994D05C</t>
  </si>
  <si>
    <t>조립식건물부재, 외부판넬, 벽, 1.2*2.4m</t>
  </si>
  <si>
    <t>5D30A595DD7E93B1A3D65630D9A2FBA994D05D</t>
  </si>
  <si>
    <t>5A169508017B584A431B5C2C79C7415D30A595DD7E93B1A3D65630D9A2FBA994D05D</t>
  </si>
  <si>
    <t>조립식건물부재, 외부판넬, 창문, 1.2*2.4m</t>
  </si>
  <si>
    <t>5D30A595DD7E93B1A3D65630D9A2FBA994D05A</t>
  </si>
  <si>
    <t>5A169508017B584A431B5C2C79C7415D30A595DD7E93B1A3D65630D9A2FBA994D05A</t>
  </si>
  <si>
    <t>조립식건물부재, 외부판넬, 철재문, 1.2*2.4m</t>
  </si>
  <si>
    <t>5D30A595DD7E93B1A3D65630D9A2FBA994D05B</t>
  </si>
  <si>
    <t>5A169508017B584A431B5C2C79C7415D30A595DD7E93B1A3D65630D9A2FBA994D05B</t>
  </si>
  <si>
    <t>조립식건물부재, 내부판넬, 벽, 1.2*2.4m</t>
  </si>
  <si>
    <t>5D30A595DD7E93B1A3D65630D9A2FBA994D058</t>
  </si>
  <si>
    <t>5A169508017B584A431B5C2C79C7415D30A595DD7E93B1A3D65630D9A2FBA994D058</t>
  </si>
  <si>
    <t>조립식건물부재, 내부판넬, 목재문, 1.2*2.4m</t>
  </si>
  <si>
    <t>5D30A595DD7E93B1A3D65630D9A2FBA994D059</t>
  </si>
  <si>
    <t>5A169508017B584A431B5C2C79C7415D30A595DD7E93B1A3D65630D9A2FBA994D059</t>
  </si>
  <si>
    <t>조립식건물부재, 판넬죠인트, 2.4m</t>
  </si>
  <si>
    <t>5D30A595DD7E93B1A3D65630D9A2FBA994D056</t>
  </si>
  <si>
    <t>5A169508017B584A431B5C2C79C7415D30A595DD7E93B1A3D65630D9A2FBA994D056</t>
  </si>
  <si>
    <t>조립식건물부재, CANOPY, 0.6*1.2m</t>
  </si>
  <si>
    <t>5D30A595DD7E93B1A3D65630D9A2FBA994D057</t>
  </si>
  <si>
    <t>5A169508017B584A431B5C2C79C7415D30A595DD7E93B1A3D65630D9A2FBA994D057</t>
  </si>
  <si>
    <t>조립식건물부재, 박공판넬, 0.6*1.2m</t>
  </si>
  <si>
    <t>5D30A595DD7E93B1A3D65630D9A2FBA995E0AC</t>
  </si>
  <si>
    <t>5A169508017B584A431B5C2C79C7415D30A595DD7E93B1A3D65630D9A2FBA995E0AC</t>
  </si>
  <si>
    <t>조립식건물부재, 루우프시이트, 칼라시트, 0.5mm</t>
  </si>
  <si>
    <t>5D30A595DD7E93B1A3D65630D9A2FBA995E0AD</t>
  </si>
  <si>
    <t>5A169508017B584A431B5C2C79C7415D30A595DD7E93B1A3D65630D9A2FBA995E0AD</t>
  </si>
  <si>
    <t>조립식건물부재, 트러스, 7.2m</t>
  </si>
  <si>
    <t>5D30A595DD7E93B1A3D65630D9A2FBA995E0AE</t>
  </si>
  <si>
    <t>5A169508017B584A431B5C2C79C7415D30A595DD7E93B1A3D65630D9A2FBA995E0AE</t>
  </si>
  <si>
    <t>조립식건물부재, 중도리, c-60*30*10*2.3mm</t>
  </si>
  <si>
    <t>5D30A595DD7E93B1A3D65630D9A2FBA995E0AF</t>
  </si>
  <si>
    <t>5A169508017B584A431B5C2C79C7415D30A595DD7E93B1A3D65630D9A2FBA995E0AF</t>
  </si>
  <si>
    <t>조립식건물부재, 천정판+그라스울 50mm</t>
  </si>
  <si>
    <t>5D30A595DD7E93B1A3D65630D9A2FBA995E0A8</t>
  </si>
  <si>
    <t>5A169508017B584A431B5C2C79C7415D30A595DD7E93B1A3D65630D9A2FBA995E0A8</t>
  </si>
  <si>
    <t>조립식건물부재, T-BAR, 24*38*0.4mm</t>
  </si>
  <si>
    <t>5D30A595DD7E93B1A3D65630D9A2FBA995E0A9</t>
  </si>
  <si>
    <t>5A169508017B584A431B5C2C79C7415D30A595DD7E93B1A3D65630D9A2FBA995E0A9</t>
  </si>
  <si>
    <t>부자재</t>
  </si>
  <si>
    <t>주자재의 12.6%</t>
  </si>
  <si>
    <t>5A169508017B584A431B5C2C79C7415B0FE5AE7477F3C133A45DE3096D001</t>
  </si>
  <si>
    <t>철재조립식 가설건축물 설치 및 해체</t>
  </si>
  <si>
    <t>사무실</t>
  </si>
  <si>
    <t>5A1695080275B672433B59C709CDE3</t>
  </si>
  <si>
    <t>5A169508017B584A431B5C2C79C7415A1695080275B672433B59C709CDE3</t>
  </si>
  <si>
    <t>5A169508017B584A431B5C2C79C7415B0FE5AE7477F3C133A45DE3096F003</t>
  </si>
  <si>
    <t>조립식가설사무소/수급자  12개월  M2  공통 2-3-1, 2-2-2.1   ( 호표 4 )</t>
  </si>
  <si>
    <t>호표 4</t>
  </si>
  <si>
    <t>5A169508017B584A431B5C2C79C7405D30A595DD7E93B1A3D65630D9A2FBA994D05F</t>
  </si>
  <si>
    <t>5A169508017B584A431B5C2C79C7405D30A595DD7E93B1A3D65630D9A2FBA994D05C</t>
  </si>
  <si>
    <t>5A169508017B584A431B5C2C79C7405D30A595DD7E93B1A3D65630D9A2FBA994D05D</t>
  </si>
  <si>
    <t>5A169508017B584A431B5C2C79C7405D30A595DD7E93B1A3D65630D9A2FBA994D05A</t>
  </si>
  <si>
    <t>5A169508017B584A431B5C2C79C7405D30A595DD7E93B1A3D65630D9A2FBA994D05B</t>
  </si>
  <si>
    <t>5A169508017B584A431B5C2C79C7405D30A595DD7E93B1A3D65630D9A2FBA994D058</t>
  </si>
  <si>
    <t>5A169508017B584A431B5C2C79C7405D30A595DD7E93B1A3D65630D9A2FBA994D059</t>
  </si>
  <si>
    <t>5A169508017B584A431B5C2C79C7405D30A595DD7E93B1A3D65630D9A2FBA994D056</t>
  </si>
  <si>
    <t>5A169508017B584A431B5C2C79C7405D30A595DD7E93B1A3D65630D9A2FBA994D057</t>
  </si>
  <si>
    <t>5A169508017B584A431B5C2C79C7405D30A595DD7E93B1A3D65630D9A2FBA995E0AC</t>
  </si>
  <si>
    <t>5A169508017B584A431B5C2C79C7405D30A595DD7E93B1A3D65630D9A2FBA995E0AD</t>
  </si>
  <si>
    <t>5A169508017B584A431B5C2C79C7405D30A595DD7E93B1A3D65630D9A2FBA995E0AE</t>
  </si>
  <si>
    <t>5A169508017B584A431B5C2C79C7405D30A595DD7E93B1A3D65630D9A2FBA995E0AF</t>
  </si>
  <si>
    <t>5A169508017B584A431B5C2C79C7405D30A595DD7E93B1A3D65630D9A2FBA995E0A8</t>
  </si>
  <si>
    <t>5A169508017B584A431B5C2C79C7405D30A595DD7E93B1A3D65630D9A2FBA995E0A9</t>
  </si>
  <si>
    <t>5A169508017B584A431B5C2C79C7405B0FE5AE7477F3C133A45DE3096D001</t>
  </si>
  <si>
    <t>5A169508017B584A431B5C2C79C7405A1695080275B672433B59C709CDE3</t>
  </si>
  <si>
    <t>5A169508017B584A431B5C2C79C7405B0FE5AE7477F3C133A45DE3096F003</t>
  </si>
  <si>
    <t>조립식가설창고  12개월  M2  공통 2-3-1, 2-2-2.1   ( 호표 5 )</t>
  </si>
  <si>
    <t>호표 5</t>
  </si>
  <si>
    <t>5A169508017B6AB4D35654021934CC5D30A595DD7E93B1A3D65630D9A2FBA994D05F</t>
  </si>
  <si>
    <t>5A169508017B6AB4D35654021934CC5D30A595DD7E93B1A3D65630D9A2FBA994D05C</t>
  </si>
  <si>
    <t>5A169508017B6AB4D35654021934CC5D30A595DD7E93B1A3D65630D9A2FBA994D05D</t>
  </si>
  <si>
    <t>5A169508017B6AB4D35654021934CC5D30A595DD7E93B1A3D65630D9A2FBA994D05A</t>
  </si>
  <si>
    <t>5A169508017B6AB4D35654021934CC5D30A595DD7E93B1A3D65630D9A2FBA994D05B</t>
  </si>
  <si>
    <t>5A169508017B6AB4D35654021934CC5D30A595DD7E93B1A3D65630D9A2FBA994D056</t>
  </si>
  <si>
    <t>5A169508017B6AB4D35654021934CC5D30A595DD7E93B1A3D65630D9A2FBA994D057</t>
  </si>
  <si>
    <t>5A169508017B6AB4D35654021934CC5D30A595DD7E93B1A3D65630D9A2FBA995E0AC</t>
  </si>
  <si>
    <t>5A169508017B6AB4D35654021934CC5D30A595DD7E93B1A3D65630D9A2FBA995E0AD</t>
  </si>
  <si>
    <t>5A169508017B6AB4D35654021934CC5D30A595DD7E93B1A3D65630D9A2FBA995E0AE</t>
  </si>
  <si>
    <t>5A169508017B6AB4D35654021934CC5D30A595DD7E93B1A3D65630D9A2FBA995E0AF</t>
  </si>
  <si>
    <t>주자재의 14.3%</t>
  </si>
  <si>
    <t>5A169508017B6AB4D35654021934CC5B0FE5AE7477F3C133A45DE3096D001</t>
  </si>
  <si>
    <t>창고</t>
  </si>
  <si>
    <t>5A1695080275B672433B59C709CCDC</t>
  </si>
  <si>
    <t>5A169508017B6AB4D35654021934CC5A1695080275B672433B59C709CCDC</t>
  </si>
  <si>
    <t>5A169508017B6AB4D35654021934CC5B0FE5AE7477F3C133A45DE3096F003</t>
  </si>
  <si>
    <t>면적당규준틀    M2  토목 2-4-2.3   ( 호표 6 )</t>
  </si>
  <si>
    <t>호표 6</t>
  </si>
  <si>
    <t>토목 2-4-2.3</t>
  </si>
  <si>
    <t>각재</t>
  </si>
  <si>
    <t>각재, 외송</t>
  </si>
  <si>
    <t>5D30A596E47D9C08637155CDD9303EA25B90F9</t>
  </si>
  <si>
    <t>5A16950BD779EAC343BE5B2FB9F77F5D30A596E47D9C08637155CDD9303EA25B90F9</t>
  </si>
  <si>
    <t>건축목공</t>
  </si>
  <si>
    <t>5AC235BE0A707BF6C349567599F97ED497CD4B</t>
  </si>
  <si>
    <t>5A16950BD779EAC343BE5B2FB9F77F5AC235BE0A707BF6C349567599F97ED497CD4B</t>
  </si>
  <si>
    <t>5A16950BD779EAC343BE5B2FB9F77F5AC235BE0A707BF6C349567599F97ED497CF77</t>
  </si>
  <si>
    <t>강관동바리 설치 및 해체  4.2m 이하  M2     ( 호표 7 )</t>
  </si>
  <si>
    <t>호표 7</t>
  </si>
  <si>
    <t>3.5m 초과 ~ 4.2m 이하</t>
  </si>
  <si>
    <t>5A16950BD779D84053F8599D2962C6</t>
  </si>
  <si>
    <t>5A16950BD779D84053F8599D2962C75A16950BD779D84053F8599D2962C6</t>
  </si>
  <si>
    <t>강관동바리 - 자재비</t>
  </si>
  <si>
    <t>4.2m이하</t>
  </si>
  <si>
    <t>5A16950BD779D84053FA545809AF07</t>
  </si>
  <si>
    <t>5A16950BD779D84053F8599D2962C75A16950BD779D84053FA545809AF07</t>
  </si>
  <si>
    <t>시스템동바리 설치 및 해체  10m 이하  10공M3  공통 2-6-3   ( 호표 8 )</t>
  </si>
  <si>
    <t>호표 8</t>
  </si>
  <si>
    <t>공통 2-6-3</t>
  </si>
  <si>
    <t>형틀목공</t>
  </si>
  <si>
    <t>5AC235BE0A707BF6C349567599F97ED497CF72</t>
  </si>
  <si>
    <t>5A16950BD779D852C3825C3B09B5715AC235BE0A707BF6C349567599F97ED497CF72</t>
  </si>
  <si>
    <t>5A16950BD779D852C3825C3B09B5715AC235BE0A707BF6C349567599F97ED497CF77</t>
  </si>
  <si>
    <t>크레인(타이어)</t>
  </si>
  <si>
    <t>15ton</t>
  </si>
  <si>
    <t>5D0B55B1397E194E03ED553879B519031A20B5A3</t>
  </si>
  <si>
    <t>5A16950BD779D852C3825C3B09B5715D0B55B1397E194E03ED553879B519031A20B5A3</t>
  </si>
  <si>
    <t>시스템동바리 자재비</t>
  </si>
  <si>
    <t>5A16950BD779D852239D5816C9E6AF</t>
  </si>
  <si>
    <t>5A16950BD779D852C3825C3B09B5715A16950BD779D852239D5816C9E6AF</t>
  </si>
  <si>
    <t>시스템비계 설치 및 해체    M2  공통 2-7-2   ( 호표 9 )</t>
  </si>
  <si>
    <t>호표 9</t>
  </si>
  <si>
    <t>공통 2-7-2</t>
  </si>
  <si>
    <t>5A16950BD779EADDD394526749C7D35AC235BE0A707BF6C349567599F97ED497CF73</t>
  </si>
  <si>
    <t>5A16950BD779EADDD394526749C7D35AC235BE0A707BF6C349567599F97ED497CF77</t>
  </si>
  <si>
    <t>시스템비계</t>
  </si>
  <si>
    <t>3개월 임대기준</t>
  </si>
  <si>
    <t>5A16950BD779EADDD394526749C7D5C4</t>
  </si>
  <si>
    <t>5A16950BD779EADDD394526749C7D35A16950BD779EADDD394526749C7D5C4</t>
  </si>
  <si>
    <t>가설 계단 설치 및 해체    M2  공통 2-7-5   ( 호표 10 )</t>
  </si>
  <si>
    <t>호표 10</t>
  </si>
  <si>
    <t>공통 2-7-5</t>
  </si>
  <si>
    <t>5A16950BD779EADD8316588FA974145AC235BE0A707BF6C349567599F97ED497CF73</t>
  </si>
  <si>
    <t>5A16950BD779EADD8316588FA974145AC235BE0A707BF6C349567599F97ED497CF77</t>
  </si>
  <si>
    <t>인력품의 2%</t>
  </si>
  <si>
    <t>5A16950BD779EADD8316588FA974145B0FE5AE7477F3C133A45DE3096D001</t>
  </si>
  <si>
    <t>강관비계다리 자재비</t>
  </si>
  <si>
    <t>3개월</t>
  </si>
  <si>
    <t>5A16950BD779EADD83175AF809C323</t>
  </si>
  <si>
    <t>5A16950BD779EADD8316588FA974145A16950BD779EADD83175AF809C323</t>
  </si>
  <si>
    <t>이동식강관밀비계  높이 2m, 3개월  대  공통 2-7-4   ( 호표 11 )</t>
  </si>
  <si>
    <t>호표 11</t>
  </si>
  <si>
    <t>공통 2-7-4</t>
  </si>
  <si>
    <t>비계안정장치</t>
  </si>
  <si>
    <t>비계안정장치, 비계기본틀, 기둥, 1.2*1.7m</t>
  </si>
  <si>
    <t>5D30A596ED736D7F9396538899365F2AE6201A</t>
  </si>
  <si>
    <t>5A16950BD779EADDF3475041699AEA5D30A596ED736D7F9396538899365F2AE6201A</t>
  </si>
  <si>
    <t>비계안정장치, 가새, 1.2*1.9m</t>
  </si>
  <si>
    <t>5D30A596ED736D7F9396538899365F2AE62014</t>
  </si>
  <si>
    <t>5A16950BD779EADDF3475041699AEA5D30A596ED736D7F9396538899365F2AE62014</t>
  </si>
  <si>
    <t>비계안정장치, 수평띠장, 1829mm</t>
  </si>
  <si>
    <t>5D30A596ED736D7F9396538899365F2AE62F80</t>
  </si>
  <si>
    <t>5A16950BD779EADDF3475041699AEA5D30A596ED736D7F9396538899365F2AE62F80</t>
  </si>
  <si>
    <t>비계안정장치, 손잡이기둥</t>
  </si>
  <si>
    <t>5D30A596ED736D7F9396538899365F2AE62F87</t>
  </si>
  <si>
    <t>5A16950BD779EADDF3475041699AEA5D30A596ED736D7F9396538899365F2AE62F87</t>
  </si>
  <si>
    <t>비계안정장치, 손잡이, 1229mm</t>
  </si>
  <si>
    <t>5D30A596ED736D7F9396538899365F2AE62F81</t>
  </si>
  <si>
    <t>5A16950BD779EADDF3475041699AEA5D30A596ED736D7F9396538899365F2AE62F81</t>
  </si>
  <si>
    <t>비계안정장치, 손잡이, 1829mm</t>
  </si>
  <si>
    <t>5D30A596ED736D7F9396538899365F2AE62F86</t>
  </si>
  <si>
    <t>5A16950BD779EADDF3475041699AEA5D30A596ED736D7F9396538899365F2AE62F86</t>
  </si>
  <si>
    <t>비계안정장치, 바퀴</t>
  </si>
  <si>
    <t>5D30A596ED736D7F9396538899365F2AE62F84</t>
  </si>
  <si>
    <t>5A16950BD779EADDF3475041699AEA5D30A596ED736D7F9396538899365F2AE62F84</t>
  </si>
  <si>
    <t>비계안정장치, 쟈키</t>
  </si>
  <si>
    <t>5D30A596ED736D7F9396538899365F2AE62F85</t>
  </si>
  <si>
    <t>5A16950BD779EADDF3475041699AEA5D30A596ED736D7F9396538899365F2AE62F85</t>
  </si>
  <si>
    <t>비계안정장치, 발판, 40*200*2000</t>
  </si>
  <si>
    <t>장</t>
  </si>
  <si>
    <t>5D30A596ED736D7F93965388B9E6A0427A7666</t>
  </si>
  <si>
    <t>5A16950BD779EADDF3475041699AEA5D30A596ED736D7F93965388B9E6A0427A7666</t>
  </si>
  <si>
    <t>강관 조립말비계(이동식)설치 및 해체</t>
  </si>
  <si>
    <t>높이 2m, 노무비</t>
  </si>
  <si>
    <t>5A16950BD779EADDF3475053D9A55A</t>
  </si>
  <si>
    <t>5A16950BD779EADDF3475041699AEA5A16950BD779EADDF3475053D9A55A</t>
  </si>
  <si>
    <t>이동식강관밀비계  높이 4m, 3개월  대  공통 2-7-4   ( 호표 12 )</t>
  </si>
  <si>
    <t>호표 12</t>
  </si>
  <si>
    <t>5A16950BD779EADDF347507EA939BB5D30A596ED736D7F9396538899365F2AE6201A</t>
  </si>
  <si>
    <t>5A16950BD779EADDF347507EA939BB5D30A596ED736D7F9396538899365F2AE62014</t>
  </si>
  <si>
    <t>5A16950BD779EADDF347507EA939BB5D30A596ED736D7F9396538899365F2AE62F80</t>
  </si>
  <si>
    <t>5A16950BD779EADDF347507EA939BB5D30A596ED736D7F9396538899365F2AE62F87</t>
  </si>
  <si>
    <t>5A16950BD779EADDF347507EA939BB5D30A596ED736D7F9396538899365F2AE62F81</t>
  </si>
  <si>
    <t>5A16950BD779EADDF347507EA939BB5D30A596ED736D7F9396538899365F2AE62F86</t>
  </si>
  <si>
    <t>비계안정장치, 이음철물, 연결핀</t>
  </si>
  <si>
    <t>5D30A596ED736D7F9396538899365F2AE622CD</t>
  </si>
  <si>
    <t>5A16950BD779EADDF347507EA939BB5D30A596ED736D7F9396538899365F2AE622CD</t>
  </si>
  <si>
    <t>5A16950BD779EADDF347507EA939BB5D30A596ED736D7F9396538899365F2AE62F84</t>
  </si>
  <si>
    <t>5A16950BD779EADDF347507EA939BB5D30A596ED736D7F9396538899365F2AE62F85</t>
  </si>
  <si>
    <t>5A16950BD779EADDF347507EA939BB5D30A596ED736D7F93965388B9E6A0427A7666</t>
  </si>
  <si>
    <t>높이 4m, 노무비</t>
  </si>
  <si>
    <t>5A16950BD779EADDF3475053D9A661</t>
  </si>
  <si>
    <t>5A16950BD779EADDF347507EA939BB5A16950BD779EADDF3475053D9A661</t>
  </si>
  <si>
    <t>건축물보양 - 콘크리트  살수  M2  공통 2-9-1   ( 호표 13 )</t>
  </si>
  <si>
    <t>호표 13</t>
  </si>
  <si>
    <t>공통 2-9-1</t>
  </si>
  <si>
    <t>5A16950EAA75748B13245FC1B989355AC235BE0A707BF6C349567599F97ED497CF77</t>
  </si>
  <si>
    <t>건축물보양 - 석재면, 테라조면  하드롱지  M2  공통 2-9-1   ( 호표 14 )</t>
  </si>
  <si>
    <t>호표 14</t>
  </si>
  <si>
    <t>공통자재</t>
  </si>
  <si>
    <t>5D2675863C72A355831E5F6349CAC2760B8BF5</t>
  </si>
  <si>
    <t>5A16950EAA75748B23CD5D55F9C53E5D2675863C72A355831E5F6349CAC2760B8BF5</t>
  </si>
  <si>
    <t>합성풀</t>
  </si>
  <si>
    <t>합성풀, 건설용</t>
  </si>
  <si>
    <t>kg</t>
  </si>
  <si>
    <t>5D30B5BFBB711CB4637753AA899E3789ADCEC9</t>
  </si>
  <si>
    <t>5A16950EAA75748B23CD5D55F9C53E5D30B5BFBB711CB4637753AA899E3789ADCEC9</t>
  </si>
  <si>
    <t>5A16950EAA75748B23CD5D55F9C53E5AC235BE0A707BF6C349567599F97ED497CF77</t>
  </si>
  <si>
    <t>건축물보양 - 타일  톱밥  M2  공통 2-9-1   ( 호표 15 )</t>
  </si>
  <si>
    <t>호표 15</t>
  </si>
  <si>
    <t>톱밥, 건설용톱밥</t>
  </si>
  <si>
    <t>L</t>
  </si>
  <si>
    <t>5D15D5C359796E6BD3F75CDC992047E154B159</t>
  </si>
  <si>
    <t>5A16950EAA75748B23CC5CD4790B745D15D5C359796E6BD3F75CDC992047E154B159</t>
  </si>
  <si>
    <t>5A16950EAA75748B23CC5CD4790B745AC235BE0A707BF6C349567599F97ED497CF77</t>
  </si>
  <si>
    <t>건축물 현장정리  철근콘크리트조  M2  공통 2-9-2   ( 호표 16 )</t>
  </si>
  <si>
    <t>호표 16</t>
  </si>
  <si>
    <t>공통 2-9-2</t>
  </si>
  <si>
    <t>5A16950EA97B70F3D33B542E498E235AC235BE0A707BF6C349567599F97ED497CF77</t>
  </si>
  <si>
    <t>먹매김    M2     ( 호표 17 )</t>
  </si>
  <si>
    <t>호표 17</t>
  </si>
  <si>
    <t>구조부 먹매김</t>
  </si>
  <si>
    <t>일반</t>
  </si>
  <si>
    <t>5A16950EAA7574B07316522B6954FE</t>
  </si>
  <si>
    <t>5A16950EAA7574B0731B5A3A99F5395A16950EAA7574B07316522B6954FE</t>
  </si>
  <si>
    <t>거푸집 먹매김</t>
  </si>
  <si>
    <t>5A16950EAA7574B07314574DA92CDC</t>
  </si>
  <si>
    <t>5A16950EAA7574B0731B5A3A99F5395A16950EAA7574B07314574DA92CDC</t>
  </si>
  <si>
    <t>레미콘타설  무근(미할증)  M3  토목 6-1-2   ( 호표 18 )</t>
  </si>
  <si>
    <t>호표 18</t>
  </si>
  <si>
    <t>토목 6-1-2</t>
  </si>
  <si>
    <t>콘크리트 펌프차</t>
  </si>
  <si>
    <t>43m(80∼95㎥/hr)</t>
  </si>
  <si>
    <t>5D0B55B1397E738423975DADE9BDB344591914FD</t>
  </si>
  <si>
    <t>5A16C5B93075989E434A5675E97A915D0B55B1397E738423975DADE9BDB344591914FD</t>
  </si>
  <si>
    <t>콘크리트 펌프차 타설인부 - 17년 1분기 삭제</t>
  </si>
  <si>
    <t>붐타설, 무근구조물</t>
  </si>
  <si>
    <t>5A16C5B9307598B9131D5F1F494C99</t>
  </si>
  <si>
    <t>5A16C5B93075989E434A5675E97A915A16C5B9307598B9131D5F1F494C99</t>
  </si>
  <si>
    <t>레미콘타설  철근(미할증)  M3  토목 6-1-2   ( 호표 19 )</t>
  </si>
  <si>
    <t>호표 19</t>
  </si>
  <si>
    <t>5A16C5B93372E7369348576AD939D95D0B55B1397E738423975DADE9BDB344591914FD</t>
  </si>
  <si>
    <t>붐타설, 철근구조물</t>
  </si>
  <si>
    <t>5A16C5B9307598B9131D5F1F494F6E</t>
  </si>
  <si>
    <t>5A16C5B93372E7369348576AD939D95A16C5B9307598B9131D5F1F494F6E</t>
  </si>
  <si>
    <t>철근현장가공 및 조립  보통(미할증)  TON  공통 6-2-2   ( 호표 20 )</t>
  </si>
  <si>
    <t>호표 20</t>
  </si>
  <si>
    <t>공통 6-2-2</t>
  </si>
  <si>
    <t>철근공</t>
  </si>
  <si>
    <t>5AC235BE0A707BF6C349567599F97ED497CF7D</t>
  </si>
  <si>
    <t>5A16C5BDAC70830023F05D866910DB5AC235BE0A707BF6C349567599F97ED497CF7D</t>
  </si>
  <si>
    <t>5A16C5BDAC70830023F05D866910DB5AC235BE0A707BF6C349567599F97ED497CF77</t>
  </si>
  <si>
    <t>기구손료</t>
  </si>
  <si>
    <t>5A16C5BDAC70830023F05D866910DB5B0FE5AE7477F3C133A45DE3096D001</t>
  </si>
  <si>
    <t>철선</t>
  </si>
  <si>
    <t>철선, 어닐링, ∮0.9mm</t>
  </si>
  <si>
    <t>5D30B5BCE2739992634F5D95F90F1A6317BA6F</t>
  </si>
  <si>
    <t>5A16C5BDAC70830023F05D866910DB5D30B5BCE2739992634F5D95F90F1A6317BA6F</t>
  </si>
  <si>
    <t>합판거푸집  3회  M2  공통 6-3-1   ( 호표 21 )</t>
  </si>
  <si>
    <t>호표 21</t>
  </si>
  <si>
    <t>공통 6-3-1</t>
  </si>
  <si>
    <t>합판거푸집 - 자재비</t>
  </si>
  <si>
    <t>5A16C5BEB174C2D323A8502E79DE0F</t>
  </si>
  <si>
    <t>5A16C5BEB174C2D3334E5E6CC92F575A16C5BEB174C2D323A8502E79DE0F</t>
  </si>
  <si>
    <t>합판거푸집 - 인력투입</t>
  </si>
  <si>
    <t>복잡, 수직고 7m까지</t>
  </si>
  <si>
    <t>5A16C5BEB174C2D323A8502E79DA94</t>
  </si>
  <si>
    <t>5A16C5BEB174C2D3334E5E6CC92F575A16C5BEB174C2D323A8502E79DA94</t>
  </si>
  <si>
    <t>합판거푸집  4회  M2  공통 6-3-1   ( 호표 22 )</t>
  </si>
  <si>
    <t>호표 22</t>
  </si>
  <si>
    <t>5A16C5BEB174C2D323A8502E79D98E</t>
  </si>
  <si>
    <t>5A16C5BEB174C2D3334F58DB699E385A16C5BEB174C2D323A8502E79D98E</t>
  </si>
  <si>
    <t>보통, 수직고 7m까지</t>
  </si>
  <si>
    <t>5A16C5BEB174C2D323A9529F19A178</t>
  </si>
  <si>
    <t>5A16C5BEB174C2D3334F58DB699E385A16C5BEB174C2D323A9529F19A178</t>
  </si>
  <si>
    <t>합판거푸집  경사 3회  M2  공통 6-3-1   ( 호표 23 )</t>
  </si>
  <si>
    <t>호표 23</t>
  </si>
  <si>
    <t>5A16C5BEB174D331C3675F3E19DFE75A16C5BEB174C2D323A8502E79DE0F</t>
  </si>
  <si>
    <t>복잡, 슬래브(경사도 20˚미만)</t>
  </si>
  <si>
    <t>5A16C5BEB174D331D30D557E79284D</t>
  </si>
  <si>
    <t>5A16C5BEB174D331C3675F3E19DFE75A16C5BEB174D331D30D557E79284D</t>
  </si>
  <si>
    <t>합판거푸집  곡면  M2  토목 6-3-3   ( 호표 24 )</t>
  </si>
  <si>
    <t>호표 24</t>
  </si>
  <si>
    <t>토목 6-3-3</t>
  </si>
  <si>
    <t>원형 거푸집 - 재료비 - 17년 1분기 삭제</t>
  </si>
  <si>
    <t>1회 사용시, 0~7m까지</t>
  </si>
  <si>
    <t>5A16C5BEB1748B1C33B3554A191F4A</t>
  </si>
  <si>
    <t>5A16C5BEB1748B1C23AD50B01992EB5A16C5BEB1748B1C33B3554A191F4A</t>
  </si>
  <si>
    <t>횟수별 비율 적용 금액</t>
  </si>
  <si>
    <t>주재료비의 57.1%</t>
  </si>
  <si>
    <t>5A16C5BEB1748B1C23AD50B01992EB5B0FE5AE7477F3C133A45DE3096D001</t>
  </si>
  <si>
    <t>원판 거푸집 - 노무비(제작,조립,철거 포함)</t>
  </si>
  <si>
    <t>1회 사용시, 0~7m까지 - 17년 1분기 삭제</t>
  </si>
  <si>
    <t>5A16C5BEB1748B1C33B3554A191CF5</t>
  </si>
  <si>
    <t>5A16C5BEB1748B1C23AD50B01992EB5A16C5BEB1748B1C33B3554A191CF5</t>
  </si>
  <si>
    <t>인력품의 62.8%</t>
  </si>
  <si>
    <t>5A16C5BEB1748B1C23AD50B01992EB5B0FE5AE7477F3C133A45DE3096E002</t>
  </si>
  <si>
    <t>유로폼  벽  M2  공통 6-3-3   ( 호표 25 )</t>
  </si>
  <si>
    <t>호표 25</t>
  </si>
  <si>
    <t>공통 6-3-3</t>
  </si>
  <si>
    <t>유로폼 - 자재비</t>
  </si>
  <si>
    <t>5A16C5BEB77D516483E7539DE97A8A</t>
  </si>
  <si>
    <t>5A16C5BEB77D5164938D59CFD988195A16C5BEB77D516483E7539DE97A8A</t>
  </si>
  <si>
    <t>유로폼 - 인력투입</t>
  </si>
  <si>
    <t>5A16C5BEB77D516483E456560928B1</t>
  </si>
  <si>
    <t>5A16C5BEB77D5164938D59CFD988195A16C5BEB77D516483E456560928B1</t>
  </si>
  <si>
    <t>합벽거푸집  합벽  M2     ( 호표 26 )</t>
  </si>
  <si>
    <t>호표 26</t>
  </si>
  <si>
    <t>내수합판</t>
  </si>
  <si>
    <t>내수합판, 1급, 12*1220*2440mm</t>
  </si>
  <si>
    <t>5D15D5C359795DAC93445FF2F9D679278226A3</t>
  </si>
  <si>
    <t>5A16C5BEB77D515A03555784B9201C5D15D5C359795DAC93445FF2F9D679278226A3</t>
  </si>
  <si>
    <t>5A16C5BEB77D515A03555784B9201C5D30A596E47D9C08637155CDD9303EA25B90F9</t>
  </si>
  <si>
    <t>철선, 어닐링, ∮4.0mm</t>
  </si>
  <si>
    <t>5D30B5BCE2739992634F5D95F90F1A6317BA6D</t>
  </si>
  <si>
    <t>5A16C5BEB77D515A03555784B9201C5D30B5BCE2739992634F5D95F90F1A6317BA6D</t>
  </si>
  <si>
    <t>일반못</t>
  </si>
  <si>
    <t>일반못, 75mm</t>
  </si>
  <si>
    <t>5D30B5BCE172B0F2538A5574F9991C9A3C921B</t>
  </si>
  <si>
    <t>5A16C5BEB77D515A03555784B9201C5D30B5BCE172B0F2538A5574F9991C9A3C921B</t>
  </si>
  <si>
    <t>박리제</t>
  </si>
  <si>
    <t>박리제, 목재용, 수성</t>
  </si>
  <si>
    <t>5D15E5E9567E63D2D31B5361995899FCF06A70</t>
  </si>
  <si>
    <t>5A16C5BEB77D515A03555784B9201C5D15E5E9567E63D2D31B5361995899FCF06A70</t>
  </si>
  <si>
    <t>철강채널</t>
  </si>
  <si>
    <t>철강채널, 100*50*5.0mm, 중형</t>
  </si>
  <si>
    <t>5D30A596E47DBFB423EF5E9F990A18C955780C</t>
  </si>
  <si>
    <t>5A16C5BEB77D515A03555784B9201C5D30A596E47DBFB423EF5E9F990A18C955780C</t>
  </si>
  <si>
    <t>건설용거푸집액세서리</t>
  </si>
  <si>
    <t>건설용거푸집액세서리, 매입볼트, D25*500</t>
  </si>
  <si>
    <t>5D30A596ED73E2EB03A7572849DF93278442AB</t>
  </si>
  <si>
    <t>5A16C5BEB77D515A03555784B9201C5D30A596ED73E2EB03A7572849DF93278442AB</t>
  </si>
  <si>
    <t>건설용거푸집액세서리, 지수링, D12 L200기준</t>
  </si>
  <si>
    <t>5D30A596ED73E2EB03A7572849DF93278442AA</t>
  </si>
  <si>
    <t>5A16C5BEB77D515A03555784B9201C5D30A596ED73E2EB03A7572849DF93278442AA</t>
  </si>
  <si>
    <t>5A16C5BEB77D515A03555784B9201C5AC235BE0A707BF6C349567599F97ED497CF72</t>
  </si>
  <si>
    <t>5A16C5BEB77D515A03555784B9201C5AC235BE0A707BF6C349567599F97ED497CF77</t>
  </si>
  <si>
    <t>지수판설치 - PVC 용접  PVC, H200*5t  M  공통 6-3-9.1   ( 호표 27 )</t>
  </si>
  <si>
    <t>호표 27</t>
  </si>
  <si>
    <t>공통 6-3-9.1</t>
  </si>
  <si>
    <t>5A16C5B700792AB403895A3999AD335AC235BE0A707BF6C349567599F97ED497CF76</t>
  </si>
  <si>
    <t>5A16C5B700792AB403895A3999AD335AC235BE0A707BF6C349567599F97ED497CF77</t>
  </si>
  <si>
    <t>인력품의 3%</t>
  </si>
  <si>
    <t>5A16C5B700792AB403895A3999AD335B0FE5AE7477F3C133A45DE3096D001</t>
  </si>
  <si>
    <t>폴리염화비닐지수판</t>
  </si>
  <si>
    <t>폴리염화비닐지수판, 200*5mm</t>
  </si>
  <si>
    <t>5D30A596E47D83DD8393541279A17E3D7D18FC</t>
  </si>
  <si>
    <t>5A16C5B700792AB403895A3999AD335D30A596E47D83DD8393541279A17E3D7D18FC</t>
  </si>
  <si>
    <t>PVC용접봉</t>
  </si>
  <si>
    <t>PVC용접봉, ∮2.6mm</t>
  </si>
  <si>
    <t>5D26055A257E27AC43765E71F97406CFD740CA</t>
  </si>
  <si>
    <t>5A16C5B700792AB403895A3999AD335D26055A257E27AC43765E71F97406CFD740CA</t>
  </si>
  <si>
    <t>5A16C5B700792AB403895A3999AD335D30B5BCE2739992634F5D95F90F1A6317BA6D</t>
  </si>
  <si>
    <t>잡석지정  굴삭기 0.2m3+진동롤러(핸드가이드식)  M3  공통 3-2-4   ( 호표 28 )</t>
  </si>
  <si>
    <t>호표 28</t>
  </si>
  <si>
    <t>공통 3-2-4</t>
  </si>
  <si>
    <t>5A16B5598471B7F673115D0B190C795D0B55B1397E340AE3CF5B03B99D8261B1EE9F3A</t>
  </si>
  <si>
    <t>진동롤러(핸드가이드식)</t>
  </si>
  <si>
    <t>0.7ton</t>
  </si>
  <si>
    <t>5D0B55B1397E2BF643F056C429D4E48E959CB69A</t>
  </si>
  <si>
    <t>5A16B5598471B7F673115D0B190C795D0B55B1397E2BF643F056C429D4E48E959CB69A</t>
  </si>
  <si>
    <t>방습필름 설치 - 바닥  폴리에틸렌필름, 두께, 0.03mm, 2겹  M2  건축 5-3-3   ( 호표 29 )</t>
  </si>
  <si>
    <t>호표 29</t>
  </si>
  <si>
    <t>건축 5-3-3</t>
  </si>
  <si>
    <t>폴리에틸렌필름</t>
  </si>
  <si>
    <t>폴리에틸렌필름, 두께, 0.03mm</t>
  </si>
  <si>
    <t>5D15F58E1B7B8368233D5B5B09C330F3572308</t>
  </si>
  <si>
    <t>5A167539E672E7B9433C5EF6997A535D15F58E1B7B8368233D5B5B09C330F3572308</t>
  </si>
  <si>
    <t>방습필름 설치</t>
  </si>
  <si>
    <t>5A167539E672E79E7367598419C29C</t>
  </si>
  <si>
    <t>5A167539E672E7B9433C5EF6997A535A167539E672E79E7367598419C29C</t>
  </si>
  <si>
    <t>0.5B 벽돌쌓기  3.6m 초과  M2  건축 2-1-1   ( 호표 30 )</t>
  </si>
  <si>
    <t>호표 30</t>
  </si>
  <si>
    <t>건축 2-1-1</t>
  </si>
  <si>
    <t>조적공</t>
  </si>
  <si>
    <t>5AC235BE0A707BF6C349567599F97ED497CD49</t>
  </si>
  <si>
    <t>5A16E58DEC749C4EE3CB56D339C0365AC235BE0A707BF6C349567599F97ED497CD49</t>
  </si>
  <si>
    <t>5A16E58DEC749C4EE3CB56D339C0365AC235BE0A707BF6C349567599F97ED497CF77</t>
  </si>
  <si>
    <t>5A16E58DEC749C4EE3CB56D339C0365B0FE5AE7477F3C133A45DE3096D001</t>
  </si>
  <si>
    <t>콘크리트벽돌, 190*57*90mm, C종2급</t>
  </si>
  <si>
    <t>별도</t>
  </si>
  <si>
    <t>5D30A596E77AF54BA3855B24090D434EE74CFF</t>
  </si>
  <si>
    <t>5A16E58DEC749C4EE3CB56D339C0365D30A596E77AF54BA3855B24090D434EE74CFF</t>
  </si>
  <si>
    <t>모르타르 배합(배합품 포함)</t>
  </si>
  <si>
    <t>배합용적비 1:3, 시멘트, 모래 별도</t>
  </si>
  <si>
    <t>5A16F5F2987B2097E31455BE99E1CA</t>
  </si>
  <si>
    <t>5A16E58DEC749C4EE3CB56D339C0365A16F5F2987B2097E31455BE99E1CA</t>
  </si>
  <si>
    <t>블록쌓기(390*190*190)  3.6m 초과, 양면마감  M2  건축 2-2-1   ( 호표 31 )</t>
  </si>
  <si>
    <t>호표 31</t>
  </si>
  <si>
    <t>건축 2-2-1</t>
  </si>
  <si>
    <t>5A16E58EF5766C4E336B5F07F9F61A5AC235BE0A707BF6C349567599F97ED497CD49</t>
  </si>
  <si>
    <t>5A16E58EF5766C4E336B5F07F9F61A5AC235BE0A707BF6C349567599F97ED497CF77</t>
  </si>
  <si>
    <t>5A16E58EF5766C4E336B5F07F9F61A5B0FE5AE7477F3C133A45DE3096D001</t>
  </si>
  <si>
    <t>5A16E58EF5766C4E336B5F07F9F61A5A16F5F2987B2097E31455BE99E1CA</t>
  </si>
  <si>
    <t>화강석붙임(습식, 물갈기)  바닥, 포천석 30mm, 모르타르 70mm  M2  공통 7-4-1   ( 호표 32 )</t>
  </si>
  <si>
    <t>호표 32</t>
  </si>
  <si>
    <t>공통 7-4-1</t>
  </si>
  <si>
    <t>자연석판석</t>
  </si>
  <si>
    <t>자연석판석, 물갈기, 30mm, 포천석판재</t>
  </si>
  <si>
    <t>5D30A596E77AF554135B5885F97E188B354F1C</t>
  </si>
  <si>
    <t>5A1655EDBD7D7D8C23255E3AB9A1A65D30A596E77AF554135B5885F97E188B354F1C</t>
  </si>
  <si>
    <t>모르타르비빔 - 돌붙임(바닥)</t>
  </si>
  <si>
    <t>5A1655EDBE7FC34703C4546CE962C7</t>
  </si>
  <si>
    <t>5A1655EDBD7D7D8C23255E3AB9A1A65A1655EDBE7FC34703C4546CE962C7</t>
  </si>
  <si>
    <t>습식공법 - 화강석</t>
  </si>
  <si>
    <t>바닥, 자재 별도</t>
  </si>
  <si>
    <t>5A1655EDBD7D7D8C23275AD4599207</t>
  </si>
  <si>
    <t>5A1655EDBD7D7D8C23255E3AB9A1A65A1655EDBD7D7D8C23275AD4599207</t>
  </si>
  <si>
    <t>화강석붙임(습식, 물갈기)  바닥, 포천석 30mm, 모르타르 40mm  M2  공통 7-4-1   ( 호표 33 )</t>
  </si>
  <si>
    <t>호표 33</t>
  </si>
  <si>
    <t>5A1655EDBD7D7D8C23255E3AB9A1A55D30A596E77AF554135B5885F97E188B354F1C</t>
  </si>
  <si>
    <t>5A1655EDBD7D7D8C23255E3AB9A1A55A1655EDBE7FC34703C4546CE962C7</t>
  </si>
  <si>
    <t>5A1655EDBD7D7D8C23255E3AB9A1A55A1655EDBD7D7D8C23275AD4599207</t>
  </si>
  <si>
    <t>화강석붙임(습식, 물갈기)  바닥, 포천석 30mm, 모르타르 20mm  M2  공통 7-4-1   ( 호표 34 )</t>
  </si>
  <si>
    <t>호표 34</t>
  </si>
  <si>
    <t>5A1655EDBD7D7D8C23255E3AB9A1A45D30A596E77AF554135B5885F97E188B354F1C</t>
  </si>
  <si>
    <t>5A1655EDBD7D7D8C23255E3AB9A1A45A1655EDBE7FC34703C4546CE962C7</t>
  </si>
  <si>
    <t>5A1655EDBD7D7D8C23255E3AB9A1A45A1655EDBD7D7D8C23275AD4599207</t>
  </si>
  <si>
    <t>화강석붙임(습식, 물갈기) / 계단  바닥, 포천석 30mm, 모르타르 20mm  M2  공통 7-4-1   ( 호표 35 )</t>
  </si>
  <si>
    <t>호표 35</t>
  </si>
  <si>
    <t>5A1655EDBD7D7D8C23255E3AB9A1A35D30A596E77AF554135B5885F97E188B354F1C</t>
  </si>
  <si>
    <t>5A1655EDBD7D7D8C23255E3AB9A1A35A1655EDBE7FC34703C4546CE962C7</t>
  </si>
  <si>
    <t>5A1655EDBD7D7D8C23255E3AB9A1A35A1655EDBD7D7D8C23275AD4599207</t>
  </si>
  <si>
    <t>화강석붙임(습식, 물갈기) / 계단  바닥, 포천석 30mm, 모르타르 40mm  M2  공통 7-4-1   ( 호표 36 )</t>
  </si>
  <si>
    <t>호표 36</t>
  </si>
  <si>
    <t>5A1655EDBD7D7D8C23255E3AB9A1A25D30A596E77AF554135B5885F97E188B354F1C</t>
  </si>
  <si>
    <t>5A1655EDBD7D7D8C23255E3AB9A1A25A1655EDBE7FC34703C4546CE962C7</t>
  </si>
  <si>
    <t>5A1655EDBD7D7D8C23255E3AB9A1A25A1655EDBD7D7D8C23275AD4599207</t>
  </si>
  <si>
    <t>화강석붙임(습식, 버너) / 주출입구  바닥, 포천석 30mm, 모르타르 30mm  M2  공통 7-4-1   ( 호표 37 )</t>
  </si>
  <si>
    <t>호표 37</t>
  </si>
  <si>
    <t>자연석판석, 버너마감, 30mm, 포천석판재</t>
  </si>
  <si>
    <t>5D30A596E77AF554135B5885F97E188B354F12</t>
  </si>
  <si>
    <t>5A1655EDBD7D404A43DF5EBEA955205D30A596E77AF554135B5885F97E188B354F12</t>
  </si>
  <si>
    <t>5A1655EDBD7D404A43DF5EBEA955205A1655EDBE7FC34703C4546CE962C7</t>
  </si>
  <si>
    <t>5A1655EDBD7D404A43DF5EBEA955205A1655EDBD7D7D8C23275AD4599207</t>
  </si>
  <si>
    <t>화강석붙임(습식, 물갈기) / 디딤판  바닥, 포천석 30mm, 모르타르 20mm  M2  공통 7-4-1   ( 호표 38 )</t>
  </si>
  <si>
    <t>호표 38</t>
  </si>
  <si>
    <t>5A1655EDBD7D7D8C23255E3AB9A1A15D30A596E77AF554135B5885F97E188B354F1C</t>
  </si>
  <si>
    <t>5A1655EDBD7D7D8C23255E3AB9A1A15A1655EDBE7FC34703C4546CE962C7</t>
  </si>
  <si>
    <t>5A1655EDBD7D7D8C23255E3AB9A1A15A1655EDBD7D7D8C23275AD4599207</t>
  </si>
  <si>
    <t>화강석붙임(습식, 물갈기) / 디딤판  바닥, 포천석 30mm, 모르타르 40mm  M2  공통 7-4-1   ( 호표 39 )</t>
  </si>
  <si>
    <t>호표 39</t>
  </si>
  <si>
    <t>5A1655EDBD7D7D8C23255E3AB9A1A05D30A596E77AF554135B5885F97E188B354F1C</t>
  </si>
  <si>
    <t>5A1655EDBD7D7D8C23255E3AB9A1A05A1655EDBE7FC34703C4546CE962C7</t>
  </si>
  <si>
    <t>5A1655EDBD7D7D8C23255E3AB9A1A05A1655EDBD7D7D8C23275AD4599207</t>
  </si>
  <si>
    <t>화강석붙임(습식, 물갈기)  챌판, 포천석 30mm, 모르타르 20mm  M2  공통 7-4-1   ( 호표 40 )</t>
  </si>
  <si>
    <t>호표 40</t>
  </si>
  <si>
    <t>5A1655EDBB727F0E03D953B96927315D30A596E77AF554135B5885F97E188B354F1C</t>
  </si>
  <si>
    <t>모르타르비빔 - 돌붙임(벽)</t>
  </si>
  <si>
    <t>5A1655EDBE7FC34703C4546CE96120</t>
  </si>
  <si>
    <t>5A1655EDBB727F0E03D953B96927315A1655EDBE7FC34703C4546CE96120</t>
  </si>
  <si>
    <t>계단부, 자재 별도</t>
  </si>
  <si>
    <t>5A1655EDBF780327133F5F4C09A31E</t>
  </si>
  <si>
    <t>5A1655EDBB727F0E03D953B96927315A1655EDBF780327133F5F4C09A31E</t>
  </si>
  <si>
    <t>화강석붙임(습식, 물갈기)  챌판, 포천석 30mm, 모르타르 40mm  M2  공통 7-4-1   ( 호표 41 )</t>
  </si>
  <si>
    <t>호표 41</t>
  </si>
  <si>
    <t>5A1655EDBB727F0E03D953B96927325D30A596E77AF554135B5885F97E188B354F1C</t>
  </si>
  <si>
    <t>5A1655EDBB727F0E03D953B96927325A1655EDBE7FC34703C4546CE96120</t>
  </si>
  <si>
    <t>5A1655EDBB727F0E03D953B96927325A1655EDBF780327133F5F4C09A31E</t>
  </si>
  <si>
    <t>화강석붙임(습식, 버너) / 주출입구  챌판, 포천석 30mm, 모르타르 25mm  M2  공통 7-4-1   ( 호표 42 )</t>
  </si>
  <si>
    <t>호표 42</t>
  </si>
  <si>
    <t>5A1655EDBB726E9F338251DBE9621D5D30A596E77AF554135B5885F97E188B354F12</t>
  </si>
  <si>
    <t>5A1655EDBB726E9F338251DBE9621D5A1655EDBE7FC34703C4546CE96120</t>
  </si>
  <si>
    <t>5A1655EDBB726E9F338251DBE9621D5A1655EDBF780327133F5F4C09A31E</t>
  </si>
  <si>
    <t>화강석붙임(건식/앵커, 물갈기)  벽, 포천석 30mm  M2  공통 7-4-2   ( 호표 43 )</t>
  </si>
  <si>
    <t>호표 43</t>
  </si>
  <si>
    <t>공통 7-4-2</t>
  </si>
  <si>
    <t>5A1655EDBF78762E632B5E2A1901CA5D30A596E77AF554135B5885F97E188B354F1C</t>
  </si>
  <si>
    <t>석재판붙임(앵커지지 공법, 줄눈포함)</t>
  </si>
  <si>
    <t>석재판 규격 0.3m2 초과~0.8m2 이하</t>
  </si>
  <si>
    <t>5A1655EDBF78762E6329533619B369</t>
  </si>
  <si>
    <t>5A1655EDBF78762E632B5E2A1901CA5A1655EDBF78762E6329533619B369</t>
  </si>
  <si>
    <t>화강석붙임(건식/앵커, 물갈기) / 파라펫내측  벽, 포천석 30mm  M2  공통 7-4-2   ( 호표 44 )</t>
  </si>
  <si>
    <t>호표 44</t>
  </si>
  <si>
    <t>5A1655EDBF78762E632B5E2A1901CB5D30A596E77AF554135B5885F97E188B354F1C</t>
  </si>
  <si>
    <t>5A1655EDBF78762E632B5E2A1901CB5A1655EDBF78762E6329533619B369</t>
  </si>
  <si>
    <t>화강석붙임(습식, 물갈기)  창대, 포천석 150*30mm, 모르타르 30mm  M  공통 7-4-1   ( 호표 45 )</t>
  </si>
  <si>
    <t>호표 45</t>
  </si>
  <si>
    <t>5A1655EDB977914FB3D8568EC9C4EF5D30A596E77AF554135B5885F97E188B354F1C</t>
  </si>
  <si>
    <t>5A1655EDB977914FB3D8568EC9C4EF5A1655EDBE7FC34703C4546CE962C7</t>
  </si>
  <si>
    <t>5A1655EDB977914FB3D8568EC9C4EF5A1655EDBD7D7D8C23275AD4599207</t>
  </si>
  <si>
    <t>화강석붙임(습식, 물갈기)  걸레받이, 포천석 100*25mm, 모르타르 18mm  M  건축 5-2-6   ( 호표 46 )</t>
  </si>
  <si>
    <t>호표 46</t>
  </si>
  <si>
    <t>건축 5-2-6</t>
  </si>
  <si>
    <t>자연석판석, 물갈기, 25mm, 포천석판재</t>
  </si>
  <si>
    <t>5D30A596E77AF554135B5885F97E188B354F1F</t>
  </si>
  <si>
    <t>5A1655EDB977E96F536E50EBA9DA975D30A596E77AF554135B5885F97E188B354F1F</t>
  </si>
  <si>
    <t>5A1655EDB977E96F536E50EBA9DA975A1655EDBE7FC34703C4546CE96120</t>
  </si>
  <si>
    <t>걸레받이 설치</t>
  </si>
  <si>
    <t>석재류, H=75~120mm 기준</t>
  </si>
  <si>
    <t>5A16753CBC7BD61473A65A3459AAC9</t>
  </si>
  <si>
    <t>5A1655EDB977E96F536E50EBA9DA975A16753CBC7BD61473A65A3459AAC9</t>
  </si>
  <si>
    <t>화강석 두겁돌(습식, 물갈기)  포천석 300*40mm, 모르타르 30mm  M  공통 7-4-1   ( 호표 47 )</t>
  </si>
  <si>
    <t>호표 47</t>
  </si>
  <si>
    <t>자연석판석, 물갈기, 40mm, 포천석판재</t>
  </si>
  <si>
    <t>5D30A596E77AF554135B5885E950C4F3D72D21</t>
  </si>
  <si>
    <t>5A1655EDB977BC21638F5CAA69550E5D30A596E77AF554135B5885E950C4F3D72D21</t>
  </si>
  <si>
    <t>5A1655EDB977BC21638F5CAA69550E5A1655EDBE7FC34703C4546CE962C7</t>
  </si>
  <si>
    <t>5A1655EDB977BC21638F5CAA69550E5A1655EDBD7D7D8C23275AD4599207</t>
  </si>
  <si>
    <t>세면기설치(인조대리석)    EA     ( 호표 48 )</t>
  </si>
  <si>
    <t>호표 48</t>
  </si>
  <si>
    <t>카운터-마블</t>
  </si>
  <si>
    <t>W:600*120 L=1000</t>
  </si>
  <si>
    <t>5D30A596EC711F0003E450ACA9FEA05D8F415D</t>
  </si>
  <si>
    <t>5A1655EDB977BC10F39959D8C9905B5D30A596EC711F0003E450ACA9FEA05D8F415D</t>
  </si>
  <si>
    <t>타일 압착 붙이기(바탕 24mm+압 5mm)  바닥, 300*300(타일C, 백색줄눈)  M2  건축 3-2-2, -1-2   ( 호표 49 )</t>
  </si>
  <si>
    <t>호표 49</t>
  </si>
  <si>
    <t>건축 3-2-2, -1-2</t>
  </si>
  <si>
    <t>5A1655EE467545C403E5567919747C5A16F5F2987B2097E31455BE99E1CA</t>
  </si>
  <si>
    <t>바탕 고르기</t>
  </si>
  <si>
    <t>바닥, 24mm 이하 기준</t>
  </si>
  <si>
    <t>5A1655EE447A78BE532B5DFB29C453</t>
  </si>
  <si>
    <t>5A1655EE467545C403E5567919747C5A1655EE447A78BE532B5DFB29C453</t>
  </si>
  <si>
    <t>압착 붙이기, 바닥면, 바름두께 5mm</t>
  </si>
  <si>
    <t>0.04∼0.10 이하, 타일C, 백색줄눈</t>
  </si>
  <si>
    <t>5A1655EE467545C4138E598869D988</t>
  </si>
  <si>
    <t>5A1655EE467545C403E5567919747C5A1655EE467545C4138E598869D988</t>
  </si>
  <si>
    <t>타일 압착 붙이기(바탕 12mm+압 6mm)  벽, 300*300(타일C, 백색줄눈)  M2  건축 3-2-2, -1-2   ( 호표 50 )</t>
  </si>
  <si>
    <t>호표 50</t>
  </si>
  <si>
    <t>5A1655EE447A6E1A6396518819821E5A16F5F2987B2097E31455BE99E1CA</t>
  </si>
  <si>
    <t>벽, 24mm 이하 기준</t>
  </si>
  <si>
    <t>5A1655EE447A78BE532B5DCFE91E45</t>
  </si>
  <si>
    <t>5A1655EE447A6E1A6396518819821E5A1655EE447A78BE532B5DCFE91E45</t>
  </si>
  <si>
    <t>압착 붙이기, 벽면, 바름두께 6mm</t>
  </si>
  <si>
    <t>5A1655EE467545C423935DCE19472F</t>
  </si>
  <si>
    <t>5A1655EE447A6E1A6396518819821E5A1655EE467545C423935DCE19472F</t>
  </si>
  <si>
    <t>타일벽코너가드  스테인리스 1.2t*30*30(코킹 5*5)  M     ( 호표 51 )</t>
  </si>
  <si>
    <t>호표 51</t>
  </si>
  <si>
    <t>일반구조용압연강판, 1.6mm</t>
  </si>
  <si>
    <t>5D30A596E47D83DD93B9541CA9D09A09B6FA21</t>
  </si>
  <si>
    <t>5A16F5F9C872858EC3105371C9B5B55D30A596E47D83DD93B9541CA9D09A09B6FA21</t>
  </si>
  <si>
    <t>스테인리스강판</t>
  </si>
  <si>
    <t>스테인리스강판, STS304, 1.2mm</t>
  </si>
  <si>
    <t>5D30A596E47D83DD93B85BED39C6FBBF01C652</t>
  </si>
  <si>
    <t>5A16F5F9C872858EC3105371C9B5B55D30A596E47D83DD93B85BED39C6FBBF01C652</t>
  </si>
  <si>
    <t>각종 잡철물 제작 설치</t>
  </si>
  <si>
    <t>철재, 간단(강판의 가공설치)</t>
  </si>
  <si>
    <t>5A1625B6857A523DB3A652EDA9940A</t>
  </si>
  <si>
    <t>5A16F5F9C872858EC3105371C9B5B55A1625B6857A523DB3A652EDA9940A</t>
  </si>
  <si>
    <t>스테인리스, 간단(강판의 가공설치)</t>
  </si>
  <si>
    <t>5A1625B6857A5200730B579DC92136</t>
  </si>
  <si>
    <t>5A16F5F9C872858EC3105371C9B5B55A1625B6857A5200730B579DC92136</t>
  </si>
  <si>
    <t>삼각, 5mm이하, 방균용</t>
  </si>
  <si>
    <t>5A160568D07D2F9423D651B5E9372C</t>
  </si>
  <si>
    <t>5A16F5F9C872858EC3105371C9B5B55A160568D07D2F9423D651B5E9372C</t>
  </si>
  <si>
    <t>5D15D5C352769C65735653EBD95ED5B238CF49</t>
  </si>
  <si>
    <t>5A16F5F9C872858EC3105371C9B5B55D15D5C352769C65735653EBD95ED5B238CF49</t>
  </si>
  <si>
    <t>철강설, 스텐레스, 작업설부산물</t>
  </si>
  <si>
    <t>5D15D5C352769C65735653EBD95ED5B238CEA4</t>
  </si>
  <si>
    <t>5A16F5F9C872858EC3105371C9B5B55D15D5C352769C65735653EBD95ED5B238CEA4</t>
  </si>
  <si>
    <t>시멘트 액체방수  바닥  M2  건축 12-7-2   ( 호표 52 )</t>
  </si>
  <si>
    <t>호표 52</t>
  </si>
  <si>
    <t>건축 12-7-2</t>
  </si>
  <si>
    <t>시멘트(별도)</t>
  </si>
  <si>
    <t>5D30A596E57E03ED836155FCE99A45F9B90591</t>
  </si>
  <si>
    <t>5A160567CB7AF5BA639E59EB795EBE5D30A596E57E03ED836155FCE99A45F9B90591</t>
  </si>
  <si>
    <t>(별도)</t>
  </si>
  <si>
    <t>5D15D5C35A7BFBFA136A559CF9F2C625E55BCE</t>
  </si>
  <si>
    <t>5A160567CB7AF5BA639E59EB795EBE5D15D5C35A7BFBFA136A559CF9F2C625E55BCE</t>
  </si>
  <si>
    <t>기타도막방수재</t>
  </si>
  <si>
    <t>기타도막방수재, 방수액고점도(1:50희석)</t>
  </si>
  <si>
    <t>5D15E5E95879035B639E590169248AD1D67D2B</t>
  </si>
  <si>
    <t>5A160567CB7AF5BA639E59EB795EBE5D15E5E95879035B639E590169248AD1D67D2B</t>
  </si>
  <si>
    <t>바닥, - 재료 별도 - 18-1/4 삭제</t>
  </si>
  <si>
    <t>5A160567CA788B26F3FA56CCA9E849</t>
  </si>
  <si>
    <t>5A160567CB7AF5BA639E59EB795EBE5A160567CA788B26F3FA56CCA9E849</t>
  </si>
  <si>
    <t>시멘트 액체방수  벽  M2  건축 12-7-2   ( 호표 53 )</t>
  </si>
  <si>
    <t>호표 53</t>
  </si>
  <si>
    <t>5A160567C87DAD6223BF5AE61975A15D30A596E57E03ED836155FCE99A45F9B90591</t>
  </si>
  <si>
    <t>5A160567C87DAD6223BF5AE61975A15D15D5C35A7BFBFA136A559CF9F2C625E55BCE</t>
  </si>
  <si>
    <t>5A160567C87DAD6223BF5AE61975A15D15E5E95879035B639E590169248AD1D67D2B</t>
  </si>
  <si>
    <t>벽,   - 재료 별도 - 18-1/4 삭제</t>
  </si>
  <si>
    <t>5A160567CA788B26E3D35451D9EDCF</t>
  </si>
  <si>
    <t>5A160567C87DAD6223BF5AE61975A15A160567CA788B26E3D35451D9EDCF</t>
  </si>
  <si>
    <t>시멘트 액체방수  천정  M2  건축 12-7-2   ( 호표 54 )</t>
  </si>
  <si>
    <t>호표 54</t>
  </si>
  <si>
    <t>5A160567C87DAD6223BF5AE61975A05D30A596E57E03ED836155FCE99A45F9B90591</t>
  </si>
  <si>
    <t>5A160567C87DAD6223BF5AE61975A05D15D5C35A7BFBFA136A559CF9F2C625E55BCE</t>
  </si>
  <si>
    <t>5A160567C87DAD6223BF5AE61975A05D15E5E95879035B639E590169248AD1D67D2B</t>
  </si>
  <si>
    <t>5A160567C87DAD6223BF5AE61975A05A160567CA788B26E3D35451D9EDCF</t>
  </si>
  <si>
    <t>고무아스팔트 도막방수 / 바닥  FINE SEAL COAT 도막방수, 3.0t, A-Type  M2     ( 호표 55 )</t>
  </si>
  <si>
    <t>호표 55</t>
  </si>
  <si>
    <t>FINE SEAL COAT</t>
  </si>
  <si>
    <t>HFS-100</t>
  </si>
  <si>
    <t>5D15E5E95879035BF3F251D46969278DCE584E</t>
  </si>
  <si>
    <t>5A16056F01792C2033145C21B9675B5D15E5E95879035BF3F251D46969278DCE584E</t>
  </si>
  <si>
    <t>수용성아스팔트프라이머</t>
  </si>
  <si>
    <t>HFP-110</t>
  </si>
  <si>
    <t>5D15E5E95879035BF3F251D46969278DCE5955</t>
  </si>
  <si>
    <t>5A16056F01792C2033145C21B9675B5D15E5E95879035BF3F251D46969278DCE5955</t>
  </si>
  <si>
    <t>부직포</t>
  </si>
  <si>
    <t>HFS-120</t>
  </si>
  <si>
    <t>5D15E5E95879035BF3F251D46969278DCE5A7C</t>
  </si>
  <si>
    <t>5A16056F01792C2033145C21B9675B5D15E5E95879035BF3F251D46969278DCE5A7C</t>
  </si>
  <si>
    <t>방수공</t>
  </si>
  <si>
    <t>5AC235BE0A707BF6C349567599F97ED497CD4E</t>
  </si>
  <si>
    <t>5A16056F01792C2033145C21B9675B5AC235BE0A707BF6C349567599F97ED497CD4E</t>
  </si>
  <si>
    <t>5A16056F01792C2033145C21B9675B5AC235BE0A707BF6C349567599F97ED497CF77</t>
  </si>
  <si>
    <t>고무아스팔트 도막방수 / 벽  FINE SEAL COAT 도막방수, 3.0t, A-Type  M2     ( 호표 56 )</t>
  </si>
  <si>
    <t>호표 56</t>
  </si>
  <si>
    <t>5A16056F01792C2033145C21B967585D15E5E95879035BF3F251D46969278DCE584E</t>
  </si>
  <si>
    <t>5A16056F01792C2033145C21B967585D15E5E95879035BF3F251D46969278DCE5955</t>
  </si>
  <si>
    <t>5A16056F01792C2033145C21B967585D15E5E95879035BF3F251D46969278DCE5A7C</t>
  </si>
  <si>
    <t>5A16056F01792C2033145C21B967585AC235BE0A707BF6C349567599F97ED497CD4E</t>
  </si>
  <si>
    <t>5A16056F01792C2033145C21B967585AC235BE0A707BF6C349567599F97ED497CF77</t>
  </si>
  <si>
    <t>무기질탄성도막방수  RH-3공법, 비노출, 바닥(K.S. 및 친환경 인증)  M2     ( 호표 57 )</t>
  </si>
  <si>
    <t>호표 57</t>
  </si>
  <si>
    <t>스타코트 에멀젼</t>
  </si>
  <si>
    <t>HE-1000</t>
  </si>
  <si>
    <t>5D15E5E95879035BF3F251D46969278DCE5B02</t>
  </si>
  <si>
    <t>5A16056D537344B653E558A3E903475D15E5E95879035BF3F251D46969278DCE5B02</t>
  </si>
  <si>
    <t>스타코트 파우더</t>
  </si>
  <si>
    <t>HP-1000</t>
  </si>
  <si>
    <t>5D15E5E95879035BF3F251D46969278DCE5C29</t>
  </si>
  <si>
    <t>5A16056D537344B653E558A3E903475D15E5E95879035BF3F251D46969278DCE5C29</t>
  </si>
  <si>
    <t>5A16056D537344B653E558A3E903475AC235BE0A707BF6C349567599F97ED497CD4E</t>
  </si>
  <si>
    <t>5A16056D537344B653E558A3E903475AC235BE0A707BF6C349567599F97ED497CF77</t>
  </si>
  <si>
    <t>무기질탄성도막방수  RH-3공법, 비노출, 벽체(K.S. 및 친환경 인증)  M2     ( 호표 58 )</t>
  </si>
  <si>
    <t>호표 58</t>
  </si>
  <si>
    <t>5A16056D50760ECE53C5535EC902A35D15E5E95879035BF3F251D46969278DCE5B02</t>
  </si>
  <si>
    <t>5A16056D50760ECE53C5535EC902A35D15E5E95879035BF3F251D46969278DCE5C29</t>
  </si>
  <si>
    <t>5A16056D50760ECE53C5535EC902A35AC235BE0A707BF6C349567599F97ED497CD4E</t>
  </si>
  <si>
    <t>5A16056D50760ECE53C5535EC902A35AC235BE0A707BF6C349567599F97ED497CF77</t>
  </si>
  <si>
    <t>폴리우레아방수  바닥  M2     ( 호표 59 )</t>
  </si>
  <si>
    <t>호표 59</t>
  </si>
  <si>
    <t>프라이머</t>
  </si>
  <si>
    <t>KG</t>
  </si>
  <si>
    <t>5A164580B972FECB033D5A8F69C8CB</t>
  </si>
  <si>
    <t>5A1605624979513D93205EE2E9601F5A164580B972FECB033D5A8F69C8CB</t>
  </si>
  <si>
    <t>바탕조정재</t>
  </si>
  <si>
    <t>5A164580B972FECB033D5A8F69C8CA</t>
  </si>
  <si>
    <t>5A1605624979513D93205EE2E9601F5A164580B972FECB033D5A8F69C8CA</t>
  </si>
  <si>
    <t>폴리우레아</t>
  </si>
  <si>
    <t>5A164580B972FECB033D5A8F69C8C9</t>
  </si>
  <si>
    <t>5A1605624979513D93205EE2E9601F5A164580B972FECB033D5A8F69C8C9</t>
  </si>
  <si>
    <t>탑코팅</t>
  </si>
  <si>
    <t>5A164580B972FECB033D5A8F69C8C8</t>
  </si>
  <si>
    <t>5A1605624979513D93205EE2E9601F5A164580B972FECB033D5A8F69C8C8</t>
  </si>
  <si>
    <t>5A1605624979513D93205EE2E9601F5AC235BE0A707BF6C349567599F97ED497CD4E</t>
  </si>
  <si>
    <t>5A1605624979513D93205EE2E9601F5AC235BE0A707BF6C349567599F97ED497CF77</t>
  </si>
  <si>
    <t>폴리우레아방수  천장  M2     ( 호표 60 )</t>
  </si>
  <si>
    <t>호표 60</t>
  </si>
  <si>
    <t>5A1605624979513D93205EE2E9601C5A164580B972FECB033D5A8F69C8CB</t>
  </si>
  <si>
    <t>5A1605624979513D93205EE2E9601C5A164580B972FECB033D5A8F69C8CA</t>
  </si>
  <si>
    <t>5A1605624979513D93205EE2E9601C5A164580B972FECB033D5A8F69C8C9</t>
  </si>
  <si>
    <t>5A1605624979513D93205EE2E9601C5A164580B972FECB033D5A8F69C8C8</t>
  </si>
  <si>
    <t>5A1605624979513D93205EE2E9601C5AC235BE0A707BF6C349567599F97ED497CD4E</t>
  </si>
  <si>
    <t>5A1605624979513D93205EE2E9601C5AC235BE0A707BF6C349567599F97ED497CF77</t>
  </si>
  <si>
    <t>폴리우레아방수  벽  M2     ( 호표 61 )</t>
  </si>
  <si>
    <t>호표 61</t>
  </si>
  <si>
    <t>5A1605624979513D93205EE2E9601D5A164580B972FECB033D5A8F69C8CB</t>
  </si>
  <si>
    <t>5A1605624979513D93205EE2E9601D5A164580B972FECB033D5A8F69C8CA</t>
  </si>
  <si>
    <t>5A1605624979513D93205EE2E9601D5A164580B972FECB033D5A8F69C8C9</t>
  </si>
  <si>
    <t>5A1605624979513D93205EE2E9601D5A164580B972FECB033D5A8F69C8C8</t>
  </si>
  <si>
    <t>5A1605624979513D93205EE2E9601D5AC235BE0A707BF6C349567599F97ED497CD4E</t>
  </si>
  <si>
    <t>5A1605624979513D93205EE2E9601D5AC235BE0A707BF6C349567599F97ED497CF77</t>
  </si>
  <si>
    <t>배수판설치  지하용수, 500*500*45mm  M2     ( 호표 62 )</t>
  </si>
  <si>
    <t>호표 62</t>
  </si>
  <si>
    <t>배수판</t>
  </si>
  <si>
    <t>500*500*45mm, 지하용수</t>
  </si>
  <si>
    <t>5D4105E3FB73553E23C154E189526504CD7634</t>
  </si>
  <si>
    <t>5A1605636E7F11F393E850BF29D92A5D4105E3FB73553E23C154E189526504CD7634</t>
  </si>
  <si>
    <t>토목용부직포</t>
  </si>
  <si>
    <t>토목용부직포, 부직포, 장섬유</t>
  </si>
  <si>
    <t>5D30A596E6789689E3775E36B940AC885D6F9E</t>
  </si>
  <si>
    <t>5A1605636E7F11F393E850BF29D92A5D30A596E6789689E3775E36B940AC885D6F9E</t>
  </si>
  <si>
    <t>5A1605636E7F11F393E850BF29D92A5AC235BE0A707BF6C349567599F97ED497CF76</t>
  </si>
  <si>
    <t>5A1605636E7F11F393E850BF29D92A5AC235BE0A707BF6C349567599F97ED497CF77</t>
  </si>
  <si>
    <t>배수판설치  벽, T70  M2     ( 호표 63 )</t>
  </si>
  <si>
    <t>호표 63</t>
  </si>
  <si>
    <t>500*500*70mm, 벽체용</t>
  </si>
  <si>
    <t>5D4105E3FB73553E23C154E189526504CF2030</t>
  </si>
  <si>
    <t>5A1605636D7EB345336E593BE90329365D4105E3FB73553E23C154E189526504CF2030</t>
  </si>
  <si>
    <t>내장공</t>
  </si>
  <si>
    <t>5AC235BE0A707BF6C349567599F97ED497CCA1</t>
  </si>
  <si>
    <t>5A1605636D7EB345336E593BE90329365AC235BE0A707BF6C349567599F97ED497CCA1</t>
  </si>
  <si>
    <t>5A1605636D7EB345336E593BE90329365AC235BE0A707BF6C349567599F97ED497CF76</t>
  </si>
  <si>
    <t>5A1605636D7EB345336E593BE90329365AC235BE0A707BF6C349567599F97ED497CF77</t>
  </si>
  <si>
    <t>5A1605636D7EB345336E593BE90329365B0FE5AE7477F3C133A45DE3096D001</t>
  </si>
  <si>
    <t>보호모르타르 / 바닥  콘크리트면, 24mm  M2  건축 3-1-1   ( 호표 64 )</t>
  </si>
  <si>
    <t>호표 64</t>
  </si>
  <si>
    <t>건축 3-1-1</t>
  </si>
  <si>
    <t>5A16056477791B086392586729D6175A16F5F2987B2097E31455BE99E1CA</t>
  </si>
  <si>
    <t>5A16056477791B086392586729D6175A1655EE447A78BE532B5DFB29C453</t>
  </si>
  <si>
    <t>보호모르타르 / 벽  콘크리트면, 18mm  M2  건축 3-1-1   ( 호표 65 )</t>
  </si>
  <si>
    <t>호표 65</t>
  </si>
  <si>
    <t>5A16056477791B35B31750A91918D85A16F5F2987B2097E31455BE99E1CA</t>
  </si>
  <si>
    <t>5A16056477791B35B31750A91918D85A1655EE447A78BE532B5DCFE91E45</t>
  </si>
  <si>
    <t>보호모르타르 / 천정  콘크리트면, 15mm  M2  건축 3-1-1   ( 호표 66 )</t>
  </si>
  <si>
    <t>호표 66</t>
  </si>
  <si>
    <t>5A16056477791B35834657F8F985285A16F5F2987B2097E31455BE99E1CA</t>
  </si>
  <si>
    <t>5A16056477791B35834657F8F985285A1655EE447A78BE532B5DCFE91E45</t>
  </si>
  <si>
    <t>수밀코킹(실리콘)  삼각, 10mm, 창호주위  M  건축 6-6-1   ( 호표 67 )</t>
  </si>
  <si>
    <t>호표 67</t>
  </si>
  <si>
    <t>건축 6-6-1</t>
  </si>
  <si>
    <t>실링재</t>
  </si>
  <si>
    <t>실링재, 실리콘, 비초산, 유리용, 창호주위</t>
  </si>
  <si>
    <t>5D30B5BFBA70BE5623515CE76908C6E6C60771</t>
  </si>
  <si>
    <t>5A160568D2782011938B5B08D9F3DB5D30B5BFBA70BE5623515CE76908C6E6C60771</t>
  </si>
  <si>
    <t>수밀코킹</t>
  </si>
  <si>
    <t>5A160568D17FAA98E33E50F119A979</t>
  </si>
  <si>
    <t>5A160568D2782011938B5B08D9F3DB5A160568D17FAA98E33E50F119A979</t>
  </si>
  <si>
    <t>루프드레인 설치  수직형, D100㎜  개소  건축 7-3-1   ( 호표 68 )</t>
  </si>
  <si>
    <t>호표 68</t>
  </si>
  <si>
    <t>건축 7-3-1</t>
  </si>
  <si>
    <t>루프드레인</t>
  </si>
  <si>
    <t>루프드레인, ISRD1610, 100mm</t>
  </si>
  <si>
    <t>5D30A596E170750013B053D1F94AB07C3DB5C2</t>
  </si>
  <si>
    <t>5A1635A1B87AE6A603A75B6529B4BA5D30A596E170750013B053D1F94AB07C3DB5C2</t>
  </si>
  <si>
    <t>잡재료</t>
  </si>
  <si>
    <t>재료비의 2%</t>
  </si>
  <si>
    <t>5A1635A1B87AE6A603A75B6529B4BA5B0FE5AE7477F3C133A45DE3096D001</t>
  </si>
  <si>
    <t>5A1635A1B87ACBDAB305563E89E1AA</t>
  </si>
  <si>
    <t>5A1635A1B87AE6A603A75B6529B4BA5A1635A1B87ACBDAB305563E89E1AA</t>
  </si>
  <si>
    <t>와이어메시 바닥깔기  #8-150*150  M2  건축 8-1-3   ( 호표 69 )</t>
  </si>
  <si>
    <t>호표 69</t>
  </si>
  <si>
    <t>건축 8-1-3</t>
  </si>
  <si>
    <t>용접철망</t>
  </si>
  <si>
    <t>용접철망, 와이어메시, #8-150*150</t>
  </si>
  <si>
    <t>5D30A596E57E0307A3C25050D9718582D6257C</t>
  </si>
  <si>
    <t>5A1625BFE176813A83005DD8F999B15D30A596E57E0307A3C25050D9718582D6257C</t>
  </si>
  <si>
    <t>주재료비의 3%</t>
  </si>
  <si>
    <t>5A1625BFE176813A83005DD8F999B15B0FE5AE7477F3C133A45DE3096D001</t>
  </si>
  <si>
    <t>1800*1800 기준</t>
  </si>
  <si>
    <t>5A1625BFE176813A83005DD8F99FD9</t>
  </si>
  <si>
    <t>5A1625BFE176813A83005DD8F999B15A1625BFE176813A83005DD8F99FD9</t>
  </si>
  <si>
    <t>트랜치/주차통로  아연도그레이팅, W200. I-50*5*3t  M     ( 호표 70 )</t>
  </si>
  <si>
    <t>호표 70</t>
  </si>
  <si>
    <t>스틸그레이팅,측구용(20T)</t>
  </si>
  <si>
    <t>I-50*5*3, 995*400</t>
  </si>
  <si>
    <t>5D30A596E47D9C46A3265ADA1905F08148E64D</t>
  </si>
  <si>
    <t>5A1625BC287610B813E453F9C97BF15D30A596E47D9C46A3265ADA1905F08148E64D</t>
  </si>
  <si>
    <t>ㄱ형강</t>
  </si>
  <si>
    <t>ㄱ형강, 등변, 50*50*4mm</t>
  </si>
  <si>
    <t>5D30A596E47DBF6C13B351DA59E5C4697B0362</t>
  </si>
  <si>
    <t>5A1625BC287610B813E453F9C97BF15D30A596E47DBF6C13B351DA59E5C4697B0362</t>
  </si>
  <si>
    <t>평강</t>
  </si>
  <si>
    <t>평강, t6*38∼75mm</t>
  </si>
  <si>
    <t>5D30A596E47DBF53A3225D46A9B466DD87BCC7</t>
  </si>
  <si>
    <t>5A1625BC287610B813E453F9C97BF15D30A596E47DBF53A3225D46A9B466DD87BCC7</t>
  </si>
  <si>
    <t>평강, t3*19∼50mm</t>
  </si>
  <si>
    <t>5D30A596E47DBF53A3225D46A9B466DD87BCC4</t>
  </si>
  <si>
    <t>5A1625BC287610B813E453F9C97BF15D30A596E47DBF53A3225D46A9B466DD87BCC4</t>
  </si>
  <si>
    <t>철재, 간단</t>
  </si>
  <si>
    <t>5A1625B6857A522313AB542169BDB2</t>
  </si>
  <si>
    <t>5A1625BC287610B813E453F9C97BF15A1625B6857A522313AB542169BDB2</t>
  </si>
  <si>
    <t>아연도금</t>
  </si>
  <si>
    <t>5D30A596E47D83A0531B5DBDA9DE67974C78C3</t>
  </si>
  <si>
    <t>5A1625BC287610B813E453F9C97BF15D30A596E47D83A0531B5DBDA9DE67974C78C3</t>
  </si>
  <si>
    <t>철재면, 1회, 2종</t>
  </si>
  <si>
    <t>5A1665D74C768586130F5C369946D9</t>
  </si>
  <si>
    <t>5A1625BC287610B813E453F9C97BF15A1665D74C768586130F5C369946D9</t>
  </si>
  <si>
    <t>5A1625BC287610B813E453F9C97BF15A1665D4F97CE8FC33BA55DFF97870</t>
  </si>
  <si>
    <t>5A1625BC287610B813E453F9C97BF15D15D5C352769C65735653EBD95ED5B238CF49</t>
  </si>
  <si>
    <t>오픈트랜치  한면, L-25*25*3t 아연도금  M     ( 호표 71 )</t>
  </si>
  <si>
    <t>호표 71</t>
  </si>
  <si>
    <t>ㄱ형강, 등변, 25*25*3mm</t>
  </si>
  <si>
    <t>5D30A596E47DBF6C13B351DA59E5C4697B0369</t>
  </si>
  <si>
    <t>5A1625BC287610AFC3C25E9679D4FC5D30A596E47DBF6C13B351DA59E5C4697B0369</t>
  </si>
  <si>
    <t>5A1625BC287610AFC3C25E9679D4FC5D30A596E47DBF53A3225D46A9B466DD87BCC4</t>
  </si>
  <si>
    <t>5A1625BC287610AFC3C25E9679D4FC5A1625B6857A522313AB542169BDB2</t>
  </si>
  <si>
    <t>5A1625BC287610AFC3C25E9679D4FC5D30A596E47D83A0531B5DBDA9DE67974C78C3</t>
  </si>
  <si>
    <t>5A1625BC287610AFC3C25E9679D4FC5A1665D74C768586130F5C369946D9</t>
  </si>
  <si>
    <t>5A1625BC287610AFC3C25E9679D4FC5D15D5C352769C65735653EBD95ED5B238CF49</t>
  </si>
  <si>
    <t>스테인리스핸드레일  D50.8+25.4*1.5t, H:900  M     ( 호표 72 )</t>
  </si>
  <si>
    <t>호표 72</t>
  </si>
  <si>
    <t>기계구조용스테인리스강관</t>
  </si>
  <si>
    <t>기계구조용스테인리스강관, ∮50.8*1.5mm</t>
  </si>
  <si>
    <t>5D4105E3FB7367AFC3305C49D9C89C791013DA</t>
  </si>
  <si>
    <t>5A1625B8B37A140633BF5B00A956755D4105E3FB7367AFC3305C49D9C89C791013DA</t>
  </si>
  <si>
    <t>기계구조용스테인리스강관, ∮25.4*1.2mm</t>
  </si>
  <si>
    <t>5D4105E3FB7367AFC3305C49D9C89C791F9FB2</t>
  </si>
  <si>
    <t>5A1625B8B37A140633BF5B00A956755D4105E3FB7367AFC3305C49D9C89C791F9FB2</t>
  </si>
  <si>
    <t>세트앵커</t>
  </si>
  <si>
    <t>세트앵커, M10*L75mm</t>
  </si>
  <si>
    <t>5D30B5BCE172B0E1E394521B9923C59E6213C7</t>
  </si>
  <si>
    <t>5A1625B8B37A140633BF5B00A956755D30B5BCE172B0E1E394521B9923C59E6213C7</t>
  </si>
  <si>
    <t>스테인리스 CAP</t>
  </si>
  <si>
    <t>D60*1.2t</t>
  </si>
  <si>
    <t>5A1625B8B07ECF6793AB5771097C14</t>
  </si>
  <si>
    <t>5A1625B8B37A140633BF5B00A956755A1625B8B07ECF6793AB5771097C14</t>
  </si>
  <si>
    <t>용접식난간 설치</t>
  </si>
  <si>
    <t>주자재 제작설치, 경량철물(스테인리스)</t>
  </si>
  <si>
    <t>5A1625B8B07ECF67B3585CC869578F</t>
  </si>
  <si>
    <t>5A1625B8B37A140633BF5B00A956755A1625B8B07ECF67B3585CC869578F</t>
  </si>
  <si>
    <t>5A1625B8B37A140633BF5B00A956755D15D5C352769C65735653EBD95ED5B238CEA4</t>
  </si>
  <si>
    <t>스틸난간대설치  D50.8+25.4*1.4t, H:900  M     ( 호표 73 )</t>
  </si>
  <si>
    <t>호표 73</t>
  </si>
  <si>
    <t>일반구조용탄소강관</t>
  </si>
  <si>
    <t>일반구조용탄소강관, 열연, ∮50.8*1.4mm</t>
  </si>
  <si>
    <t>5D4105E3FB7367AFC33F549059F2BDC6616756</t>
  </si>
  <si>
    <t>5A1625B8B07ECF44C3B65C8049E00A5D4105E3FB7367AFC33F549059F2BDC6616756</t>
  </si>
  <si>
    <t>일반구조용탄소강관, 열연, ∮25.4*1.4mm</t>
  </si>
  <si>
    <t>5D4105E3FB7367AFC33F549059F2BDC6616753</t>
  </si>
  <si>
    <t>5A1625B8B07ECF44C3B65C8049E00A5D4105E3FB7367AFC33F549059F2BDC6616753</t>
  </si>
  <si>
    <t>5A1625B8B07ECF44C3B65C8049E00A5D30B5BCE172B0E1E394521B9923C59E6213C7</t>
  </si>
  <si>
    <t>스틸 CAP</t>
  </si>
  <si>
    <t>D60*1.4t</t>
  </si>
  <si>
    <t>5A1625B8B07ECF44A3895D4FC91EA8</t>
  </si>
  <si>
    <t>5A1625B8B07ECF44C3B65C8049E00A5A1625B8B07ECF44A3895D4FC91EA8</t>
  </si>
  <si>
    <t>주자재 제작설치, 철제 난간</t>
  </si>
  <si>
    <t>5A1625B8B07ECF44E3645A44D94140</t>
  </si>
  <si>
    <t>5A1625B8B07ECF44C3B65C8049E00A5A1625B8B07ECF44E3645A44D94140</t>
  </si>
  <si>
    <t>5A1625B8B07ECF44C3B65C8049E00A5A1665D74C768586130F5C369946D9</t>
  </si>
  <si>
    <t>5A1625B8B07ECF44C3B65C8049E00A5A1665D4F97CE8FC33BA55DFF97870</t>
  </si>
  <si>
    <t>5A1625B8B07ECF44C3B65C8049E00A5D15D5C352769C65735653EBD95ED5B238CF49</t>
  </si>
  <si>
    <t>스테인리스사다리 / ELEV PIT  400*1800, D38.1+22.3*2t  개     ( 호표 74 )</t>
  </si>
  <si>
    <t>호표 74</t>
  </si>
  <si>
    <t>스테인리스사다리</t>
  </si>
  <si>
    <t>W:400, D38.1+22.3*2t</t>
  </si>
  <si>
    <t>5A1625B95B731963A371586F292C25</t>
  </si>
  <si>
    <t>5A1625B95B73196393685E766983DF5A1625B95B731963A371586F292C25</t>
  </si>
  <si>
    <t>스틸점검구뚜껑  아연GT, 600*600. I-50*5*3t  개     ( 호표 75 )</t>
  </si>
  <si>
    <t>호표 75</t>
  </si>
  <si>
    <t>스틸그레이팅</t>
  </si>
  <si>
    <t>스틸그레이팅, 집배수용, I-50*5*3, 995*500(t14)</t>
  </si>
  <si>
    <t>5D30A596E47D9C46A3265ADA1905F08148E2E7</t>
  </si>
  <si>
    <t>5A1625BC2F791FE7C31252C4199D9F5D30A596E47D9C46A3265ADA1905F08148E2E7</t>
  </si>
  <si>
    <t>5A1625BC2F791FE7C31252C4199D9F5D30A596E47DBF6C13B351DA59E5C4697B0362</t>
  </si>
  <si>
    <t>5A1625BC2F791FE7C31252C4199D9F5D30A596E47DBF53A3225D46A9B466DD87BCC7</t>
  </si>
  <si>
    <t>5A1625BC2F791FE7C31252C4199D9F5A1625B6857A522313AB542169BDB2</t>
  </si>
  <si>
    <t>5A1625BC2F791FE7C31252C4199D9F5D30A596E47D83A0531B5DBDA9DE67974C78C3</t>
  </si>
  <si>
    <t>5A1625BC2F791FE7C31252C4199D9F5A1665D74C768586130F5C369946D9</t>
  </si>
  <si>
    <t>5A1625BC2F791FE7C31252C4199D9F5D15D5C352769C65735653EBD95ED5B238CF49</t>
  </si>
  <si>
    <t>모르타르 바름  바닥, 40mm  M2  건축 3-1-1 준용   ( 호표 76 )</t>
  </si>
  <si>
    <t>호표 76</t>
  </si>
  <si>
    <t>건축 3-1-1 준용</t>
  </si>
  <si>
    <t>5A16F5F2987B160C23B45C63A93C065A16F5F2987B2097E31455BE99E1CA</t>
  </si>
  <si>
    <t>5A16F5F2987B160C23B45C63A93C065A1655EE447A78BE532B5DFB29C453</t>
  </si>
  <si>
    <t>표면 마무리  기계마감  M2  건축 9-1-4   ( 호표 77 )</t>
  </si>
  <si>
    <t>호표 77</t>
  </si>
  <si>
    <t>건축 9-1-4</t>
  </si>
  <si>
    <t>미장공</t>
  </si>
  <si>
    <t>5AC235BE0A707BF6C349567599F97ED497CD4F</t>
  </si>
  <si>
    <t>5A16F5F29D73671DB3F654E0792DE85AC235BE0A707BF6C349567599F97ED497CD4F</t>
  </si>
  <si>
    <t>인력품의 9%</t>
  </si>
  <si>
    <t>5A16F5F29D73671DB3F654E0792DE85B0FE5AE7477F3C133A45DE3096D001</t>
  </si>
  <si>
    <t>표면 마무리  기계마감,  방수하부  M2  건축 9-1-4   ( 호표 78 )</t>
  </si>
  <si>
    <t>호표 78</t>
  </si>
  <si>
    <t>5A16F5F29D73671DB3F654E0792DE95AC235BE0A707BF6C349567599F97ED497CD4F</t>
  </si>
  <si>
    <t>5A16F5F29D73671DB3F654E0792DE95B0FE5AE7477F3C133A45DE3096D001</t>
  </si>
  <si>
    <t>조면처리    M2  건축 9-1-4   ( 호표 79 )</t>
  </si>
  <si>
    <t>호표 79</t>
  </si>
  <si>
    <t>5A16F5F29D73671DA3EF558D59B10D5AC235BE0A707BF6C349567599F97ED497CD4F</t>
  </si>
  <si>
    <t>모르타르 바름  내벽, 18mm, 3.6m 이하  M2  건축 9-1-2   ( 호표 80 )</t>
  </si>
  <si>
    <t>호표 80</t>
  </si>
  <si>
    <t>건축 9-1-2</t>
  </si>
  <si>
    <t>5A16F5F2987B3121D3A05E073916B45A16F5F2987B2097E31455BE99E1CA</t>
  </si>
  <si>
    <t>3.6m 이하, 3회(T=24mm 이하 기준)</t>
  </si>
  <si>
    <t>5A16F5F2987B31050333579C29F5ED</t>
  </si>
  <si>
    <t>5A16F5F2987B3121D3A05E073916B45A16F5F2987B31050333579C29F5ED</t>
  </si>
  <si>
    <t>모르타르 바름  외벽, 18mm  M2  건축 9-1-2   ( 호표 81 )</t>
  </si>
  <si>
    <t>호표 81</t>
  </si>
  <si>
    <t>5A16F5F2987B312193C5511F29D9785A16F5F2987B2097E31455BE99E1CA</t>
  </si>
  <si>
    <t>5A16F5F2987B312193C5511F29D9785A16F5F2987B31050333579C29F5ED</t>
  </si>
  <si>
    <t>콘크리트면처리  내벽  M2  건축 9-2-3   ( 호표 82 )</t>
  </si>
  <si>
    <t>호표 82</t>
  </si>
  <si>
    <t>건축 9-2-3</t>
  </si>
  <si>
    <t>5A16F5F29B70648453275BF6E953B55AC235BE0A707BF6C349567599F97ED497CD4F</t>
  </si>
  <si>
    <t>5A16F5F29B70648453275BF6E953B55AC235BE0A707BF6C349567599F97ED497CF77</t>
  </si>
  <si>
    <t>5A16F5F29B70648453275BF6E953B55D30A596E57E03ED836155FCE99A45F9B90591</t>
  </si>
  <si>
    <t>감수제</t>
  </si>
  <si>
    <t>감수제, 혼화제, 메도로스1000</t>
  </si>
  <si>
    <t>g</t>
  </si>
  <si>
    <t>5D15E5E9587903BC83415A71394AA7278546B2</t>
  </si>
  <si>
    <t>5A16F5F29B70648453275BF6E953B55D15E5E9587903BC83415A71394AA7278546B2</t>
  </si>
  <si>
    <t>콘크리트면처리  외벽  M2  건축 9-2-3   ( 호표 83 )</t>
  </si>
  <si>
    <t>호표 83</t>
  </si>
  <si>
    <t>5A16F5F29B70648453275BF6E953B65AC235BE0A707BF6C349567599F97ED497CD4F</t>
  </si>
  <si>
    <t>5A16F5F29B70648453275BF6E953B65AC235BE0A707BF6C349567599F97ED497CF77</t>
  </si>
  <si>
    <t>5A16F5F29B70648453275BF6E953B65D30A596E57E03ED836155FCE99A45F9B90591</t>
  </si>
  <si>
    <t>5A16F5F29B70648453275BF6E953B65D15E5E9587903BC83415A71394AA7278546B2</t>
  </si>
  <si>
    <t>콘크리트면처리  외벽, 방수하부  M2  건축 9-2-3   ( 호표 84 )</t>
  </si>
  <si>
    <t>호표 84</t>
  </si>
  <si>
    <t>5A16F5F29B70648453275BF6E953B75AC235BE0A707BF6C349567599F97ED497CD4F</t>
  </si>
  <si>
    <t>5A16F5F29B70648453275BF6E953B75AC235BE0A707BF6C349567599F97ED497CF77</t>
  </si>
  <si>
    <t>5A16F5F29B70648453275BF6E953B75D30A596E57E03ED836155FCE99A45F9B90591</t>
  </si>
  <si>
    <t>5A16F5F29B70648453275BF6E953B75D15E5E9587903BC83415A71394AA7278546B2</t>
  </si>
  <si>
    <t>콘크리트면처리  내천정  M2  건축 9-2-3   ( 호표 85 )</t>
  </si>
  <si>
    <t>호표 85</t>
  </si>
  <si>
    <t>5A16F5F29B70648453275BF6F978905AC235BE0A707BF6C349567599F97ED497CD4F</t>
  </si>
  <si>
    <t>5A16F5F29B70648453275BF6F978905AC235BE0A707BF6C349567599F97ED497CF77</t>
  </si>
  <si>
    <t>5A16F5F29B70648453275BF6F978905D30A596E57E03ED836155FCE99A45F9B90591</t>
  </si>
  <si>
    <t>5A16F5F29B70648453275BF6F978905D15E5E9587903BC83415A71394AA7278546B2</t>
  </si>
  <si>
    <t>노임할증</t>
  </si>
  <si>
    <t>인력품의 20%</t>
  </si>
  <si>
    <t>5A16F5F29B70648453275BF6F978905B0FE5AE7477F3C133A45DE3096D001</t>
  </si>
  <si>
    <t>창호주위 발포우레탄 충전    M  건축 9-3-2   ( 호표 86 )</t>
  </si>
  <si>
    <t>호표 86</t>
  </si>
  <si>
    <t>건축 9-3-2</t>
  </si>
  <si>
    <t>5A16458F2676BB02C3A55395E998F65AC235BE0A707BF6C349567599F97ED497CD4F</t>
  </si>
  <si>
    <t>5A16458F2676BB02C3A55395E998F65AC235BE0A707BF6C349567599F97ED497CF77</t>
  </si>
  <si>
    <t>창호주위 모르타르 충전    M  건축 9-3-1   ( 호표 87 )</t>
  </si>
  <si>
    <t>호표 87</t>
  </si>
  <si>
    <t>건축 9-3-1</t>
  </si>
  <si>
    <t>5A16458F2676BB1333975F1B99B4925AC235BE0A707BF6C349567599F97ED497CD4F</t>
  </si>
  <si>
    <t>5A16458F2676BB1333975F1B99B4925AC235BE0A707BF6C349567599F97ED497CF77</t>
  </si>
  <si>
    <t>5A16458F2676BB1333975F1B99B4925B0FE5AE7477F3C133A45DE3096D001</t>
  </si>
  <si>
    <t>5A16458F2676BB1333975F1B99B4925D30A596E57E03ED836155FCE99A45F9B90591</t>
  </si>
  <si>
    <t>5A16458F2676BB1333975F1B99B4925D15D5C35A7BFBFA136A559CF9F2C625E55BCE</t>
  </si>
  <si>
    <t>알루미늄창호    M2     ( 호표 88 )</t>
  </si>
  <si>
    <t>호표 88</t>
  </si>
  <si>
    <t>알루미늄 프로젝트</t>
  </si>
  <si>
    <t>불소수지 100mm</t>
  </si>
  <si>
    <t>5D30A596E373298FB3E05635F9C902A4DD3B84</t>
  </si>
  <si>
    <t>5A16458B45773054E3F55B5DE95AC85D30A596E373298FB3E05635F9C902A4DD3B84</t>
  </si>
  <si>
    <t>철재도어  편개문  개소     ( 호표 89 )</t>
  </si>
  <si>
    <t>호표 89</t>
  </si>
  <si>
    <t>강재창호 설치 / 여닫이</t>
  </si>
  <si>
    <t>창호면적 m2, 1.0 ~ 3.0 이하</t>
  </si>
  <si>
    <t>5A164588F27D9B9FC3BB552BF97CD0</t>
  </si>
  <si>
    <t>5A164588F27D9B9FC3BB552BF97A235A164588F27D9B9FC3BB552BF97CD0</t>
  </si>
  <si>
    <t>방화문(F:1.6t D:1.0t)</t>
  </si>
  <si>
    <t>편개 0.9*2.1기준 정전분체도장</t>
  </si>
  <si>
    <t>5D30A596E373298F933051BF99AC99B0EDDE88</t>
  </si>
  <si>
    <t>5A164588F27D9B9FC3BB552BF97A235D30A596E373298F933051BF99AC99B0EDDE88</t>
  </si>
  <si>
    <t>철재도어  양개문  개소     ( 호표 90 )</t>
  </si>
  <si>
    <t>호표 90</t>
  </si>
  <si>
    <t>창호면적 m2, 3.0 ~ 6.0 이하</t>
  </si>
  <si>
    <t>5A164588F27D9B9FC3BB552BF97DF7</t>
  </si>
  <si>
    <t>5A164588F27D9B9FC3BB552BF97A205A164588F27D9B9FC3BB552BF97DF7</t>
  </si>
  <si>
    <t>5A164588F27D9B9FC3BB552BF97A205D30A596E373298F933051BF99AC99B0EDDE88</t>
  </si>
  <si>
    <t>스테인리스창호    M2     ( 호표 91 )</t>
  </si>
  <si>
    <t>호표 91</t>
  </si>
  <si>
    <t>5D30A596ED73E2EB03A7572859FF0BE5C5E4899F</t>
  </si>
  <si>
    <t>5A16458B45773054E3F55B5DE95ACB5D30A596ED73E2EB03A7572859FF0BE5C5E4899F</t>
  </si>
  <si>
    <t>도어체크 설치  재료비 별도  개소  건축 10-2-1   ( 호표 92 )</t>
  </si>
  <si>
    <t>호표 92</t>
  </si>
  <si>
    <t>건축 10-2-1</t>
  </si>
  <si>
    <t>창호공</t>
  </si>
  <si>
    <t>5AC235BE0A707BF6C349567599F97ED497CD4C</t>
  </si>
  <si>
    <t>5A16458F23790A4693F15B46C9C3D85AC235BE0A707BF6C349567599F97ED497CD4C</t>
  </si>
  <si>
    <t>5A16458F23790A4693F15B46C9C3D85AC235BE0A707BF6C349567599F97ED497CF77</t>
  </si>
  <si>
    <t>5A16458F23790A4693F15B46C9C3D85B0FE5AE7477F3C133A45DE3096D001</t>
  </si>
  <si>
    <t>도어록 설치 / 일반도어록 강재창호  재료비 별도  개소  건축 10-2-3   ( 호표 93 )</t>
  </si>
  <si>
    <t>호표 93</t>
  </si>
  <si>
    <t>건축 10-2-3</t>
  </si>
  <si>
    <t>5A16458F2379524F83485BF1697E665AC235BE0A707BF6C349567599F97ED497CD4C</t>
  </si>
  <si>
    <t>5A16458F2379524F83485BF1697E665B0FE5AE7477F3C133A45DE3096D001</t>
  </si>
  <si>
    <t>플로어힌지 설치  재료비 별도  개소  건축 10-2-2   ( 호표 94 )</t>
  </si>
  <si>
    <t>호표 94</t>
  </si>
  <si>
    <t>건축 10-2-2</t>
  </si>
  <si>
    <t>5A16458F207C374FA3B45B19994A0B5AC235BE0A707BF6C349567599F97ED497CD4C</t>
  </si>
  <si>
    <t>5A16458F207C374FA3B45B19994A0B5AC235BE0A707BF6C349567599F97ED497CF77</t>
  </si>
  <si>
    <t>5A16458F207C374FA3B45B19994A0B5B0FE5AE7477F3C133A45DE3096D001</t>
  </si>
  <si>
    <t>창호유리설치 / 판유리  유리두께 9mm 이하  M2  건축 10-3-1   ( 호표 95 )</t>
  </si>
  <si>
    <t>호표 95</t>
  </si>
  <si>
    <t>건축 10-3-1</t>
  </si>
  <si>
    <t>유리공</t>
  </si>
  <si>
    <t>5AC235BE0A707BF6C349567599F97ED497CD4D</t>
  </si>
  <si>
    <t>5A16458E1A7F7A0273105FC039CBBE5AC235BE0A707BF6C349567599F97ED497CD4D</t>
  </si>
  <si>
    <t>5A16458E1A7F7A0273105FC039CBBE5AC235BE0A707BF6C349567599F97ED497CF77</t>
  </si>
  <si>
    <t>창호유리설치 / 복층유리  유리두께 24mm 이하  M2  건축 10-3-1   ( 호표 96 )</t>
  </si>
  <si>
    <t>호표 96</t>
  </si>
  <si>
    <t>5A164581437EB9EE8345586DE96B7E5AC235BE0A707BF6C349567599F97ED497CD4D</t>
  </si>
  <si>
    <t>5A164581437EB9EE8345586DE96B7E5AC235BE0A707BF6C349567599F97ED497CF77</t>
  </si>
  <si>
    <t>유리주위 코킹  5*5, 실리콘  M  건축 6-6-1   ( 호표 97 )</t>
  </si>
  <si>
    <t>호표 97</t>
  </si>
  <si>
    <t>5A160568D37A656163CA534C99D0995D30B5BFBA70BE5623515CE76908C6E6C60771</t>
  </si>
  <si>
    <t>복층유리주위 코킹  5*5, 실리콘  M  건축 6-6-1   ( 호표 98 )</t>
  </si>
  <si>
    <t>호표 98</t>
  </si>
  <si>
    <t>5A1645814A71258CE3905A5589F4155D30B5BFBA70BE5623515CE76908C6E6C60771</t>
  </si>
  <si>
    <t>웨더코킹    M     ( 호표 99 )</t>
  </si>
  <si>
    <t>호표 99</t>
  </si>
  <si>
    <t>웨더씰</t>
  </si>
  <si>
    <t>5D30B5BFBA70BE5623515CE76908C6E6C601ED</t>
  </si>
  <si>
    <t>5A160568D37A656163CA534C99D0E85D30B5BFBA70BE5623515CE76908C6E6C601ED</t>
  </si>
  <si>
    <t>코킹공</t>
  </si>
  <si>
    <t>기타 직종</t>
  </si>
  <si>
    <t>5AC235BE0A707BF6C34D5C2499A15AEF0BBCE0</t>
  </si>
  <si>
    <t>5A160568D37A656163CA534C99D0E85AC235BE0A707BF6C34D5C2499A15AEF0BBCE0</t>
  </si>
  <si>
    <t>구조용 코킹    M     ( 호표 100 )</t>
  </si>
  <si>
    <t>호표 100</t>
  </si>
  <si>
    <t>실링재, 실리콘, 비초산, 구조용</t>
  </si>
  <si>
    <t>5D30B5BFBA70BE5623515CE76908C6E6C6077F</t>
  </si>
  <si>
    <t>5A160568D37A381913465D7269288E5D30B5BFBA70BE5623515CE76908C6E6C6077F</t>
  </si>
  <si>
    <t>5A160568D37A381913465D7269288E5AC235BE0A707BF6C34D5C2499A15AEF0BBCE0</t>
  </si>
  <si>
    <t>노턴테이프    M     ( 호표 101 )</t>
  </si>
  <si>
    <t>호표 101</t>
  </si>
  <si>
    <t>노튼테이프</t>
  </si>
  <si>
    <t>5D30B5BFBA70BE5623515CE76908C6E6C601EC</t>
  </si>
  <si>
    <t>5A160568D37A656163CA534C99D0EB5D30B5BFBA70BE5623515CE76908C6E6C601EC</t>
  </si>
  <si>
    <t>5A160568D37A656163CA534C99D0EB5AC235BE0A707BF6C34D5C2499A15AEF0BBCE0</t>
  </si>
  <si>
    <t>에폭시 코팅  롤러칠  M2  건축 11-2-8   ( 호표 102 )</t>
  </si>
  <si>
    <t>호표 102</t>
  </si>
  <si>
    <t>건축 11-2-8</t>
  </si>
  <si>
    <t>에폭시 페인트칠</t>
  </si>
  <si>
    <t>재료비(콘크리트, 시멘트 모르타르용)</t>
  </si>
  <si>
    <t>5A1665DCCE761C50C3F65F8089C2F7</t>
  </si>
  <si>
    <t>5A1665DCCE761C50E3A354C199F0025A1665DCCE761C50C3F65F8089C2F7</t>
  </si>
  <si>
    <t>롤러칠, 노무비</t>
  </si>
  <si>
    <t>5A1665DCCE761C50E3A354D209E02B</t>
  </si>
  <si>
    <t>5A1665DCCE761C50E3A354C199F0025A1665DCCE761C50E3A354D209E02B</t>
  </si>
  <si>
    <t>에폭시 코팅 / 주차장  롤러칠  M2  건축 11-2-8   ( 호표 103 )</t>
  </si>
  <si>
    <t>호표 103</t>
  </si>
  <si>
    <t>5A1665DCCE761C50E3A354C199F0035A1665DCCE761C50C3F65F8089C2F7</t>
  </si>
  <si>
    <t>5A1665DCCE761C50E3A354C199F0035A1665DCCE761C50E3A354D209E02B</t>
  </si>
  <si>
    <t>바탕만들기+수성페인트 롤러칠  내부, 3회, 1급, con'c·mortar면  M2  건축 11-1-1,-2-2   ( 호표 104 )</t>
  </si>
  <si>
    <t>호표 104</t>
  </si>
  <si>
    <t>건축 11-1-1,-2-2</t>
  </si>
  <si>
    <t>콘크리트·모르타르면 바탕만들기</t>
  </si>
  <si>
    <t>5A1665C5727DB939437F52C1A907AE</t>
  </si>
  <si>
    <t>5A1665D59E78FE79A3755E57897B455A1665C5727DB939437F52C1A907AE</t>
  </si>
  <si>
    <t>수성페인트 롤러칠</t>
  </si>
  <si>
    <t>내부, 3회, 1급, 합성수지에멀션페인트</t>
  </si>
  <si>
    <t>5A1665D59E78FE79A3705625B9BA00</t>
  </si>
  <si>
    <t>5A1665D59E78FE79A3755E57897B455A1665D59E78FE79A3705625B9BA00</t>
  </si>
  <si>
    <t>5A1665D59E78FE79A370562589E59B</t>
  </si>
  <si>
    <t>5A1665D59E78FE79A3755E57897B455A1665D59E78FE79A370562589E59B</t>
  </si>
  <si>
    <t>바탕만들기+수성페인트 롤러칠  내부, 3회, 1급, 석고보드면 줄퍼티  M2  건축 11-1-2,-2-2   ( 호표 105 )</t>
  </si>
  <si>
    <t>호표 105</t>
  </si>
  <si>
    <t>건축 11-1-2,-2-2</t>
  </si>
  <si>
    <t>석고보드면 바탕만들기</t>
  </si>
  <si>
    <t>줄퍼티</t>
  </si>
  <si>
    <t>5A1665C5727DB939437E5046A9D970</t>
  </si>
  <si>
    <t>5A1665D59E78FE79A3755E2A499D4C5A1665C5727DB939437E5046A9D970</t>
  </si>
  <si>
    <t>5A1665D59E78FE79A3755E2A499D4C5A1665D59E78FE79A3705625B9BA00</t>
  </si>
  <si>
    <t>5A1665D59E78FE79A3755E2A499D4C5A1665D59E78FE79A370562589E59B</t>
  </si>
  <si>
    <t>걸레받이용 페인트칠    M     ( 호표 106 )</t>
  </si>
  <si>
    <t>호표 106</t>
  </si>
  <si>
    <t>바탕만들기+걸레받이용 페인트칠</t>
  </si>
  <si>
    <t>붓칠, 2회, 콘크리트·모르타르면</t>
  </si>
  <si>
    <t>5A1665D4FB7FC8E363CD5BF2796338</t>
  </si>
  <si>
    <t>5A1665D4FB7FC8E363CD5BF279610A5A1665D4FB7FC8E363CD5BF2796338</t>
  </si>
  <si>
    <t>바탕만들기+수성페인트 롤러칠  내부천장, 3회, 1급, con'c·mortar면  M2  건축 11-1-1,-2-2   ( 호표 107 )</t>
  </si>
  <si>
    <t>호표 107</t>
  </si>
  <si>
    <t>5A1665C5727DB939437F5233D9DDC3</t>
  </si>
  <si>
    <t>5A1665D59E78FE79D3CC5B7C8904E05A1665C5727DB939437F5233D9DDC3</t>
  </si>
  <si>
    <t>5A1665D59E78FE79D3CC5B7C8904E05A1665D59E78FE79A3705625B9BA00</t>
  </si>
  <si>
    <t>천장, 3회</t>
  </si>
  <si>
    <t>5A1665D59E78FE79D3C7534289535F</t>
  </si>
  <si>
    <t>5A1665D59E78FE79D3CC5B7C8904E05A1665D59E78FE79D3C7534289535F</t>
  </si>
  <si>
    <t>바탕만들기+수성페인트 롤러칠  내부천장, 3회, 1급, 석고보드면 줄퍼티  M2  건축 11-1-2,-2-2   ( 호표 108 )</t>
  </si>
  <si>
    <t>호표 108</t>
  </si>
  <si>
    <t>줄퍼티, 천장</t>
  </si>
  <si>
    <t>5A1665C5727DB939437E505709249E</t>
  </si>
  <si>
    <t>5A1665D59E78FE79D3CC5B0999B65D5A1665C5727DB939437E505709249E</t>
  </si>
  <si>
    <t>5A1665D59E78FE79D3CC5B0999B65D5A1665D59E78FE79A3705625B9BA00</t>
  </si>
  <si>
    <t>5A1665D59E78FE79D3CC5B0999B65D5A1665D59E78FE79D3C7534289535F</t>
  </si>
  <si>
    <t>녹막이페인트 붓칠  철재면, 1회, 1종  M2  건축 11-2-6   ( 호표 109 )</t>
  </si>
  <si>
    <t>호표 109</t>
  </si>
  <si>
    <t>건축 11-2-6</t>
  </si>
  <si>
    <t>녹막이 페인트칠</t>
  </si>
  <si>
    <t>5A1665D74C76858603675B2EF935C4</t>
  </si>
  <si>
    <t>5A1665D74C768586130F5C2429BDB65A1665D74C76858603675B2EF935C4</t>
  </si>
  <si>
    <t>철재면, 1회</t>
  </si>
  <si>
    <t>5A1665D74C76858603665ABFD97C84</t>
  </si>
  <si>
    <t>5A1665D74C768586130F5C2429BDB65A1665D74C76858603665ABFD97C84</t>
  </si>
  <si>
    <t>유성페인트 붓칠  철재면, 2회. 1급  M2  건축 11-2-4   ( 호표 110 )</t>
  </si>
  <si>
    <t>호표 110</t>
  </si>
  <si>
    <t>건축 11-2-4</t>
  </si>
  <si>
    <t>철재면, 2회, 1급</t>
  </si>
  <si>
    <t>5A1665D4F97CE8FC33BA559069FEF8</t>
  </si>
  <si>
    <t>5A1665D4F97CE8FC33BA55DFF978705A1665D4F97CE8FC33BA559069FEF8</t>
  </si>
  <si>
    <t>철재면, 2회</t>
  </si>
  <si>
    <t>5A1665D4F97CE8FC33BA5590493379</t>
  </si>
  <si>
    <t>5A1665D4F97CE8FC33BA55DFF978705A1665D4F97CE8FC33BA5590493379</t>
  </si>
  <si>
    <t>경량철골천정틀  M-BAR, H:1m이상. 인써트 유  M2     ( 호표 111 )</t>
  </si>
  <si>
    <t>호표 111</t>
  </si>
  <si>
    <t>인서트</t>
  </si>
  <si>
    <t>인서트, 주물, ∮6mm</t>
  </si>
  <si>
    <t>5D30B5BCE172B07EF385509A692EAEDD85641C</t>
  </si>
  <si>
    <t>5A1625B2287877EB137853AC1910035D30B5BCE172B07EF385509A692EAEDD85641C</t>
  </si>
  <si>
    <t>인서트설치 - 16년 상 개정 삭제</t>
  </si>
  <si>
    <t>데크플레이트용</t>
  </si>
  <si>
    <t>5A1625B2297AE08FE3425FE489DC02</t>
  </si>
  <si>
    <t>5A1625B2287877EB137853AC1910035A1625B2297AE08FE3425FE489DC02</t>
  </si>
  <si>
    <t>경량철골천장틀</t>
  </si>
  <si>
    <t>경량철골천장틀, 달대볼트, 상9*1000mm</t>
  </si>
  <si>
    <t>5D30A596E272CB445318589C09DB9EE5FC7A0D</t>
  </si>
  <si>
    <t>5A1625B2287877EB137853AC1910035D30A596E272CB445318589C09DB9EE5FC7A0D</t>
  </si>
  <si>
    <t>경량철골천장틀, 캐링찬넬, 38*12*1.2mm</t>
  </si>
  <si>
    <t>5D30A596E272CB445318589C09DB9EE5FC797D</t>
  </si>
  <si>
    <t>5A1625B2287877EB137853AC1910035D30A596E272CB445318589C09DB9EE5FC797D</t>
  </si>
  <si>
    <t>경량철골천장틀, 마이너찬넬, 19*10*1.2mm</t>
  </si>
  <si>
    <t>5D30A596E272CB445318589C09DB9EE5FC797C</t>
  </si>
  <si>
    <t>5A1625B2287877EB137853AC1910035D30A596E272CB445318589C09DB9EE5FC797C</t>
  </si>
  <si>
    <t>경량철골천장틀, 찬넬크립, 37*30*10*1.2mm</t>
  </si>
  <si>
    <t>5D30A596E272CB445318589C09DB9EE5FC797E</t>
  </si>
  <si>
    <t>5A1625B2287877EB137853AC1910035D30A596E272CB445318589C09DB9EE5FC797E</t>
  </si>
  <si>
    <t>경량철골천장틀, 캐링조인트, 90*40*13*0.5mm</t>
  </si>
  <si>
    <t>5D30A596E272CB445318589C09DB9EE5FC7979</t>
  </si>
  <si>
    <t>5A1625B2287877EB137853AC1910035D30A596E272CB445318589C09DB9EE5FC7979</t>
  </si>
  <si>
    <t>경량철골천장틀, M-BAR더블, 50*19*0.5mm</t>
  </si>
  <si>
    <t>5D30A596E272CB445318589C09DB9EE5FC7DDC</t>
  </si>
  <si>
    <t>5A1625B2287877EB137853AC1910035D30A596E272CB445318589C09DB9EE5FC7DDC</t>
  </si>
  <si>
    <t>경량철골천장틀, BAR크립, 더블</t>
  </si>
  <si>
    <t>5D30A596E272CB445318589C09DB9EE5FC7978</t>
  </si>
  <si>
    <t>5A1625B2287877EB137853AC1910035D30A596E272CB445318589C09DB9EE5FC7978</t>
  </si>
  <si>
    <t>경량철골천장틀, BAR조인트, 더블</t>
  </si>
  <si>
    <t>5D30A596E272CB445318589C09DB9EE5FC797A</t>
  </si>
  <si>
    <t>5A1625B2287877EB137853AC1910035D30A596E272CB445318589C09DB9EE5FC797A</t>
  </si>
  <si>
    <t>경량천장철골틀 설치</t>
  </si>
  <si>
    <t>5A1625B2287877EB53D2503E19F078</t>
  </si>
  <si>
    <t>5A1625B2287877EB137853AC1910035A1625B2287877EB53D2503E19F078</t>
  </si>
  <si>
    <t>석고판(나사고정) 설치 - 바탕용  천장, 1겹 붙임  M2  건축 5-2-2   ( 호표 112 )</t>
  </si>
  <si>
    <t>호표 112</t>
  </si>
  <si>
    <t>건축 5-2-2</t>
  </si>
  <si>
    <t>5A16753E65797CD39305586FF98AE55AC235BE0A707BF6C349567599F97ED497CCA1</t>
  </si>
  <si>
    <t>5A16753E65797CD39305586FF98AE55AC235BE0A707BF6C349567599F97ED497CF77</t>
  </si>
  <si>
    <t>인력품의 30%</t>
  </si>
  <si>
    <t>5A16753E65797CD39305586FF98AE55B0FE5AE7477F3C133A45DE3096E002</t>
  </si>
  <si>
    <t>인력품의 1%</t>
  </si>
  <si>
    <t>5A16753E65797CD39305586FF98AE55B0FE5AE7477F3C133A45DE3096D001</t>
  </si>
  <si>
    <t>석고보드</t>
  </si>
  <si>
    <t>석고보드, 평보드, 9.5*900*1800mm(㎡)</t>
  </si>
  <si>
    <t>5D30A596E272CB7193F25E99E9AB01AB370511</t>
  </si>
  <si>
    <t>5A16753E65797CD39305586FF98AE55D30A596E272CB7193F25E99E9AB01AB370511</t>
  </si>
  <si>
    <t>AL몰딩 설치  W형, 15*15*15*15*1.0mm  M  건축 8-1-5   ( 호표 113 )</t>
  </si>
  <si>
    <t>호표 113</t>
  </si>
  <si>
    <t>건축 8-1-5</t>
  </si>
  <si>
    <t>경량철골천장틀, 몰딩(알루미늄), W형, 15*15*15*15*1.0mm</t>
  </si>
  <si>
    <t>5D30A596E272CB445318589C09DB9EE5FC77B5</t>
  </si>
  <si>
    <t>5A167534617421D383775BE56930D45D30A596E272CB445318589C09DB9EE5FC77B5</t>
  </si>
  <si>
    <t>재료비의 5%</t>
  </si>
  <si>
    <t>5A167534617421D383775BE56930D45B0FE5AE7477F3C133A45DE3096D001</t>
  </si>
  <si>
    <t>몰딩 설치</t>
  </si>
  <si>
    <t>5A1675346370F8AA43125D63D9F181</t>
  </si>
  <si>
    <t>5A167534617421D383775BE56930D45A1675346370F8AA43125D63D9F181</t>
  </si>
  <si>
    <t>철재커텐박스(ㄱ자형)  100*100*1.2t, STL(도장 유)  M     ( 호표 114 )</t>
  </si>
  <si>
    <t>호표 114</t>
  </si>
  <si>
    <t>일반구조용압연강판, 1.2mm</t>
  </si>
  <si>
    <t>5D30A596E47D83DD93B9541CA9D09A09B6FA23</t>
  </si>
  <si>
    <t>5A1675350B78193903CE5461397B5C5D30A596E47D83DD93B9541CA9D09A09B6FA23</t>
  </si>
  <si>
    <t>5A1675350B78193903CE5461397B5C5D30A596E47DBF6C13B351DA59E5C4697B0369</t>
  </si>
  <si>
    <t>5A1675350B78193903CE5461397B5C5A1625B6857A523DB3A652EDA9940A</t>
  </si>
  <si>
    <t>5A1675350B78193903CE5461397B5C5A1665D74C768586130F5C369946D9</t>
  </si>
  <si>
    <t>5A1675350B78193903CE5461397B5C5A1665D4F97CE8FC33BA55DFF97870</t>
  </si>
  <si>
    <t>5A1675350B78193903CE5461397B5C5D15D5C352769C65735653EBD95ED5B238CF49</t>
  </si>
  <si>
    <t>비닐타일 깔기  비닐타일, 3.0*300*300mm, 디럭스타일  M2  건축 5-1-1   ( 호표 115 )</t>
  </si>
  <si>
    <t>호표 115</t>
  </si>
  <si>
    <t>건축 5-1-1</t>
  </si>
  <si>
    <t>비닐타일</t>
  </si>
  <si>
    <t>5D30A596E272CB56C32154C069C4C522B13E97</t>
  </si>
  <si>
    <t>5A16753CB87C0C95E37E5B196927BD5D30A596E272CB56C32154C069C4C522B13E97</t>
  </si>
  <si>
    <t>PVC계 바닥재 설치 - 타일</t>
  </si>
  <si>
    <t>주재료 제외</t>
  </si>
  <si>
    <t>5A16753CB87C0C95C3B15C71D93D7C</t>
  </si>
  <si>
    <t>5A16753CB87C0C95E37E5B196927BD5A16753CB87C0C95C3B15C71D93D7C</t>
  </si>
  <si>
    <t>걸레받이 설치 - 중밀도섬유판  T=9, H=100  M  건축 5-2-6   ( 호표 116 )</t>
  </si>
  <si>
    <t>호표 116</t>
  </si>
  <si>
    <t>중밀도섬유판</t>
  </si>
  <si>
    <t>중밀도섬유판, 9.0*1220*2440mm</t>
  </si>
  <si>
    <t>5D15D5C359795DAC93465A91099619CBDED26B</t>
  </si>
  <si>
    <t>5A16753CBC7BF2D2E3A556BBE921155D15D5C359795DAC93465A91099619CBDED26B</t>
  </si>
  <si>
    <t>고무접착제</t>
  </si>
  <si>
    <t>고무접착제, 건설용고무풀</t>
  </si>
  <si>
    <t>5D30B5BFBB711CB463725B4F29CE9DED5DE2E4</t>
  </si>
  <si>
    <t>5A16753CBC7BF2D2E3A556BBE921155D30B5BFBB711CB463725B4F29CE9DED5DE2E4</t>
  </si>
  <si>
    <t>중밀도섬유판, H=75~120mm 기준</t>
  </si>
  <si>
    <t>5A16753CBC7BD61473A65A3459A81B</t>
  </si>
  <si>
    <t>5A16753CBC7BF2D2E3A556BBE921155A16753CBC7BD61473A65A3459A81B</t>
  </si>
  <si>
    <t>도배바름(콘크리트·모르타르면)  벽, 비닐벽지, 실크형, A급  M2  건축 5-2-7   ( 호표 117 )</t>
  </si>
  <si>
    <t>호표 117</t>
  </si>
  <si>
    <t>건축 5-2-7</t>
  </si>
  <si>
    <t>재료비, 비닐벽지, 실크형, A급</t>
  </si>
  <si>
    <t>5A16753F0F7D5BC1A3245892E9DAB8</t>
  </si>
  <si>
    <t>5A16753F0F7D5BA6C3485404E90A2B5A16753F0F7D5BC1A3245892E9DAB8</t>
  </si>
  <si>
    <t>도배바름</t>
  </si>
  <si>
    <t>콘크리트·모르타르면, 벽</t>
  </si>
  <si>
    <t>5A16753F0F7D5BEC73B85A9E19DB48</t>
  </si>
  <si>
    <t>5A16753F0F7D5BA6C3485404E90A2B5A16753F0F7D5BEC73B85A9E19DB48</t>
  </si>
  <si>
    <t>도배바름(합판·석고보드면)  벽, 비닐벽지, 실크형, A급  M2  건축 5-2-7   ( 호표 118 )</t>
  </si>
  <si>
    <t>호표 118</t>
  </si>
  <si>
    <t>5A16753F0F7D5BFEE3415CC6E9F6EB</t>
  </si>
  <si>
    <t>5A16753F0F7D5BD213155B9EF969F55A16753F0F7D5BFEE3415CC6E9F6EB</t>
  </si>
  <si>
    <t>합판·석고보드면, 벽</t>
  </si>
  <si>
    <t>5A16753F0F7D5BEC73B85A9E19D8F4</t>
  </si>
  <si>
    <t>5A16753F0F7D5BD213155B9EF969F55A16753F0F7D5BEC73B85A9E19D8F4</t>
  </si>
  <si>
    <t>건식벽  일반벽체  M2     ( 호표 119 )</t>
  </si>
  <si>
    <t>호표 119</t>
  </si>
  <si>
    <t>12.5mm</t>
  </si>
  <si>
    <t>견적(KCC)</t>
  </si>
  <si>
    <t>5D30A596E272CB7193F25EAA599B24D4A9A7BED9</t>
  </si>
  <si>
    <t>5A16753E657947AC23A4534319B85D30A596E272CB7193F25EAA599B24D4A9A7BED9</t>
  </si>
  <si>
    <t>C-RUNNER</t>
  </si>
  <si>
    <t>152*40*0.8mm</t>
  </si>
  <si>
    <t>5D30A596E272CB7193F25EAA599B24A341A9C9DA</t>
  </si>
  <si>
    <t>5A16753E657947AC23A4534319B85D30A596E272CB7193F25EAA599B24A341A9C9DA</t>
  </si>
  <si>
    <t>C-STUD</t>
  </si>
  <si>
    <t>150*45*0.8mm</t>
  </si>
  <si>
    <t>5D30A596E272CB7193F25EAA599B24A341A9CAFC</t>
  </si>
  <si>
    <t>5A16753E657947AC23A4534319B85D30A596E272CB7193F25EAA599B24A341A9CAFC</t>
  </si>
  <si>
    <t>RUMMER 고정용 핀</t>
  </si>
  <si>
    <t>NK-27</t>
  </si>
  <si>
    <t>5D30A596E272CB7193F25EAA599B24A341A9CB</t>
  </si>
  <si>
    <t>5A16753E657947AC23A4534319B85D30A596E272CB7193F25EAA599B24A341A9CB</t>
  </si>
  <si>
    <t>석고보드용 스크류</t>
  </si>
  <si>
    <t>Φ3.5 * 32</t>
  </si>
  <si>
    <t>5D30A596E272CB7193F25EAA599B24A341A9CC</t>
  </si>
  <si>
    <t>5A16753E657947AC23A4534319B85D30A596E272CB7193F25EAA599B24A341A9CC</t>
  </si>
  <si>
    <t>Φ3.5 * 40</t>
  </si>
  <si>
    <t>5D30A596E272CB7193F25EAA599B24A341A9CD</t>
  </si>
  <si>
    <t>5A16753E657947AC23A4534319B85D30A596E272CB7193F25EAA599B24A341A9CD</t>
  </si>
  <si>
    <t>조인트 테이프</t>
  </si>
  <si>
    <t>5D30A596E272CB7193F25EAA599B24A341A9CE</t>
  </si>
  <si>
    <t>5A16753E657947AC23A4534319B85D30A596E272CB7193F25EAA599B24A341A9CE</t>
  </si>
  <si>
    <t>조인트 콤파운드</t>
  </si>
  <si>
    <t>5D30A596E272CB7193F25EAA599B24A341A9CF</t>
  </si>
  <si>
    <t>5A16753E657947AC23A4534319B85D30A596E272CB7193F25EAA599B24A341A9CF</t>
  </si>
  <si>
    <t>실란트</t>
  </si>
  <si>
    <t>300ml</t>
  </si>
  <si>
    <t>C/T</t>
  </si>
  <si>
    <t>5D30A596E272CB7193F25EAA599B24A341A9C0</t>
  </si>
  <si>
    <t>5A16753E657947AC23A4534319B85D30A596E272CB7193F25EAA599B24A341A9C0</t>
  </si>
  <si>
    <t>글라스울 네이처</t>
  </si>
  <si>
    <t>24 KG/M2</t>
  </si>
  <si>
    <t>5D30A596E272CB7193F25EAA599B24A341A9C1</t>
  </si>
  <si>
    <t>5A16753E657947AC23A4534319B85D30A596E272CB7193F25EAA599B24A341A9C1</t>
  </si>
  <si>
    <t>보온핀</t>
  </si>
  <si>
    <t>50mm 형</t>
  </si>
  <si>
    <t>5D30A596E272CB7193F25EAA599B24A341A823</t>
  </si>
  <si>
    <t>5A16753E657947AC23A4534319B85D30A596E272CB7193F25EAA599B24A341A823</t>
  </si>
  <si>
    <t>철공</t>
  </si>
  <si>
    <t>5AC235BE0A707BF6C349567599F97ED497CF7C</t>
  </si>
  <si>
    <t>5A16753E657947AC23A4534319B85AC235BE0A707BF6C349567599F97ED497CF7C</t>
  </si>
  <si>
    <t>5A16753E657947AC23A4534319B85AC235BE0A707BF6C349567599F97ED497CCA1</t>
  </si>
  <si>
    <t>5A16753E657947AC23A4534319B85AC235BE0A707BF6C349567599F97ED497CF77</t>
  </si>
  <si>
    <t>압출발포폴리스티렌(콘크리트타설부착, 벽 및 바닥)  비중 0.03, 110mm  M2  건축 5-3-1   ( 호표 120 )</t>
  </si>
  <si>
    <t>호표 120</t>
  </si>
  <si>
    <t>건축 5-3-1</t>
  </si>
  <si>
    <t>압출발포폴리스티렌단열재</t>
  </si>
  <si>
    <t>압출발포폴리스티렌단열재, 압출, 0.03, 110mm</t>
  </si>
  <si>
    <t>5D30A596E077ED39A31F54800988E8E0625544</t>
  </si>
  <si>
    <t>5A167539E4763BBA435D5EB329B6725D30A596E077ED39A31F54800988E8E0625544</t>
  </si>
  <si>
    <t>발포폴리스티렌 설치(콘크리트타설부착, 벽 및 바닥)</t>
  </si>
  <si>
    <t>100mm 초과 ~ 150mm 이하</t>
  </si>
  <si>
    <t>5A167539E4763B8ED3C452F8699119</t>
  </si>
  <si>
    <t>5A167539E4763BBA435D5EB329B6725A167539E4763B8ED3C452F8699119</t>
  </si>
  <si>
    <t>압출발포폴리스티렌 설치(접착제붙이기, 벽)  비중 0.03, 70mm  M2  건축 5-3-1   ( 호표 121 )</t>
  </si>
  <si>
    <t>호표 121</t>
  </si>
  <si>
    <t>압출발포폴리스티렌단열재, 압출, 0.03, 70mm</t>
  </si>
  <si>
    <t>5D30A596E077ED39A31F5480098AA7F17A5B15</t>
  </si>
  <si>
    <t>5A167539E4763BBA33BA5DC12938E05D30A596E077ED39A31F5480098AA7F17A5B15</t>
  </si>
  <si>
    <t>초산비닐계접착제</t>
  </si>
  <si>
    <t>초산비닐계접착제, 스치로폴, 암면</t>
  </si>
  <si>
    <t>5D30B5BFBB711CB4637753AA899E3789ADC948</t>
  </si>
  <si>
    <t>5A167539E4763BBA33BA5DC12938E05D30B5BFBB711CB4637753AA899E3789ADC948</t>
  </si>
  <si>
    <t>발포폴리스티렌 설치(접착제붙이기, 벽)</t>
  </si>
  <si>
    <t>50mm 초과 ~ 100mm 이하</t>
  </si>
  <si>
    <t>5A167539E4763B8ED3C452DDB98D2A</t>
  </si>
  <si>
    <t>5A167539E4763BBA33BA5DC12938E05A167539E4763B8ED3C452DDB98D2A</t>
  </si>
  <si>
    <t>압출발포폴리스티렌 설치(접착제붙이기, 벽)  비중 0.03, 80mm  M2  건축 5-3-1   ( 호표 122 )</t>
  </si>
  <si>
    <t>호표 122</t>
  </si>
  <si>
    <t>압출발포폴리스티렌단열재, 압출, 0.03, 80mm</t>
  </si>
  <si>
    <t>5D30A596E077ED39A31F5480098F143AF2CE07</t>
  </si>
  <si>
    <t>5A167539E4763BBA33BA5DC12937D95D30A596E077ED39A31F5480098F143AF2CE07</t>
  </si>
  <si>
    <t>5A167539E4763BBA33BA5DC12937D95D30B5BFBB711CB4637753AA899E3789ADC948</t>
  </si>
  <si>
    <t>5A167539E4763BBA33BA5DC12937D95A167539E4763B8ED3C452DDB98D2A</t>
  </si>
  <si>
    <t>CONC인력비빔타설 / 가설 - 17년 1분기 삭제  무근울타리기초  M3  토목 6-1-1   ( 호표 123 )</t>
  </si>
  <si>
    <t>호표 123</t>
  </si>
  <si>
    <t>토목 6-1-1</t>
  </si>
  <si>
    <t>5D30A596E57E03ED836155FCE99A45F9B90593</t>
  </si>
  <si>
    <t>5A16950802752032A3625FDB29CF775D30A596E57E03ED836155FCE99A45F9B90593</t>
  </si>
  <si>
    <t>5A16950802752032A3625FDB29CF775D15D5C35A7BFBFA136A559CF9F2C625E55BCC</t>
  </si>
  <si>
    <t>자갈</t>
  </si>
  <si>
    <t>자갈, 서울, 도착도, #57</t>
  </si>
  <si>
    <t>5D15D5C35A7BFBE9B301501389BEF0C1249395</t>
  </si>
  <si>
    <t>5A16950802752032A3625FDB29CF775D15D5C35A7BFBE9B301501389BEF0C1249395</t>
  </si>
  <si>
    <t>인력비빔 콘크리트 타설</t>
  </si>
  <si>
    <t>소형구조물 - 17년 1분기 삭제</t>
  </si>
  <si>
    <t>5A16C5B931760FCE1336504909AF2A</t>
  </si>
  <si>
    <t>5A16950802752032A3625FDB29CF775A16C5B931760FCE1336504909AF2A</t>
  </si>
  <si>
    <t>5A16950802752032A3625FDB29CF775B0FE5AE7477F3C133A45DE3096E002</t>
  </si>
  <si>
    <t>굴삭기(무한궤도)  0.2㎥  HR  공통 8-3,4(0201)   ( 호표 124 )</t>
  </si>
  <si>
    <t>호표 124</t>
  </si>
  <si>
    <t>공통 8-3,4(0201)</t>
  </si>
  <si>
    <t>A</t>
  </si>
  <si>
    <t>천원</t>
  </si>
  <si>
    <t>5D0B55B1397E340AE3CF5B03B99D8261B1EE9F</t>
  </si>
  <si>
    <t>5D0B55B1397E340AE3CF5B03B99D8261B1EE9F3A5D0B55B1397E340AE3CF5B03B99D8261B1EE9F</t>
  </si>
  <si>
    <t>경유</t>
  </si>
  <si>
    <t>경유, 저유황</t>
  </si>
  <si>
    <t>5D159566BD72182263A05ADC2962528EF2A01C</t>
  </si>
  <si>
    <t>5D0B55B1397E340AE3CF5B03B99D8261B1EE9F3A5D159566BD72182263A05ADC2962528EF2A01C</t>
  </si>
  <si>
    <t>주연료비의 21%</t>
  </si>
  <si>
    <t>5D0B55B1397E340AE3CF5B03B99D8261B1EE9F3A5B0FE5AE7477F3C133A45DE3096D001</t>
  </si>
  <si>
    <t>건설기계운전사</t>
  </si>
  <si>
    <t>5AC235BE0A707BF6C349567599F97ED497CB92</t>
  </si>
  <si>
    <t>5D0B55B1397E340AE3CF5B03B99D8261B1EE9F3A5AC235BE0A707BF6C349567599F97ED497CB92</t>
  </si>
  <si>
    <t>인력비빔 콘크리트 타설  소형구조물 - 17년 1분기 삭제  M3  토목 6-1-1.1   ( 호표 125 )</t>
  </si>
  <si>
    <t>호표 125</t>
  </si>
  <si>
    <t>토목 6-1-1.1</t>
  </si>
  <si>
    <t>콘크리트공</t>
  </si>
  <si>
    <t>5AC235BE0A707BF6C349567599F97ED497CE6C</t>
  </si>
  <si>
    <t>5A16C5B931760FCE1336504909AF2A5AC235BE0A707BF6C349567599F97ED497CE6C</t>
  </si>
  <si>
    <t>5A16C5B931760FCE1336504909AF2A5AC235BE0A707BF6C349567599F97ED497CF77</t>
  </si>
  <si>
    <t>합판거푸집 - 자재비  4회  M2  공통 6-3-1   ( 호표 126 )</t>
  </si>
  <si>
    <t>호표 126</t>
  </si>
  <si>
    <t>5A16C5BEB174C2D323A8502E79D98E5D15D5C359795DAC93445FF2F9D679278226A3</t>
  </si>
  <si>
    <t>5A16C5BEB174C2D323A8502E79D98E5D30A596E47D9C08637155CDD9303EA25B90F9</t>
  </si>
  <si>
    <t>적용비율</t>
  </si>
  <si>
    <t>주재료비의 38%</t>
  </si>
  <si>
    <t>5A16C5BEB174C2D323A8502E79D98E5B0FE5AE7477F3C133A45DE30969005</t>
  </si>
  <si>
    <t>소모자재(박리재 등)</t>
  </si>
  <si>
    <t>주재료비의 9%</t>
  </si>
  <si>
    <t>5A16C5BEB174C2D323A8502E79D98E5B0FE5AE7477F3C133A45DE3096F003</t>
  </si>
  <si>
    <t>합판거푸집 - 인력투입  보통, 수직고 7m까지  M2  공통 6-3-1   ( 호표 127 )</t>
  </si>
  <si>
    <t>호표 127</t>
  </si>
  <si>
    <t>5A16C5BEB174C2D323A9529F19A1785AC235BE0A707BF6C349567599F97ED497CF72</t>
  </si>
  <si>
    <t>5A16C5BEB174C2D323A9529F19A1785AC235BE0A707BF6C349567599F97ED497CF77</t>
  </si>
  <si>
    <t>5A16C5BEB174C2D323A9529F19A1785B0FE5AE7477F3C133A45DE3096D001</t>
  </si>
  <si>
    <t>녹막이 페인트칠  철재면, 1회, 1종  M2  건축 11-2-6   ( 호표 128 )</t>
  </si>
  <si>
    <t>호표 128</t>
  </si>
  <si>
    <t>방청페인트</t>
  </si>
  <si>
    <t>방청페인트, KSM6030-1종1류, 광명단페인트</t>
  </si>
  <si>
    <t>5D30B5BFBA70BE7263E55E7FF9F0AB3C114EE1</t>
  </si>
  <si>
    <t>5A1665D74C76858603675B2EF935C45D30B5BFBA70BE7263E55E7FF9F0AB3C114EE1</t>
  </si>
  <si>
    <t>시너</t>
  </si>
  <si>
    <t>시너, KSM6060, 1종</t>
  </si>
  <si>
    <t>5D30B5BFBA70BEAE334B59E419A854E7541587</t>
  </si>
  <si>
    <t>5A1665D74C76858603675B2EF935C45D30B5BFBA70BEAE334B59E419A854E7541587</t>
  </si>
  <si>
    <t>5A1665D74C76858603675B2EF935C45B0FE5AE7477F3C133A45DE3096D001</t>
  </si>
  <si>
    <t>녹막이 페인트칠  철재면, 1회  M2  건축 11-2-6   ( 호표 129 )</t>
  </si>
  <si>
    <t>호표 129</t>
  </si>
  <si>
    <t>도장공</t>
  </si>
  <si>
    <t>5AC235BE0A707BF6C349567599F97ED497CD41</t>
  </si>
  <si>
    <t>5A1665D74C76858603665ABFD97C845AC235BE0A707BF6C349567599F97ED497CD41</t>
  </si>
  <si>
    <t>5A1665D74C76858603665ABFD97C845AC235BE0A707BF6C349567599F97ED497CF77</t>
  </si>
  <si>
    <t>유성페인트 붓칠  철재면, 2회, 1급  M2  건축 11-2-4   ( 호표 130 )</t>
  </si>
  <si>
    <t>호표 130</t>
  </si>
  <si>
    <t>조합페인트</t>
  </si>
  <si>
    <t>조합페인트, KSM6020-1종1급, 백색</t>
  </si>
  <si>
    <t>5D30B5BFBA70BE7263E1508F098B50DA5C1654</t>
  </si>
  <si>
    <t>5A1665D4F97CE8FC33BA559069FEF85D30B5BFBA70BE7263E1508F098B50DA5C1654</t>
  </si>
  <si>
    <t>5A1665D4F97CE8FC33BA559069FEF85D30B5BFBA70BEAE334B59E419A854E7541587</t>
  </si>
  <si>
    <t>주재료비의 4%</t>
  </si>
  <si>
    <t>5A1665D4F97CE8FC33BA559069FEF85B0FE5AE7477F3C133A45DE3096D001</t>
  </si>
  <si>
    <t>유성페인트 붓칠  철재면, 2회  M2  건축 11-2-4   ( 호표 131 )</t>
  </si>
  <si>
    <t>호표 131</t>
  </si>
  <si>
    <t>5A1665D4F97CE8FC33BA55904933795AC235BE0A707BF6C349567599F97ED497CD41</t>
  </si>
  <si>
    <t>5A1665D4F97CE8FC33BA55904933795AC235BE0A707BF6C349567599F97ED497CF77</t>
  </si>
  <si>
    <t>철재조립식 가설건축물 설치 및 해체  사무실  M2  공통 2-3-1   ( 호표 132 )</t>
  </si>
  <si>
    <t>호표 132</t>
  </si>
  <si>
    <t>공통 2-3-1</t>
  </si>
  <si>
    <t>5A1695080275B672433B59C709CDE35AC235BE0A707BF6C349567599F97ED497CD4B</t>
  </si>
  <si>
    <t>5A1695080275B672433B59C709CDE35AC235BE0A707BF6C349567599F97ED497CF77</t>
  </si>
  <si>
    <t>5A1695080275B672433B59C709CDE35B0FE5AE7477F3C133A45DE3096D001</t>
  </si>
  <si>
    <t>5A1695080275B672433B59C709CDE35B0FE5AE7477F3C133A45DE3096E002</t>
  </si>
  <si>
    <t>철재조립식 가설건축물 설치 및 해체  창고  M2  공통 2-3-1   ( 호표 133 )</t>
  </si>
  <si>
    <t>호표 133</t>
  </si>
  <si>
    <t>5A1695080275B672433B59C709CCDC5AC235BE0A707BF6C349567599F97ED497CD4B</t>
  </si>
  <si>
    <t>5A1695080275B672433B59C709CCDC5AC235BE0A707BF6C349567599F97ED497CF77</t>
  </si>
  <si>
    <t>5A1695080275B672433B59C709CCDC5B0FE5AE7477F3C133A45DE3096D001</t>
  </si>
  <si>
    <t>5A1695080275B672433B59C709CCDC5B0FE5AE7477F3C133A45DE3096E002</t>
  </si>
  <si>
    <t>강관동바리 설치 및 해체  3.5m 초과 ~ 4.2m 이하  M2  공통 2-6-2   ( 호표 134 )</t>
  </si>
  <si>
    <t>호표 134</t>
  </si>
  <si>
    <t>공통 2-6-2</t>
  </si>
  <si>
    <t>5A16950BD779D84053F8599D2962C65AC235BE0A707BF6C349567599F97ED497CF72</t>
  </si>
  <si>
    <t>5A16950BD779D84053F8599D2962C65AC235BE0A707BF6C349567599F97ED497CF77</t>
  </si>
  <si>
    <t>강관동바리 - 자재비  4.2m이하  M2  토목 2-5-4   ( 호표 135 )</t>
  </si>
  <si>
    <t>호표 135</t>
  </si>
  <si>
    <t>토목 2-5-4</t>
  </si>
  <si>
    <t>건설용거푸집액세서리, 파이프지주, 60.5, 4220mm</t>
  </si>
  <si>
    <t>본</t>
  </si>
  <si>
    <t>5D30A596ED73E2EB03A7572859FF0BE5C595BB</t>
  </si>
  <si>
    <t>5A16950BD779D84053FA545809AF075D30A596ED73E2EB03A7572859FF0BE5C595BB</t>
  </si>
  <si>
    <t>5A16950BD779D84053FA545809AF075B0FE5AE7477F3C133A45DE3096D001</t>
  </si>
  <si>
    <t>크레인(타이어)  15ton  HR  공통 8-3,4(2104)   ( 호표 136 )</t>
  </si>
  <si>
    <t>호표 136</t>
  </si>
  <si>
    <t>공통 8-3,4(2104)</t>
  </si>
  <si>
    <t>5D0B55B1397E194E03ED553879B519031A20B5</t>
  </si>
  <si>
    <t>5D0B55B1397E194E03ED553879B519031A20B5A35D0B55B1397E194E03ED553879B519031A20B5</t>
  </si>
  <si>
    <t>5D0B55B1397E194E03ED553879B519031A20B5A35D159566BD72182263A05ADC2962528EF2A01C</t>
  </si>
  <si>
    <t>주연료비의 39%</t>
  </si>
  <si>
    <t>5D0B55B1397E194E03ED553879B519031A20B5A35B0FE5AE7477F3C133A45DE3096D001</t>
  </si>
  <si>
    <t>5D0B55B1397E194E03ED553879B519031A20B5A35AC235BE0A707BF6C349567599F97ED497CB92</t>
  </si>
  <si>
    <t>시스템동바리 자재비    10공M3     ( 호표 137 )</t>
  </si>
  <si>
    <t>호표 137</t>
  </si>
  <si>
    <t>시스템서포트(수직재)</t>
  </si>
  <si>
    <t>D60.5*2.6T(8KG)</t>
  </si>
  <si>
    <t>5D30A596ED73E2EB03A7572859FF0BE5C48773</t>
  </si>
  <si>
    <t>5A16950BD779D852239D5816C9E6AF5D30A596ED73E2EB03A7572859FF0BE5C48773</t>
  </si>
  <si>
    <t>시스템서포트(수평재)</t>
  </si>
  <si>
    <t>D42.7*2.3T(5KG)</t>
  </si>
  <si>
    <t>5D30A596ED73E2EB03A7572859FF0BE5C48770</t>
  </si>
  <si>
    <t>5A16950BD779D852239D5816C9E6AF5D30A596ED73E2EB03A7572859FF0BE5C48770</t>
  </si>
  <si>
    <t>시스템서포트(대각재)</t>
  </si>
  <si>
    <t>D42.7*2.3T(4.7KG)</t>
  </si>
  <si>
    <t>5D30A596ED73E2EB03A7572859FF0BE5C48771</t>
  </si>
  <si>
    <t>5A16950BD779D852239D5816C9E6AF5D30A596ED73E2EB03A7572859FF0BE5C48771</t>
  </si>
  <si>
    <t>시스템서포트(상부쟈키)</t>
  </si>
  <si>
    <t>L=600(5.0KG)</t>
  </si>
  <si>
    <t>5D30A596ED73E2EB03A7572859FF0BE5C48776</t>
  </si>
  <si>
    <t>5A16950BD779D852239D5816C9E6AF5D30A596ED73E2EB03A7572859FF0BE5C48776</t>
  </si>
  <si>
    <t>시스템서포트(하부쟈키)</t>
  </si>
  <si>
    <t>L=120(4.0KG)</t>
  </si>
  <si>
    <t>5D30A596ED73E2EB03A7572859FF0BE5C48777</t>
  </si>
  <si>
    <t>5A16950BD779D852239D5816C9E6AF5D30A596ED73E2EB03A7572859FF0BE5C48777</t>
  </si>
  <si>
    <t>소켓</t>
  </si>
  <si>
    <t>L=120(0.5KG)</t>
  </si>
  <si>
    <t>5D30A596ED73E2EB03A7572859FF0BE5C48774</t>
  </si>
  <si>
    <t>5A16950BD779D852239D5816C9E6AF5D30A596ED73E2EB03A7572859FF0BE5C48774</t>
  </si>
  <si>
    <t>멍에재</t>
  </si>
  <si>
    <t>1M(1KG)</t>
  </si>
  <si>
    <t>5D30A596ED73E2EB03A7572859FF0BE5C48775</t>
  </si>
  <si>
    <t>5A16950BD779D852239D5816C9E6AF5D30A596ED73E2EB03A7572859FF0BE5C48775</t>
  </si>
  <si>
    <t>시스템비계  3개월 임대기준  M2     ( 호표 138 )</t>
  </si>
  <si>
    <t>호표 138</t>
  </si>
  <si>
    <t>L:3049*W:3049*H:4270, 3개월 임대기준</t>
  </si>
  <si>
    <t>5A16950BD779EADDD394526749C7D6ED</t>
  </si>
  <si>
    <t>5A16950BD779EADDD394526749C7D5C45A16950BD779EADDD394526749C7D6ED</t>
  </si>
  <si>
    <t>시스템비계  L:3049*W:3049*H:4270, 3개월 임대기준  EA     ( 호표 139 )</t>
  </si>
  <si>
    <t>호표 139</t>
  </si>
  <si>
    <t>JACK BASE</t>
  </si>
  <si>
    <t>D34*600L</t>
  </si>
  <si>
    <t>5D30A596ED73E2EB03A7572859FF0BE5C4877A4A</t>
  </si>
  <si>
    <t>5A16950BD779EADDD394526749C7D6ED5D30A596ED73E2EB03A7572859FF0BE5C4877A4A</t>
  </si>
  <si>
    <t>수직재</t>
  </si>
  <si>
    <t>SB-38</t>
  </si>
  <si>
    <t>5D30A596ED73E2EB03A7572859FF0BE5C4877B53</t>
  </si>
  <si>
    <t>5A16950BD779EADDD394526749C7D6ED5D30A596ED73E2EB03A7572859FF0BE5C4877B53</t>
  </si>
  <si>
    <t>SB-19</t>
  </si>
  <si>
    <t>5D30A596ED73E2EB03A7572859FF0BE5C487789F</t>
  </si>
  <si>
    <t>5A16950BD779EADDD394526749C7D6ED5D30A596ED73E2EB03A7572859FF0BE5C487789F</t>
  </si>
  <si>
    <t>수평재</t>
  </si>
  <si>
    <t>L-18</t>
  </si>
  <si>
    <t>5D30A596ED73E2EB03A7572859FF0BE5C595B3B2</t>
  </si>
  <si>
    <t>5A16950BD779EADDD394526749C7D6ED5D30A596ED73E2EB03A7572859FF0BE5C595B3B2</t>
  </si>
  <si>
    <t>L-12</t>
  </si>
  <si>
    <t>5D30A596ED73E2EB03A7572859FF0BE5C595B2AD</t>
  </si>
  <si>
    <t>5A16950BD779EADDD394526749C7D6ED5D30A596ED73E2EB03A7572859FF0BE5C595B2AD</t>
  </si>
  <si>
    <t>L-06</t>
  </si>
  <si>
    <t>5D30A596ED73E2EB03A7572859FF0BE5C595B184</t>
  </si>
  <si>
    <t>5A16950BD779EADDD394526749C7D6ED5D30A596ED73E2EB03A7572859FF0BE5C595B184</t>
  </si>
  <si>
    <t>안전발판</t>
  </si>
  <si>
    <t>SB5018(500*1829)</t>
  </si>
  <si>
    <t>5D30A596ED73E2EB03A7572859FF0BE5C595B0FE</t>
  </si>
  <si>
    <t>5A16950BD779EADDD394526749C7D6ED5D30A596ED73E2EB03A7572859FF0BE5C595B0FE</t>
  </si>
  <si>
    <t>SB5012(500*1219)</t>
  </si>
  <si>
    <t>5D30A596ED73E2EB03A7572859FF0BE5C595B72F</t>
  </si>
  <si>
    <t>5A16950BD779EADDD394526749C7D6ED5D30A596ED73E2EB03A7572859FF0BE5C595B72F</t>
  </si>
  <si>
    <t>해치발판</t>
  </si>
  <si>
    <t>500*1829</t>
  </si>
  <si>
    <t>5D30A596ED73E2EB03A7572859FF0BE5C594AC40</t>
  </si>
  <si>
    <t>5A16950BD779EADDD394526749C7D6ED5D30A596ED73E2EB03A7572859FF0BE5C594AC40</t>
  </si>
  <si>
    <t>가새</t>
  </si>
  <si>
    <t>19600</t>
  </si>
  <si>
    <t>5D30A596ED73E2EB03A7572859FF0BE5C594AD69</t>
  </si>
  <si>
    <t>5A16950BD779EADDD394526749C7D6ED5D30A596ED73E2EB03A7572859FF0BE5C594AD69</t>
  </si>
  <si>
    <t>강관비계다리 자재비  3개월  M2  토목 2-6-4.1   ( 호표 140 )</t>
  </si>
  <si>
    <t>호표 140</t>
  </si>
  <si>
    <t>토목 2-6-4.1</t>
  </si>
  <si>
    <t>5A16950BD779EADD83175AF809C3235D30A596ED736D42436D501189170AE98EA34D</t>
  </si>
  <si>
    <t>5A16950BD779EADD83175AF809C3235D30A596ED736D42436D501189170AE98F4A38</t>
  </si>
  <si>
    <t>조임철물, 직교 및 가새</t>
  </si>
  <si>
    <t>5D30A596ED736D42436D501189170AE98F4A3B</t>
  </si>
  <si>
    <t>5A16950BD779EADD83175AF809C3235D30A596ED736D42436D501189170AE98F4A3B</t>
  </si>
  <si>
    <t>받침철물</t>
  </si>
  <si>
    <t>5D30A596ED736D42436D501189170AE98F4A3D</t>
  </si>
  <si>
    <t>5A16950BD779EADD83175AF809C3235D30A596ED736D42436D501189170AE98F4A3D</t>
  </si>
  <si>
    <t>앙카용철물</t>
  </si>
  <si>
    <t>5D30A596ED736D42436D501189170AE98F4A3C</t>
  </si>
  <si>
    <t>5A16950BD779EADD83175AF809C3235D30A596ED736D42436D501189170AE98F4A3C</t>
  </si>
  <si>
    <t>PSP, 3040*420*3mm</t>
  </si>
  <si>
    <t>5D2675863C72A355831E5F6349CAC2760B8C98</t>
  </si>
  <si>
    <t>5A16950BD779EADD83175AF809C3235D2675863C72A355831E5F6349CAC2760B8C98</t>
  </si>
  <si>
    <t>5A16950BD779EADD83175AF809C3235D30A596E47D9C08637155CDD9303EA25B90F9</t>
  </si>
  <si>
    <t>5A16950BD779EADD83175AF809C3235D30B5BCE2739992634F5D95F90F1A6317BA6D</t>
  </si>
  <si>
    <t>강관 조립말비계(이동식)설치 및 해체  높이 2m, 노무비  대  공통 2-7-4   ( 호표 141 )</t>
  </si>
  <si>
    <t>호표 141</t>
  </si>
  <si>
    <t>5A16950BD779EADDF3475053D9A55A5AC235BE0A707BF6C349567599F97ED497CF73</t>
  </si>
  <si>
    <t>5A16950BD779EADDF3475053D9A55A5AC235BE0A707BF6C349567599F97ED497CF77</t>
  </si>
  <si>
    <t>강관 조립말비계(이동식)설치 및 해체  높이 4m, 노무비  대  공통 2-7-4   ( 호표 142 )</t>
  </si>
  <si>
    <t>호표 142</t>
  </si>
  <si>
    <t>5A16950BD779EADDF3475053D9A6615AC235BE0A707BF6C349567599F97ED497CF73</t>
  </si>
  <si>
    <t>5A16950BD779EADDF3475053D9A6615AC235BE0A707BF6C349567599F97ED497CF77</t>
  </si>
  <si>
    <t>구조부 먹매김  일반  M2  건축 4-1-1   ( 호표 143 )</t>
  </si>
  <si>
    <t>호표 143</t>
  </si>
  <si>
    <t>건축 4-1-1</t>
  </si>
  <si>
    <t>5A16950EAA7574B07316522B6954FE5AC235BE0A707BF6C349567599F97ED497CD4B</t>
  </si>
  <si>
    <t>거푸집 먹매김  일반  M2  건축 4-1-1   ( 호표 144 )</t>
  </si>
  <si>
    <t>호표 144</t>
  </si>
  <si>
    <t>5A16950EAA7574B07314574DA92CDC5AC235BE0A707BF6C349567599F97ED497CD4B</t>
  </si>
  <si>
    <t>콘크리트 펌프차  43m(80∼95㎥/hr)  HR  공통 8-3,4(4504)   ( 호표 145 )</t>
  </si>
  <si>
    <t>호표 145</t>
  </si>
  <si>
    <t>공통 8-3,4(4504)</t>
  </si>
  <si>
    <t>5D0B55B1397E738423975DADE9BDB344591914</t>
  </si>
  <si>
    <t>5D0B55B1397E738423975DADE9BDB344591914FD5D0B55B1397E738423975DADE9BDB344591914</t>
  </si>
  <si>
    <t>5D0B55B1397E738423975DADE9BDB344591914FD5D159566BD72182263A05ADC2962528EF2A01C</t>
  </si>
  <si>
    <t>주연료비의 35%</t>
  </si>
  <si>
    <t>5D0B55B1397E738423975DADE9BDB344591914FD5B0FE5AE7477F3C133A45DE3096D001</t>
  </si>
  <si>
    <t>5D0B55B1397E738423975DADE9BDB344591914FD5AC235BE0A707BF6C349567599F97ED497CB92</t>
  </si>
  <si>
    <t>콘크리트 펌프차 타설인부 - 17년 1분기 삭제  붐타설, 무근구조물  M3  토목 6-1-2.2   ( 호표 146 )</t>
  </si>
  <si>
    <t>호표 146</t>
  </si>
  <si>
    <t>토목 6-1-2.2</t>
  </si>
  <si>
    <t>5A16C5B9307598B9131D5F1F494C995AC235BE0A707BF6C349567599F97ED497CE6C</t>
  </si>
  <si>
    <t>5A16C5B9307598B9131D5F1F494C995AC235BE0A707BF6C349567599F97ED497CF77</t>
  </si>
  <si>
    <t>콘크리트 펌프차 타설인부 - 17년 1분기 삭제  붐타설, 철근구조물  M3  토목 6-1-2.2   ( 호표 147 )</t>
  </si>
  <si>
    <t>호표 147</t>
  </si>
  <si>
    <t>5A16C5B9307598B9131D5F1F494F6E5AC235BE0A707BF6C349567599F97ED497CE6C</t>
  </si>
  <si>
    <t>5A16C5B9307598B9131D5F1F494F6E5AC235BE0A707BF6C349567599F97ED497CF77</t>
  </si>
  <si>
    <t>합판거푸집 - 자재비  3회  M2  공통 6-3-1   ( 호표 148 )</t>
  </si>
  <si>
    <t>호표 148</t>
  </si>
  <si>
    <t>5A16C5BEB174C2D323A8502E79DE0F5D15D5C359795DAC93445FF2F9D679278226A3</t>
  </si>
  <si>
    <t>5A16C5BEB174C2D323A8502E79DE0F5D30A596E47D9C08637155CDD9303EA25B90F9</t>
  </si>
  <si>
    <t>주재료비의 44.3%</t>
  </si>
  <si>
    <t>5A16C5BEB174C2D323A8502E79DE0F5B0FE5AE7477F3C133A45DE30969005</t>
  </si>
  <si>
    <t>주재료비의 8%</t>
  </si>
  <si>
    <t>5A16C5BEB174C2D323A8502E79DE0F5B0FE5AE7477F3C133A45DE3096F003</t>
  </si>
  <si>
    <t>합판거푸집 - 인력투입  복잡, 수직고 7m까지  M2  공통 6-3-1   ( 호표 149 )</t>
  </si>
  <si>
    <t>호표 149</t>
  </si>
  <si>
    <t>5A16C5BEB174C2D323A8502E79DA945AC235BE0A707BF6C349567599F97ED497CF72</t>
  </si>
  <si>
    <t>5A16C5BEB174C2D323A8502E79DA945AC235BE0A707BF6C349567599F97ED497CF77</t>
  </si>
  <si>
    <t>5A16C5BEB174C2D323A8502E79DA945B0FE5AE7477F3C133A45DE3096D001</t>
  </si>
  <si>
    <t>합판거푸집 - 인력투입  복잡, 슬래브(경사도 20˚미만)  M2  공통 6-3-1   ( 호표 150 )</t>
  </si>
  <si>
    <t>호표 150</t>
  </si>
  <si>
    <t>5A16C5BEB174D331D30D557E79284D5AC235BE0A707BF6C349567599F97ED497CF72</t>
  </si>
  <si>
    <t>5A16C5BEB174D331D30D557E79284D5AC235BE0A707BF6C349567599F97ED497CF77</t>
  </si>
  <si>
    <t>5A16C5BEB174D331D30D557E79284D5B0FE5AE7477F3C133A45DE3096D001</t>
  </si>
  <si>
    <t>5A16C5BEB174D331D30D557E79284D5B0FE5AE7477F3C133A45DE3096E002</t>
  </si>
  <si>
    <t>원형 거푸집 - 재료비 - 17년 1분기 삭제  1회 사용시, 0~7m까지  M2  토목 6-3-3   ( 호표 151 )</t>
  </si>
  <si>
    <t>호표 151</t>
  </si>
  <si>
    <t>판재</t>
  </si>
  <si>
    <t>판재, 외송, 일반</t>
  </si>
  <si>
    <t>5D30A596E47D9C08F35350948923A30247EDCD</t>
  </si>
  <si>
    <t>5A16C5BEB1748B1C33B3554A191F4A5D30A596E47D9C08F35350948923A30247EDCD</t>
  </si>
  <si>
    <t>5A16C5BEB1748B1C33B3554A191F4A5D30A596E47D9C08637155CDD9303EA25B90F9</t>
  </si>
  <si>
    <t>보통합판</t>
  </si>
  <si>
    <t>보통합판, 1급, 2.7*1220*2440mm</t>
  </si>
  <si>
    <t>5D15D5C359795DAC93445FF2F9D679278223DE</t>
  </si>
  <si>
    <t>5A16C5BEB1748B1C33B3554A191F4A5D15D5C359795DAC93445FF2F9D679278223DE</t>
  </si>
  <si>
    <t>5A16C5BEB1748B1C33B3554A191F4A5D30B5BCE2739992634F5D95F90F1A6317BA6D</t>
  </si>
  <si>
    <t>5A16C5BEB1748B1C33B3554A191F4A5D30B5BCE172B0F2538A5574F9991C9A3C921B</t>
  </si>
  <si>
    <t>5A16C5BEB1748B1C33B3554A191F4A5D15E5E9567E63D2D31B5361995899FCF06A70</t>
  </si>
  <si>
    <t>사용고재 평가기준</t>
  </si>
  <si>
    <t>주재료비의 -23%</t>
  </si>
  <si>
    <t>5A16C5BEB1748B1C33B3554A191F4A5B0FE5AE7477F3C133A45DE3096D001</t>
  </si>
  <si>
    <t>원판 거푸집 - 노무비(제작,조립,철거 포함)  1회 사용시, 0~7m까지 - 17년 1분기 삭제  M2  토목 6-3-3   ( 호표 152 )</t>
  </si>
  <si>
    <t>호표 152</t>
  </si>
  <si>
    <t>5A16C5BEB1748B1C33B3554A191CF55AC235BE0A707BF6C349567599F97ED497CF72</t>
  </si>
  <si>
    <t>5A16C5BEB1748B1C33B3554A191CF55AC235BE0A707BF6C349567599F97ED497CF77</t>
  </si>
  <si>
    <t>유로폼 - 자재비    M2  공통 6-3-3.2   ( 호표 153 )</t>
  </si>
  <si>
    <t>호표 153</t>
  </si>
  <si>
    <t>공통 6-3-3.2</t>
  </si>
  <si>
    <t>건설용거푸집</t>
  </si>
  <si>
    <t>건설용거푸집, 강, 600*1200*63.5mm</t>
  </si>
  <si>
    <t>5D30A596ED73E2EB03A656B939277A8C226CA0</t>
  </si>
  <si>
    <t>5A16C5BEB77D516483E7539DE97A8A5D30A596ED73E2EB03A656B939277A8C226CA0</t>
  </si>
  <si>
    <t>건설용거푸집, 내벽코너패널, 200+200, 1200mm</t>
  </si>
  <si>
    <t>5D30A596ED73E2EB03A656B939277A8C2268CD</t>
  </si>
  <si>
    <t>5A16C5BEB77D516483E7539DE97A8A5D30A596ED73E2EB03A656B939277A8C2268CD</t>
  </si>
  <si>
    <t>건설용거푸집액세서리, 웨지핀, 90mm</t>
  </si>
  <si>
    <t>5D30A596ED73E2EB03A7572859FF0BE5C013BE</t>
  </si>
  <si>
    <t>5A16C5BEB77D516483E7539DE97A8A5D30A596ED73E2EB03A7572859FF0BE5C013BE</t>
  </si>
  <si>
    <t>건설용거푸집액세서리, 플랫타이, 4*19*200mm</t>
  </si>
  <si>
    <t>5D30A596ED73E2EB03A7572859FF0BE5C01291</t>
  </si>
  <si>
    <t>5A16C5BEB77D516483E7539DE97A8A5D30A596ED73E2EB03A7572859FF0BE5C01291</t>
  </si>
  <si>
    <t>5A16C5BEB77D516483E7539DE97A8A5D30A596ED736D42436D501189170AE98EA34D</t>
  </si>
  <si>
    <t>건설용거푸집액세서리, 웨일후크, 스틸수직(대), 63.5패널용</t>
  </si>
  <si>
    <t>5D30A596ED73E2EB03A7572859FF0BE5C01295</t>
  </si>
  <si>
    <t>5A16C5BEB77D516483E7539DE97A8A5D30A596ED73E2EB03A7572859FF0BE5C01295</t>
  </si>
  <si>
    <t>잡재료(박리재,철선,보조각재 등)</t>
  </si>
  <si>
    <t>패널 재료비의 5%</t>
  </si>
  <si>
    <t>5A16C5BEB77D516483E7539DE97A8A5B0FE5AE7477F3C133A45DE3096D001</t>
  </si>
  <si>
    <t>유로폼 - 인력투입  보통, 수직고 7m까지  M2  공통 6-3-3.3   ( 호표 154 )</t>
  </si>
  <si>
    <t>호표 154</t>
  </si>
  <si>
    <t>공통 6-3-3.3</t>
  </si>
  <si>
    <t>5A16C5BEB77D516483E456560928B15AC235BE0A707BF6C349567599F97ED497CF72</t>
  </si>
  <si>
    <t>5A16C5BEB77D516483E456560928B15AC235BE0A707BF6C349567599F97ED497CF77</t>
  </si>
  <si>
    <t>5A16C5BEB77D516483E456560928B15B0FE5AE7477F3C133A45DE3096F003</t>
  </si>
  <si>
    <t>진동롤러(핸드가이드식)  0.7ton  HR  공통 8-3,4(1305)   ( 호표 155 )</t>
  </si>
  <si>
    <t>호표 155</t>
  </si>
  <si>
    <t>공통 8-3,4(1305)</t>
  </si>
  <si>
    <t>5D0B55B1397E2BF643F056C429D4E48E959CB6</t>
  </si>
  <si>
    <t>5D0B55B1397E2BF643F056C429D4E48E959CB69A5D0B55B1397E2BF643F056C429D4E48E959CB6</t>
  </si>
  <si>
    <t>5D0B55B1397E2BF643F056C429D4E48E959CB69A5D159566BD72182263A05ADC2962528EF2A01C</t>
  </si>
  <si>
    <t>주연료비의 13%</t>
  </si>
  <si>
    <t>5D0B55B1397E2BF643F056C429D4E48E959CB69A5B0FE5AE7477F3C133A45DE3096D001</t>
  </si>
  <si>
    <t>일반기계운전사</t>
  </si>
  <si>
    <t>5AC235BE0A707BF6C349567599F97ED497CAF4</t>
  </si>
  <si>
    <t>5D0B55B1397E2BF643F056C429D4E48E959CB69A5AC235BE0A707BF6C349567599F97ED497CAF4</t>
  </si>
  <si>
    <t>방습필름 설치  바닥  M2  건축 5-3-3   ( 호표 156 )</t>
  </si>
  <si>
    <t>호표 156</t>
  </si>
  <si>
    <t>5A167539E672E79E7367598419C29C5AC235BE0A707BF6C349567599F97ED497CCA1</t>
  </si>
  <si>
    <t>5A167539E672E79E7367598419C29C5AC235BE0A707BF6C349567599F97ED497CF77</t>
  </si>
  <si>
    <t>모르타르 배합(배합품 포함)  배합용적비 1:3, 시멘트, 모래 별도  M3  건축 9-1-1   ( 호표 157 )</t>
  </si>
  <si>
    <t>호표 157</t>
  </si>
  <si>
    <t>건축 9-1-1</t>
  </si>
  <si>
    <t>5A16F5F2987B2097E31455BE99E1CA5D30A596E57E03ED836155FCE99A45F9B90591</t>
  </si>
  <si>
    <t>5A16F5F2987B2097E31455BE99E1CA5D15D5C35A7BFBFA136A559CF9F2C625E55BCE</t>
  </si>
  <si>
    <t>모르타르 배합</t>
  </si>
  <si>
    <t>모래채가름 포함</t>
  </si>
  <si>
    <t>5A16F5F2987B2097E3145581594340</t>
  </si>
  <si>
    <t>5A16F5F2987B2097E31455BE99E1CA5A16F5F2987B2097E3145581594340</t>
  </si>
  <si>
    <t>모르타르 배합  모래채가름 포함  M3  건축 9-1-1   ( 호표 158 )</t>
  </si>
  <si>
    <t>호표 158</t>
  </si>
  <si>
    <t>5A16F5F2987B2097E31455815943405AC235BE0A707BF6C349567599F97ED497CF77</t>
  </si>
  <si>
    <t>모르타르비빔 - 돌붙임(바닥)  배합용적비 1:3, 시멘트, 모래 별도  M3  건축 9-1-1   ( 호표 159 )</t>
  </si>
  <si>
    <t>호표 159</t>
  </si>
  <si>
    <t>5A1655EDBE7FC34703C4546CE962C75D30A596E57E03ED836155FCE99A45F9B90591</t>
  </si>
  <si>
    <t>5A1655EDBE7FC34703C4546CE962C75D15D5C35A7BFBFA136A559CF9F2C625E55BCE</t>
  </si>
  <si>
    <t>5A1655EDBE7FC34703C4546CE962C75A16F5F2987B2097E3145581594340</t>
  </si>
  <si>
    <t>습식공법 - 화강석  바닥, 자재 별도  M2  공통 7-4-1   ( 호표 160 )</t>
  </si>
  <si>
    <t>호표 160</t>
  </si>
  <si>
    <t>석공</t>
  </si>
  <si>
    <t>5AC235BE0A707BF6C349567599F97ED497CCA2</t>
  </si>
  <si>
    <t>5A1655EDBD7D7D8C23275AD45992075AC235BE0A707BF6C349567599F97ED497CCA2</t>
  </si>
  <si>
    <t>5A1655EDBD7D7D8C23275AD45992075AC235BE0A707BF6C349567599F97ED497CF77</t>
  </si>
  <si>
    <t>5A1655EDBD7D7D8C23275AD45992075B0FE5AE7477F3C133A45DE3096D001</t>
  </si>
  <si>
    <t>모르타르비빔 - 돌붙임(벽)  배합용적비 1:3, 시멘트, 모래 별도  M3  건축 9-1-1   ( 호표 161 )</t>
  </si>
  <si>
    <t>호표 161</t>
  </si>
  <si>
    <t>5A1655EDBE7FC34703C4546CE961205D30A596E57E03ED836155FCE99A45F9B90591</t>
  </si>
  <si>
    <t>5A1655EDBE7FC34703C4546CE961205D15D5C35A7BFBFA136A559CF9F2C625E55BCE</t>
  </si>
  <si>
    <t>5A1655EDBE7FC34703C4546CE961205A16F5F2987B2097E3145581594340</t>
  </si>
  <si>
    <t>습식공법 - 화강석  계단부, 자재 별도  M2  공통 7-4-1   ( 호표 162 )</t>
  </si>
  <si>
    <t>호표 162</t>
  </si>
  <si>
    <t>5A1655EDBF780327133F5F4C09A31E5AC235BE0A707BF6C349567599F97ED497CCA2</t>
  </si>
  <si>
    <t>5A1655EDBF780327133F5F4C09A31E5AC235BE0A707BF6C349567599F97ED497CF77</t>
  </si>
  <si>
    <t>5A1655EDBF780327133F5F4C09A31E5B0FE5AE7477F3C133A45DE3096D001</t>
  </si>
  <si>
    <t>석재판붙임(앵커지지 공법, 줄눈포함)  석재판 규격 0.3m2 초과~0.8m2 이하  M2  공통 7-4-2   ( 호표 163 )</t>
  </si>
  <si>
    <t>호표 163</t>
  </si>
  <si>
    <t>5A1655EDBF78762E6329533619B3695AC235BE0A707BF6C349567599F97ED497CCA2</t>
  </si>
  <si>
    <t>5A1655EDBF78762E6329533619B3695AC235BE0A707BF6C349567599F97ED497CF77</t>
  </si>
  <si>
    <t>5A1655EDBF78762E6329533619B3695B0FE5AE7477F3C133A45DE3096D001</t>
  </si>
  <si>
    <t>걸레받이 설치  석재류, H=75~120mm 기준  M  건축 5-2-6   ( 호표 164 )</t>
  </si>
  <si>
    <t>호표 164</t>
  </si>
  <si>
    <t>5A16753CBC7BD61473A65A3459AAC95AC235BE0A707BF6C349567599F97ED497CCA2</t>
  </si>
  <si>
    <t>5A16753CBC7BD61473A65A3459AAC95AC235BE0A707BF6C349567599F97ED497CF77</t>
  </si>
  <si>
    <t>5A16753CBC7BD61473A65A3459AAC95B0FE5AE7477F3C133A45DE3096D001</t>
  </si>
  <si>
    <t>바탕 고르기  바닥, 24mm 이하 기준  M2  건축 3-1-1   ( 호표 165 )</t>
  </si>
  <si>
    <t>호표 165</t>
  </si>
  <si>
    <t>5A1655EE447A78BE532B5DFB29C4535AC235BE0A707BF6C349567599F97ED497CD4F</t>
  </si>
  <si>
    <t>5A1655EE447A78BE532B5DFB29C4535AC235BE0A707BF6C349567599F97ED497CF77</t>
  </si>
  <si>
    <t>5A1655EE447A78BE532B5DFB29C4535B0FE5AE7477F3C133A45DE3096D001</t>
  </si>
  <si>
    <t>압착 붙이기, 바닥면, 바름두께 5mm  0.04∼0.10 이하, 타일C, 백색줄눈  M2  건축 3-2-2, -1-2   ( 호표 166 )</t>
  </si>
  <si>
    <t>호표 166</t>
  </si>
  <si>
    <t>타일시멘트</t>
  </si>
  <si>
    <t>타일시멘트, 압착용, 회색</t>
  </si>
  <si>
    <t>5D30A596E57E03ED836155FCE99A45FFCF99EE</t>
  </si>
  <si>
    <t>5A1655EE467545C4138E598869D9885D30A596E57E03ED836155FCE99A45FFCF99EE</t>
  </si>
  <si>
    <t>타일시멘트, 줄눈용, 백색</t>
  </si>
  <si>
    <t>5D30A596E57E03ED836155FCE99A45FFC02B78</t>
  </si>
  <si>
    <t>5A1655EE467545C4138E598869D9885D30A596E57E03ED836155FCE99A45FFC02B78</t>
  </si>
  <si>
    <t>타일 붙임 / 압착 붙이기</t>
  </si>
  <si>
    <t>바닥면, 타일규격 m2, 0.04 ~ 0.10 이하</t>
  </si>
  <si>
    <t>5A1655EE467545D6D31A5BD5D9D25F</t>
  </si>
  <si>
    <t>5A1655EE467545C4138E598869D9885A1655EE467545D6D31A5BD5D9D25F</t>
  </si>
  <si>
    <t>타일줄눈 설치 / 바닥면</t>
  </si>
  <si>
    <t>타일규격 m2, 0.04 ∼ 0.10 이하</t>
  </si>
  <si>
    <t>5A1655EE447AE390F3305EE6D945C4</t>
  </si>
  <si>
    <t>5A1655EE467545C4138E598869D9885A1655EE447AE390F3305EE6D945C4</t>
  </si>
  <si>
    <t>타일 붙임 / 압착 붙이기  바닥면, 타일규격 m2, 0.04 ~ 0.10 이하  M2  건축 3-2-2   ( 호표 167 )</t>
  </si>
  <si>
    <t>호표 167</t>
  </si>
  <si>
    <t>건축 3-2-2</t>
  </si>
  <si>
    <t>타일공</t>
  </si>
  <si>
    <t>5AC235BE0A707BF6C349567599F97ED497CD40</t>
  </si>
  <si>
    <t>5A1655EE467545D6D31A5BD5D9D25F5AC235BE0A707BF6C349567599F97ED497CD40</t>
  </si>
  <si>
    <t>5A1655EE467545D6D31A5BD5D9D25F5AC235BE0A707BF6C349567599F97ED497CF77</t>
  </si>
  <si>
    <t>5A1655EE467545D6D31A5BD5D9D25F5B0FE5AE7477F3C133A45DE3096E002</t>
  </si>
  <si>
    <t>타일줄눈 설치 / 바닥면  타일규격 m2, 0.04 ∼ 0.10 이하  M2  건축 3-1-2   ( 호표 168 )</t>
  </si>
  <si>
    <t>호표 168</t>
  </si>
  <si>
    <t>건축 3-1-2</t>
  </si>
  <si>
    <t>줄눈공</t>
  </si>
  <si>
    <t>5AC235BE0A707BF6C349567599F97ED497CCA5</t>
  </si>
  <si>
    <t>5A1655EE447AE390F3305EE6D945C45AC235BE0A707BF6C349567599F97ED497CCA5</t>
  </si>
  <si>
    <t>바탕 고르기  벽, 24mm 이하 기준  M2  건축 3-1-1   ( 호표 169 )</t>
  </si>
  <si>
    <t>호표 169</t>
  </si>
  <si>
    <t>5A1655EE447A78BE532B5DCFE91E455AC235BE0A707BF6C349567599F97ED497CD4F</t>
  </si>
  <si>
    <t>5A1655EE447A78BE532B5DCFE91E455AC235BE0A707BF6C349567599F97ED497CF77</t>
  </si>
  <si>
    <t>5A1655EE447A78BE532B5DCFE91E455B0FE5AE7477F3C133A45DE3096D001</t>
  </si>
  <si>
    <t>압착 붙이기, 벽면, 바름두께 6mm  0.04∼0.10 이하, 타일C, 백색줄눈  M2  건축 3-2-2, -1-2   ( 호표 170 )</t>
  </si>
  <si>
    <t>호표 170</t>
  </si>
  <si>
    <t>5A1655EE467545C423935DCE19472F5D30A596E57E03ED836155FCE99A45FFCF99EE</t>
  </si>
  <si>
    <t>5A1655EE467545C423935DCE19472F5D30A596E57E03ED836155FCE99A45FFC02B78</t>
  </si>
  <si>
    <t>벽면, 타일규격 m2, 0.04 ~ 0.10 이하</t>
  </si>
  <si>
    <t>5A1655EE447A6E1A63965188893254</t>
  </si>
  <si>
    <t>5A1655EE467545C423935DCE19472F5A1655EE447A6E1A63965188893254</t>
  </si>
  <si>
    <t>타일줄눈 설치 / 벽면</t>
  </si>
  <si>
    <t>타일규격 m2, 0.04 ~ 0.10 이하</t>
  </si>
  <si>
    <t>5A1655EE447AE390F3305EE689C491</t>
  </si>
  <si>
    <t>5A1655EE467545C423935DCE19472F5A1655EE447AE390F3305EE689C491</t>
  </si>
  <si>
    <t>타일 붙임 / 압착 붙이기  벽면, 타일규격 m2, 0.04 ~ 0.10 이하  M2  건축 3-2-2   ( 호표 171 )</t>
  </si>
  <si>
    <t>호표 171</t>
  </si>
  <si>
    <t>5A1655EE447A6E1A639651888932545AC235BE0A707BF6C349567599F97ED497CD40</t>
  </si>
  <si>
    <t>5A1655EE447A6E1A639651888932545AC235BE0A707BF6C349567599F97ED497CF77</t>
  </si>
  <si>
    <t>5A1655EE447A6E1A639651888932545B0FE5AE7477F3C133A45DE3096E002</t>
  </si>
  <si>
    <t>타일줄눈 설치 / 벽면  타일규격 m2, 0.04 ~ 0.10 이하  M2  건축 3-1-2   ( 호표 172 )</t>
  </si>
  <si>
    <t>호표 172</t>
  </si>
  <si>
    <t>5A1655EE447AE390F3305EE689C4915AC235BE0A707BF6C349567599F97ED497CCA5</t>
  </si>
  <si>
    <t>각종 잡철물 제작 설치  철재, 간단(강판의 가공설치)  kg  건축 8-4-1   ( 호표 173 )</t>
  </si>
  <si>
    <t>호표 173</t>
  </si>
  <si>
    <t>건축 8-4-1</t>
  </si>
  <si>
    <t>각종 잡철물 제작</t>
  </si>
  <si>
    <t>5A1625B6857A523D83D35562B98C84</t>
  </si>
  <si>
    <t>5A1625B6857A523DB3A652EDA9940A5A1625B6857A523D83D35562B98C84</t>
  </si>
  <si>
    <t>각종 잡철물 설치</t>
  </si>
  <si>
    <t>5A1625B6857A523D83D3557329FEFB</t>
  </si>
  <si>
    <t>5A1625B6857A523DB3A652EDA9940A5A1625B6857A523D83D3557329FEFB</t>
  </si>
  <si>
    <t>각종 잡철물 제작 설치  스테인리스, 간단(강판의 가공설치)  kg  건축 8-4-1   ( 호표 174 )</t>
  </si>
  <si>
    <t>호표 174</t>
  </si>
  <si>
    <t>5A1625B6857A520043B6513EC9B5E5</t>
  </si>
  <si>
    <t>5A1625B6857A5200730B579DC921365A1625B6857A520043B6513EC9B5E5</t>
  </si>
  <si>
    <t>5A1625B6857A520043B6512C59AB1C</t>
  </si>
  <si>
    <t>5A1625B6857A5200730B579DC921365A1625B6857A520043B6512C59AB1C</t>
  </si>
  <si>
    <t>수밀코킹(실리콘)  삼각, 5mm이하, 방균용  M  건축 6-6-1   ( 호표 175 )</t>
  </si>
  <si>
    <t>호표 175</t>
  </si>
  <si>
    <t>실링재, 실리콘, 비초산, 방균용</t>
  </si>
  <si>
    <t>5D30B5BFBA70BE5623515CE76908C6E6C600C8</t>
  </si>
  <si>
    <t>5A160568D07D2F9423D651B5E9372C5D30B5BFBA70BE5623515CE76908C6E6C600C8</t>
  </si>
  <si>
    <t>5A160568D07D2F9423D651B5E9372C5A160568D17FAA98E33E50F119A979</t>
  </si>
  <si>
    <t>각종 잡철물 제작  철재, 간단(강판의 가공설치)  kg  건축 8-4-1   ( 호표 176 )</t>
  </si>
  <si>
    <t>호표 176</t>
  </si>
  <si>
    <t>용접봉(연강용)</t>
  </si>
  <si>
    <t>3.2(KSE4301)</t>
  </si>
  <si>
    <t>5D26055A257E27AC43765E71F97406CFD59D70</t>
  </si>
  <si>
    <t>5A1625B6857A523D83D35562B98C845D26055A257E27AC43765E71F97406CFD59D70</t>
  </si>
  <si>
    <t>산소가스</t>
  </si>
  <si>
    <t>기체</t>
  </si>
  <si>
    <t>대기압상태기준</t>
  </si>
  <si>
    <t>5D15E5E95A74313423B356D9190AE964CF9543</t>
  </si>
  <si>
    <t>5A1625B6857A523D83D35562B98C845D15E5E95A74313423B356D9190AE964CF9543</t>
  </si>
  <si>
    <t>아세틸렌가스</t>
  </si>
  <si>
    <t>아세틸렌가스, kg</t>
  </si>
  <si>
    <t>5D159566BC718ED9D30E55ABE956D425DA68AC</t>
  </si>
  <si>
    <t>5A1625B6857A523D83D35562B98C845D159566BC718ED9D30E55ABE956D425DA68AC</t>
  </si>
  <si>
    <t>용접기(교류)</t>
  </si>
  <si>
    <t>500Amp</t>
  </si>
  <si>
    <t>5D0B55B1397E46F8F3F6596F393B7876E0A90989</t>
  </si>
  <si>
    <t>5A1625B6857A523D83D35562B98C845D0B55B1397E46F8F3F6596F393B7876E0A90989</t>
  </si>
  <si>
    <t>일반경비</t>
  </si>
  <si>
    <t>전력</t>
  </si>
  <si>
    <t>kwh</t>
  </si>
  <si>
    <t>5A5F3587A274E345D3AA58FF19DCF804713A23</t>
  </si>
  <si>
    <t>5A1625B6857A523D83D35562B98C845A5F3587A274E345D3AA58FF19DCF804713A23</t>
  </si>
  <si>
    <t>철판공</t>
  </si>
  <si>
    <t>5AC235BE0A707BF6C349567599F97ED497CE6F</t>
  </si>
  <si>
    <t>5A1625B6857A523D83D35562B98C845AC235BE0A707BF6C349567599F97ED497CE6F</t>
  </si>
  <si>
    <t>5A1625B6857A523D83D35562B98C845AC235BE0A707BF6C349567599F97ED497CF77</t>
  </si>
  <si>
    <t>용접공</t>
  </si>
  <si>
    <t>5AC235BE0A707BF6C349567599F97ED497CE6D</t>
  </si>
  <si>
    <t>5A1625B6857A523D83D35562B98C845AC235BE0A707BF6C349567599F97ED497CE6D</t>
  </si>
  <si>
    <t>5A1625B6857A523D83D35562B98C845AC235BE0A707BF6C349567599F97ED497CF76</t>
  </si>
  <si>
    <t>5A1625B6857A523D83D35562B98C845B0FE5AE7477F3C133A45DE3096D001</t>
  </si>
  <si>
    <t>각종 잡철물 설치  철재, 간단(강판의 가공설치)  kg  건축 8-4-1   ( 호표 177 )</t>
  </si>
  <si>
    <t>호표 177</t>
  </si>
  <si>
    <t>5A1625B6857A523D83D3557329FEFB5D26055A257E27AC43765E71F97406CFD59D70</t>
  </si>
  <si>
    <t>5A1625B6857A523D83D3557329FEFB5D15E5E95A74313423B356D9190AE964CF9543</t>
  </si>
  <si>
    <t>5A1625B6857A523D83D3557329FEFB5D159566BC718ED9D30E55ABE956D425DA68AC</t>
  </si>
  <si>
    <t>5A1625B6857A523D83D3557329FEFB5D0B55B1397E46F8F3F6596F393B7876E0A90989</t>
  </si>
  <si>
    <t>5A1625B6857A523D83D3557329FEFB5A5F3587A274E345D3AA58FF19DCF804713A23</t>
  </si>
  <si>
    <t>5A1625B6857A523D83D3557329FEFB5AC235BE0A707BF6C349567599F97ED497CE6F</t>
  </si>
  <si>
    <t>5A1625B6857A523D83D3557329FEFB5AC235BE0A707BF6C349567599F97ED497CF77</t>
  </si>
  <si>
    <t>5A1625B6857A523D83D3557329FEFB5AC235BE0A707BF6C349567599F97ED497CE6D</t>
  </si>
  <si>
    <t>5A1625B6857A523D83D3557329FEFB5AC235BE0A707BF6C349567599F97ED497CF76</t>
  </si>
  <si>
    <t>5A1625B6857A523D83D3557329FEFB5B0FE5AE7477F3C133A45DE3096D001</t>
  </si>
  <si>
    <t>각종 잡철물 제작  스테인리스, 간단(강판의 가공설치)  kg  건축 8-4-1   ( 호표 178 )</t>
  </si>
  <si>
    <t>호표 178</t>
  </si>
  <si>
    <t>스테인리스강용피복아크용접봉</t>
  </si>
  <si>
    <t>스테인리스강용피복아크용접봉, ∮3.2mm, AWSE309</t>
  </si>
  <si>
    <t>5D26055A257E27AC43765E71F97406CFD6B2C0</t>
  </si>
  <si>
    <t>5A1625B6857A520043B6513EC9B5E55D26055A257E27AC43765E71F97406CFD6B2C0</t>
  </si>
  <si>
    <t>5A1625B6857A520043B6513EC9B5E55D15E5E95A74313423B356D9190AE964CF9543</t>
  </si>
  <si>
    <t>5A1625B6857A520043B6513EC9B5E55D159566BC718ED9D30E55ABE956D425DA68AC</t>
  </si>
  <si>
    <t>5A1625B6857A520043B6513EC9B5E55D0B55B1397E46F8F3F6596F393B7876E0A90989</t>
  </si>
  <si>
    <t>5A1625B6857A520043B6513EC9B5E55A5F3587A274E345D3AA58FF19DCF804713A23</t>
  </si>
  <si>
    <t>5A1625B6857A520043B6513EC9B5E55AC235BE0A707BF6C349567599F97ED497CE6F</t>
  </si>
  <si>
    <t>5A1625B6857A520043B6513EC9B5E55AC235BE0A707BF6C349567599F97ED497CF77</t>
  </si>
  <si>
    <t>5A1625B6857A520043B6513EC9B5E55AC235BE0A707BF6C349567599F97ED497CE6D</t>
  </si>
  <si>
    <t>5A1625B6857A520043B6513EC9B5E55AC235BE0A707BF6C349567599F97ED497CF76</t>
  </si>
  <si>
    <t>5A1625B6857A520043B6513EC9B5E55B0FE5AE7477F3C133A45DE3096D001</t>
  </si>
  <si>
    <t>각종 잡철물 설치  스테인리스, 간단(강판의 가공설치)  kg  건축 8-4-1   ( 호표 179 )</t>
  </si>
  <si>
    <t>호표 179</t>
  </si>
  <si>
    <t>5A1625B6857A520043B6512C59AB1C5D26055A257E27AC43765E71F97406CFD6B2C0</t>
  </si>
  <si>
    <t>5A1625B6857A520043B6512C59AB1C5D15E5E95A74313423B356D9190AE964CF9543</t>
  </si>
  <si>
    <t>5A1625B6857A520043B6512C59AB1C5D159566BC718ED9D30E55ABE956D425DA68AC</t>
  </si>
  <si>
    <t>5A1625B6857A520043B6512C59AB1C5D0B55B1397E46F8F3F6596F393B7876E0A90989</t>
  </si>
  <si>
    <t>5A1625B6857A520043B6512C59AB1C5A5F3587A274E345D3AA58FF19DCF804713A23</t>
  </si>
  <si>
    <t>5A1625B6857A520043B6512C59AB1C5AC235BE0A707BF6C349567599F97ED497CE6F</t>
  </si>
  <si>
    <t>5A1625B6857A520043B6512C59AB1C5AC235BE0A707BF6C349567599F97ED497CF77</t>
  </si>
  <si>
    <t>5A1625B6857A520043B6512C59AB1C5AC235BE0A707BF6C349567599F97ED497CE6D</t>
  </si>
  <si>
    <t>5A1625B6857A520043B6512C59AB1C5AC235BE0A707BF6C349567599F97ED497CF76</t>
  </si>
  <si>
    <t>5A1625B6857A520043B6512C59AB1C5B0FE5AE7477F3C133A45DE3096D001</t>
  </si>
  <si>
    <t>수밀코킹  재료비 별도  M  건축 6-6-1   ( 호표 180 )</t>
  </si>
  <si>
    <t>호표 180</t>
  </si>
  <si>
    <t>5A160568D17FAA98E33E50F119A9795AC235BE0A707BF6C34D5C2499A15AEF0BBCE0</t>
  </si>
  <si>
    <t>용접기(교류)  500Amp  HR  공통 8-3(7611)   ( 호표 181 )</t>
  </si>
  <si>
    <t>호표 181</t>
  </si>
  <si>
    <t>공통 8-3(7611)</t>
  </si>
  <si>
    <t>5D0B55B1397E46F8F3F6596F393B7876E0A909</t>
  </si>
  <si>
    <t>5D0B55B1397E46F8F3F6596F393B7876E0A909895D0B55B1397E46F8F3F6596F393B7876E0A909</t>
  </si>
  <si>
    <t>시멘트 액체방수  바닥, - 재료 별도 - 18-1/4 삭제  M2  건축 12-7-2   ( 호표 182 )</t>
  </si>
  <si>
    <t>호표 182</t>
  </si>
  <si>
    <t>5A160567CA788B26F3FA56CCA9E8495AC235BE0A707BF6C349567599F97ED497CD4E</t>
  </si>
  <si>
    <t>5A160567CA788B26F3FA56CCA9E8495AC235BE0A707BF6C349567599F97ED497CF77</t>
  </si>
  <si>
    <t>5A160567CA788B26F3FA56CCA9E8495B0FE5AE7477F3C133A45DE3096D001</t>
  </si>
  <si>
    <t>시멘트 액체방수  벽,   - 재료 별도 - 18-1/4 삭제  M2  건축 12-7-2   ( 호표 183 )</t>
  </si>
  <si>
    <t>호표 183</t>
  </si>
  <si>
    <t>5A160567CA788B26E3D35451D9EDCF5AC235BE0A707BF6C349567599F97ED497CD4E</t>
  </si>
  <si>
    <t>5A160567CA788B26E3D35451D9EDCF5AC235BE0A707BF6C349567599F97ED497CF77</t>
  </si>
  <si>
    <t>5A160567CA788B26E3D35451D9EDCF5B0FE5AE7477F3C133A45DE3096D001</t>
  </si>
  <si>
    <t>루프드레인 설치    개소  건축 7-3-1   ( 호표 184 )</t>
  </si>
  <si>
    <t>호표 184</t>
  </si>
  <si>
    <t>배관공</t>
  </si>
  <si>
    <t>5AC235BE0A707BF6C349567599F97ED497CCA8</t>
  </si>
  <si>
    <t>5A1635A1B87ACBDAB305563E89E1AA5AC235BE0A707BF6C349567599F97ED497CCA8</t>
  </si>
  <si>
    <t>5A1635A1B87ACBDAB305563E89E1AA5AC235BE0A707BF6C349567599F97ED497CF77</t>
  </si>
  <si>
    <t>와이어메시 바닥깔기  1800*1800 기준  M2  건축 8-1-3   ( 호표 185 )</t>
  </si>
  <si>
    <t>호표 185</t>
  </si>
  <si>
    <t>5A1625BFE176813A83005DD8F99FD95AC235BE0A707BF6C349567599F97ED497CF76</t>
  </si>
  <si>
    <t>각종 잡철물 제작 설치  철재, 간단  kg  건축 8-4-1   ( 호표 186 )</t>
  </si>
  <si>
    <t>호표 186</t>
  </si>
  <si>
    <t>5A1625B6857A522323B15AD1B90966</t>
  </si>
  <si>
    <t>5A1625B6857A522313AB542169BDB25A1625B6857A522323B15AD1B90966</t>
  </si>
  <si>
    <t>5A1625B6857A522323B15AC759A606</t>
  </si>
  <si>
    <t>5A1625B6857A522313AB542169BDB25A1625B6857A522323B15AC759A606</t>
  </si>
  <si>
    <t>녹막이페인트 붓칠  철재면, 1회, 2종  M2  건축 11-2-6   ( 호표 187 )</t>
  </si>
  <si>
    <t>호표 187</t>
  </si>
  <si>
    <t>5A1665D74C76858603675B2EF936EB</t>
  </si>
  <si>
    <t>5A1665D74C768586130F5C369946D95A1665D74C76858603675B2EF936EB</t>
  </si>
  <si>
    <t>5A1665D74C768586130F5C369946D95A1665D74C76858603665ABFD97C84</t>
  </si>
  <si>
    <t>각종 잡철물 제작  철재, 간단  kg  건축 8-4-1   ( 호표 188 )</t>
  </si>
  <si>
    <t>호표 188</t>
  </si>
  <si>
    <t>5A1625B6857A522323B15AD1B909665D26055A257E27AC43765E71F97406CFD59D70</t>
  </si>
  <si>
    <t>5A1625B6857A522323B15AD1B909665D15E5E95A74313423B356D9190AE964CF9543</t>
  </si>
  <si>
    <t>5A1625B6857A522323B15AD1B909665D159566BC718ED9D30E55ABE956D425DA68AC</t>
  </si>
  <si>
    <t>5A1625B6857A522323B15AD1B909665D0B55B1397E46F8F3F6596F393B7876E0A90989</t>
  </si>
  <si>
    <t>5A1625B6857A522323B15AD1B909665A5F3587A274E345D3AA58FF19DCF804713A23</t>
  </si>
  <si>
    <t>5A1625B6857A522323B15AD1B909665AC235BE0A707BF6C349567599F97ED497CF7C</t>
  </si>
  <si>
    <t>5A1625B6857A522323B15AD1B909665AC235BE0A707BF6C349567599F97ED497CF77</t>
  </si>
  <si>
    <t>5A1625B6857A522323B15AD1B909665AC235BE0A707BF6C349567599F97ED497CE6D</t>
  </si>
  <si>
    <t>5A1625B6857A522323B15AD1B909665AC235BE0A707BF6C349567599F97ED497CF76</t>
  </si>
  <si>
    <t>5A1625B6857A522323B15AD1B909665B0FE5AE7477F3C133A45DE3096D001</t>
  </si>
  <si>
    <t>각종 잡철물 설치  철재, 간단  kg  건축 8-4-1   ( 호표 189 )</t>
  </si>
  <si>
    <t>호표 189</t>
  </si>
  <si>
    <t>5A1625B6857A522323B15AC759A6065D26055A257E27AC43765E71F97406CFD59D70</t>
  </si>
  <si>
    <t>5A1625B6857A522323B15AC759A6065D15E5E95A74313423B356D9190AE964CF9543</t>
  </si>
  <si>
    <t>5A1625B6857A522323B15AC759A6065D159566BC718ED9D30E55ABE956D425DA68AC</t>
  </si>
  <si>
    <t>5A1625B6857A522323B15AC759A6065D0B55B1397E46F8F3F6596F393B7876E0A90989</t>
  </si>
  <si>
    <t>5A1625B6857A522323B15AC759A6065A5F3587A274E345D3AA58FF19DCF804713A23</t>
  </si>
  <si>
    <t>5A1625B6857A522323B15AC759A6065AC235BE0A707BF6C349567599F97ED497CF7C</t>
  </si>
  <si>
    <t>5A1625B6857A522323B15AC759A6065AC235BE0A707BF6C349567599F97ED497CF77</t>
  </si>
  <si>
    <t>5A1625B6857A522323B15AC759A6065AC235BE0A707BF6C349567599F97ED497CE6D</t>
  </si>
  <si>
    <t>5A1625B6857A522323B15AC759A6065AC235BE0A707BF6C349567599F97ED497CF76</t>
  </si>
  <si>
    <t>5A1625B6857A522323B15AC759A6065B0FE5AE7477F3C133A45DE3096D001</t>
  </si>
  <si>
    <t>녹막이 페인트칠  철재면, 1회, 2종  M2  건축 11-2-6   ( 호표 190 )</t>
  </si>
  <si>
    <t>호표 190</t>
  </si>
  <si>
    <t>방청페인트, KSM6030-1종2류, 광명단페인트</t>
  </si>
  <si>
    <t>5D30B5BFBA70BE7263E55E7FF9F0AB3C114EE0</t>
  </si>
  <si>
    <t>5A1665D74C76858603675B2EF936EB5D30B5BFBA70BE7263E55E7FF9F0AB3C114EE0</t>
  </si>
  <si>
    <t>시너, KSM6060, 2종</t>
  </si>
  <si>
    <t>5D30B5BFBA70BEAE334B59E419A854E7541586</t>
  </si>
  <si>
    <t>5A1665D74C76858603675B2EF936EB5D30B5BFBA70BEAE334B59E419A854E7541586</t>
  </si>
  <si>
    <t>5A1665D74C76858603675B2EF936EB5B0FE5AE7477F3C133A45DE3096D001</t>
  </si>
  <si>
    <t>스테인리스 CAP  D60*1.2t  개     ( 호표 191 )</t>
  </si>
  <si>
    <t>호표 191</t>
  </si>
  <si>
    <t>5A1625B8B07ECF6793AB5771097C145D30A596E47D83DD93B85BED39C6FBBF01C652</t>
  </si>
  <si>
    <t>스테인리스, 간단</t>
  </si>
  <si>
    <t>5A1625B6857A522323B355AD09678F</t>
  </si>
  <si>
    <t>5A1625B8B07ECF6793AB5771097C145A1625B6857A522323B355AD09678F</t>
  </si>
  <si>
    <t>5A1625B8B07ECF6793AB5771097C145D15D5C352769C65735653EBD95ED5B238CEA4</t>
  </si>
  <si>
    <t>용접식난간 설치  주자재 제작설치, 경량철물(스테인리스)  kg  건축 8-2-1   ( 호표 192 )</t>
  </si>
  <si>
    <t>호표 192</t>
  </si>
  <si>
    <t>건축 8-2-1</t>
  </si>
  <si>
    <t>5A1625B8B07ECF67B3585CC869578F5AC235BE0A707BF6C349567599F97ED497CE6D</t>
  </si>
  <si>
    <t>5A1625B8B07ECF67B3585CC869578F5AC235BE0A707BF6C349567599F97ED497CF76</t>
  </si>
  <si>
    <t>5A1625B8B07ECF67B3585CC869578F5AC235BE0A707BF6C349567599F97ED497CF77</t>
  </si>
  <si>
    <t>5A1625B8B07ECF67B3585CC869578F5B0FE5AE7477F3C133A45DE3096D001</t>
  </si>
  <si>
    <t>5A1625B8B07ECF67B3585CC869578F5B0FE5AE7477F3C133A45DE3096E002</t>
  </si>
  <si>
    <t>각종 잡철물 제작  스테인리스, 간단  kg  건축 8-4-1   ( 호표 193 )</t>
  </si>
  <si>
    <t>호표 193</t>
  </si>
  <si>
    <t>5A1625B6857A522323B355AD09678F5D26055A257E27AC43765E71F97406CFD6B2C0</t>
  </si>
  <si>
    <t>5A1625B6857A522323B355AD09678F5D15E5E95A74313423B356D9190AE964CF9543</t>
  </si>
  <si>
    <t>5A1625B6857A522323B355AD09678F5D159566BC718ED9D30E55ABE956D425DA68AC</t>
  </si>
  <si>
    <t>5A1625B6857A522323B355AD09678F5D0B55B1397E46F8F3F6596F393B7876E0A90989</t>
  </si>
  <si>
    <t>5A1625B6857A522323B355AD09678F5A5F3587A274E345D3AA58FF19DCF804713A23</t>
  </si>
  <si>
    <t>5A1625B6857A522323B355AD09678F5AC235BE0A707BF6C349567599F97ED497CF7C</t>
  </si>
  <si>
    <t>5A1625B6857A522323B355AD09678F5AC235BE0A707BF6C349567599F97ED497CF77</t>
  </si>
  <si>
    <t>5A1625B6857A522323B355AD09678F5AC235BE0A707BF6C349567599F97ED497CE6D</t>
  </si>
  <si>
    <t>5A1625B6857A522323B355AD09678F5AC235BE0A707BF6C349567599F97ED497CF76</t>
  </si>
  <si>
    <t>5A1625B6857A522323B355AD09678F5B0FE5AE7477F3C133A45DE3096D001</t>
  </si>
  <si>
    <t>스틸 CAP  D60*1.4t  개     ( 호표 194 )</t>
  </si>
  <si>
    <t>호표 194</t>
  </si>
  <si>
    <t>일반구조용압연강판, 1.4mm</t>
  </si>
  <si>
    <t>5D30A596E47D83DD93B9541CA9D09A09B6FA20</t>
  </si>
  <si>
    <t>5A1625B8B07ECF44A3895D4FC91EA85D30A596E47D83DD93B9541CA9D09A09B6FA20</t>
  </si>
  <si>
    <t>5A1625B8B07ECF44A3895D4FC91EA85A1625B6857A522323B15AD1B90966</t>
  </si>
  <si>
    <t>5A1625B8B07ECF44A3895D4FC91EA85A1665D74C768586130F5C369946D9</t>
  </si>
  <si>
    <t>5A1625B8B07ECF44A3895D4FC91EA85A1665D4F97CE8FC33BA55DFF97870</t>
  </si>
  <si>
    <t>5A1625B8B07ECF44A3895D4FC91EA85D15D5C352769C65735653EBD95ED5B238CF49</t>
  </si>
  <si>
    <t>용접식난간 설치  주자재 제작설치, 철제 난간  kg  건축 8-2-1   ( 호표 195 )</t>
  </si>
  <si>
    <t>호표 195</t>
  </si>
  <si>
    <t>5A1625B8B07ECF44E3645A44D941405AC235BE0A707BF6C349567599F97ED497CE6D</t>
  </si>
  <si>
    <t>5A1625B8B07ECF44E3645A44D941405AC235BE0A707BF6C349567599F97ED497CF76</t>
  </si>
  <si>
    <t>5A1625B8B07ECF44E3645A44D941405AC235BE0A707BF6C349567599F97ED497CF77</t>
  </si>
  <si>
    <t>5A1625B8B07ECF44E3645A44D941405B0FE5AE7477F3C133A45DE3096D001</t>
  </si>
  <si>
    <t>5A1625B8B07ECF44E3645A44D941405B0FE5AE7477F3C133A45DE3096E002</t>
  </si>
  <si>
    <t>스테인리스사다리  W:400, D38.1+22.3*2t  M     ( 호표 196 )</t>
  </si>
  <si>
    <t>호표 196</t>
  </si>
  <si>
    <t>기계구조용스테인리스강관, ∮38.1*2.0mm</t>
  </si>
  <si>
    <t>5D4105E3FB7367AFC3305C49C92AB7B67CFE0A</t>
  </si>
  <si>
    <t>5A1625B95B731963A371586F292C255D4105E3FB7367AFC3305C49C92AB7B67CFE0A</t>
  </si>
  <si>
    <t>기계구조용스테인리스강관, ∮22.3*2.0mm</t>
  </si>
  <si>
    <t>5D4105E3FB7367AFC3305C49D9C89C791F9EA8</t>
  </si>
  <si>
    <t>5A1625B95B731963A371586F292C255D4105E3FB7367AFC3305C49D9C89C791F9EA8</t>
  </si>
  <si>
    <t>5A1625B95B731963A371586F292C255D30B5BCE172B0E1E394521B9923C59E6213C7</t>
  </si>
  <si>
    <t>5A1625B95B731963A371586F292C255A1625B8B07ECF6793AB5771097C14</t>
  </si>
  <si>
    <t>걱종 잡철물 제작 설치</t>
  </si>
  <si>
    <t>5A1625B6857A522313A9594BA994CA</t>
  </si>
  <si>
    <t>5A1625B95B731963A371586F292C255A1625B6857A522313A9594BA994CA</t>
  </si>
  <si>
    <t>5A1625B95B731963A371586F292C255D15D5C352769C65735653EBD95ED5B238CEA4</t>
  </si>
  <si>
    <t>걱종 잡철물 제작 설치  스테인리스, 간단  kg  건축 8-4-1   ( 호표 197 )</t>
  </si>
  <si>
    <t>호표 197</t>
  </si>
  <si>
    <t>5A1625B6857A522313A9594BA994CA5A1625B6857A522323B355AD09678F</t>
  </si>
  <si>
    <t>5A1625B6857A522323B355BF7970B2</t>
  </si>
  <si>
    <t>5A1625B6857A522313A9594BA994CA5A1625B6857A522323B355BF7970B2</t>
  </si>
  <si>
    <t>각종 잡철물 설치  스테인리스, 간단  kg  건축 8-4-1   ( 호표 198 )</t>
  </si>
  <si>
    <t>호표 198</t>
  </si>
  <si>
    <t>5A1625B6857A522323B355BF7970B25D26055A257E27AC43765E71F97406CFD6B2C0</t>
  </si>
  <si>
    <t>5A1625B6857A522323B355BF7970B25D15E5E95A74313423B356D9190AE964CF9543</t>
  </si>
  <si>
    <t>5A1625B6857A522323B355BF7970B25D159566BC718ED9D30E55ABE956D425DA68AC</t>
  </si>
  <si>
    <t>5A1625B6857A522323B355BF7970B25D0B55B1397E46F8F3F6596F393B7876E0A90989</t>
  </si>
  <si>
    <t>5A1625B6857A522323B355BF7970B25A5F3587A274E345D3AA58FF19DCF804713A23</t>
  </si>
  <si>
    <t>5A1625B6857A522323B355BF7970B25AC235BE0A707BF6C349567599F97ED497CF7C</t>
  </si>
  <si>
    <t>5A1625B6857A522323B355BF7970B25AC235BE0A707BF6C349567599F97ED497CF77</t>
  </si>
  <si>
    <t>5A1625B6857A522323B355BF7970B25AC235BE0A707BF6C349567599F97ED497CE6D</t>
  </si>
  <si>
    <t>5A1625B6857A522323B355BF7970B25AC235BE0A707BF6C349567599F97ED497CF76</t>
  </si>
  <si>
    <t>5A1625B6857A522323B355BF7970B25B0FE5AE7477F3C133A45DE3096D001</t>
  </si>
  <si>
    <t>모르타르 바름  3.6m 이하, 3회(T=24mm 이하 기준)  M2  건축 9-1-2   ( 호표 199 )</t>
  </si>
  <si>
    <t>호표 199</t>
  </si>
  <si>
    <t>5A16F5F2987B31050333579C29F5ED5AC235BE0A707BF6C349567599F97ED497CD4F</t>
  </si>
  <si>
    <t>5A16F5F2987B31050333579C29F5ED5AC235BE0A707BF6C349567599F97ED497CF77</t>
  </si>
  <si>
    <t>5A16F5F2987B31050333579C29F5ED5B0FE5AE7477F3C133A45DE3096D001</t>
  </si>
  <si>
    <t>강재창호 설치 / 여닫이  창호면적 m2, 1.0 ~ 3.0 이하  개소  건축 10-1-2   ( 호표 200 )</t>
  </si>
  <si>
    <t>호표 200</t>
  </si>
  <si>
    <t>건축 10-1-2</t>
  </si>
  <si>
    <t>5A164588F27D9B9FC3BB552BF97CD05AC235BE0A707BF6C349567599F97ED497CD4C</t>
  </si>
  <si>
    <t>5A164588F27D9B9FC3BB552BF97CD05AC235BE0A707BF6C349567599F97ED497CF77</t>
  </si>
  <si>
    <t>5A164588F27D9B9FC3BB552BF97CD05B0FE5AE7477F3C133A45DE3096D001</t>
  </si>
  <si>
    <t>강재창호 설치 / 여닫이  창호면적 m2, 3.0 ~ 6.0 이하  개소  건축 10-1-2   ( 호표 201 )</t>
  </si>
  <si>
    <t>호표 201</t>
  </si>
  <si>
    <t>5A164588F27D9B9FC3BB552BF97DF75AC235BE0A707BF6C349567599F97ED497CD4C</t>
  </si>
  <si>
    <t>5A164588F27D9B9FC3BB552BF97DF75AC235BE0A707BF6C349567599F97ED497CF77</t>
  </si>
  <si>
    <t>5A164588F27D9B9FC3BB552BF97DF75B0FE5AE7477F3C133A45DE3096D001</t>
  </si>
  <si>
    <t>에폭시 페인트칠  재료비(콘크리트, 시멘트 모르타르용)  M2  건축 11-2-8   ( 호표 202 )</t>
  </si>
  <si>
    <t>호표 202</t>
  </si>
  <si>
    <t>유니폭시 투명라이닝</t>
  </si>
  <si>
    <t>후막형 투명 에폭시 바닥마감재(2~3mm)</t>
  </si>
  <si>
    <t>5D30B5BFBA70BE72F3C35374A90F1114646EF9</t>
  </si>
  <si>
    <t>5A1665DCCE761C50C3F65F8089C2F75D30B5BFBA70BE72F3C35374A90F1114646EF9</t>
  </si>
  <si>
    <t>에폭시페인트</t>
  </si>
  <si>
    <t>EP1730 비철금속용 프라이머(회색)</t>
  </si>
  <si>
    <t>5D30B5BFBA70BE72F3C35374A90F1114646F81</t>
  </si>
  <si>
    <t>5A1665DCCE761C50C3F65F8089C2F75D30B5BFBA70BE72F3C35374A90F1114646F81</t>
  </si>
  <si>
    <t>에폭시계시너</t>
  </si>
  <si>
    <t>024</t>
  </si>
  <si>
    <t>5D30B5BFBA70BEAE334B59E4294780E2B3C8B9</t>
  </si>
  <si>
    <t>5A1665DCCE761C50C3F65F8089C2F75D30B5BFBA70BEAE334B59E4294780E2B3C8B9</t>
  </si>
  <si>
    <t>에폭시 코팅  롤러칠, 노무비  M2  건축 11-2-8   ( 호표 203 )</t>
  </si>
  <si>
    <t>호표 203</t>
  </si>
  <si>
    <t>5A1665DCCE761C50E3A354D209E02B5AC235BE0A707BF6C349567599F97ED497CD41</t>
  </si>
  <si>
    <t>5A1665DCCE761C50E3A354D209E02B5AC235BE0A707BF6C349567599F97ED497CF77</t>
  </si>
  <si>
    <t>콘크리트·모르타르면 바탕만들기    M2  건축 11-1-1   ( 호표 204 )</t>
  </si>
  <si>
    <t>호표 204</t>
  </si>
  <si>
    <t>건축 11-1-1</t>
  </si>
  <si>
    <t>퍼티</t>
  </si>
  <si>
    <t>퍼티, 319퍼티, 백색</t>
  </si>
  <si>
    <t>1L=1.55kg</t>
  </si>
  <si>
    <t>5D30B5BFBB711CB4637355FD89CE72152A2876</t>
  </si>
  <si>
    <t>5A1665C5727DB939437F52C1A907AE5D30B5BFBB711CB4637355FD89CE72152A2876</t>
  </si>
  <si>
    <t>연마지</t>
  </si>
  <si>
    <t>연마지, #120~180, 230*280mm</t>
  </si>
  <si>
    <t>5D30B5BCEE7E070703375DFD6961AD80F64AF0</t>
  </si>
  <si>
    <t>5A1665C5727DB939437F52C1A907AE5D30B5BCEE7E070703375DFD6961AD80F64AF0</t>
  </si>
  <si>
    <t>5A1665C5727DB939437F52C1A907AE5AC235BE0A707BF6C349567599F97ED497CD41</t>
  </si>
  <si>
    <t>5A1665C5727DB939437F52C1A907AE5AC235BE0A707BF6C349567599F97ED497CF77</t>
  </si>
  <si>
    <t>수성페인트 롤러칠  내부, 3회, 1급, 합성수지에멀션페인트  M2  건축 11-2-2   ( 호표 205 )</t>
  </si>
  <si>
    <t>호표 205</t>
  </si>
  <si>
    <t>건축 11-2-2</t>
  </si>
  <si>
    <t>수성페인트</t>
  </si>
  <si>
    <t>수성페인트, KSM6010-2종1급, 백색</t>
  </si>
  <si>
    <t>5D30B5BFBA70BE72F3C05601A925E8F276151B</t>
  </si>
  <si>
    <t>5A1665D59E78FE79A3705625B9BA005D30B5BFBA70BE72F3C05601A925E8F276151B</t>
  </si>
  <si>
    <t>주재료비의 6%</t>
  </si>
  <si>
    <t>5A1665D59E78FE79A3705625B9BA005B0FE5AE7477F3C133A45DE3096D001</t>
  </si>
  <si>
    <t>수성페인트 롤러칠  3회  M2  건축 11-2-2   ( 호표 206 )</t>
  </si>
  <si>
    <t>호표 206</t>
  </si>
  <si>
    <t>5A1665D59E78FE79A370562589E59B5AC235BE0A707BF6C349567599F97ED497CD41</t>
  </si>
  <si>
    <t>5A1665D59E78FE79A370562589E59B5AC235BE0A707BF6C349567599F97ED497CF77</t>
  </si>
  <si>
    <t>석고보드면 바탕만들기  줄퍼티  M2  건축 11-1-2   ( 호표 207 )</t>
  </si>
  <si>
    <t>호표 207</t>
  </si>
  <si>
    <t>건축 11-1-2</t>
  </si>
  <si>
    <t>F-Tape</t>
  </si>
  <si>
    <t>W:35~100mm</t>
  </si>
  <si>
    <t>5D30B5BFBB711CB4637355FD89CE72152B300F</t>
  </si>
  <si>
    <t>5A1665C5727DB939437E5046A9D9705D30B5BFBB711CB4637355FD89CE72152B300F</t>
  </si>
  <si>
    <t>휠러</t>
  </si>
  <si>
    <t>5D30B5BFBB711CB4637355FD89CE72152B3114</t>
  </si>
  <si>
    <t>5A1665C5727DB939437E5046A9D9705D30B5BFBB711CB4637355FD89CE72152B3114</t>
  </si>
  <si>
    <t>5A1665C5727DB939437E5046A9D9705D30B5BFBB711CB4637355FD89CE72152A2876</t>
  </si>
  <si>
    <t>5A1665C5727DB939437E5046A9D9705D30B5BCEE7E070703375DFD6961AD80F64AF0</t>
  </si>
  <si>
    <t>5A1665C5727DB939437E5046A9D9705AC235BE0A707BF6C349567599F97ED497CD41</t>
  </si>
  <si>
    <t>5A1665C5727DB939437E5046A9D9705AC235BE0A707BF6C349567599F97ED497CF77</t>
  </si>
  <si>
    <t>5A1665C5727DB939437E5046A9D9705B0FE5AE7477F3C133A45DE3096D001</t>
  </si>
  <si>
    <t>바탕만들기+걸레받이용 페인트칠  붓칠, 2회, 콘크리트·모르타르면  M2  건축 11-2-10   ( 호표 208 )</t>
  </si>
  <si>
    <t>호표 208</t>
  </si>
  <si>
    <t>건축 11-2-10</t>
  </si>
  <si>
    <t>5A1665D4FB7FC8E363CD5BF27963385A1665C5727DB939437F52C1A907AE</t>
  </si>
  <si>
    <t>붓칠, 2회, 재료비</t>
  </si>
  <si>
    <t>5A1665D4FB7FC8E363CD5BC5398372</t>
  </si>
  <si>
    <t>5A1665D4FB7FC8E363CD5BF27963385A1665D4FB7FC8E363CD5BC5398372</t>
  </si>
  <si>
    <t>붓칠, 2회, 노무비</t>
  </si>
  <si>
    <t>5A1665D4FB7FC8E363CD5BD7A9ADF3</t>
  </si>
  <si>
    <t>5A1665D4FB7FC8E363CD5BF27963385A1665D4FB7FC8E363CD5BD7A9ADF3</t>
  </si>
  <si>
    <t>걸레받이용 페인트칠  붓칠, 2회, 재료비  M2  건축 11-2-10   ( 호표 209 )</t>
  </si>
  <si>
    <t>호표 209</t>
  </si>
  <si>
    <t>아크릴수지페인트</t>
  </si>
  <si>
    <t>아크릴수지페인트, KSM6020-2종1급, 흑색</t>
  </si>
  <si>
    <t>5D30B5BFBA70BE72F3CA567229F73CAE57B2D3</t>
  </si>
  <si>
    <t>5A1665D4FB7FC8E363CD5BC53983725D30B5BFBA70BE72F3CA567229F73CAE57B2D3</t>
  </si>
  <si>
    <t>5A1665D4FB7FC8E363CD5BC53983725D30B5BFBA70BEAE334B59E419A854E7541587</t>
  </si>
  <si>
    <t>퍼티, 319퍼티, 회색</t>
  </si>
  <si>
    <t>5D30B5BFBB711CB4637355FD89CE72152A291F</t>
  </si>
  <si>
    <t>5A1665D4FB7FC8E363CD5BC53983725D30B5BFBB711CB4637355FD89CE72152A291F</t>
  </si>
  <si>
    <t>5A1665D4FB7FC8E363CD5BC53983725D30B5BCEE7E070703375DFD6961AD80F64AF0</t>
  </si>
  <si>
    <t>걸레받이용 페인트칠  붓칠, 2회, 노무비  M2  건축 11-2-10   ( 호표 210 )</t>
  </si>
  <si>
    <t>호표 210</t>
  </si>
  <si>
    <t>5A1665D4FB7FC8E363CD5BD7A9ADF35AC235BE0A707BF6C349567599F97ED497CD41</t>
  </si>
  <si>
    <t>5A1665D4FB7FC8E363CD5BD7A9ADF35AC235BE0A707BF6C349567599F97ED497CF77</t>
  </si>
  <si>
    <t>콘크리트·모르타르면 바탕만들기  천장  M2  건축 11-1-1   ( 호표 211 )</t>
  </si>
  <si>
    <t>호표 211</t>
  </si>
  <si>
    <t>5A1665C5727DB939437F5233D9DDC35D30B5BFBB711CB4637355FD89CE72152A2876</t>
  </si>
  <si>
    <t>5A1665C5727DB939437F5233D9DDC35D30B5BCEE7E070703375DFD6961AD80F64AF0</t>
  </si>
  <si>
    <t>5A1665C5727DB939437F5233D9DDC35AC235BE0A707BF6C349567599F97ED497CD41</t>
  </si>
  <si>
    <t>5A1665C5727DB939437F5233D9DDC35AC235BE0A707BF6C349567599F97ED497CF77</t>
  </si>
  <si>
    <t>5A1665C5727DB939437F5233D9DDC35B0FE5AE7477F3C133A45DE3096D001</t>
  </si>
  <si>
    <t>수성페인트 롤러칠  천장, 3회  M2  건축 11-2-2   ( 호표 212 )</t>
  </si>
  <si>
    <t>호표 212</t>
  </si>
  <si>
    <t>5A1665D59E78FE79D3C7534289535F5AC235BE0A707BF6C349567599F97ED497CD41</t>
  </si>
  <si>
    <t>5A1665D59E78FE79D3C7534289535F5AC235BE0A707BF6C349567599F97ED497CF77</t>
  </si>
  <si>
    <t>5A1665D59E78FE79D3C7534289535F5B0FE5AE7477F3C133A45DE3096D001</t>
  </si>
  <si>
    <t>석고보드면 바탕만들기  줄퍼티, 천장  M2  건축 11-1-2   ( 호표 213 )</t>
  </si>
  <si>
    <t>호표 213</t>
  </si>
  <si>
    <t>5A1665C5727DB939437E505709249E5D30B5BFBB711CB4637355FD89CE72152B300F</t>
  </si>
  <si>
    <t>5A1665C5727DB939437E505709249E5D30B5BFBB711CB4637355FD89CE72152B3114</t>
  </si>
  <si>
    <t>5A1665C5727DB939437E505709249E5D30B5BFBB711CB4637355FD89CE72152A2876</t>
  </si>
  <si>
    <t>5A1665C5727DB939437E505709249E5D30B5BCEE7E070703375DFD6961AD80F64AF0</t>
  </si>
  <si>
    <t>5A1665C5727DB939437E505709249E5AC235BE0A707BF6C349567599F97ED497CD41</t>
  </si>
  <si>
    <t>5A1665C5727DB939437E505709249E5AC235BE0A707BF6C349567599F97ED497CF77</t>
  </si>
  <si>
    <t>5A1665C5727DB939437E505709249E5B0FE5AE7477F3C133A45DE3096E002</t>
  </si>
  <si>
    <t>5A1665C5727DB939437E505709249E5B0FE5AE7477F3C133A45DE3096D001</t>
  </si>
  <si>
    <t>인서트설치 - 16년 상 개정 삭제  데크플레이트용  개  건축 14-7.2   ( 호표 214 )</t>
  </si>
  <si>
    <t>호표 214</t>
  </si>
  <si>
    <t>건축 14-7.2</t>
  </si>
  <si>
    <t>5A1625B2297AE08FE3425FE489DC025D30B5BCE172B07EF385509A692EAEDD85641C</t>
  </si>
  <si>
    <t>5A1625B2297AE08FE3425FE489DC025AC235BE0A707BF6C349567599F97ED497CF7C</t>
  </si>
  <si>
    <t>5A1625B2297AE08FE3425FE489DC025B0FE5AE7477F3C133A45DE3096D001</t>
  </si>
  <si>
    <t>경량천장철골틀 설치    M2  건축 8-3-1   ( 호표 215 )</t>
  </si>
  <si>
    <t>호표 215</t>
  </si>
  <si>
    <t>건축 8-3-1</t>
  </si>
  <si>
    <t>5A1625B2287877EB53D2503E19F0785AC235BE0A707BF6C349567599F97ED497CCA1</t>
  </si>
  <si>
    <t>5A1625B2287877EB53D2503E19F0785AC235BE0A707BF6C349567599F97ED497CF77</t>
  </si>
  <si>
    <t>인력품의 6%</t>
  </si>
  <si>
    <t>5A1625B2287877EB53D2503E19F0785B0FE5AE7477F3C133A45DE3096D001</t>
  </si>
  <si>
    <t>몰딩 설치    M  건축 8-1-5   ( 호표 216 )</t>
  </si>
  <si>
    <t>호표 216</t>
  </si>
  <si>
    <t>5A1675346370F8AA43125D63D9F1815AC235BE0A707BF6C349567599F97ED497CCA1</t>
  </si>
  <si>
    <t>인력품의 4%</t>
  </si>
  <si>
    <t>5A1675346370F8AA43125D63D9F1815B0FE5AE7477F3C133A45DE3096D001</t>
  </si>
  <si>
    <t>PVC계 바닥재 설치 - 타일  주재료 제외  M2  건축 5-1-1   ( 호표 217 )</t>
  </si>
  <si>
    <t>호표 217</t>
  </si>
  <si>
    <t>5A16753CB87C0C95C3B15C71D93D7C5AC235BE0A707BF6C349567599F97ED497CCA1</t>
  </si>
  <si>
    <t>5A16753CB87C0C95C3B15C71D93D7C5AC235BE0A707BF6C349567599F97ED497CF77</t>
  </si>
  <si>
    <t>초산비닐계접착제, 비닐타일용</t>
  </si>
  <si>
    <t>5D30B5BFBB711CB4637753AA899E3789ADC94A</t>
  </si>
  <si>
    <t>5A16753CB87C0C95C3B15C71D93D7C5D30B5BFBB711CB4637753AA899E3789ADC94A</t>
  </si>
  <si>
    <t>걸레받이 설치  중밀도섬유판, H=75~120mm 기준  M  건축 5-2-6   ( 호표 218 )</t>
  </si>
  <si>
    <t>호표 218</t>
  </si>
  <si>
    <t>5A16753CBC7BD61473A65A3459A81B5AC235BE0A707BF6C349567599F97ED497CCA1</t>
  </si>
  <si>
    <t>5A16753CBC7BD61473A65A3459A81B5AC235BE0A707BF6C349567599F97ED497CF77</t>
  </si>
  <si>
    <t>5A16753CBC7BD61473A65A3459A81B5B0FE5AE7477F3C133A45DE3096D001</t>
  </si>
  <si>
    <t>도배바름(콘크리트·모르타르면)  재료비, 비닐벽지, 실크형, A급  M2  건축 5-2-7   ( 호표 219 )</t>
  </si>
  <si>
    <t>호표 219</t>
  </si>
  <si>
    <t>종이벽지</t>
  </si>
  <si>
    <t>종이벽지, 초배지</t>
  </si>
  <si>
    <t>5D30A596E272CB7193F951A5B93E35583A1CAB</t>
  </si>
  <si>
    <t>5A16753F0F7D5BC1A3245892E9DAB85D30A596E272CB7193F951A5B93E35583A1CAB</t>
  </si>
  <si>
    <t>비닐벽지</t>
  </si>
  <si>
    <t>비닐벽지, 실크형, A급</t>
  </si>
  <si>
    <t>5D30A596E272CB7193F951A5B93E35583A1CAD</t>
  </si>
  <si>
    <t>5A16753F0F7D5BC1A3245892E9DAB85D30A596E272CB7193F951A5B93E35583A1CAD</t>
  </si>
  <si>
    <t>초산비닐계접착제, 벽지용</t>
  </si>
  <si>
    <t>5D30B5BFBB711CB4637753AA899E3789ADC8AC</t>
  </si>
  <si>
    <t>5A16753F0F7D5BC1A3245892E9DAB85D30B5BFBB711CB4637753AA899E3789ADC8AC</t>
  </si>
  <si>
    <t>도배바름  콘크리트·모르타르면, 벽  M2  건축 5-2-7   ( 호표 220 )</t>
  </si>
  <si>
    <t>호표 220</t>
  </si>
  <si>
    <t>도배공</t>
  </si>
  <si>
    <t>5AC235BE0A707BF6C349567599F97ED497CCA0</t>
  </si>
  <si>
    <t>5A16753F0F7D5BEC73B85A9E19DB485AC235BE0A707BF6C349567599F97ED497CCA0</t>
  </si>
  <si>
    <t>5A16753F0F7D5BEC73B85A9E19DB485AC235BE0A707BF6C349567599F97ED497CF77</t>
  </si>
  <si>
    <t>도배바름(합판·석고보드면)  재료비, 비닐벽지, 실크형, A급  M2  건축 5-2-7   ( 호표 221 )</t>
  </si>
  <si>
    <t>호표 221</t>
  </si>
  <si>
    <t>5A16753F0F7D5BFEE3415CC6E9F6EB5D30A596E272CB7193F951A5B93E35583A1CAB</t>
  </si>
  <si>
    <t>5A16753F0F7D5BFEE3415CC6E9F6EB5D30A596E272CB7193F951A5B93E35583A1CAD</t>
  </si>
  <si>
    <t>5A16753F0F7D5BFEE3415CC6E9F6EB5D30B5BFBB711CB4637753AA899E3789ADC8AC</t>
  </si>
  <si>
    <t>도배바름  합판·석고보드면, 벽  M2  건축 5-2-7   ( 호표 222 )</t>
  </si>
  <si>
    <t>호표 222</t>
  </si>
  <si>
    <t>5A16753F0F7D5BEC73B85A9E19D8F45AC235BE0A707BF6C349567599F97ED497CCA0</t>
  </si>
  <si>
    <t>5A16753F0F7D5BEC73B85A9E19D8F45AC235BE0A707BF6C349567599F97ED497CF77</t>
  </si>
  <si>
    <t>발포폴리스티렌 설치(콘크리트타설부착, 벽 및 바닥)  100mm 초과 ~ 150mm 이하  M2  건축 5-3-1   ( 호표 223 )</t>
  </si>
  <si>
    <t>호표 223</t>
  </si>
  <si>
    <t>5A167539E4763B8ED3C452F86991195AC235BE0A707BF6C349567599F97ED497CCA1</t>
  </si>
  <si>
    <t>5A167539E4763B8ED3C452F86991195AC235BE0A707BF6C349567599F97ED497CF77</t>
  </si>
  <si>
    <t>발포폴리스티렌 설치(접착제붙이기, 벽)  50mm 초과 ~ 100mm 이하  M2  건축 5-3-1   ( 호표 224 )</t>
  </si>
  <si>
    <t>호표 224</t>
  </si>
  <si>
    <t>5A167539E4763B8ED3C452DDB98D2A5AC235BE0A707BF6C349567599F97ED497CCA1</t>
  </si>
  <si>
    <t>5A167539E4763B8ED3C452DDB98D2A5AC235BE0A707BF6C349567599F97ED497CF77</t>
  </si>
  <si>
    <t>덤프트럭  8ton  HR  공통 8-3,4(0602)   ( 호표 225 )</t>
  </si>
  <si>
    <t>5D0B55B1397E3440937D57B7F9DEA55F84BA0564</t>
  </si>
  <si>
    <t>덤프트럭</t>
  </si>
  <si>
    <t>8ton</t>
  </si>
  <si>
    <t>호표 225</t>
  </si>
  <si>
    <t>공통 8-3,4(0602)</t>
  </si>
  <si>
    <t>5D0B55B1397E3440937D57B7F9DEA55F84BA05</t>
  </si>
  <si>
    <t>5D0B55B1397E3440937D57B7F9DEA55F84BA05645D0B55B1397E3440937D57B7F9DEA55F84BA05</t>
  </si>
  <si>
    <t>5D0B55B1397E3440937D57B7F9DEA55F84BA05645D159566BD72182263A05ADC2962528EF2A01C</t>
  </si>
  <si>
    <t>주연료비의 38%</t>
  </si>
  <si>
    <t>5D0B55B1397E3440937D57B7F9DEA55F84BA05645B0FE5AE7477F3C133A45DE3096D001</t>
  </si>
  <si>
    <t>화물차운전사</t>
  </si>
  <si>
    <t>5AC235BE0A707BF6C349567599F97ED497CB93</t>
  </si>
  <si>
    <t>5D0B55B1397E3440937D57B7F9DEA55F84BA05645AC235BE0A707BF6C349567599F97ED497CB93</t>
  </si>
  <si>
    <t>중 기 단 가 목 록</t>
  </si>
  <si>
    <t>비    고</t>
  </si>
  <si>
    <t>START</t>
  </si>
  <si>
    <t>중 기 단 가 산 출 서</t>
  </si>
  <si>
    <t>산    출    내    역</t>
  </si>
  <si>
    <t>코드</t>
  </si>
  <si>
    <t>품명</t>
  </si>
  <si>
    <t>규격</t>
  </si>
  <si>
    <t>산근 1</t>
  </si>
  <si>
    <t xml:space="preserve">시멘트운반  L:20km, 덤프 8ton  포  공통 8-2-8  ( 산근 1 ) </t>
  </si>
  <si>
    <t>C</t>
  </si>
  <si>
    <t xml:space="preserve"> 운반거리 L=20KM 덤프트럭(8톤), 포대당    </t>
  </si>
  <si>
    <t>C!</t>
  </si>
  <si>
    <t>'운반거리 L=20KM 덤프트럭(8톤), 포대당'</t>
  </si>
  <si>
    <t xml:space="preserve"> </t>
  </si>
  <si>
    <t xml:space="preserve"> 차량속도= 25/V1,25/V2,40KM/V3,40KM/V4,25KM/V5,25KM/V6     </t>
  </si>
  <si>
    <t>'차량속도= 25/V1,25/V2,40KM/V3,40KM/V4,25KM/V5,25KM/V6 '</t>
  </si>
  <si>
    <t xml:space="preserve"> 하치장○-----------------0------------0---------○20KM  </t>
  </si>
  <si>
    <t>'하치장○-----------------0------------0---------○20KM '</t>
  </si>
  <si>
    <t xml:space="preserve"> 운반거리=하치장L1=0.0KM,시내L2=19.5KM,공사장L3=0.5KM    </t>
  </si>
  <si>
    <t>'운반거리=하치장L1=0.0KM,시내L2=19.5KM,공사장L3=0.5KM'</t>
  </si>
  <si>
    <t xml:space="preserve"> 인력운반 (품셈 1-5-1) 적재비(하치장 상차도 미계상,공장상차도 계상) </t>
  </si>
  <si>
    <t>'인력운반 (품셈 1-5-1) 적재비(하치장 상차도 미계상,공장상차도 계상)'</t>
  </si>
  <si>
    <t xml:space="preserve"> L    소운반거리(M)  =20   </t>
  </si>
  <si>
    <t xml:space="preserve"> L   '소운반거리(M)' =20</t>
  </si>
  <si>
    <t xml:space="preserve"> A    1회 운반량(BG)  =1   </t>
  </si>
  <si>
    <t xml:space="preserve"> A   '1회 운반량(BG)' =1</t>
  </si>
  <si>
    <t xml:space="preserve"> T    단위(KG)  =8000   </t>
  </si>
  <si>
    <t xml:space="preserve"> T   '단위(KG)' =8000</t>
  </si>
  <si>
    <t xml:space="preserve"> RT   단위중량(KG)  =40   </t>
  </si>
  <si>
    <t xml:space="preserve"> RT  '단위중량(KG)' =40</t>
  </si>
  <si>
    <t xml:space="preserve"> MV   운반인부의 속도2500M/HR  =2500/60= 41.6666 </t>
  </si>
  <si>
    <t xml:space="preserve"> MV  '운반인부의 속도2500M/HR' =2500/60=?</t>
  </si>
  <si>
    <t xml:space="preserve"> T1   어깨메고부리기시간(MIN)  =2.0   </t>
  </si>
  <si>
    <t xml:space="preserve"> T1  '어깨메고부리기시간(MIN)' =2.0</t>
  </si>
  <si>
    <t xml:space="preserve"> QT   차량 1대당 적재용량(BG)  =T/RT= 200 </t>
  </si>
  <si>
    <t xml:space="preserve"> QT  '차량 1대당 적재용량(BG)' =T/RT=?</t>
  </si>
  <si>
    <t xml:space="preserve"> N    차량 1대당 소요운반회수  =QT/A= 200 </t>
  </si>
  <si>
    <t xml:space="preserve"> N   '차량 1대당 소요운반회수' =QT/A=?</t>
  </si>
  <si>
    <t xml:space="preserve"> CMS  운반 1회당 소요시간(MIN)  =L*2/MV+T1= 2.96 </t>
  </si>
  <si>
    <t xml:space="preserve"> CMS '운반 1회당 소요시간(MIN)' =L*2/MV+T1=?</t>
  </si>
  <si>
    <t xml:space="preserve"> T1A  차량 1대당 적재소요시간(MIN)  =CMS*N= 592 </t>
  </si>
  <si>
    <t xml:space="preserve"> T1A '차량 1대당 적재소요시간(MIN)' =CMS*N=?</t>
  </si>
  <si>
    <t xml:space="preserve"> Q   단위당 소요인부(상,하차)  =T1A/450*1/QT= 0.007 </t>
  </si>
  <si>
    <t xml:space="preserve"> Q  '단위당 소요인부(상,하차)' =T1A/450*1/QT=?</t>
  </si>
  <si>
    <t xml:space="preserve"> 1.덤프트럭(8톤/HR) </t>
  </si>
  <si>
    <t>'1.덤프트럭(8톤/HR)'</t>
  </si>
  <si>
    <t xml:space="preserve"> T   적재용량(KG)  =8000   </t>
  </si>
  <si>
    <t xml:space="preserve"> T  '적재용량(KG)' =8000</t>
  </si>
  <si>
    <t xml:space="preserve"> R1  단위중량(KG)  =40   </t>
  </si>
  <si>
    <t xml:space="preserve"> r1 '단위중량(KG)' =40</t>
  </si>
  <si>
    <t xml:space="preserve"> Q1   1회 적재량(BG)  =T/R1= 200 </t>
  </si>
  <si>
    <t xml:space="preserve"> q1  '1회 적재량(BG)' =T/r1=?</t>
  </si>
  <si>
    <t xml:space="preserve"> f   토량 환산계수  =1   </t>
  </si>
  <si>
    <t xml:space="preserve"> f  '토량 환산계수' =1</t>
  </si>
  <si>
    <t xml:space="preserve"> E   작업효율  =0.9   </t>
  </si>
  <si>
    <t xml:space="preserve"> E  '작업효율' =0.9</t>
  </si>
  <si>
    <t xml:space="preserve"> L1  하치장내 운반거리(KM)  =0.0   </t>
  </si>
  <si>
    <t xml:space="preserve"> L1 '하치장내 운반거리(KM)' =0.0</t>
  </si>
  <si>
    <t xml:space="preserve"> L2  도로주행 운반거리(KM)  =19.5   </t>
  </si>
  <si>
    <t xml:space="preserve"> L2 '도로주행 운반거리(KM)' =19.5</t>
  </si>
  <si>
    <t xml:space="preserve"> L3  공사장내 운반거리(KM)  =0.5   </t>
  </si>
  <si>
    <t xml:space="preserve"> L3 '공사장내 운반거리(KM)' =0.5</t>
  </si>
  <si>
    <t xml:space="preserve"> V1  하치장내적재운반속도(KM/HR)  =25   </t>
  </si>
  <si>
    <t xml:space="preserve"> V1 '하치장내적재운반속도(KM/HR)' =25</t>
  </si>
  <si>
    <t xml:space="preserve"> V2  하치장내공차운반속도(KM/HR)  =25   </t>
  </si>
  <si>
    <t xml:space="preserve"> V2 '하치장내공차운반속도(KM/HR)' =25</t>
  </si>
  <si>
    <t xml:space="preserve"> V3  도로주행적재운반속도(KM/HR)  =40   </t>
  </si>
  <si>
    <t xml:space="preserve"> V3 '도로주행적재운반속도(KM/HR)' =40</t>
  </si>
  <si>
    <t xml:space="preserve"> V4  도로주행공차운반속도(KM/HR)  =40   </t>
  </si>
  <si>
    <t xml:space="preserve"> V4 '도로주행공차운반속도(KM/HR)' =40</t>
  </si>
  <si>
    <t xml:space="preserve"> V5  공사장내적재운반속도(KM/HR)  =25   </t>
  </si>
  <si>
    <t xml:space="preserve"> V5 '공사장내적재운반속도(KM/HR)' =25</t>
  </si>
  <si>
    <t xml:space="preserve"> V6  공사장내공차운반속도(KM/HR)  =25   </t>
  </si>
  <si>
    <t xml:space="preserve"> V6 '공사장내공차운반속도(KM/HR)' =25</t>
  </si>
  <si>
    <t xml:space="preserve"> T1  적재시간(MIN)  =CMS= 2.96 </t>
  </si>
  <si>
    <t xml:space="preserve"> t1 '적재시간(MIN)' =CMS=?</t>
  </si>
  <si>
    <t xml:space="preserve"> T2  왕복시간(MIN)  =((L1/V1)+(L1/V2)+(L2/V3)+(L2/V4)+(L3/V5)+(L3/V6))*60= 60.9 </t>
  </si>
  <si>
    <t xml:space="preserve"> t2 '왕복시간(MIN)' =((L1/V1)+(L1/V2)+(L2/V3)+(L2/V4)+(L3/V5)+(L3/V6))*60=?</t>
  </si>
  <si>
    <t xml:space="preserve"> T3  적하시간(MIN)  =CMS= 2.96 </t>
  </si>
  <si>
    <t xml:space="preserve"> t3 '적하시간(MIN)' =CMS=?</t>
  </si>
  <si>
    <t xml:space="preserve"> T4  적재대기시간(MIN)  =0.42   </t>
  </si>
  <si>
    <t xml:space="preserve"> t4 '적재대기시간(MIN)' =0.42</t>
  </si>
  <si>
    <t xml:space="preserve"> T5  적재함덮개 및 해체시간(MIN)  =3.77   </t>
  </si>
  <si>
    <t xml:space="preserve"> t5 '적재함덮개 및 해체시간(MIN)' =3.77</t>
  </si>
  <si>
    <t xml:space="preserve"> T6   세륜시간 (MIN)  =1.5   </t>
  </si>
  <si>
    <t xml:space="preserve"> t6  '세륜시간 (MIN)' =1.5</t>
  </si>
  <si>
    <t xml:space="preserve"> CM  1회 싸이클 시간(MIN)  =T1+T2+T3+T4+T5+T6= 72.51 </t>
  </si>
  <si>
    <t xml:space="preserve"> Cm '1회 싸이클 시간(MIN)' =t1+t2+t3+t4+t5+t6=?</t>
  </si>
  <si>
    <t xml:space="preserve"> Q   시간당 작업량(BG/HR)  =60*Q1*F*E/CM= 148.945 </t>
  </si>
  <si>
    <t xml:space="preserve"> Q  '시간당 작업량(BG/HR)' =60*q1*f*E/Cm=?    </t>
  </si>
  <si>
    <t xml:space="preserve"> Z   공제시간(HR)  =(CM-(T1+T3+T4+T5))/CM= 0.8605 </t>
  </si>
  <si>
    <t xml:space="preserve"> Z  '공제시간(HR)' =(Cm-(t1+t3+T4+t5))/Cm=?   </t>
  </si>
  <si>
    <t xml:space="preserve"> 재료비:  13270 / 148.945*Z = 76.6 </t>
  </si>
  <si>
    <t>'재료비:' ~00000602008000000.M~ / {Q}*Z =?EQ+</t>
  </si>
  <si>
    <t xml:space="preserve"> 노무비:  36869 / 148.945 = 247.5 </t>
  </si>
  <si>
    <t>'노무비:' ~00000602008000000.L~ / {Q} =?EQ+</t>
  </si>
  <si>
    <t xml:space="preserve"> 경  비:  9393 / 148.945 = 63 </t>
  </si>
  <si>
    <t>'경  비:' ~00000602008000000.E~ / {Q} =?EQ+</t>
  </si>
  <si>
    <t xml:space="preserve">  소  계    </t>
  </si>
  <si>
    <t>&gt;'소  계'</t>
  </si>
  <si>
    <t xml:space="preserve"> 2.인력운반 (품셈 1-5-1) 적하비</t>
  </si>
  <si>
    <t>'2.인력운반 (품셈 1-5-1) 적하비</t>
  </si>
  <si>
    <t xml:space="preserve"> 보통인부 </t>
  </si>
  <si>
    <t>'보통인부'</t>
  </si>
  <si>
    <t xml:space="preserve"> 노무비: 138989*Q = 972.9 </t>
  </si>
  <si>
    <t>'노무비:'~L001010101000002.L~*Q =?EQ+</t>
  </si>
  <si>
    <t xml:space="preserve">  총  계</t>
  </si>
  <si>
    <t>단 가 대 비 표</t>
  </si>
  <si>
    <t>조달청가격</t>
  </si>
  <si>
    <t>PAGE</t>
  </si>
  <si>
    <t>거래가격</t>
  </si>
  <si>
    <t>유통물가</t>
  </si>
  <si>
    <t>조사가격1</t>
  </si>
  <si>
    <t>조사가격2</t>
  </si>
  <si>
    <t>적용단가</t>
  </si>
  <si>
    <t>품목구분</t>
  </si>
  <si>
    <t>노임구분</t>
  </si>
  <si>
    <t>소수점처리</t>
  </si>
  <si>
    <t>자재 1</t>
  </si>
  <si>
    <t>자재 2</t>
  </si>
  <si>
    <t>자재 3</t>
  </si>
  <si>
    <t>자재 4</t>
  </si>
  <si>
    <t>자재 5</t>
  </si>
  <si>
    <t>자재 6</t>
  </si>
  <si>
    <t>109</t>
  </si>
  <si>
    <t>자재 7</t>
  </si>
  <si>
    <t>자재 8</t>
  </si>
  <si>
    <t>61</t>
  </si>
  <si>
    <t>자재 9</t>
  </si>
  <si>
    <t>자재 10</t>
  </si>
  <si>
    <t>653</t>
  </si>
  <si>
    <t>417</t>
  </si>
  <si>
    <t>자재 11</t>
  </si>
  <si>
    <t>자재 12</t>
  </si>
  <si>
    <t>654</t>
  </si>
  <si>
    <t>419</t>
  </si>
  <si>
    <t>자재 13</t>
  </si>
  <si>
    <t>1488</t>
  </si>
  <si>
    <t>1246</t>
  </si>
  <si>
    <t>자재 14</t>
  </si>
  <si>
    <t>자재 15</t>
  </si>
  <si>
    <t>자재 16</t>
  </si>
  <si>
    <t>1467</t>
  </si>
  <si>
    <t>1238</t>
  </si>
  <si>
    <t>자재 17</t>
  </si>
  <si>
    <t>자재 18</t>
  </si>
  <si>
    <t>자재 19</t>
  </si>
  <si>
    <t>자재 20</t>
  </si>
  <si>
    <t>자재 21</t>
  </si>
  <si>
    <t>자재 22</t>
  </si>
  <si>
    <t>자재 23</t>
  </si>
  <si>
    <t>자재 24</t>
  </si>
  <si>
    <t>175</t>
  </si>
  <si>
    <t>85</t>
  </si>
  <si>
    <t>자재 25</t>
  </si>
  <si>
    <t>1476</t>
  </si>
  <si>
    <t>1230</t>
  </si>
  <si>
    <t>자재 26</t>
  </si>
  <si>
    <t>1237</t>
  </si>
  <si>
    <t>자재 27</t>
  </si>
  <si>
    <t>자재 28</t>
  </si>
  <si>
    <t>1342</t>
  </si>
  <si>
    <t>1180</t>
  </si>
  <si>
    <t>자재 29</t>
  </si>
  <si>
    <t>자재 30</t>
  </si>
  <si>
    <t>1343</t>
  </si>
  <si>
    <t>자재 31</t>
  </si>
  <si>
    <t>675</t>
  </si>
  <si>
    <t>자재 32</t>
  </si>
  <si>
    <t>169</t>
  </si>
  <si>
    <t>자재 33</t>
  </si>
  <si>
    <t>54</t>
  </si>
  <si>
    <t>자재 34</t>
  </si>
  <si>
    <t>21</t>
  </si>
  <si>
    <t>자재 35</t>
  </si>
  <si>
    <t>51</t>
  </si>
  <si>
    <t>23</t>
  </si>
  <si>
    <t>자재 36</t>
  </si>
  <si>
    <t>자재 37</t>
  </si>
  <si>
    <t>49</t>
  </si>
  <si>
    <t>17</t>
  </si>
  <si>
    <t>자재 38</t>
  </si>
  <si>
    <t>자재 39</t>
  </si>
  <si>
    <t>자재 40</t>
  </si>
  <si>
    <t>자재 41</t>
  </si>
  <si>
    <t>자재 42</t>
  </si>
  <si>
    <t>59</t>
  </si>
  <si>
    <t>24</t>
  </si>
  <si>
    <t>자재 43</t>
  </si>
  <si>
    <t>53</t>
  </si>
  <si>
    <t>22</t>
  </si>
  <si>
    <t>자재 44</t>
  </si>
  <si>
    <t>63</t>
  </si>
  <si>
    <t>자재 45</t>
  </si>
  <si>
    <t>26</t>
  </si>
  <si>
    <t>자재 46</t>
  </si>
  <si>
    <t>자재 47</t>
  </si>
  <si>
    <t>자재 48</t>
  </si>
  <si>
    <t>75</t>
  </si>
  <si>
    <t>36</t>
  </si>
  <si>
    <t>자재 49</t>
  </si>
  <si>
    <t>373</t>
  </si>
  <si>
    <t>자재 50</t>
  </si>
  <si>
    <t>자재 51</t>
  </si>
  <si>
    <t>241</t>
  </si>
  <si>
    <t>자재 52</t>
  </si>
  <si>
    <t>자재 53</t>
  </si>
  <si>
    <t>152</t>
  </si>
  <si>
    <t>73</t>
  </si>
  <si>
    <t>자재 54</t>
  </si>
  <si>
    <t>자재 55</t>
  </si>
  <si>
    <t>115</t>
  </si>
  <si>
    <t>66</t>
  </si>
  <si>
    <t>자재 56</t>
  </si>
  <si>
    <t>자재 57</t>
  </si>
  <si>
    <t>자재 58</t>
  </si>
  <si>
    <t>자재 59</t>
  </si>
  <si>
    <t>110</t>
  </si>
  <si>
    <t>62</t>
  </si>
  <si>
    <t>자재 60</t>
  </si>
  <si>
    <t>자재 61</t>
  </si>
  <si>
    <t>112</t>
  </si>
  <si>
    <t>64</t>
  </si>
  <si>
    <t>자재 62</t>
  </si>
  <si>
    <t>자재 63</t>
  </si>
  <si>
    <t>106</t>
  </si>
  <si>
    <t>58</t>
  </si>
  <si>
    <t>자재 64</t>
  </si>
  <si>
    <t>379</t>
  </si>
  <si>
    <t>자재 65</t>
  </si>
  <si>
    <t>539</t>
  </si>
  <si>
    <t>374</t>
  </si>
  <si>
    <t>자재 66</t>
  </si>
  <si>
    <t>529</t>
  </si>
  <si>
    <t>369</t>
  </si>
  <si>
    <t>자재 67</t>
  </si>
  <si>
    <t>자재 68</t>
  </si>
  <si>
    <t>자재 69</t>
  </si>
  <si>
    <t>545</t>
  </si>
  <si>
    <t>자재 70</t>
  </si>
  <si>
    <t>377</t>
  </si>
  <si>
    <t>자재 71</t>
  </si>
  <si>
    <t>자재 72</t>
  </si>
  <si>
    <t>자재 73</t>
  </si>
  <si>
    <t>자재 74</t>
  </si>
  <si>
    <t>자재 75</t>
  </si>
  <si>
    <t>자재 76</t>
  </si>
  <si>
    <t>자재 77</t>
  </si>
  <si>
    <t>자재 78</t>
  </si>
  <si>
    <t>684</t>
  </si>
  <si>
    <t>404</t>
  </si>
  <si>
    <t>자재 79</t>
  </si>
  <si>
    <t>자재 80</t>
  </si>
  <si>
    <t>자재 81</t>
  </si>
  <si>
    <t>599</t>
  </si>
  <si>
    <t>396</t>
  </si>
  <si>
    <t>자재 82</t>
  </si>
  <si>
    <t>468</t>
  </si>
  <si>
    <t>자재 83</t>
  </si>
  <si>
    <t>413</t>
  </si>
  <si>
    <t>자재 84</t>
  </si>
  <si>
    <t>자재 85</t>
  </si>
  <si>
    <t>자재 86</t>
  </si>
  <si>
    <t>657</t>
  </si>
  <si>
    <t>418</t>
  </si>
  <si>
    <t>자재 87</t>
  </si>
  <si>
    <t>자재 88</t>
  </si>
  <si>
    <t>자재 89</t>
  </si>
  <si>
    <t>자재 90</t>
  </si>
  <si>
    <t>자재 91</t>
  </si>
  <si>
    <t>자재 92</t>
  </si>
  <si>
    <t>자재 93</t>
  </si>
  <si>
    <t>자재 94</t>
  </si>
  <si>
    <t>자재 95</t>
  </si>
  <si>
    <t>자재 96</t>
  </si>
  <si>
    <t>자재 97</t>
  </si>
  <si>
    <t>자재 98</t>
  </si>
  <si>
    <t>666</t>
  </si>
  <si>
    <t>426</t>
  </si>
  <si>
    <t>자재 99</t>
  </si>
  <si>
    <t>659</t>
  </si>
  <si>
    <t>429</t>
  </si>
  <si>
    <t>자재 100</t>
  </si>
  <si>
    <t>자재 101</t>
  </si>
  <si>
    <t>자재 102</t>
  </si>
  <si>
    <t>자재 103</t>
  </si>
  <si>
    <t>자재 104</t>
  </si>
  <si>
    <t>자재 105</t>
  </si>
  <si>
    <t>자재 106</t>
  </si>
  <si>
    <t>자재 107</t>
  </si>
  <si>
    <t>자재 108</t>
  </si>
  <si>
    <t>695</t>
  </si>
  <si>
    <t>508</t>
  </si>
  <si>
    <t>자재 109</t>
  </si>
  <si>
    <t>446</t>
  </si>
  <si>
    <t>자재 110</t>
  </si>
  <si>
    <t>자재 111</t>
  </si>
  <si>
    <t>642</t>
  </si>
  <si>
    <t>464</t>
  </si>
  <si>
    <t>자재 112</t>
  </si>
  <si>
    <t>자재 113</t>
  </si>
  <si>
    <t>648</t>
  </si>
  <si>
    <t>473</t>
  </si>
  <si>
    <t>자재 114</t>
  </si>
  <si>
    <t>647</t>
  </si>
  <si>
    <t>470</t>
  </si>
  <si>
    <t>자재 115</t>
  </si>
  <si>
    <t>650</t>
  </si>
  <si>
    <t>자재 116</t>
  </si>
  <si>
    <t>866</t>
  </si>
  <si>
    <t>자재 117</t>
  </si>
  <si>
    <t>82</t>
  </si>
  <si>
    <t>자재 118</t>
  </si>
  <si>
    <t>168</t>
  </si>
  <si>
    <t>자재 119</t>
  </si>
  <si>
    <t>자재 120</t>
  </si>
  <si>
    <t>자재 121</t>
  </si>
  <si>
    <t>자재 122</t>
  </si>
  <si>
    <t>자재 123</t>
  </si>
  <si>
    <t>자재 124</t>
  </si>
  <si>
    <t>자재 125</t>
  </si>
  <si>
    <t>자재 126</t>
  </si>
  <si>
    <t>자재 127</t>
  </si>
  <si>
    <t>자재 128</t>
  </si>
  <si>
    <t>자재 129</t>
  </si>
  <si>
    <t>자재 130</t>
  </si>
  <si>
    <t>자재 131</t>
  </si>
  <si>
    <t>자재 132</t>
  </si>
  <si>
    <t>자재 133</t>
  </si>
  <si>
    <t>505</t>
  </si>
  <si>
    <t>자재 134</t>
  </si>
  <si>
    <t>자재 135</t>
  </si>
  <si>
    <t>자재 136</t>
  </si>
  <si>
    <t>84</t>
  </si>
  <si>
    <t>자재 137</t>
  </si>
  <si>
    <t>자재 138</t>
  </si>
  <si>
    <t>물정 149</t>
  </si>
  <si>
    <t>자재 139</t>
  </si>
  <si>
    <t>물정149</t>
  </si>
  <si>
    <t>자재 140</t>
  </si>
  <si>
    <t>물정147</t>
  </si>
  <si>
    <t>자재 141</t>
  </si>
  <si>
    <t>자재 142</t>
  </si>
  <si>
    <t>자재 143</t>
  </si>
  <si>
    <t>자재 144</t>
  </si>
  <si>
    <t>자재 145</t>
  </si>
  <si>
    <t>물자 148</t>
  </si>
  <si>
    <t>자재 146</t>
  </si>
  <si>
    <t>자재 147</t>
  </si>
  <si>
    <t>자재 148</t>
  </si>
  <si>
    <t>자재 149</t>
  </si>
  <si>
    <t>자재 150</t>
  </si>
  <si>
    <t>자재 151</t>
  </si>
  <si>
    <t>자재 152</t>
  </si>
  <si>
    <t>자재 153</t>
  </si>
  <si>
    <t>자재 154</t>
  </si>
  <si>
    <t>자재 155</t>
  </si>
  <si>
    <t>자재 156</t>
  </si>
  <si>
    <t>자재 157</t>
  </si>
  <si>
    <t>173</t>
  </si>
  <si>
    <t>86</t>
  </si>
  <si>
    <t>자재 158</t>
  </si>
  <si>
    <t>자재 159</t>
  </si>
  <si>
    <t>자재 160</t>
  </si>
  <si>
    <t>자재 161</t>
  </si>
  <si>
    <t>자재 162</t>
  </si>
  <si>
    <t>729</t>
  </si>
  <si>
    <t>517</t>
  </si>
  <si>
    <t>자재 163</t>
  </si>
  <si>
    <t>자재 164</t>
  </si>
  <si>
    <t>자재 165</t>
  </si>
  <si>
    <t>자재 166</t>
  </si>
  <si>
    <t>자재 167</t>
  </si>
  <si>
    <t>자재 168</t>
  </si>
  <si>
    <t>자재 169</t>
  </si>
  <si>
    <t>자재 170</t>
  </si>
  <si>
    <t>자재 171</t>
  </si>
  <si>
    <t>자재 172</t>
  </si>
  <si>
    <t>자재 173</t>
  </si>
  <si>
    <t>자재 174</t>
  </si>
  <si>
    <t>자재 175</t>
  </si>
  <si>
    <t>자재 176</t>
  </si>
  <si>
    <t>자재 177</t>
  </si>
  <si>
    <t>91</t>
  </si>
  <si>
    <t>42</t>
  </si>
  <si>
    <t>자재 178</t>
  </si>
  <si>
    <t>자재 179</t>
  </si>
  <si>
    <t>101</t>
  </si>
  <si>
    <t>자재 180</t>
  </si>
  <si>
    <t>자재 181</t>
  </si>
  <si>
    <t>90</t>
  </si>
  <si>
    <t>43</t>
  </si>
  <si>
    <t>자재 182</t>
  </si>
  <si>
    <t>자재 183</t>
  </si>
  <si>
    <t>644</t>
  </si>
  <si>
    <t>자재 184</t>
  </si>
  <si>
    <t>643</t>
  </si>
  <si>
    <t>465</t>
  </si>
  <si>
    <t>자재 185</t>
  </si>
  <si>
    <t>자재 186</t>
  </si>
  <si>
    <t>자재 187</t>
  </si>
  <si>
    <t>1353</t>
  </si>
  <si>
    <t>1216</t>
  </si>
  <si>
    <t>자재 188</t>
  </si>
  <si>
    <t>자재 189</t>
  </si>
  <si>
    <t>자재 190</t>
  </si>
  <si>
    <t>자재 191</t>
  </si>
  <si>
    <t>자재 192</t>
  </si>
  <si>
    <t>151</t>
  </si>
  <si>
    <t>자재 193</t>
  </si>
  <si>
    <t>479</t>
  </si>
  <si>
    <t>자재 194</t>
  </si>
  <si>
    <t>606</t>
  </si>
  <si>
    <t>자재 195</t>
  </si>
  <si>
    <t>자재 196</t>
  </si>
  <si>
    <t>자재 197</t>
  </si>
  <si>
    <t>603</t>
  </si>
  <si>
    <t>자재 198</t>
  </si>
  <si>
    <t>자재 199</t>
  </si>
  <si>
    <t>600</t>
  </si>
  <si>
    <t>자재 200</t>
  </si>
  <si>
    <t>자재 201</t>
  </si>
  <si>
    <t>476</t>
  </si>
  <si>
    <t>자재 202</t>
  </si>
  <si>
    <t>자재 203</t>
  </si>
  <si>
    <t>자재 204</t>
  </si>
  <si>
    <t>592</t>
  </si>
  <si>
    <t>자재 205</t>
  </si>
  <si>
    <t>자재 206</t>
  </si>
  <si>
    <t>자재 207</t>
  </si>
  <si>
    <t>물정 66</t>
  </si>
  <si>
    <t>자재 208</t>
  </si>
  <si>
    <t>자재 209</t>
  </si>
  <si>
    <t>자재 210</t>
  </si>
  <si>
    <t>자재 211</t>
  </si>
  <si>
    <t>자재 212</t>
  </si>
  <si>
    <t>372</t>
  </si>
  <si>
    <t>130</t>
  </si>
  <si>
    <t>자재 213</t>
  </si>
  <si>
    <t>물자 334</t>
  </si>
  <si>
    <t>자재 214</t>
  </si>
  <si>
    <t>72</t>
  </si>
  <si>
    <t>34</t>
  </si>
  <si>
    <t>자재 215</t>
  </si>
  <si>
    <t>자재 216</t>
  </si>
  <si>
    <t>자재 217</t>
  </si>
  <si>
    <t>74</t>
  </si>
  <si>
    <t>33</t>
  </si>
  <si>
    <t>자재 218</t>
  </si>
  <si>
    <t>자재 219</t>
  </si>
  <si>
    <t>80</t>
  </si>
  <si>
    <t>38</t>
  </si>
  <si>
    <t>자재 220</t>
  </si>
  <si>
    <t>자재 221</t>
  </si>
  <si>
    <t>81</t>
  </si>
  <si>
    <t>자재 222</t>
  </si>
  <si>
    <t>자재 223</t>
  </si>
  <si>
    <t>자재 224</t>
  </si>
  <si>
    <t>자재 225</t>
  </si>
  <si>
    <t>자재 226</t>
  </si>
  <si>
    <t>자재 227</t>
  </si>
  <si>
    <t>자재 228</t>
  </si>
  <si>
    <t>노임 1</t>
  </si>
  <si>
    <t>B</t>
  </si>
  <si>
    <t>노임 2</t>
  </si>
  <si>
    <t>노임 3</t>
  </si>
  <si>
    <t>노임 4</t>
  </si>
  <si>
    <t>노임 5</t>
  </si>
  <si>
    <t>노임 6</t>
  </si>
  <si>
    <t>노임 7</t>
  </si>
  <si>
    <t>노임 8</t>
  </si>
  <si>
    <t>노임 9</t>
  </si>
  <si>
    <t>노임 10</t>
  </si>
  <si>
    <t>노임 11</t>
  </si>
  <si>
    <t>노임 12</t>
  </si>
  <si>
    <t>노임 13</t>
  </si>
  <si>
    <t>노임 14</t>
  </si>
  <si>
    <t>노임 15</t>
  </si>
  <si>
    <t>노임 16</t>
  </si>
  <si>
    <t>노임 17</t>
  </si>
  <si>
    <t>노임 18</t>
  </si>
  <si>
    <t>노임 19</t>
  </si>
  <si>
    <t>노임 20</t>
  </si>
  <si>
    <t>노임 21</t>
  </si>
  <si>
    <t>노임 22</t>
  </si>
  <si>
    <t>노임 23</t>
  </si>
  <si>
    <t>노임 24</t>
  </si>
  <si>
    <t>노임 25</t>
  </si>
  <si>
    <t>노임 26</t>
  </si>
  <si>
    <t>자재 229</t>
  </si>
  <si>
    <t>자재 230</t>
  </si>
  <si>
    <t>자재 231</t>
  </si>
  <si>
    <t>자재 232</t>
  </si>
  <si>
    <t>자재 233</t>
  </si>
  <si>
    <t>자재 234</t>
  </si>
  <si>
    <t>자재 235</t>
  </si>
  <si>
    <t>자재 236</t>
  </si>
  <si>
    <t>자재 237</t>
  </si>
  <si>
    <t>자재 238</t>
  </si>
  <si>
    <t>이 Sheet는 수정하지 마십시요</t>
  </si>
  <si>
    <t>공사구분</t>
  </si>
  <si>
    <t>타이틀</t>
  </si>
  <si>
    <t>확정내역</t>
  </si>
  <si>
    <t>원내역</t>
  </si>
  <si>
    <t>자재단가적용</t>
  </si>
  <si>
    <t>경비단가적용</t>
  </si>
  <si>
    <t>품목코드형식</t>
  </si>
  <si>
    <t>XXXX-XXXX-XXXXXXXXX</t>
  </si>
  <si>
    <t>내역금액소수점처리</t>
  </si>
  <si>
    <t>일위대가내역소수점처리</t>
  </si>
  <si>
    <t>단가명</t>
  </si>
  <si>
    <t>TTTTT</t>
  </si>
  <si>
    <t>환율</t>
  </si>
  <si>
    <t>시간당작업량</t>
  </si>
  <si>
    <t>R</t>
  </si>
  <si>
    <t>1회 사이클시간</t>
  </si>
  <si>
    <t>시간당 작업사이클</t>
  </si>
  <si>
    <t>일반변수</t>
  </si>
  <si>
    <t>시간당 노임산출 계수</t>
  </si>
  <si>
    <t>1/8*16/12*25/20</t>
  </si>
  <si>
    <t>재료비 할증 계수</t>
  </si>
  <si>
    <t>노무비 할증 계수</t>
  </si>
  <si>
    <t>경비 할증 계수</t>
  </si>
  <si>
    <t>내역,일위대가 품명,규격,단위 따로적용</t>
  </si>
  <si>
    <t>내역단가 소수점처리</t>
  </si>
  <si>
    <t>공종구분명</t>
  </si>
  <si>
    <t>원가비목코드</t>
  </si>
  <si>
    <t>작 업 부 산 물</t>
  </si>
  <si>
    <t>A3</t>
  </si>
  <si>
    <t>운    반    비</t>
  </si>
  <si>
    <t>C1</t>
  </si>
  <si>
    <t>관 급 자 재 비</t>
  </si>
  <si>
    <t>DJ</t>
  </si>
  <si>
    <t>사 급 자 재 비</t>
  </si>
  <si>
    <t>D3</t>
  </si>
  <si>
    <t>외    자    재</t>
  </si>
  <si>
    <t>폐기물처리비</t>
  </si>
  <si>
    <t>도급자관급자재</t>
  </si>
  <si>
    <t>관급자관급자재</t>
  </si>
  <si>
    <t>...</t>
  </si>
  <si>
    <t>기준</t>
    <phoneticPr fontId="1" type="noConversion"/>
  </si>
  <si>
    <t>기준</t>
    <phoneticPr fontId="1" type="noConversion"/>
  </si>
  <si>
    <t>변경</t>
    <phoneticPr fontId="1" type="noConversion"/>
  </si>
  <si>
    <t>건축면적</t>
    <phoneticPr fontId="1" type="noConversion"/>
  </si>
  <si>
    <t>1000M2이하</t>
    <phoneticPr fontId="1" type="noConversion"/>
  </si>
  <si>
    <t>3000M2이하</t>
    <phoneticPr fontId="1" type="noConversion"/>
  </si>
  <si>
    <t>6000M2이하</t>
    <phoneticPr fontId="1" type="noConversion"/>
  </si>
  <si>
    <t>6000M2초과</t>
    <phoneticPr fontId="1" type="noConversion"/>
  </si>
  <si>
    <t>건폐율</t>
    <phoneticPr fontId="1" type="noConversion"/>
  </si>
  <si>
    <t>감리,감독</t>
    <phoneticPr fontId="1" type="noConversion"/>
  </si>
  <si>
    <t>용적율</t>
    <phoneticPr fontId="1" type="noConversion"/>
  </si>
  <si>
    <t>수급자</t>
    <phoneticPr fontId="1" type="noConversion"/>
  </si>
  <si>
    <t>연면적</t>
    <phoneticPr fontId="1" type="noConversion"/>
  </si>
  <si>
    <t>지하</t>
    <phoneticPr fontId="1" type="noConversion"/>
  </si>
  <si>
    <t>창고</t>
    <phoneticPr fontId="1" type="noConversion"/>
  </si>
  <si>
    <t>지상</t>
    <phoneticPr fontId="1" type="noConversion"/>
  </si>
  <si>
    <t>합계</t>
    <phoneticPr fontId="1" type="noConversion"/>
  </si>
  <si>
    <t>건물둘레</t>
    <phoneticPr fontId="1" type="noConversion"/>
  </si>
  <si>
    <t>공기</t>
    <phoneticPr fontId="1" type="noConversion"/>
  </si>
  <si>
    <t>층</t>
    <phoneticPr fontId="1" type="noConversion"/>
  </si>
  <si>
    <t>지하2층, 지상8층</t>
    <phoneticPr fontId="1" type="noConversion"/>
  </si>
  <si>
    <t>층고</t>
    <phoneticPr fontId="1" type="noConversion"/>
  </si>
  <si>
    <t>구분</t>
    <phoneticPr fontId="1" type="noConversion"/>
  </si>
  <si>
    <t>기준층고</t>
    <phoneticPr fontId="1" type="noConversion"/>
  </si>
  <si>
    <t>수량</t>
    <phoneticPr fontId="1" type="noConversion"/>
  </si>
  <si>
    <t>최하층</t>
    <phoneticPr fontId="1" type="noConversion"/>
  </si>
  <si>
    <t>기준층</t>
    <phoneticPr fontId="1" type="noConversion"/>
  </si>
  <si>
    <t>기준층</t>
    <phoneticPr fontId="1" type="noConversion"/>
  </si>
  <si>
    <t>지상</t>
    <phoneticPr fontId="1" type="noConversion"/>
  </si>
  <si>
    <t>1층</t>
    <phoneticPr fontId="1" type="noConversion"/>
  </si>
  <si>
    <t>2층</t>
    <phoneticPr fontId="1" type="noConversion"/>
  </si>
  <si>
    <t>옥상층</t>
    <phoneticPr fontId="1" type="noConversion"/>
  </si>
  <si>
    <t>고정</t>
    <phoneticPr fontId="1" type="noConversion"/>
  </si>
  <si>
    <t>연면적</t>
    <phoneticPr fontId="1" type="noConversion"/>
  </si>
  <si>
    <t>지하층</t>
    <phoneticPr fontId="1" type="noConversion"/>
  </si>
  <si>
    <t>최하층</t>
    <phoneticPr fontId="1" type="noConversion"/>
  </si>
  <si>
    <t>기준층</t>
    <phoneticPr fontId="1" type="noConversion"/>
  </si>
  <si>
    <t>지상층</t>
    <phoneticPr fontId="1" type="noConversion"/>
  </si>
  <si>
    <t>1층</t>
    <phoneticPr fontId="1" type="noConversion"/>
  </si>
  <si>
    <t>2층</t>
    <phoneticPr fontId="1" type="noConversion"/>
  </si>
  <si>
    <t>기준층</t>
    <phoneticPr fontId="1" type="noConversion"/>
  </si>
  <si>
    <t>옥탑층</t>
    <phoneticPr fontId="1" type="noConversion"/>
  </si>
  <si>
    <t>건축면적</t>
    <phoneticPr fontId="1" type="noConversion"/>
  </si>
  <si>
    <t>둘레</t>
    <phoneticPr fontId="1" type="noConversion"/>
  </si>
  <si>
    <t>층고</t>
    <phoneticPr fontId="1" type="noConversion"/>
  </si>
  <si>
    <t>연면적</t>
    <phoneticPr fontId="1" type="noConversion"/>
  </si>
  <si>
    <t>옥탑둘레</t>
    <phoneticPr fontId="1" type="noConversion"/>
  </si>
  <si>
    <t>대지면적</t>
    <phoneticPr fontId="1" type="noConversion"/>
  </si>
  <si>
    <t>옥탑층고</t>
    <phoneticPr fontId="1" type="noConversion"/>
  </si>
  <si>
    <t>수식관련</t>
    <phoneticPr fontId="1" type="noConversion"/>
  </si>
  <si>
    <t>지하층연면적</t>
    <phoneticPr fontId="1" type="noConversion"/>
  </si>
  <si>
    <t>합산</t>
    <phoneticPr fontId="1" type="noConversion"/>
  </si>
  <si>
    <t>지상연면적</t>
    <phoneticPr fontId="1" type="noConversion"/>
  </si>
  <si>
    <t>지하둘레</t>
    <phoneticPr fontId="1" type="noConversion"/>
  </si>
  <si>
    <t>지하층둘레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</si>
  <si>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</si>
  <si>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</si>
  <si>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</si>
  <si>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가설</t>
    <phoneticPr fontId="1" type="noConversion"/>
  </si>
  <si>
    <t>가설</t>
    <phoneticPr fontId="1" type="noConversion"/>
  </si>
  <si>
    <t>구조</t>
  </si>
  <si>
    <t>구조</t>
    <phoneticPr fontId="1" type="noConversion"/>
  </si>
  <si>
    <t>조적</t>
    <phoneticPr fontId="1" type="noConversion"/>
  </si>
  <si>
    <t>칸막이</t>
    <phoneticPr fontId="1" type="noConversion"/>
  </si>
  <si>
    <t>조적</t>
    <phoneticPr fontId="1" type="noConversion"/>
  </si>
  <si>
    <t>내부</t>
    <phoneticPr fontId="1" type="noConversion"/>
  </si>
  <si>
    <t>외부</t>
    <phoneticPr fontId="1" type="noConversion"/>
  </si>
  <si>
    <t>내부</t>
    <phoneticPr fontId="1" type="noConversion"/>
  </si>
  <si>
    <t>외부</t>
    <phoneticPr fontId="1" type="noConversion"/>
  </si>
  <si>
    <t>창호</t>
    <phoneticPr fontId="1" type="noConversion"/>
  </si>
  <si>
    <t>내부/외부</t>
    <phoneticPr fontId="1" type="noConversion"/>
  </si>
  <si>
    <t>내부</t>
    <phoneticPr fontId="1" type="noConversion"/>
  </si>
  <si>
    <t>골재비</t>
    <phoneticPr fontId="1" type="noConversion"/>
  </si>
  <si>
    <t>바닥</t>
    <phoneticPr fontId="1" type="noConversion"/>
  </si>
  <si>
    <t>벽</t>
    <phoneticPr fontId="1" type="noConversion"/>
  </si>
  <si>
    <t>걸레받이</t>
    <phoneticPr fontId="1" type="noConversion"/>
  </si>
  <si>
    <t>기타</t>
    <phoneticPr fontId="1" type="noConversion"/>
  </si>
  <si>
    <t>천정</t>
    <phoneticPr fontId="1" type="noConversion"/>
  </si>
  <si>
    <t>바닥</t>
    <phoneticPr fontId="1" type="noConversion"/>
  </si>
  <si>
    <t>벽</t>
    <phoneticPr fontId="1" type="noConversion"/>
  </si>
  <si>
    <t>알루미늄창호</t>
    <phoneticPr fontId="1" type="noConversion"/>
  </si>
  <si>
    <t>철재창호(편개)</t>
    <phoneticPr fontId="1" type="noConversion"/>
  </si>
  <si>
    <t>철재창호(양개)</t>
    <phoneticPr fontId="1" type="noConversion"/>
  </si>
  <si>
    <t>스테인리스창호</t>
    <phoneticPr fontId="1" type="noConversion"/>
  </si>
  <si>
    <t>하드웨어</t>
    <phoneticPr fontId="1" type="noConversion"/>
  </si>
  <si>
    <t>유리</t>
    <phoneticPr fontId="1" type="noConversion"/>
  </si>
  <si>
    <t>유리문</t>
    <phoneticPr fontId="1" type="noConversion"/>
  </si>
  <si>
    <t>건식벽</t>
    <phoneticPr fontId="1" type="noConversion"/>
  </si>
  <si>
    <t>단열</t>
    <phoneticPr fontId="1" type="noConversion"/>
  </si>
  <si>
    <t>단열</t>
    <phoneticPr fontId="1" type="noConversion"/>
  </si>
  <si>
    <t>단열</t>
    <phoneticPr fontId="1" type="noConversion"/>
  </si>
  <si>
    <t>시멘트</t>
    <phoneticPr fontId="1" type="noConversion"/>
  </si>
  <si>
    <t>모래</t>
    <phoneticPr fontId="1" type="noConversion"/>
  </si>
  <si>
    <t>시멘트운반</t>
    <phoneticPr fontId="1" type="noConversion"/>
  </si>
  <si>
    <t>지하</t>
    <phoneticPr fontId="1" type="noConversion"/>
  </si>
  <si>
    <t>지상</t>
    <phoneticPr fontId="1" type="noConversion"/>
  </si>
  <si>
    <t>벽돌</t>
    <phoneticPr fontId="1" type="noConversion"/>
  </si>
  <si>
    <t>블록</t>
    <phoneticPr fontId="1" type="noConversion"/>
  </si>
  <si>
    <t>공통가설</t>
    <phoneticPr fontId="1" type="noConversion"/>
  </si>
  <si>
    <t>직접가설</t>
  </si>
  <si>
    <t>직접가설</t>
    <phoneticPr fontId="1" type="noConversion"/>
  </si>
  <si>
    <t>지하연면적</t>
    <phoneticPr fontId="1" type="noConversion"/>
  </si>
  <si>
    <t>연면적</t>
    <phoneticPr fontId="1" type="noConversion"/>
  </si>
  <si>
    <t>천정고</t>
    <phoneticPr fontId="1" type="noConversion"/>
  </si>
  <si>
    <t>기본층고</t>
    <phoneticPr fontId="1" type="noConversion"/>
  </si>
  <si>
    <t>업무시설</t>
    <phoneticPr fontId="1" type="noConversion"/>
  </si>
  <si>
    <t>화장실</t>
    <phoneticPr fontId="1" type="noConversion"/>
  </si>
  <si>
    <t>파라펫</t>
    <phoneticPr fontId="1" type="noConversion"/>
  </si>
  <si>
    <t>방수높이</t>
    <phoneticPr fontId="1" type="noConversion"/>
  </si>
  <si>
    <t>층고/천정고</t>
    <phoneticPr fontId="1" type="noConversion"/>
  </si>
  <si>
    <t>파라펫</t>
    <phoneticPr fontId="1" type="noConversion"/>
  </si>
  <si>
    <t>파라펫방수</t>
    <phoneticPr fontId="1" type="noConversion"/>
  </si>
  <si>
    <t>화장실방수</t>
    <phoneticPr fontId="1" type="noConversion"/>
  </si>
  <si>
    <t>TOP SLAB 내림</t>
    <phoneticPr fontId="1" type="noConversion"/>
  </si>
  <si>
    <t>연면적</t>
    <phoneticPr fontId="1" type="noConversion"/>
  </si>
  <si>
    <t>합산</t>
    <phoneticPr fontId="1" type="noConversion"/>
  </si>
  <si>
    <t>평당공사비</t>
    <phoneticPr fontId="1" type="noConversion"/>
  </si>
  <si>
    <t>대지둘레</t>
    <phoneticPr fontId="1" type="noConversion"/>
  </si>
  <si>
    <t>주요실</t>
    <phoneticPr fontId="1" type="noConversion"/>
  </si>
  <si>
    <t>층분류</t>
    <phoneticPr fontId="1" type="noConversion"/>
  </si>
  <si>
    <t>최하층</t>
    <phoneticPr fontId="1" type="noConversion"/>
  </si>
  <si>
    <t>기준층</t>
    <phoneticPr fontId="1" type="noConversion"/>
  </si>
  <si>
    <t>1층</t>
    <phoneticPr fontId="1" type="noConversion"/>
  </si>
  <si>
    <t>최하층</t>
    <phoneticPr fontId="1" type="noConversion"/>
  </si>
  <si>
    <t>기준층</t>
    <phoneticPr fontId="1" type="noConversion"/>
  </si>
  <si>
    <t>홀 및 복도</t>
    <phoneticPr fontId="1" type="noConversion"/>
  </si>
  <si>
    <t>홀 및 복도</t>
    <phoneticPr fontId="1" type="noConversion"/>
  </si>
  <si>
    <t>로비</t>
    <phoneticPr fontId="1" type="noConversion"/>
  </si>
  <si>
    <t>계단</t>
    <phoneticPr fontId="1" type="noConversion"/>
  </si>
  <si>
    <t>계단</t>
    <phoneticPr fontId="1" type="noConversion"/>
  </si>
  <si>
    <t>화장실</t>
    <phoneticPr fontId="1" type="noConversion"/>
  </si>
  <si>
    <t>샤워실</t>
    <phoneticPr fontId="1" type="noConversion"/>
  </si>
  <si>
    <t>다용도실</t>
    <phoneticPr fontId="1" type="noConversion"/>
  </si>
  <si>
    <t>화장실</t>
    <phoneticPr fontId="1" type="noConversion"/>
  </si>
  <si>
    <t>바닥</t>
    <phoneticPr fontId="1" type="noConversion"/>
  </si>
  <si>
    <t>지하외벽</t>
    <phoneticPr fontId="1" type="noConversion"/>
  </si>
  <si>
    <t>지하외벽</t>
    <phoneticPr fontId="1" type="noConversion"/>
  </si>
  <si>
    <t>옥상</t>
    <phoneticPr fontId="1" type="noConversion"/>
  </si>
  <si>
    <t>화장실</t>
    <phoneticPr fontId="1" type="noConversion"/>
  </si>
  <si>
    <t>저수조</t>
    <phoneticPr fontId="1" type="noConversion"/>
  </si>
  <si>
    <t>기준층</t>
    <phoneticPr fontId="1" type="noConversion"/>
  </si>
  <si>
    <t>주차장</t>
    <phoneticPr fontId="1" type="noConversion"/>
  </si>
  <si>
    <t>주차장이외</t>
    <phoneticPr fontId="1" type="noConversion"/>
  </si>
  <si>
    <t>지하층</t>
    <phoneticPr fontId="1" type="noConversion"/>
  </si>
  <si>
    <t>지하층</t>
    <phoneticPr fontId="1" type="noConversion"/>
  </si>
  <si>
    <t>주차장</t>
    <phoneticPr fontId="1" type="noConversion"/>
  </si>
  <si>
    <t>업무시설</t>
    <phoneticPr fontId="1" type="noConversion"/>
  </si>
  <si>
    <t>건물높이</t>
    <phoneticPr fontId="1" type="noConversion"/>
  </si>
  <si>
    <t>대지면적 * 건폐율</t>
    <phoneticPr fontId="1" type="noConversion"/>
  </si>
  <si>
    <t>대지면적 * 용적율</t>
    <phoneticPr fontId="1" type="noConversion"/>
  </si>
  <si>
    <t>수량입력</t>
    <phoneticPr fontId="1" type="noConversion"/>
  </si>
  <si>
    <t>건물층수</t>
    <phoneticPr fontId="1" type="noConversion"/>
  </si>
  <si>
    <r>
      <t>대지면적의  12.42% 적용</t>
    </r>
    <r>
      <rPr>
        <sz val="11"/>
        <color rgb="FFFF0000"/>
        <rFont val="맑은 고딕"/>
        <family val="3"/>
        <charset val="129"/>
        <scheme val="minor"/>
      </rPr>
      <t>(임의계산)</t>
    </r>
    <phoneticPr fontId="1" type="noConversion"/>
  </si>
  <si>
    <r>
      <t>지하연면적의  6.84% 적용</t>
    </r>
    <r>
      <rPr>
        <sz val="11"/>
        <color rgb="FFFF0000"/>
        <rFont val="맑은 고딕"/>
        <family val="3"/>
        <charset val="129"/>
        <scheme val="minor"/>
      </rPr>
      <t>(임의계산)</t>
    </r>
    <phoneticPr fontId="1" type="noConversion"/>
  </si>
  <si>
    <r>
      <t>용적율*대지면적 / 건축면적</t>
    </r>
    <r>
      <rPr>
        <sz val="11"/>
        <color rgb="FFFF0000"/>
        <rFont val="맑은 고딕"/>
        <family val="3"/>
        <charset val="129"/>
        <scheme val="minor"/>
      </rPr>
      <t xml:space="preserve"> (층변화없이 올라갈경우 - 지하층제외)</t>
    </r>
    <phoneticPr fontId="1" type="noConversion"/>
  </si>
  <si>
    <t>건물높이</t>
    <phoneticPr fontId="1" type="noConversion"/>
  </si>
  <si>
    <t>5열과 비교하여 5열보다 높지 않게 정리</t>
    <phoneticPr fontId="1" type="noConversion"/>
  </si>
  <si>
    <r>
      <t>건축면적/대지둘레</t>
    </r>
    <r>
      <rPr>
        <sz val="11"/>
        <color rgb="FFFF0000"/>
        <rFont val="맑은 고딕"/>
        <family val="3"/>
        <charset val="129"/>
        <scheme val="minor"/>
      </rPr>
      <t>(가중평균높이로 계산)</t>
    </r>
    <phoneticPr fontId="1" type="noConversion"/>
  </si>
  <si>
    <t>지역 및 지구</t>
    <phoneticPr fontId="1" type="noConversion"/>
  </si>
  <si>
    <t>준공업지역</t>
    <phoneticPr fontId="1" type="noConversion"/>
  </si>
  <si>
    <t>옥탑면적</t>
    <phoneticPr fontId="1" type="noConversion"/>
  </si>
  <si>
    <t>옥탑면적은 건축면적의 1/8을 초과할수 없다</t>
    <phoneticPr fontId="1" type="noConversion"/>
  </si>
  <si>
    <r>
      <t>옥탑면적의  43.15% 적용</t>
    </r>
    <r>
      <rPr>
        <sz val="11"/>
        <color rgb="FFFF0000"/>
        <rFont val="맑은 고딕"/>
        <family val="3"/>
        <charset val="129"/>
        <scheme val="minor"/>
      </rPr>
      <t>(임의계산)</t>
    </r>
    <phoneticPr fontId="1" type="noConversion"/>
  </si>
  <si>
    <r>
      <t>건축면적의  16.9% 적용</t>
    </r>
    <r>
      <rPr>
        <sz val="11"/>
        <color rgb="FFFF0000"/>
        <rFont val="맑은 고딕"/>
        <family val="3"/>
        <charset val="129"/>
        <scheme val="minor"/>
      </rPr>
      <t>(임의계산)</t>
    </r>
    <phoneticPr fontId="1" type="noConversion"/>
  </si>
  <si>
    <t>외벽면적</t>
    <phoneticPr fontId="1" type="noConversion"/>
  </si>
  <si>
    <t>외벽재료비율</t>
    <phoneticPr fontId="1" type="noConversion"/>
  </si>
  <si>
    <t>창호</t>
    <phoneticPr fontId="1" type="noConversion"/>
  </si>
  <si>
    <t>석재</t>
    <phoneticPr fontId="1" type="noConversion"/>
  </si>
  <si>
    <t>알루미늄쉬트</t>
    <phoneticPr fontId="1" type="noConversion"/>
  </si>
  <si>
    <t>개요비율</t>
    <phoneticPr fontId="1" type="noConversion"/>
  </si>
  <si>
    <t>합계</t>
    <phoneticPr fontId="1" type="noConversion"/>
  </si>
  <si>
    <t>층고</t>
    <phoneticPr fontId="1" type="noConversion"/>
  </si>
  <si>
    <t>개요면적비율</t>
    <phoneticPr fontId="1" type="noConversion"/>
  </si>
  <si>
    <t>과   장</t>
    <phoneticPr fontId="14" type="noConversion"/>
  </si>
  <si>
    <t>팀   장</t>
    <phoneticPr fontId="14" type="noConversion"/>
  </si>
  <si>
    <t>심 사 자</t>
    <phoneticPr fontId="14" type="noConversion"/>
  </si>
  <si>
    <t>설 계 자</t>
    <phoneticPr fontId="14" type="noConversion"/>
  </si>
  <si>
    <t>설   계</t>
    <phoneticPr fontId="14" type="noConversion"/>
  </si>
  <si>
    <t>2020년  월   일</t>
    <phoneticPr fontId="14" type="noConversion"/>
  </si>
  <si>
    <t xml:space="preserve">   결 재</t>
    <phoneticPr fontId="14" type="noConversion"/>
  </si>
  <si>
    <t>심   사</t>
    <phoneticPr fontId="14" type="noConversion"/>
  </si>
  <si>
    <t xml:space="preserve">   월   일</t>
    <phoneticPr fontId="14" type="noConversion"/>
  </si>
  <si>
    <t>설  계  내  역  서</t>
    <phoneticPr fontId="14" type="noConversion"/>
  </si>
  <si>
    <t>구          분</t>
    <phoneticPr fontId="14" type="noConversion"/>
  </si>
  <si>
    <t>금                    액</t>
    <phoneticPr fontId="14" type="noConversion"/>
  </si>
  <si>
    <t>비     고</t>
    <phoneticPr fontId="14" type="noConversion"/>
  </si>
  <si>
    <t>총  공  사  비</t>
    <phoneticPr fontId="14" type="noConversion"/>
  </si>
  <si>
    <t>도급비</t>
    <phoneticPr fontId="14" type="noConversion"/>
  </si>
  <si>
    <t>공 급 가 액</t>
    <phoneticPr fontId="14" type="noConversion"/>
  </si>
  <si>
    <t>부가가치세</t>
    <phoneticPr fontId="14" type="noConversion"/>
  </si>
  <si>
    <t>분담금공사</t>
    <phoneticPr fontId="14" type="noConversion"/>
  </si>
  <si>
    <t>하수분담금</t>
    <phoneticPr fontId="14" type="noConversion"/>
  </si>
  <si>
    <t>전기사용전검사비</t>
    <phoneticPr fontId="14" type="noConversion"/>
  </si>
  <si>
    <t>조달수수료</t>
    <phoneticPr fontId="14" type="noConversion"/>
  </si>
  <si>
    <t>계</t>
    <phoneticPr fontId="14" type="noConversion"/>
  </si>
  <si>
    <t>비        목</t>
  </si>
  <si>
    <t>합 계</t>
    <phoneticPr fontId="22" type="noConversion"/>
  </si>
  <si>
    <t>건축</t>
    <phoneticPr fontId="22" type="noConversion"/>
  </si>
  <si>
    <t>인테리어</t>
    <phoneticPr fontId="22" type="noConversion"/>
  </si>
  <si>
    <t>조경</t>
    <phoneticPr fontId="22" type="noConversion"/>
  </si>
  <si>
    <t>토목</t>
    <phoneticPr fontId="22" type="noConversion"/>
  </si>
  <si>
    <t>기계</t>
    <phoneticPr fontId="22" type="noConversion"/>
  </si>
  <si>
    <t>특수설비</t>
    <phoneticPr fontId="22" type="noConversion"/>
  </si>
  <si>
    <t>전기</t>
    <phoneticPr fontId="22" type="noConversion"/>
  </si>
  <si>
    <t>통신</t>
    <phoneticPr fontId="22" type="noConversion"/>
  </si>
  <si>
    <t>소방</t>
    <phoneticPr fontId="22" type="noConversion"/>
  </si>
  <si>
    <t>기계소방</t>
    <phoneticPr fontId="22" type="noConversion"/>
  </si>
  <si>
    <t>경관조명</t>
    <phoneticPr fontId="22" type="noConversion"/>
  </si>
  <si>
    <t>구성비</t>
    <phoneticPr fontId="22" type="noConversion"/>
  </si>
  <si>
    <t>건축</t>
    <phoneticPr fontId="22" type="noConversion"/>
  </si>
  <si>
    <t>전기</t>
    <phoneticPr fontId="22" type="noConversion"/>
  </si>
  <si>
    <t>통신</t>
    <phoneticPr fontId="1" type="noConversion"/>
  </si>
  <si>
    <t>소방</t>
    <phoneticPr fontId="22" type="noConversion"/>
  </si>
  <si>
    <t>합계</t>
    <phoneticPr fontId="22" type="noConversion"/>
  </si>
  <si>
    <t>A1</t>
  </si>
  <si>
    <t>순   공   사   원   가</t>
  </si>
  <si>
    <t>직  접  재  료  비</t>
  </si>
  <si>
    <t>A2</t>
  </si>
  <si>
    <t>간  접  재  료  비</t>
  </si>
  <si>
    <t>작업설, 부산물(△)</t>
  </si>
  <si>
    <t>AS</t>
  </si>
  <si>
    <t>[ 소          계 ]</t>
  </si>
  <si>
    <t>B1</t>
  </si>
  <si>
    <t>직  접  노  무  비</t>
  </si>
  <si>
    <t>B2</t>
  </si>
  <si>
    <t>간  접  노  무  비</t>
  </si>
  <si>
    <t xml:space="preserve">직접노무비 </t>
    <phoneticPr fontId="22" type="noConversion"/>
  </si>
  <si>
    <t>BS</t>
  </si>
  <si>
    <t>C2</t>
  </si>
  <si>
    <t>경        비</t>
  </si>
  <si>
    <t>기   계    경   비</t>
  </si>
  <si>
    <t>C4</t>
  </si>
  <si>
    <t>산  재  보  험  료</t>
  </si>
  <si>
    <t xml:space="preserve">노무비 </t>
    <phoneticPr fontId="22" type="noConversion"/>
  </si>
  <si>
    <t>C5</t>
  </si>
  <si>
    <t>고  용  보  험  료</t>
  </si>
  <si>
    <t>C6</t>
  </si>
  <si>
    <t>국민  건강  보험료</t>
  </si>
  <si>
    <t xml:space="preserve">직접노무비 </t>
    <phoneticPr fontId="22" type="noConversion"/>
  </si>
  <si>
    <t>C7</t>
  </si>
  <si>
    <t>국민  연금  보험료</t>
  </si>
  <si>
    <t>CB</t>
  </si>
  <si>
    <t>노인장기요양보험료</t>
  </si>
  <si>
    <t>건강보험료</t>
    <phoneticPr fontId="22" type="noConversion"/>
  </si>
  <si>
    <t>C8</t>
  </si>
  <si>
    <t>퇴직  공제  부금비</t>
  </si>
  <si>
    <t>직접노무비</t>
    <phoneticPr fontId="22" type="noConversion"/>
  </si>
  <si>
    <t>CA</t>
  </si>
  <si>
    <t>산업안전보건관리비</t>
  </si>
  <si>
    <t>(재료+직노)*요율</t>
    <phoneticPr fontId="22" type="noConversion"/>
  </si>
  <si>
    <t>CH</t>
  </si>
  <si>
    <t>환  경  보  전  비</t>
  </si>
  <si>
    <t xml:space="preserve">(재료+직노+기계경비) </t>
    <phoneticPr fontId="22" type="noConversion"/>
  </si>
  <si>
    <t>전기,정보통신,소방시설, 문화재수리공사 제외</t>
    <phoneticPr fontId="1" type="noConversion"/>
  </si>
  <si>
    <t>CG</t>
  </si>
  <si>
    <t>기   타    경   비</t>
  </si>
  <si>
    <t xml:space="preserve">(재료+노무비) </t>
    <phoneticPr fontId="22" type="noConversion"/>
  </si>
  <si>
    <t>CJ</t>
  </si>
  <si>
    <t>공사이행보증수수료</t>
  </si>
  <si>
    <t>[5.6백만원+(직접공사비-140억원) x 0.0264%] x 공기(년)</t>
    <phoneticPr fontId="1" type="noConversion"/>
  </si>
  <si>
    <t>CK</t>
  </si>
  <si>
    <t>하도급지급보증수수료</t>
  </si>
  <si>
    <t>건설기계대여금지급보증수수료</t>
    <phoneticPr fontId="1" type="noConversion"/>
  </si>
  <si>
    <t>문화재 수리공사,전기,정보통신,소방시설 제외</t>
    <phoneticPr fontId="1" type="noConversion"/>
  </si>
  <si>
    <t>CS</t>
  </si>
  <si>
    <t>S1</t>
  </si>
  <si>
    <t xml:space="preserve">        계</t>
  </si>
  <si>
    <t>D1</t>
  </si>
  <si>
    <t>일  반  관  리  비</t>
  </si>
  <si>
    <t xml:space="preserve">계 </t>
    <phoneticPr fontId="22" type="noConversion"/>
  </si>
  <si>
    <t>D2</t>
  </si>
  <si>
    <t>이              윤</t>
  </si>
  <si>
    <t xml:space="preserve">(노무+경비+일반관리) </t>
    <phoneticPr fontId="22" type="noConversion"/>
  </si>
  <si>
    <t>폐기물 처리비</t>
    <phoneticPr fontId="22" type="noConversion"/>
  </si>
  <si>
    <t>D6</t>
  </si>
  <si>
    <t>한 전 불 입 금</t>
    <phoneticPr fontId="22" type="noConversion"/>
  </si>
  <si>
    <t>사 용 전 검 사 비</t>
    <phoneticPr fontId="22" type="noConversion"/>
  </si>
  <si>
    <t>T.A.B 공사</t>
    <phoneticPr fontId="22" type="noConversion"/>
  </si>
  <si>
    <t>지역난방인입분담금</t>
    <phoneticPr fontId="22" type="noConversion"/>
  </si>
  <si>
    <t>D9</t>
  </si>
  <si>
    <t>공   급    가   액</t>
  </si>
  <si>
    <t>DB</t>
  </si>
  <si>
    <t>부  가  가  치  세</t>
  </si>
  <si>
    <t xml:space="preserve">공급가액 </t>
    <phoneticPr fontId="22" type="noConversion"/>
  </si>
  <si>
    <t>매      입      세</t>
    <phoneticPr fontId="1" type="noConversion"/>
  </si>
  <si>
    <t>직접재료비</t>
    <phoneticPr fontId="1" type="noConversion"/>
  </si>
  <si>
    <t>한 전 불 입 금</t>
    <phoneticPr fontId="22" type="noConversion"/>
  </si>
  <si>
    <t>DH</t>
  </si>
  <si>
    <t>도      급      액</t>
  </si>
  <si>
    <t>도급자 관급자재비</t>
    <phoneticPr fontId="22" type="noConversion"/>
  </si>
  <si>
    <t>관급자 관급자재비</t>
    <phoneticPr fontId="22" type="noConversion"/>
  </si>
  <si>
    <t>DN</t>
  </si>
  <si>
    <t>분  담  금  공  사</t>
    <phoneticPr fontId="1" type="noConversion"/>
  </si>
  <si>
    <t>DP</t>
  </si>
  <si>
    <t>하 수 분 담 금</t>
    <phoneticPr fontId="1" type="noConversion"/>
  </si>
  <si>
    <t>DE</t>
  </si>
  <si>
    <t>한전표준공사비</t>
    <phoneticPr fontId="22" type="noConversion"/>
  </si>
  <si>
    <t>DF</t>
  </si>
  <si>
    <t>전기사용전검사비</t>
    <phoneticPr fontId="22" type="noConversion"/>
  </si>
  <si>
    <t>S2</t>
  </si>
  <si>
    <t>총   공   사    비</t>
  </si>
  <si>
    <t>천원단위 절삭</t>
    <phoneticPr fontId="1" type="noConversion"/>
  </si>
  <si>
    <t>2020.09.08 공고분부터 적용</t>
    <phoneticPr fontId="1" type="noConversion"/>
  </si>
  <si>
    <t>재
료
비</t>
    <phoneticPr fontId="1" type="noConversion"/>
  </si>
  <si>
    <t>노
무
비</t>
    <phoneticPr fontId="1" type="noConversion"/>
  </si>
  <si>
    <t>총 공사금액 2천만원 이상 건설공사</t>
    <phoneticPr fontId="1" type="noConversion"/>
  </si>
  <si>
    <t>모듡 건설공사에 적용</t>
    <phoneticPr fontId="1" type="noConversion"/>
  </si>
  <si>
    <t>모든 건설공사에 적용</t>
    <phoneticPr fontId="1" type="noConversion"/>
  </si>
  <si>
    <t>추정금액 1억원 이상 건설공사</t>
    <phoneticPr fontId="22" type="noConversion"/>
  </si>
  <si>
    <t>1개월이상 모든공사 적용</t>
    <phoneticPr fontId="22" type="noConversion"/>
  </si>
  <si>
    <t>공 사 원 가 계 산 서(건축)</t>
    <phoneticPr fontId="1" type="noConversion"/>
  </si>
  <si>
    <t>0102  가  설  공  사</t>
    <phoneticPr fontId="1" type="noConversion"/>
  </si>
  <si>
    <t>0102  가  설  공  사</t>
    <phoneticPr fontId="1" type="noConversion"/>
  </si>
  <si>
    <t>감리,감독</t>
    <phoneticPr fontId="1" type="noConversion"/>
  </si>
  <si>
    <t>수급자</t>
    <phoneticPr fontId="1" type="noConversion"/>
  </si>
  <si>
    <t>창고</t>
    <phoneticPr fontId="1" type="noConversion"/>
  </si>
  <si>
    <t>연면적</t>
    <phoneticPr fontId="1" type="noConversion"/>
  </si>
  <si>
    <t>층당면적</t>
    <phoneticPr fontId="1" type="noConversion"/>
  </si>
  <si>
    <t>강관(M2)</t>
    <phoneticPr fontId="1" type="noConversion"/>
  </si>
  <si>
    <t>시스템(M3)</t>
    <phoneticPr fontId="1" type="noConversion"/>
  </si>
  <si>
    <t>(단위 : mm)</t>
    <phoneticPr fontId="1" type="noConversion"/>
  </si>
  <si>
    <t>(단위 : mm)</t>
    <phoneticPr fontId="1" type="noConversion"/>
  </si>
  <si>
    <t>합계</t>
    <phoneticPr fontId="1" type="noConversion"/>
  </si>
  <si>
    <t>동바리</t>
    <phoneticPr fontId="1" type="noConversion"/>
  </si>
  <si>
    <t>기초</t>
    <phoneticPr fontId="1" type="noConversion"/>
  </si>
  <si>
    <t>기둥</t>
    <phoneticPr fontId="1" type="noConversion"/>
  </si>
  <si>
    <t>보</t>
    <phoneticPr fontId="1" type="noConversion"/>
  </si>
  <si>
    <t>옹벽</t>
    <phoneticPr fontId="1" type="noConversion"/>
  </si>
  <si>
    <t>슬라브+계단</t>
    <phoneticPr fontId="1" type="noConversion"/>
  </si>
  <si>
    <t>레미콘(m3)</t>
    <phoneticPr fontId="1" type="noConversion"/>
  </si>
  <si>
    <t>거푸집(m2)</t>
    <phoneticPr fontId="1" type="noConversion"/>
  </si>
  <si>
    <t>철근(ton)</t>
    <phoneticPr fontId="1" type="noConversion"/>
  </si>
  <si>
    <t>※ 옥탑 면적 적용</t>
    <phoneticPr fontId="1" type="noConversion"/>
  </si>
  <si>
    <t>※ 지하연면적 / 층수</t>
    <phoneticPr fontId="1" type="noConversion"/>
  </si>
  <si>
    <t>※ (지상연면적-옥탑) / 층수</t>
    <phoneticPr fontId="1" type="noConversion"/>
  </si>
  <si>
    <t>지하/연면적</t>
    <phoneticPr fontId="1" type="noConversion"/>
  </si>
  <si>
    <t>지상/연면적</t>
    <phoneticPr fontId="1" type="noConversion"/>
  </si>
  <si>
    <t>합계</t>
    <phoneticPr fontId="1" type="noConversion"/>
  </si>
  <si>
    <t>슬라브</t>
    <phoneticPr fontId="1" type="noConversion"/>
  </si>
  <si>
    <t>가로</t>
    <phoneticPr fontId="1" type="noConversion"/>
  </si>
  <si>
    <t>세로</t>
    <phoneticPr fontId="1" type="noConversion"/>
  </si>
  <si>
    <t>THK</t>
    <phoneticPr fontId="1" type="noConversion"/>
  </si>
  <si>
    <t>외벽</t>
    <phoneticPr fontId="1" type="noConversion"/>
  </si>
  <si>
    <t>기본 스판 모듈</t>
    <phoneticPr fontId="1" type="noConversion"/>
  </si>
  <si>
    <t>철근비</t>
    <phoneticPr fontId="1" type="noConversion"/>
  </si>
  <si>
    <t>옹벽면적당(M3/M2)</t>
    <phoneticPr fontId="1" type="noConversion"/>
  </si>
  <si>
    <t>옹벽면적당(M2/M2)</t>
    <phoneticPr fontId="1" type="noConversion"/>
  </si>
  <si>
    <t>MAT기초 두께(mm)</t>
    <phoneticPr fontId="1" type="noConversion"/>
  </si>
  <si>
    <t>합벽 여부( 0 or 1 )</t>
    <phoneticPr fontId="1" type="noConversion"/>
  </si>
  <si>
    <t>버림(THK=60)</t>
    <phoneticPr fontId="1" type="noConversion"/>
  </si>
  <si>
    <t>잡석</t>
    <phoneticPr fontId="1" type="noConversion"/>
  </si>
  <si>
    <t>H10</t>
    <phoneticPr fontId="1" type="noConversion"/>
  </si>
  <si>
    <t>H13</t>
    <phoneticPr fontId="1" type="noConversion"/>
  </si>
  <si>
    <t>H16</t>
    <phoneticPr fontId="1" type="noConversion"/>
  </si>
  <si>
    <t>H22</t>
    <phoneticPr fontId="1" type="noConversion"/>
  </si>
  <si>
    <t>직경별 톤비중(%)</t>
    <phoneticPr fontId="1" type="noConversion"/>
  </si>
  <si>
    <t>H16</t>
    <phoneticPr fontId="1" type="noConversion"/>
  </si>
  <si>
    <t>H19</t>
    <phoneticPr fontId="1" type="noConversion"/>
  </si>
  <si>
    <t>H22</t>
    <phoneticPr fontId="1" type="noConversion"/>
  </si>
  <si>
    <t>지하부 거푸집 정리</t>
    <phoneticPr fontId="1" type="noConversion"/>
  </si>
  <si>
    <t>3회</t>
    <phoneticPr fontId="1" type="noConversion"/>
  </si>
  <si>
    <t>4회</t>
    <phoneticPr fontId="1" type="noConversion"/>
  </si>
  <si>
    <t>경사</t>
    <phoneticPr fontId="1" type="noConversion"/>
  </si>
  <si>
    <t>곡면</t>
    <phoneticPr fontId="1" type="noConversion"/>
  </si>
  <si>
    <t>유로폼</t>
    <phoneticPr fontId="1" type="noConversion"/>
  </si>
  <si>
    <t>합벽</t>
    <phoneticPr fontId="1" type="noConversion"/>
  </si>
  <si>
    <t>RAMP 여부( 0 or 1 )</t>
    <phoneticPr fontId="1" type="noConversion"/>
  </si>
  <si>
    <t>보+슬라브</t>
    <phoneticPr fontId="1" type="noConversion"/>
  </si>
  <si>
    <t>기초</t>
    <phoneticPr fontId="1" type="noConversion"/>
  </si>
  <si>
    <t>곡면 여부( 0 or 1 )</t>
    <phoneticPr fontId="1" type="noConversion"/>
  </si>
  <si>
    <t>RAMP있을시(12%)</t>
    <phoneticPr fontId="1" type="noConversion"/>
  </si>
  <si>
    <t>곡면있을시(10%)</t>
    <phoneticPr fontId="1" type="noConversion"/>
  </si>
  <si>
    <t>기본 스판 모듈(X/Y)</t>
    <phoneticPr fontId="1" type="noConversion"/>
  </si>
  <si>
    <t>공종별 내역서에서 공통가설과 연관 - I7, I8, I9</t>
    <phoneticPr fontId="1" type="noConversion"/>
  </si>
  <si>
    <t>=건물둘레*(지상 각층의 층고*수량)/1000+옥탑둘레*옥탑층의 층고*수량)/1000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</si>
</sst>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#,###"/>
    <numFmt numFmtId="177" formatCode="#,###;\-#,###;#;"/>
    <numFmt numFmtId="178" formatCode="#,##0.00#"/>
    <numFmt numFmtId="179" formatCode="#,##0.0"/>
    <numFmt numFmtId="180" formatCode="#,##0.0;\-#,##0.0;#"/>
    <numFmt numFmtId="181" formatCode="#,##0;\-#,##0;#"/>
    <numFmt numFmtId="182" formatCode="#,##0.00#;\-#,##0.00#;#"/>
    <numFmt numFmtId="183" formatCode="00&quot;개&quot;&quot;월&quot;"/>
    <numFmt numFmtId="184" formatCode="#,##0_ "/>
    <numFmt numFmtId="185" formatCode="#,##0.0&quot;㎡&quot;"/>
    <numFmt numFmtId="186" formatCode="#,##0.00&quot;㎡&quot;"/>
    <numFmt numFmtId="187" formatCode="#,##0.0&quot;m&quot;"/>
    <numFmt numFmtId="188" formatCode="#,##0.00&quot;m&quot;"/>
    <numFmt numFmtId="189" formatCode="_-* #,##0.00_-;\-* #,##0.00_-;_-* &quot;-&quot;_-;_-@_-"/>
    <numFmt numFmtId="190" formatCode="0.000%"/>
    <numFmt numFmtId="191" formatCode="0.0%"/>
    <numFmt numFmtId="192" formatCode="_-* #,##0.0000_-;\-* #,##0.0000_-;_-* &quot;-&quot;_-;_-@_-"/>
    <numFmt numFmtId="193" formatCode="_-* #,##0.000_-;\-* #,##0.000_-;_-* &quot;-&quot;_-;_-@_-"/>
    <numFmt numFmtId="194" formatCode="0.00&quot;평&quot;"/>
    <numFmt numFmtId="195" formatCode="0_ "/>
    <numFmt numFmtId="196" formatCode="0.000_ 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theme="1"/>
      <name val="돋움체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name val="돋움"/>
      <family val="3"/>
      <charset val="129"/>
    </font>
    <font>
      <sz val="8"/>
      <name val="돋움"/>
      <family val="3"/>
      <charset val="129"/>
    </font>
    <font>
      <b/>
      <u/>
      <sz val="28"/>
      <name val="돋움"/>
      <family val="3"/>
      <charset val="129"/>
    </font>
    <font>
      <b/>
      <u/>
      <sz val="14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6"/>
      <color theme="1"/>
      <name val="굴림체"/>
      <family val="3"/>
      <charset val="129"/>
    </font>
    <font>
      <sz val="12"/>
      <color theme="1"/>
      <name val="굴림체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1"/>
      <color rgb="FF002060"/>
      <name val="맑은 고딕"/>
      <family val="2"/>
      <charset val="129"/>
      <scheme val="minor"/>
    </font>
    <font>
      <sz val="11"/>
      <color rgb="FF00206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0" borderId="0"/>
    <xf numFmtId="42" fontId="12" fillId="0" borderId="0" applyFont="0" applyFill="0" applyBorder="0" applyAlignment="0" applyProtection="0"/>
    <xf numFmtId="0" fontId="12" fillId="0" borderId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2" fillId="0" borderId="0"/>
  </cellStyleXfs>
  <cellXfs count="439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177" fontId="5" fillId="0" borderId="1" xfId="0" applyNumberFormat="1" applyFont="1" applyBorder="1" applyAlignment="1">
      <alignment vertical="center" wrapText="1"/>
    </xf>
    <xf numFmtId="178" fontId="5" fillId="0" borderId="1" xfId="0" applyNumberFormat="1" applyFont="1" applyBorder="1" applyAlignment="1">
      <alignment vertical="center" wrapText="1"/>
    </xf>
    <xf numFmtId="179" fontId="5" fillId="0" borderId="1" xfId="0" applyNumberFormat="1" applyFont="1" applyBorder="1" applyAlignment="1">
      <alignment vertical="center" wrapText="1"/>
    </xf>
    <xf numFmtId="181" fontId="5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vertical="center" wrapText="1"/>
    </xf>
    <xf numFmtId="0" fontId="5" fillId="0" borderId="3" xfId="0" quotePrefix="1" applyFont="1" applyBorder="1" applyAlignment="1">
      <alignment vertical="center" wrapText="1"/>
    </xf>
    <xf numFmtId="180" fontId="5" fillId="0" borderId="3" xfId="0" applyNumberFormat="1" applyFont="1" applyBorder="1" applyAlignment="1">
      <alignment vertical="center" wrapText="1"/>
    </xf>
    <xf numFmtId="0" fontId="5" fillId="0" borderId="4" xfId="0" quotePrefix="1" applyFont="1" applyBorder="1" applyAlignment="1">
      <alignment vertical="center" wrapText="1"/>
    </xf>
    <xf numFmtId="181" fontId="5" fillId="0" borderId="4" xfId="0" applyNumberFormat="1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82" fontId="5" fillId="0" borderId="1" xfId="0" quotePrefix="1" applyNumberFormat="1" applyFont="1" applyBorder="1" applyAlignment="1">
      <alignment vertical="center" wrapText="1"/>
    </xf>
    <xf numFmtId="182" fontId="5" fillId="0" borderId="1" xfId="0" applyNumberFormat="1" applyFont="1" applyBorder="1" applyAlignment="1">
      <alignment vertical="center" wrapText="1"/>
    </xf>
    <xf numFmtId="182" fontId="0" fillId="0" borderId="0" xfId="0" applyNumberFormat="1" applyAlignme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10" fontId="0" fillId="0" borderId="0" xfId="2" applyNumberFormat="1" applyFont="1">
      <alignment vertical="center"/>
    </xf>
    <xf numFmtId="0" fontId="0" fillId="4" borderId="0" xfId="0" applyFill="1">
      <alignment vertical="center"/>
    </xf>
    <xf numFmtId="0" fontId="8" fillId="0" borderId="0" xfId="0" applyFont="1">
      <alignment vertical="center"/>
    </xf>
    <xf numFmtId="0" fontId="8" fillId="4" borderId="0" xfId="0" applyFont="1" applyFill="1">
      <alignment vertical="center"/>
    </xf>
    <xf numFmtId="0" fontId="5" fillId="4" borderId="1" xfId="0" quotePrefix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177" fontId="5" fillId="4" borderId="1" xfId="0" applyNumberFormat="1" applyFont="1" applyFill="1" applyBorder="1" applyAlignment="1">
      <alignment vertical="center" wrapText="1"/>
    </xf>
    <xf numFmtId="0" fontId="0" fillId="4" borderId="0" xfId="0" quotePrefix="1" applyFill="1" applyAlignment="1">
      <alignment vertical="center"/>
    </xf>
    <xf numFmtId="0" fontId="0" fillId="4" borderId="0" xfId="0" applyFill="1" applyAlignment="1">
      <alignment vertical="center"/>
    </xf>
    <xf numFmtId="9" fontId="0" fillId="0" borderId="0" xfId="2" applyFont="1">
      <alignment vertical="center"/>
    </xf>
    <xf numFmtId="0" fontId="0" fillId="4" borderId="1" xfId="0" applyFill="1" applyBorder="1">
      <alignment vertical="center"/>
    </xf>
    <xf numFmtId="0" fontId="0" fillId="0" borderId="12" xfId="0" applyBorder="1">
      <alignment vertical="center"/>
    </xf>
    <xf numFmtId="0" fontId="0" fillId="2" borderId="13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3" xfId="0" applyFill="1" applyBorder="1">
      <alignment vertical="center"/>
    </xf>
    <xf numFmtId="0" fontId="0" fillId="0" borderId="14" xfId="0" applyBorder="1">
      <alignment vertical="center"/>
    </xf>
    <xf numFmtId="0" fontId="0" fillId="2" borderId="15" xfId="0" applyFill="1" applyBorder="1">
      <alignment vertical="center"/>
    </xf>
    <xf numFmtId="0" fontId="0" fillId="0" borderId="13" xfId="0" applyBorder="1">
      <alignment vertical="center"/>
    </xf>
    <xf numFmtId="0" fontId="0" fillId="0" borderId="17" xfId="0" applyBorder="1">
      <alignment vertical="center"/>
    </xf>
    <xf numFmtId="0" fontId="0" fillId="2" borderId="17" xfId="0" applyFill="1" applyBorder="1">
      <alignment vertical="center"/>
    </xf>
    <xf numFmtId="0" fontId="0" fillId="0" borderId="15" xfId="0" applyBorder="1">
      <alignment vertical="center"/>
    </xf>
    <xf numFmtId="0" fontId="0" fillId="2" borderId="18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0" xfId="0" applyFill="1" applyBorder="1">
      <alignment vertical="center"/>
    </xf>
    <xf numFmtId="0" fontId="0" fillId="4" borderId="18" xfId="0" applyFill="1" applyBorder="1">
      <alignment vertical="center"/>
    </xf>
    <xf numFmtId="0" fontId="0" fillId="5" borderId="0" xfId="0" applyFill="1">
      <alignment vertical="center"/>
    </xf>
    <xf numFmtId="0" fontId="8" fillId="5" borderId="0" xfId="0" applyFont="1" applyFill="1">
      <alignment vertical="center"/>
    </xf>
    <xf numFmtId="0" fontId="5" fillId="5" borderId="1" xfId="0" quotePrefix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177" fontId="5" fillId="5" borderId="1" xfId="0" applyNumberFormat="1" applyFont="1" applyFill="1" applyBorder="1" applyAlignment="1">
      <alignment vertical="center" wrapText="1"/>
    </xf>
    <xf numFmtId="0" fontId="0" fillId="5" borderId="0" xfId="0" quotePrefix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" xfId="0" applyFill="1" applyBorder="1">
      <alignment vertical="center"/>
    </xf>
    <xf numFmtId="176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0" xfId="0" applyFo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4" borderId="1" xfId="0" applyFont="1" applyFill="1" applyBorder="1">
      <alignment vertical="center"/>
    </xf>
    <xf numFmtId="0" fontId="8" fillId="5" borderId="1" xfId="0" applyFont="1" applyFill="1" applyBorder="1">
      <alignment vertical="center"/>
    </xf>
    <xf numFmtId="183" fontId="0" fillId="0" borderId="17" xfId="0" applyNumberFormat="1" applyFill="1" applyBorder="1">
      <alignment vertical="center"/>
    </xf>
    <xf numFmtId="183" fontId="0" fillId="2" borderId="15" xfId="0" applyNumberFormat="1" applyFill="1" applyBorder="1">
      <alignment vertical="center"/>
    </xf>
    <xf numFmtId="184" fontId="0" fillId="0" borderId="1" xfId="0" applyNumberFormat="1" applyBorder="1">
      <alignment vertical="center"/>
    </xf>
    <xf numFmtId="184" fontId="0" fillId="2" borderId="1" xfId="0" applyNumberFormat="1" applyFill="1" applyBorder="1">
      <alignment vertical="center"/>
    </xf>
    <xf numFmtId="184" fontId="0" fillId="2" borderId="13" xfId="0" applyNumberFormat="1" applyFill="1" applyBorder="1">
      <alignment vertical="center"/>
    </xf>
    <xf numFmtId="184" fontId="0" fillId="0" borderId="17" xfId="0" applyNumberFormat="1" applyFill="1" applyBorder="1">
      <alignment vertical="center"/>
    </xf>
    <xf numFmtId="184" fontId="0" fillId="2" borderId="15" xfId="0" applyNumberFormat="1" applyFill="1" applyBorder="1">
      <alignment vertical="center"/>
    </xf>
    <xf numFmtId="185" fontId="0" fillId="0" borderId="16" xfId="0" applyNumberFormat="1" applyFill="1" applyBorder="1">
      <alignment vertical="center"/>
    </xf>
    <xf numFmtId="185" fontId="0" fillId="2" borderId="11" xfId="0" applyNumberFormat="1" applyFill="1" applyBorder="1">
      <alignment vertical="center"/>
    </xf>
    <xf numFmtId="10" fontId="0" fillId="0" borderId="1" xfId="2" applyNumberFormat="1" applyFont="1" applyFill="1" applyBorder="1">
      <alignment vertical="center"/>
    </xf>
    <xf numFmtId="10" fontId="0" fillId="2" borderId="13" xfId="2" applyNumberFormat="1" applyFont="1" applyFill="1" applyBorder="1">
      <alignment vertical="center"/>
    </xf>
    <xf numFmtId="186" fontId="0" fillId="0" borderId="1" xfId="0" applyNumberFormat="1" applyFill="1" applyBorder="1">
      <alignment vertical="center"/>
    </xf>
    <xf numFmtId="186" fontId="0" fillId="2" borderId="13" xfId="0" applyNumberForma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3" fillId="0" borderId="1" xfId="0" applyFont="1" applyBorder="1" applyAlignment="1">
      <alignment horizontal="center" vertical="center"/>
    </xf>
    <xf numFmtId="187" fontId="0" fillId="0" borderId="4" xfId="0" applyNumberFormat="1" applyFill="1" applyBorder="1">
      <alignment vertical="center"/>
    </xf>
    <xf numFmtId="188" fontId="0" fillId="0" borderId="2" xfId="0" applyNumberFormat="1" applyFill="1" applyBorder="1">
      <alignment vertical="center"/>
    </xf>
    <xf numFmtId="188" fontId="0" fillId="0" borderId="1" xfId="0" applyNumberFormat="1" applyFill="1" applyBorder="1">
      <alignment vertical="center"/>
    </xf>
    <xf numFmtId="187" fontId="0" fillId="0" borderId="22" xfId="0" applyNumberFormat="1" applyFill="1" applyBorder="1">
      <alignment vertical="center"/>
    </xf>
    <xf numFmtId="186" fontId="0" fillId="0" borderId="13" xfId="0" applyNumberFormat="1" applyFill="1" applyBorder="1">
      <alignment vertical="center"/>
    </xf>
    <xf numFmtId="188" fontId="0" fillId="0" borderId="13" xfId="0" applyNumberFormat="1" applyFill="1" applyBorder="1">
      <alignment vertical="center"/>
    </xf>
    <xf numFmtId="188" fontId="0" fillId="0" borderId="21" xfId="0" applyNumberFormat="1" applyFill="1" applyBorder="1">
      <alignment vertical="center"/>
    </xf>
    <xf numFmtId="189" fontId="0" fillId="0" borderId="13" xfId="1" applyNumberFormat="1" applyFont="1" applyFill="1" applyBorder="1">
      <alignment vertical="center"/>
    </xf>
    <xf numFmtId="189" fontId="0" fillId="0" borderId="1" xfId="1" applyNumberFormat="1" applyFon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184" fontId="0" fillId="0" borderId="2" xfId="0" applyNumberFormat="1" applyBorder="1">
      <alignment vertical="center"/>
    </xf>
    <xf numFmtId="184" fontId="0" fillId="2" borderId="2" xfId="0" applyNumberFormat="1" applyFill="1" applyBorder="1">
      <alignment vertical="center"/>
    </xf>
    <xf numFmtId="0" fontId="0" fillId="2" borderId="21" xfId="0" applyFill="1" applyBorder="1">
      <alignment vertical="center"/>
    </xf>
    <xf numFmtId="189" fontId="0" fillId="0" borderId="1" xfId="1" applyNumberFormat="1" applyFont="1" applyFill="1" applyBorder="1" applyAlignment="1">
      <alignment horizontal="center" vertical="center"/>
    </xf>
    <xf numFmtId="189" fontId="0" fillId="2" borderId="13" xfId="1" applyNumberFormat="1" applyFont="1" applyFill="1" applyBorder="1" applyAlignment="1">
      <alignment horizontal="center" vertical="center"/>
    </xf>
    <xf numFmtId="190" fontId="0" fillId="0" borderId="0" xfId="2" applyNumberFormat="1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0" fillId="6" borderId="1" xfId="0" applyFill="1" applyBorder="1">
      <alignment vertical="center"/>
    </xf>
    <xf numFmtId="0" fontId="8" fillId="6" borderId="1" xfId="0" applyFont="1" applyFill="1" applyBorder="1">
      <alignment vertical="center"/>
    </xf>
    <xf numFmtId="0" fontId="8" fillId="6" borderId="0" xfId="0" applyFont="1" applyFill="1">
      <alignment vertical="center"/>
    </xf>
    <xf numFmtId="0" fontId="5" fillId="6" borderId="1" xfId="0" quotePrefix="1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177" fontId="5" fillId="6" borderId="1" xfId="0" applyNumberFormat="1" applyFont="1" applyFill="1" applyBorder="1" applyAlignment="1">
      <alignment vertical="center" wrapText="1"/>
    </xf>
    <xf numFmtId="0" fontId="0" fillId="6" borderId="0" xfId="0" quotePrefix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>
      <alignment vertical="center"/>
    </xf>
    <xf numFmtId="0" fontId="0" fillId="6" borderId="12" xfId="0" applyFill="1" applyBorder="1">
      <alignment vertical="center"/>
    </xf>
    <xf numFmtId="0" fontId="0" fillId="6" borderId="13" xfId="0" applyFill="1" applyBorder="1">
      <alignment vertical="center"/>
    </xf>
    <xf numFmtId="186" fontId="0" fillId="0" borderId="21" xfId="0" applyNumberFormat="1" applyFill="1" applyBorder="1">
      <alignment vertical="center"/>
    </xf>
    <xf numFmtId="0" fontId="12" fillId="0" borderId="0" xfId="3" applyFont="1" applyBorder="1"/>
    <xf numFmtId="0" fontId="13" fillId="0" borderId="33" xfId="3" applyFont="1" applyBorder="1" applyAlignment="1">
      <alignment horizontal="center" vertical="center"/>
    </xf>
    <xf numFmtId="0" fontId="13" fillId="0" borderId="24" xfId="3" applyFont="1" applyBorder="1" applyAlignment="1">
      <alignment horizontal="center" vertical="center" shrinkToFit="1"/>
    </xf>
    <xf numFmtId="0" fontId="13" fillId="0" borderId="11" xfId="3" applyFont="1" applyBorder="1" applyAlignment="1">
      <alignment vertical="center"/>
    </xf>
    <xf numFmtId="0" fontId="12" fillId="0" borderId="0" xfId="3" applyFont="1"/>
    <xf numFmtId="0" fontId="13" fillId="0" borderId="17" xfId="3" applyFont="1" applyBorder="1" applyAlignment="1">
      <alignment horizontal="center" vertical="center"/>
    </xf>
    <xf numFmtId="0" fontId="13" fillId="0" borderId="17" xfId="3" applyFont="1" applyBorder="1" applyAlignment="1">
      <alignment horizontal="center" vertical="center" shrinkToFit="1"/>
    </xf>
    <xf numFmtId="0" fontId="13" fillId="0" borderId="15" xfId="3" applyFont="1" applyBorder="1" applyAlignment="1">
      <alignment vertical="center"/>
    </xf>
    <xf numFmtId="0" fontId="13" fillId="0" borderId="31" xfId="3" applyFont="1" applyBorder="1" applyAlignment="1">
      <alignment horizontal="center" vertical="center"/>
    </xf>
    <xf numFmtId="0" fontId="13" fillId="0" borderId="0" xfId="3" applyFont="1" applyBorder="1" applyAlignment="1">
      <alignment horizontal="center"/>
    </xf>
    <xf numFmtId="0" fontId="13" fillId="0" borderId="0" xfId="3" applyFont="1" applyBorder="1" applyAlignment="1">
      <alignment horizontal="center" vertical="center"/>
    </xf>
    <xf numFmtId="0" fontId="13" fillId="0" borderId="36" xfId="3" applyFont="1" applyBorder="1" applyAlignment="1">
      <alignment vertical="center"/>
    </xf>
    <xf numFmtId="0" fontId="15" fillId="0" borderId="31" xfId="3" applyFont="1" applyBorder="1" applyAlignment="1">
      <alignment horizontal="center"/>
    </xf>
    <xf numFmtId="0" fontId="15" fillId="0" borderId="0" xfId="3" applyFont="1" applyBorder="1" applyAlignment="1">
      <alignment horizontal="center"/>
    </xf>
    <xf numFmtId="0" fontId="15" fillId="0" borderId="36" xfId="3" applyFont="1" applyBorder="1" applyAlignment="1">
      <alignment horizontal="center"/>
    </xf>
    <xf numFmtId="0" fontId="12" fillId="0" borderId="31" xfId="3" applyFont="1" applyBorder="1"/>
    <xf numFmtId="0" fontId="12" fillId="0" borderId="36" xfId="3" applyFont="1" applyBorder="1"/>
    <xf numFmtId="0" fontId="12" fillId="0" borderId="37" xfId="3" applyFont="1" applyBorder="1"/>
    <xf numFmtId="0" fontId="12" fillId="0" borderId="38" xfId="3" applyFont="1" applyBorder="1"/>
    <xf numFmtId="0" fontId="13" fillId="0" borderId="5" xfId="3" applyFont="1" applyBorder="1" applyAlignment="1">
      <alignment horizontal="center" vertical="center"/>
    </xf>
    <xf numFmtId="0" fontId="12" fillId="0" borderId="42" xfId="3" applyFont="1" applyBorder="1"/>
    <xf numFmtId="0" fontId="13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 shrinkToFit="1"/>
    </xf>
    <xf numFmtId="0" fontId="13" fillId="0" borderId="1" xfId="3" applyFont="1" applyBorder="1" applyAlignment="1">
      <alignment vertical="center"/>
    </xf>
    <xf numFmtId="0" fontId="18" fillId="0" borderId="0" xfId="3" applyFont="1" applyBorder="1"/>
    <xf numFmtId="0" fontId="18" fillId="0" borderId="31" xfId="3" applyFont="1" applyBorder="1"/>
    <xf numFmtId="192" fontId="18" fillId="0" borderId="0" xfId="5" applyNumberFormat="1" applyFont="1" applyFill="1" applyBorder="1" applyAlignment="1">
      <alignment horizontal="left" vertical="center" indent="1"/>
    </xf>
    <xf numFmtId="192" fontId="18" fillId="0" borderId="0" xfId="3" applyNumberFormat="1" applyFont="1" applyBorder="1" applyAlignment="1">
      <alignment horizontal="left" vertical="center"/>
    </xf>
    <xf numFmtId="0" fontId="18" fillId="0" borderId="0" xfId="3" applyFont="1" applyBorder="1" applyAlignment="1">
      <alignment horizontal="left" vertical="center"/>
    </xf>
    <xf numFmtId="0" fontId="18" fillId="0" borderId="36" xfId="3" applyFont="1" applyBorder="1"/>
    <xf numFmtId="0" fontId="18" fillId="0" borderId="0" xfId="3" applyFont="1"/>
    <xf numFmtId="0" fontId="12" fillId="0" borderId="44" xfId="3" applyFont="1" applyBorder="1"/>
    <xf numFmtId="192" fontId="18" fillId="0" borderId="45" xfId="5" applyNumberFormat="1" applyFont="1" applyFill="1" applyBorder="1" applyAlignment="1">
      <alignment horizontal="left" vertical="center" indent="1"/>
    </xf>
    <xf numFmtId="0" fontId="12" fillId="0" borderId="45" xfId="3" applyFont="1" applyBorder="1"/>
    <xf numFmtId="0" fontId="12" fillId="0" borderId="46" xfId="3" applyFont="1" applyBorder="1"/>
    <xf numFmtId="42" fontId="12" fillId="0" borderId="0" xfId="3" applyNumberFormat="1" applyFont="1"/>
    <xf numFmtId="0" fontId="5" fillId="0" borderId="0" xfId="6" applyFont="1">
      <alignment vertical="center"/>
    </xf>
    <xf numFmtId="0" fontId="21" fillId="0" borderId="37" xfId="6" applyFont="1" applyBorder="1" applyAlignment="1">
      <alignment vertical="center"/>
    </xf>
    <xf numFmtId="3" fontId="21" fillId="0" borderId="37" xfId="6" applyNumberFormat="1" applyFont="1" applyBorder="1" applyAlignment="1">
      <alignment vertical="center"/>
    </xf>
    <xf numFmtId="0" fontId="5" fillId="0" borderId="37" xfId="6" applyFont="1" applyBorder="1" applyAlignment="1">
      <alignment vertical="center"/>
    </xf>
    <xf numFmtId="0" fontId="4" fillId="7" borderId="1" xfId="6" applyFont="1" applyFill="1" applyBorder="1" applyAlignment="1">
      <alignment horizontal="center" vertical="center" wrapText="1"/>
    </xf>
    <xf numFmtId="0" fontId="5" fillId="7" borderId="1" xfId="6" quotePrefix="1" applyFont="1" applyFill="1" applyBorder="1" applyAlignment="1">
      <alignment horizontal="center" vertical="center" wrapText="1"/>
    </xf>
    <xf numFmtId="0" fontId="5" fillId="0" borderId="0" xfId="6" quotePrefix="1" applyFont="1">
      <alignment vertical="center"/>
    </xf>
    <xf numFmtId="0" fontId="5" fillId="0" borderId="2" xfId="6" quotePrefix="1" applyFont="1" applyBorder="1" applyAlignment="1">
      <alignment horizontal="center" vertical="center" wrapText="1"/>
    </xf>
    <xf numFmtId="176" fontId="4" fillId="0" borderId="2" xfId="6" quotePrefix="1" applyNumberFormat="1" applyFont="1" applyBorder="1" applyAlignment="1">
      <alignment horizontal="center" vertical="center" wrapText="1"/>
    </xf>
    <xf numFmtId="176" fontId="4" fillId="8" borderId="47" xfId="6" applyNumberFormat="1" applyFont="1" applyFill="1" applyBorder="1" applyAlignment="1">
      <alignment vertical="center" wrapText="1"/>
    </xf>
    <xf numFmtId="176" fontId="4" fillId="8" borderId="2" xfId="6" applyNumberFormat="1" applyFont="1" applyFill="1" applyBorder="1" applyAlignment="1">
      <alignment vertical="center" wrapText="1"/>
    </xf>
    <xf numFmtId="0" fontId="5" fillId="0" borderId="2" xfId="6" quotePrefix="1" applyFont="1" applyBorder="1" applyAlignment="1">
      <alignment vertical="center" wrapText="1"/>
    </xf>
    <xf numFmtId="176" fontId="4" fillId="0" borderId="2" xfId="6" quotePrefix="1" applyNumberFormat="1" applyFont="1" applyBorder="1" applyAlignment="1">
      <alignment vertical="center" wrapText="1"/>
    </xf>
    <xf numFmtId="41" fontId="5" fillId="0" borderId="2" xfId="7" quotePrefix="1" applyFont="1" applyFill="1" applyBorder="1" applyAlignment="1">
      <alignment vertical="center" wrapText="1"/>
    </xf>
    <xf numFmtId="0" fontId="5" fillId="0" borderId="48" xfId="6" quotePrefix="1" applyFont="1" applyBorder="1" applyAlignment="1">
      <alignment horizontal="center" vertical="center" wrapText="1"/>
    </xf>
    <xf numFmtId="176" fontId="5" fillId="0" borderId="48" xfId="6" quotePrefix="1" applyNumberFormat="1" applyFont="1" applyBorder="1" applyAlignment="1">
      <alignment horizontal="center" vertical="center" wrapText="1"/>
    </xf>
    <xf numFmtId="176" fontId="4" fillId="0" borderId="48" xfId="6" applyNumberFormat="1" applyFont="1" applyFill="1" applyBorder="1" applyAlignment="1">
      <alignment vertical="center" wrapText="1"/>
    </xf>
    <xf numFmtId="176" fontId="5" fillId="0" borderId="48" xfId="6" applyNumberFormat="1" applyFont="1" applyFill="1" applyBorder="1" applyAlignment="1">
      <alignment vertical="center" wrapText="1"/>
    </xf>
    <xf numFmtId="176" fontId="5" fillId="0" borderId="48" xfId="6" applyNumberFormat="1" applyFont="1" applyBorder="1" applyAlignment="1">
      <alignment vertical="center" wrapText="1"/>
    </xf>
    <xf numFmtId="0" fontId="5" fillId="0" borderId="48" xfId="6" quotePrefix="1" applyFont="1" applyBorder="1" applyAlignment="1">
      <alignment vertical="center" wrapText="1"/>
    </xf>
    <xf numFmtId="176" fontId="4" fillId="0" borderId="48" xfId="6" quotePrefix="1" applyNumberFormat="1" applyFont="1" applyBorder="1" applyAlignment="1">
      <alignment vertical="center" wrapText="1"/>
    </xf>
    <xf numFmtId="41" fontId="5" fillId="0" borderId="48" xfId="7" quotePrefix="1" applyFont="1" applyBorder="1" applyAlignment="1">
      <alignment vertical="center" wrapText="1"/>
    </xf>
    <xf numFmtId="0" fontId="5" fillId="0" borderId="4" xfId="6" quotePrefix="1" applyFont="1" applyBorder="1" applyAlignment="1">
      <alignment horizontal="center" vertical="center" wrapText="1"/>
    </xf>
    <xf numFmtId="176" fontId="5" fillId="0" borderId="49" xfId="6" quotePrefix="1" applyNumberFormat="1" applyFont="1" applyBorder="1" applyAlignment="1">
      <alignment horizontal="center" vertical="center" wrapText="1"/>
    </xf>
    <xf numFmtId="176" fontId="4" fillId="0" borderId="50" xfId="6" applyNumberFormat="1" applyFont="1" applyFill="1" applyBorder="1" applyAlignment="1">
      <alignment vertical="center" wrapText="1"/>
    </xf>
    <xf numFmtId="0" fontId="5" fillId="0" borderId="4" xfId="6" quotePrefix="1" applyFont="1" applyBorder="1" applyAlignment="1">
      <alignment vertical="center" wrapText="1"/>
    </xf>
    <xf numFmtId="176" fontId="4" fillId="0" borderId="4" xfId="6" quotePrefix="1" applyNumberFormat="1" applyFont="1" applyBorder="1" applyAlignment="1">
      <alignment vertical="center" wrapText="1"/>
    </xf>
    <xf numFmtId="41" fontId="5" fillId="0" borderId="4" xfId="7" quotePrefix="1" applyFont="1" applyBorder="1" applyAlignment="1">
      <alignment vertical="center" wrapText="1"/>
    </xf>
    <xf numFmtId="176" fontId="5" fillId="7" borderId="1" xfId="6" quotePrefix="1" applyNumberFormat="1" applyFont="1" applyFill="1" applyBorder="1" applyAlignment="1">
      <alignment horizontal="center" vertical="center" wrapText="1"/>
    </xf>
    <xf numFmtId="176" fontId="5" fillId="7" borderId="1" xfId="6" applyNumberFormat="1" applyFont="1" applyFill="1" applyBorder="1" applyAlignment="1">
      <alignment vertical="center" wrapText="1"/>
    </xf>
    <xf numFmtId="0" fontId="5" fillId="7" borderId="1" xfId="6" quotePrefix="1" applyFont="1" applyFill="1" applyBorder="1" applyAlignment="1">
      <alignment vertical="center" wrapText="1"/>
    </xf>
    <xf numFmtId="176" fontId="4" fillId="7" borderId="1" xfId="6" quotePrefix="1" applyNumberFormat="1" applyFont="1" applyFill="1" applyBorder="1" applyAlignment="1">
      <alignment vertical="center" wrapText="1"/>
    </xf>
    <xf numFmtId="41" fontId="5" fillId="7" borderId="1" xfId="7" quotePrefix="1" applyFont="1" applyFill="1" applyBorder="1" applyAlignment="1">
      <alignment vertical="center" wrapText="1"/>
    </xf>
    <xf numFmtId="0" fontId="5" fillId="0" borderId="47" xfId="6" quotePrefix="1" applyFont="1" applyBorder="1" applyAlignment="1">
      <alignment horizontal="center" vertical="center" wrapText="1"/>
    </xf>
    <xf numFmtId="176" fontId="4" fillId="0" borderId="51" xfId="6" quotePrefix="1" applyNumberFormat="1" applyFont="1" applyBorder="1" applyAlignment="1">
      <alignment horizontal="center" vertical="center" wrapText="1"/>
    </xf>
    <xf numFmtId="0" fontId="5" fillId="0" borderId="47" xfId="6" quotePrefix="1" applyFont="1" applyBorder="1" applyAlignment="1">
      <alignment vertical="center" wrapText="1"/>
    </xf>
    <xf numFmtId="176" fontId="4" fillId="0" borderId="47" xfId="6" quotePrefix="1" applyNumberFormat="1" applyFont="1" applyBorder="1" applyAlignment="1">
      <alignment vertical="center" wrapText="1"/>
    </xf>
    <xf numFmtId="41" fontId="5" fillId="0" borderId="47" xfId="7" quotePrefix="1" applyFont="1" applyFill="1" applyBorder="1" applyAlignment="1">
      <alignment vertical="center" wrapText="1"/>
    </xf>
    <xf numFmtId="0" fontId="5" fillId="0" borderId="50" xfId="6" quotePrefix="1" applyFont="1" applyBorder="1" applyAlignment="1">
      <alignment horizontal="center" vertical="center" wrapText="1"/>
    </xf>
    <xf numFmtId="176" fontId="5" fillId="0" borderId="50" xfId="6" applyNumberFormat="1" applyFont="1" applyBorder="1" applyAlignment="1">
      <alignment vertical="center" wrapText="1"/>
    </xf>
    <xf numFmtId="0" fontId="5" fillId="0" borderId="50" xfId="6" quotePrefix="1" applyFont="1" applyBorder="1" applyAlignment="1">
      <alignment vertical="center" wrapText="1"/>
    </xf>
    <xf numFmtId="191" fontId="5" fillId="0" borderId="50" xfId="6" quotePrefix="1" applyNumberFormat="1" applyFont="1" applyBorder="1" applyAlignment="1">
      <alignment vertical="center" wrapText="1"/>
    </xf>
    <xf numFmtId="176" fontId="4" fillId="0" borderId="50" xfId="6" quotePrefix="1" applyNumberFormat="1" applyFont="1" applyBorder="1" applyAlignment="1">
      <alignment vertical="center" wrapText="1"/>
    </xf>
    <xf numFmtId="41" fontId="5" fillId="0" borderId="50" xfId="7" quotePrefix="1" applyFont="1" applyFill="1" applyBorder="1" applyAlignment="1">
      <alignment vertical="center" wrapText="1"/>
    </xf>
    <xf numFmtId="176" fontId="4" fillId="0" borderId="48" xfId="6" quotePrefix="1" applyNumberFormat="1" applyFont="1" applyBorder="1" applyAlignment="1">
      <alignment horizontal="center" vertical="center" wrapText="1"/>
    </xf>
    <xf numFmtId="0" fontId="5" fillId="0" borderId="48" xfId="6" quotePrefix="1" applyFont="1" applyFill="1" applyBorder="1" applyAlignment="1">
      <alignment horizontal="center" vertical="center" wrapText="1"/>
    </xf>
    <xf numFmtId="10" fontId="5" fillId="0" borderId="48" xfId="6" quotePrefix="1" applyNumberFormat="1" applyFont="1" applyBorder="1" applyAlignment="1">
      <alignment vertical="center" wrapText="1"/>
    </xf>
    <xf numFmtId="41" fontId="5" fillId="0" borderId="48" xfId="7" quotePrefix="1" applyFont="1" applyFill="1" applyBorder="1" applyAlignment="1">
      <alignment vertical="center" wrapText="1"/>
    </xf>
    <xf numFmtId="190" fontId="5" fillId="0" borderId="48" xfId="6" quotePrefix="1" applyNumberFormat="1" applyFont="1" applyBorder="1" applyAlignment="1">
      <alignment vertical="center" wrapText="1"/>
    </xf>
    <xf numFmtId="41" fontId="5" fillId="0" borderId="48" xfId="7" applyFont="1" applyBorder="1" applyAlignment="1">
      <alignment vertical="center" wrapText="1"/>
    </xf>
    <xf numFmtId="191" fontId="5" fillId="0" borderId="48" xfId="6" quotePrefix="1" applyNumberFormat="1" applyFont="1" applyBorder="1" applyAlignment="1">
      <alignment vertical="center" wrapText="1"/>
    </xf>
    <xf numFmtId="41" fontId="5" fillId="0" borderId="0" xfId="7" applyFont="1">
      <alignment vertical="center"/>
    </xf>
    <xf numFmtId="0" fontId="5" fillId="0" borderId="0" xfId="6" quotePrefix="1" applyFont="1" applyFill="1">
      <alignment vertical="center"/>
    </xf>
    <xf numFmtId="0" fontId="5" fillId="0" borderId="3" xfId="6" quotePrefix="1" applyFont="1" applyFill="1" applyBorder="1" applyAlignment="1">
      <alignment horizontal="center" vertical="center" wrapText="1"/>
    </xf>
    <xf numFmtId="176" fontId="5" fillId="0" borderId="48" xfId="6" quotePrefix="1" applyNumberFormat="1" applyFont="1" applyFill="1" applyBorder="1" applyAlignment="1">
      <alignment horizontal="center" vertical="center" wrapText="1"/>
    </xf>
    <xf numFmtId="176" fontId="5" fillId="0" borderId="3" xfId="6" applyNumberFormat="1" applyFont="1" applyFill="1" applyBorder="1" applyAlignment="1">
      <alignment vertical="center" wrapText="1"/>
    </xf>
    <xf numFmtId="0" fontId="5" fillId="0" borderId="3" xfId="6" quotePrefix="1" applyFont="1" applyFill="1" applyBorder="1" applyAlignment="1">
      <alignment vertical="center" wrapText="1"/>
    </xf>
    <xf numFmtId="190" fontId="5" fillId="0" borderId="3" xfId="6" quotePrefix="1" applyNumberFormat="1" applyFont="1" applyFill="1" applyBorder="1" applyAlignment="1">
      <alignment vertical="center" wrapText="1"/>
    </xf>
    <xf numFmtId="176" fontId="4" fillId="0" borderId="3" xfId="6" quotePrefix="1" applyNumberFormat="1" applyFont="1" applyFill="1" applyBorder="1" applyAlignment="1">
      <alignment vertical="center" wrapText="1"/>
    </xf>
    <xf numFmtId="41" fontId="5" fillId="0" borderId="0" xfId="7" applyFont="1" applyFill="1">
      <alignment vertical="center"/>
    </xf>
    <xf numFmtId="0" fontId="5" fillId="0" borderId="0" xfId="6" applyFont="1" applyFill="1">
      <alignment vertical="center"/>
    </xf>
    <xf numFmtId="41" fontId="5" fillId="9" borderId="0" xfId="7" applyFont="1" applyFill="1">
      <alignment vertical="center"/>
    </xf>
    <xf numFmtId="176" fontId="5" fillId="0" borderId="3" xfId="6" quotePrefix="1" applyNumberFormat="1" applyFont="1" applyBorder="1" applyAlignment="1">
      <alignment horizontal="center" vertical="center" wrapText="1"/>
    </xf>
    <xf numFmtId="176" fontId="5" fillId="0" borderId="4" xfId="6" applyNumberFormat="1" applyFont="1" applyBorder="1" applyAlignment="1">
      <alignment vertical="center" wrapText="1"/>
    </xf>
    <xf numFmtId="176" fontId="4" fillId="0" borderId="4" xfId="6" applyNumberFormat="1" applyFont="1" applyFill="1" applyBorder="1" applyAlignment="1">
      <alignment vertical="center" wrapText="1"/>
    </xf>
    <xf numFmtId="190" fontId="5" fillId="0" borderId="4" xfId="6" quotePrefix="1" applyNumberFormat="1" applyFont="1" applyBorder="1" applyAlignment="1">
      <alignment vertical="center" wrapText="1"/>
    </xf>
    <xf numFmtId="191" fontId="5" fillId="0" borderId="4" xfId="6" quotePrefix="1" applyNumberFormat="1" applyFont="1" applyBorder="1" applyAlignment="1">
      <alignment vertical="center" wrapText="1"/>
    </xf>
    <xf numFmtId="176" fontId="5" fillId="10" borderId="48" xfId="6" quotePrefix="1" applyNumberFormat="1" applyFont="1" applyFill="1" applyBorder="1" applyAlignment="1">
      <alignment horizontal="center" vertical="center" wrapText="1"/>
    </xf>
    <xf numFmtId="176" fontId="5" fillId="10" borderId="2" xfId="6" applyNumberFormat="1" applyFont="1" applyFill="1" applyBorder="1" applyAlignment="1">
      <alignment vertical="center" wrapText="1"/>
    </xf>
    <xf numFmtId="0" fontId="5" fillId="10" borderId="2" xfId="6" quotePrefix="1" applyFont="1" applyFill="1" applyBorder="1" applyAlignment="1">
      <alignment vertical="center" wrapText="1"/>
    </xf>
    <xf numFmtId="176" fontId="4" fillId="10" borderId="2" xfId="6" quotePrefix="1" applyNumberFormat="1" applyFont="1" applyFill="1" applyBorder="1" applyAlignment="1">
      <alignment vertical="center" wrapText="1"/>
    </xf>
    <xf numFmtId="41" fontId="5" fillId="10" borderId="2" xfId="7" quotePrefix="1" applyFont="1" applyFill="1" applyBorder="1" applyAlignment="1">
      <alignment vertical="center" wrapText="1"/>
    </xf>
    <xf numFmtId="176" fontId="4" fillId="0" borderId="49" xfId="6" applyNumberFormat="1" applyFont="1" applyFill="1" applyBorder="1" applyAlignment="1">
      <alignment vertical="center" wrapText="1"/>
    </xf>
    <xf numFmtId="176" fontId="5" fillId="0" borderId="49" xfId="6" applyNumberFormat="1" applyFont="1" applyFill="1" applyBorder="1" applyAlignment="1">
      <alignment vertical="center" wrapText="1"/>
    </xf>
    <xf numFmtId="0" fontId="5" fillId="0" borderId="48" xfId="6" quotePrefix="1" applyFont="1" applyFill="1" applyBorder="1" applyAlignment="1">
      <alignment vertical="center" wrapText="1"/>
    </xf>
    <xf numFmtId="176" fontId="4" fillId="0" borderId="48" xfId="6" quotePrefix="1" applyNumberFormat="1" applyFont="1" applyFill="1" applyBorder="1" applyAlignment="1">
      <alignment vertical="center" wrapText="1"/>
    </xf>
    <xf numFmtId="41" fontId="5" fillId="0" borderId="3" xfId="7" quotePrefix="1" applyFont="1" applyFill="1" applyBorder="1" applyAlignment="1">
      <alignment vertical="center" wrapText="1"/>
    </xf>
    <xf numFmtId="176" fontId="5" fillId="0" borderId="49" xfId="6" quotePrefix="1" applyNumberFormat="1" applyFont="1" applyFill="1" applyBorder="1" applyAlignment="1">
      <alignment horizontal="center" vertical="center" wrapText="1"/>
    </xf>
    <xf numFmtId="176" fontId="4" fillId="0" borderId="3" xfId="6" applyNumberFormat="1" applyFont="1" applyFill="1" applyBorder="1" applyAlignment="1">
      <alignment vertical="center" wrapText="1"/>
    </xf>
    <xf numFmtId="0" fontId="5" fillId="0" borderId="4" xfId="6" quotePrefix="1" applyFont="1" applyFill="1" applyBorder="1" applyAlignment="1">
      <alignment vertical="center" wrapText="1"/>
    </xf>
    <xf numFmtId="41" fontId="5" fillId="0" borderId="4" xfId="7" quotePrefix="1" applyFont="1" applyFill="1" applyBorder="1" applyAlignment="1">
      <alignment vertical="center" wrapText="1"/>
    </xf>
    <xf numFmtId="176" fontId="5" fillId="10" borderId="1" xfId="6" quotePrefix="1" applyNumberFormat="1" applyFont="1" applyFill="1" applyBorder="1" applyAlignment="1">
      <alignment horizontal="center" vertical="center" wrapText="1"/>
    </xf>
    <xf numFmtId="176" fontId="5" fillId="10" borderId="1" xfId="6" applyNumberFormat="1" applyFont="1" applyFill="1" applyBorder="1" applyAlignment="1">
      <alignment vertical="center" wrapText="1"/>
    </xf>
    <xf numFmtId="0" fontId="5" fillId="10" borderId="1" xfId="6" quotePrefix="1" applyFont="1" applyFill="1" applyBorder="1" applyAlignment="1">
      <alignment vertical="center" wrapText="1"/>
    </xf>
    <xf numFmtId="176" fontId="4" fillId="10" borderId="1" xfId="6" quotePrefix="1" applyNumberFormat="1" applyFont="1" applyFill="1" applyBorder="1" applyAlignment="1">
      <alignment vertical="center" wrapText="1"/>
    </xf>
    <xf numFmtId="41" fontId="5" fillId="10" borderId="1" xfId="7" applyFont="1" applyFill="1" applyBorder="1" applyAlignment="1">
      <alignment vertical="center" wrapText="1"/>
    </xf>
    <xf numFmtId="176" fontId="5" fillId="0" borderId="1" xfId="6" applyNumberFormat="1" applyFont="1" applyBorder="1" applyAlignment="1">
      <alignment vertical="center" wrapText="1"/>
    </xf>
    <xf numFmtId="0" fontId="5" fillId="0" borderId="1" xfId="6" quotePrefix="1" applyFont="1" applyBorder="1" applyAlignment="1">
      <alignment vertical="center" wrapText="1"/>
    </xf>
    <xf numFmtId="191" fontId="5" fillId="0" borderId="1" xfId="6" quotePrefix="1" applyNumberFormat="1" applyFont="1" applyBorder="1" applyAlignment="1">
      <alignment vertical="center" wrapText="1"/>
    </xf>
    <xf numFmtId="176" fontId="4" fillId="0" borderId="1" xfId="6" quotePrefix="1" applyNumberFormat="1" applyFont="1" applyBorder="1" applyAlignment="1">
      <alignment vertical="center" wrapText="1"/>
    </xf>
    <xf numFmtId="190" fontId="5" fillId="0" borderId="1" xfId="2" applyNumberFormat="1" applyFont="1" applyBorder="1" applyAlignment="1">
      <alignment vertical="center" wrapText="1"/>
    </xf>
    <xf numFmtId="193" fontId="5" fillId="0" borderId="0" xfId="1" applyNumberFormat="1" applyFont="1">
      <alignment vertical="center"/>
    </xf>
    <xf numFmtId="176" fontId="5" fillId="0" borderId="4" xfId="6" quotePrefix="1" applyNumberFormat="1" applyFont="1" applyBorder="1" applyAlignment="1">
      <alignment horizontal="center" vertical="center" wrapText="1"/>
    </xf>
    <xf numFmtId="190" fontId="5" fillId="0" borderId="4" xfId="7" applyNumberFormat="1" applyFont="1" applyBorder="1" applyAlignment="1">
      <alignment vertical="center" wrapText="1"/>
    </xf>
    <xf numFmtId="176" fontId="5" fillId="0" borderId="51" xfId="6" quotePrefix="1" applyNumberFormat="1" applyFont="1" applyFill="1" applyBorder="1" applyAlignment="1">
      <alignment horizontal="center" vertical="center" wrapText="1"/>
    </xf>
    <xf numFmtId="176" fontId="4" fillId="0" borderId="51" xfId="6" applyNumberFormat="1" applyFont="1" applyFill="1" applyBorder="1" applyAlignment="1">
      <alignment vertical="center" wrapText="1"/>
    </xf>
    <xf numFmtId="176" fontId="5" fillId="8" borderId="51" xfId="6" applyNumberFormat="1" applyFont="1" applyFill="1" applyBorder="1" applyAlignment="1">
      <alignment vertical="center" wrapText="1"/>
    </xf>
    <xf numFmtId="0" fontId="5" fillId="0" borderId="51" xfId="6" quotePrefix="1" applyFont="1" applyFill="1" applyBorder="1" applyAlignment="1">
      <alignment vertical="center" wrapText="1"/>
    </xf>
    <xf numFmtId="176" fontId="4" fillId="0" borderId="51" xfId="6" quotePrefix="1" applyNumberFormat="1" applyFont="1" applyFill="1" applyBorder="1" applyAlignment="1">
      <alignment vertical="center" wrapText="1"/>
    </xf>
    <xf numFmtId="41" fontId="5" fillId="0" borderId="51" xfId="7" quotePrefix="1" applyFont="1" applyFill="1" applyBorder="1" applyAlignment="1">
      <alignment vertical="center" wrapText="1"/>
    </xf>
    <xf numFmtId="41" fontId="5" fillId="10" borderId="1" xfId="7" quotePrefix="1" applyFont="1" applyFill="1" applyBorder="1" applyAlignment="1">
      <alignment vertical="center" wrapText="1"/>
    </xf>
    <xf numFmtId="176" fontId="4" fillId="0" borderId="2" xfId="6" applyNumberFormat="1" applyFont="1" applyFill="1" applyBorder="1" applyAlignment="1">
      <alignment vertical="center" wrapText="1"/>
    </xf>
    <xf numFmtId="0" fontId="5" fillId="0" borderId="2" xfId="6" quotePrefix="1" applyFont="1" applyFill="1" applyBorder="1" applyAlignment="1">
      <alignment vertical="center" wrapText="1"/>
    </xf>
    <xf numFmtId="176" fontId="4" fillId="0" borderId="2" xfId="6" quotePrefix="1" applyNumberFormat="1" applyFont="1" applyFill="1" applyBorder="1" applyAlignment="1">
      <alignment vertical="center" wrapText="1"/>
    </xf>
    <xf numFmtId="176" fontId="4" fillId="0" borderId="4" xfId="6" quotePrefix="1" applyNumberFormat="1" applyFont="1" applyFill="1" applyBorder="1" applyAlignment="1">
      <alignment vertical="center" wrapText="1"/>
    </xf>
    <xf numFmtId="176" fontId="5" fillId="11" borderId="1" xfId="6" quotePrefix="1" applyNumberFormat="1" applyFont="1" applyFill="1" applyBorder="1" applyAlignment="1">
      <alignment horizontal="center" vertical="center" wrapText="1"/>
    </xf>
    <xf numFmtId="176" fontId="5" fillId="11" borderId="1" xfId="6" applyNumberFormat="1" applyFont="1" applyFill="1" applyBorder="1" applyAlignment="1">
      <alignment vertical="center" wrapText="1"/>
    </xf>
    <xf numFmtId="0" fontId="5" fillId="11" borderId="1" xfId="6" quotePrefix="1" applyFont="1" applyFill="1" applyBorder="1" applyAlignment="1">
      <alignment vertical="center" wrapText="1"/>
    </xf>
    <xf numFmtId="41" fontId="5" fillId="11" borderId="5" xfId="6" applyNumberFormat="1" applyFont="1" applyFill="1" applyBorder="1">
      <alignment vertical="center"/>
    </xf>
    <xf numFmtId="0" fontId="19" fillId="0" borderId="0" xfId="6">
      <alignment vertical="center"/>
    </xf>
    <xf numFmtId="41" fontId="19" fillId="0" borderId="0" xfId="7">
      <alignment vertical="center"/>
    </xf>
    <xf numFmtId="0" fontId="11" fillId="0" borderId="0" xfId="6" applyFont="1">
      <alignment vertical="center"/>
    </xf>
    <xf numFmtId="0" fontId="3" fillId="0" borderId="1" xfId="6" applyFont="1" applyBorder="1">
      <alignment vertical="center"/>
    </xf>
    <xf numFmtId="0" fontId="19" fillId="0" borderId="1" xfId="6" applyBorder="1">
      <alignment vertical="center"/>
    </xf>
    <xf numFmtId="41" fontId="19" fillId="0" borderId="1" xfId="1" applyFont="1" applyBorder="1">
      <alignment vertical="center"/>
    </xf>
    <xf numFmtId="0" fontId="4" fillId="0" borderId="0" xfId="6" applyFont="1">
      <alignment vertical="center"/>
    </xf>
    <xf numFmtId="194" fontId="4" fillId="0" borderId="1" xfId="0" quotePrefix="1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1" fontId="3" fillId="0" borderId="1" xfId="1" applyFont="1" applyFill="1" applyBorder="1">
      <alignment vertical="center"/>
    </xf>
    <xf numFmtId="41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6" xfId="0" applyBorder="1">
      <alignment vertical="center"/>
    </xf>
    <xf numFmtId="0" fontId="0" fillId="0" borderId="11" xfId="0" applyBorder="1">
      <alignment vertical="center"/>
    </xf>
    <xf numFmtId="186" fontId="0" fillId="0" borderId="12" xfId="0" applyNumberFormat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1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186" fontId="0" fillId="0" borderId="0" xfId="0" applyNumberFormat="1" applyBorder="1">
      <alignment vertical="center"/>
    </xf>
    <xf numFmtId="184" fontId="0" fillId="0" borderId="0" xfId="0" applyNumberFormat="1" applyFill="1" applyBorder="1">
      <alignment vertical="center"/>
    </xf>
    <xf numFmtId="0" fontId="0" fillId="0" borderId="10" xfId="0" applyBorder="1" applyAlignment="1">
      <alignment horizontal="center" vertical="center" shrinkToFit="1"/>
    </xf>
    <xf numFmtId="186" fontId="0" fillId="0" borderId="16" xfId="0" applyNumberForma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195" fontId="0" fillId="0" borderId="1" xfId="0" applyNumberFormat="1" applyBorder="1">
      <alignment vertical="center"/>
    </xf>
    <xf numFmtId="195" fontId="0" fillId="0" borderId="17" xfId="0" applyNumberFormat="1" applyBorder="1">
      <alignment vertical="center"/>
    </xf>
    <xf numFmtId="196" fontId="0" fillId="0" borderId="15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0" fillId="2" borderId="16" xfId="0" applyFill="1" applyBorder="1" applyAlignment="1">
      <alignment horizontal="center" vertical="center" shrinkToFit="1"/>
    </xf>
    <xf numFmtId="0" fontId="0" fillId="0" borderId="16" xfId="0" applyFill="1" applyBorder="1" applyAlignment="1">
      <alignment horizontal="center" vertical="center" shrinkToFit="1"/>
    </xf>
    <xf numFmtId="196" fontId="0" fillId="0" borderId="1" xfId="0" applyNumberFormat="1" applyBorder="1">
      <alignment vertical="center"/>
    </xf>
    <xf numFmtId="196" fontId="0" fillId="0" borderId="17" xfId="0" applyNumberFormat="1" applyBorder="1">
      <alignment vertical="center"/>
    </xf>
    <xf numFmtId="0" fontId="5" fillId="12" borderId="1" xfId="0" quotePrefix="1" applyFont="1" applyFill="1" applyBorder="1" applyAlignment="1">
      <alignment vertical="center" wrapText="1"/>
    </xf>
    <xf numFmtId="195" fontId="5" fillId="12" borderId="1" xfId="0" applyNumberFormat="1" applyFont="1" applyFill="1" applyBorder="1" applyAlignment="1">
      <alignment vertical="center" wrapText="1"/>
    </xf>
    <xf numFmtId="177" fontId="5" fillId="12" borderId="1" xfId="0" applyNumberFormat="1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196" fontId="5" fillId="12" borderId="1" xfId="0" applyNumberFormat="1" applyFont="1" applyFill="1" applyBorder="1" applyAlignment="1">
      <alignment vertical="center" wrapText="1"/>
    </xf>
    <xf numFmtId="195" fontId="0" fillId="0" borderId="0" xfId="0" applyNumberFormat="1" applyBorder="1">
      <alignment vertical="center"/>
    </xf>
    <xf numFmtId="196" fontId="0" fillId="0" borderId="0" xfId="0" applyNumberFormat="1" applyBorder="1">
      <alignment vertical="center"/>
    </xf>
    <xf numFmtId="0" fontId="3" fillId="0" borderId="0" xfId="0" applyFont="1" applyBorder="1">
      <alignment vertical="center"/>
    </xf>
    <xf numFmtId="41" fontId="3" fillId="0" borderId="0" xfId="1" applyFont="1" applyBorder="1" applyAlignment="1">
      <alignment vertical="center"/>
    </xf>
    <xf numFmtId="0" fontId="3" fillId="0" borderId="10" xfId="0" applyFont="1" applyFill="1" applyBorder="1" applyAlignment="1">
      <alignment horizontal="center" vertical="center"/>
    </xf>
    <xf numFmtId="195" fontId="0" fillId="0" borderId="16" xfId="0" applyNumberFormat="1" applyBorder="1">
      <alignment vertical="center"/>
    </xf>
    <xf numFmtId="195" fontId="0" fillId="0" borderId="11" xfId="0" applyNumberFormat="1" applyBorder="1">
      <alignment vertical="center"/>
    </xf>
    <xf numFmtId="195" fontId="0" fillId="0" borderId="13" xfId="0" applyNumberFormat="1" applyBorder="1">
      <alignment vertical="center"/>
    </xf>
    <xf numFmtId="195" fontId="0" fillId="0" borderId="15" xfId="0" applyNumberFormat="1" applyBorder="1">
      <alignment vertical="center"/>
    </xf>
    <xf numFmtId="0" fontId="0" fillId="0" borderId="23" xfId="0" applyFill="1" applyBorder="1">
      <alignment vertical="center"/>
    </xf>
    <xf numFmtId="0" fontId="0" fillId="0" borderId="33" xfId="0" applyBorder="1">
      <alignment vertical="center"/>
    </xf>
    <xf numFmtId="0" fontId="0" fillId="0" borderId="57" xfId="0" applyBorder="1">
      <alignment vertical="center"/>
    </xf>
    <xf numFmtId="0" fontId="0" fillId="0" borderId="38" xfId="0" applyFill="1" applyBorder="1">
      <alignment vertical="center"/>
    </xf>
    <xf numFmtId="0" fontId="0" fillId="0" borderId="36" xfId="0" applyBorder="1">
      <alignment vertical="center"/>
    </xf>
    <xf numFmtId="0" fontId="0" fillId="0" borderId="44" xfId="0" applyFill="1" applyBorder="1">
      <alignment vertical="center"/>
    </xf>
    <xf numFmtId="0" fontId="0" fillId="0" borderId="45" xfId="0" applyBorder="1">
      <alignment vertical="center"/>
    </xf>
    <xf numFmtId="0" fontId="0" fillId="0" borderId="45" xfId="0" applyFill="1" applyBorder="1">
      <alignment vertical="center"/>
    </xf>
    <xf numFmtId="0" fontId="0" fillId="0" borderId="46" xfId="0" applyBorder="1">
      <alignment vertical="center"/>
    </xf>
    <xf numFmtId="0" fontId="0" fillId="0" borderId="13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3" xfId="0" applyBorder="1">
      <alignment vertical="center"/>
    </xf>
    <xf numFmtId="0" fontId="0" fillId="2" borderId="16" xfId="0" applyFill="1" applyBorder="1">
      <alignment vertical="center"/>
    </xf>
    <xf numFmtId="6" fontId="17" fillId="0" borderId="1" xfId="3" applyNumberFormat="1" applyFont="1" applyBorder="1" applyAlignment="1">
      <alignment horizontal="left" vertical="center" shrinkToFit="1"/>
    </xf>
    <xf numFmtId="42" fontId="13" fillId="0" borderId="43" xfId="4" applyFont="1" applyBorder="1" applyAlignment="1">
      <alignment horizontal="left" vertical="center" shrinkToFit="1"/>
    </xf>
    <xf numFmtId="42" fontId="13" fillId="0" borderId="5" xfId="4" applyFont="1" applyBorder="1" applyAlignment="1">
      <alignment horizontal="left" vertical="center" shrinkToFit="1"/>
    </xf>
    <xf numFmtId="0" fontId="13" fillId="0" borderId="24" xfId="3" applyFont="1" applyBorder="1" applyAlignment="1">
      <alignment horizontal="center" vertical="center"/>
    </xf>
    <xf numFmtId="0" fontId="13" fillId="0" borderId="35" xfId="3" applyFont="1" applyBorder="1" applyAlignment="1">
      <alignment horizontal="center" vertical="center"/>
    </xf>
    <xf numFmtId="0" fontId="15" fillId="0" borderId="31" xfId="3" applyFont="1" applyBorder="1" applyAlignment="1">
      <alignment horizontal="center"/>
    </xf>
    <xf numFmtId="0" fontId="15" fillId="0" borderId="0" xfId="3" applyFont="1" applyBorder="1" applyAlignment="1">
      <alignment horizontal="center"/>
    </xf>
    <xf numFmtId="0" fontId="15" fillId="0" borderId="36" xfId="3" applyFont="1" applyBorder="1" applyAlignment="1">
      <alignment horizontal="center"/>
    </xf>
    <xf numFmtId="3" fontId="16" fillId="0" borderId="0" xfId="3" applyNumberFormat="1" applyFont="1" applyBorder="1" applyAlignment="1">
      <alignment horizontal="left" vertical="center"/>
    </xf>
    <xf numFmtId="0" fontId="16" fillId="0" borderId="0" xfId="3" applyFont="1" applyBorder="1" applyAlignment="1">
      <alignment horizontal="left" vertical="center"/>
    </xf>
    <xf numFmtId="0" fontId="13" fillId="0" borderId="39" xfId="3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/>
    </xf>
    <xf numFmtId="0" fontId="13" fillId="0" borderId="23" xfId="3" applyFont="1" applyBorder="1" applyAlignment="1">
      <alignment horizontal="center" vertical="center"/>
    </xf>
    <xf numFmtId="0" fontId="13" fillId="0" borderId="34" xfId="3" applyFont="1" applyBorder="1" applyAlignment="1">
      <alignment horizontal="center" vertical="center"/>
    </xf>
    <xf numFmtId="0" fontId="13" fillId="0" borderId="24" xfId="3" applyFont="1" applyBorder="1" applyAlignment="1">
      <alignment horizontal="center"/>
    </xf>
    <xf numFmtId="0" fontId="13" fillId="0" borderId="35" xfId="3" applyFont="1" applyBorder="1" applyAlignment="1">
      <alignment horizontal="center"/>
    </xf>
    <xf numFmtId="0" fontId="13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 textRotation="255"/>
    </xf>
    <xf numFmtId="0" fontId="20" fillId="0" borderId="0" xfId="6" applyFont="1" applyBorder="1" applyAlignment="1">
      <alignment horizontal="center" vertical="center"/>
    </xf>
    <xf numFmtId="176" fontId="21" fillId="0" borderId="37" xfId="6" applyNumberFormat="1" applyFont="1" applyBorder="1" applyAlignment="1">
      <alignment horizontal="right" vertical="center"/>
    </xf>
    <xf numFmtId="0" fontId="4" fillId="7" borderId="1" xfId="6" quotePrefix="1" applyFont="1" applyFill="1" applyBorder="1" applyAlignment="1">
      <alignment horizontal="center" vertical="center" wrapText="1"/>
    </xf>
    <xf numFmtId="0" fontId="5" fillId="0" borderId="1" xfId="6" quotePrefix="1" applyFont="1" applyBorder="1" applyAlignment="1">
      <alignment horizontal="distributed" vertical="center" wrapText="1"/>
    </xf>
    <xf numFmtId="0" fontId="5" fillId="0" borderId="1" xfId="6" quotePrefix="1" applyFont="1" applyBorder="1" applyAlignment="1">
      <alignment horizontal="center" vertical="center" wrapText="1"/>
    </xf>
    <xf numFmtId="0" fontId="5" fillId="0" borderId="52" xfId="6" applyFont="1" applyBorder="1" applyAlignment="1">
      <alignment horizontal="center" vertical="center"/>
    </xf>
    <xf numFmtId="0" fontId="5" fillId="0" borderId="0" xfId="6" applyFont="1" applyAlignment="1">
      <alignment horizontal="center" vertical="center"/>
    </xf>
    <xf numFmtId="0" fontId="5" fillId="10" borderId="2" xfId="6" quotePrefix="1" applyFont="1" applyFill="1" applyBorder="1" applyAlignment="1">
      <alignment vertical="center" wrapText="1"/>
    </xf>
    <xf numFmtId="0" fontId="5" fillId="10" borderId="2" xfId="6" quotePrefix="1" applyFont="1" applyFill="1" applyBorder="1" applyAlignment="1">
      <alignment horizontal="center" vertical="center" wrapText="1"/>
    </xf>
    <xf numFmtId="0" fontId="5" fillId="0" borderId="48" xfId="6" quotePrefix="1" applyFont="1" applyBorder="1" applyAlignment="1">
      <alignment horizontal="center" vertical="center" wrapText="1"/>
    </xf>
    <xf numFmtId="0" fontId="5" fillId="0" borderId="48" xfId="6" applyFont="1" applyFill="1" applyBorder="1" applyAlignment="1">
      <alignment horizontal="center" vertical="center" wrapText="1"/>
    </xf>
    <xf numFmtId="0" fontId="5" fillId="0" borderId="48" xfId="6" quotePrefix="1" applyFont="1" applyFill="1" applyBorder="1" applyAlignment="1">
      <alignment horizontal="center" vertical="center" wrapText="1"/>
    </xf>
    <xf numFmtId="0" fontId="5" fillId="0" borderId="4" xfId="6" applyFont="1" applyFill="1" applyBorder="1" applyAlignment="1">
      <alignment horizontal="center" vertical="center" wrapText="1"/>
    </xf>
    <xf numFmtId="0" fontId="5" fillId="0" borderId="4" xfId="6" quotePrefix="1" applyFont="1" applyFill="1" applyBorder="1" applyAlignment="1">
      <alignment horizontal="center" vertical="center" wrapText="1"/>
    </xf>
    <xf numFmtId="0" fontId="5" fillId="10" borderId="1" xfId="6" quotePrefix="1" applyFont="1" applyFill="1" applyBorder="1" applyAlignment="1">
      <alignment horizontal="center" vertical="center" wrapText="1"/>
    </xf>
    <xf numFmtId="0" fontId="5" fillId="11" borderId="43" xfId="6" quotePrefix="1" applyFont="1" applyFill="1" applyBorder="1" applyAlignment="1">
      <alignment horizontal="center" vertical="center" wrapText="1"/>
    </xf>
    <xf numFmtId="0" fontId="5" fillId="11" borderId="53" xfId="6" quotePrefix="1" applyFont="1" applyFill="1" applyBorder="1" applyAlignment="1">
      <alignment horizontal="center" vertical="center" wrapText="1"/>
    </xf>
    <xf numFmtId="0" fontId="5" fillId="11" borderId="5" xfId="6" quotePrefix="1" applyFont="1" applyFill="1" applyBorder="1" applyAlignment="1">
      <alignment horizontal="center" vertical="center" wrapText="1"/>
    </xf>
    <xf numFmtId="0" fontId="19" fillId="0" borderId="1" xfId="6" applyBorder="1" applyAlignment="1">
      <alignment horizontal="center" vertical="center"/>
    </xf>
    <xf numFmtId="0" fontId="5" fillId="0" borderId="51" xfId="6" applyFont="1" applyFill="1" applyBorder="1" applyAlignment="1">
      <alignment horizontal="center" vertical="center" wrapText="1"/>
    </xf>
    <xf numFmtId="0" fontId="5" fillId="0" borderId="51" xfId="6" quotePrefix="1" applyFont="1" applyFill="1" applyBorder="1" applyAlignment="1">
      <alignment horizontal="center" vertical="center" wrapText="1"/>
    </xf>
    <xf numFmtId="0" fontId="5" fillId="0" borderId="2" xfId="6" applyFont="1" applyFill="1" applyBorder="1" applyAlignment="1">
      <alignment horizontal="center" vertical="center" wrapText="1"/>
    </xf>
    <xf numFmtId="0" fontId="5" fillId="0" borderId="2" xfId="6" quotePrefix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1" fontId="3" fillId="0" borderId="28" xfId="1" applyFont="1" applyBorder="1" applyAlignment="1">
      <alignment vertical="center"/>
    </xf>
    <xf numFmtId="41" fontId="3" fillId="0" borderId="29" xfId="1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quotePrefix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/>
    </xf>
    <xf numFmtId="0" fontId="0" fillId="0" borderId="0" xfId="0" quotePrefix="1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78" fontId="5" fillId="0" borderId="1" xfId="0" applyNumberFormat="1" applyFont="1" applyBorder="1" applyAlignment="1">
      <alignment vertical="center" wrapText="1"/>
    </xf>
    <xf numFmtId="179" fontId="5" fillId="0" borderId="1" xfId="0" applyNumberFormat="1" applyFont="1" applyBorder="1" applyAlignment="1">
      <alignment vertical="center" wrapText="1"/>
    </xf>
    <xf numFmtId="0" fontId="6" fillId="0" borderId="0" xfId="0" quotePrefix="1" applyFont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88" fontId="19" fillId="0" borderId="2" xfId="0" applyNumberFormat="1" applyFont="1" applyFill="1" applyBorder="1">
      <alignment vertical="center"/>
    </xf>
    <xf numFmtId="9" fontId="19" fillId="2" borderId="21" xfId="2" applyFont="1" applyFill="1" applyBorder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88" fontId="3" fillId="0" borderId="2" xfId="0" applyNumberFormat="1" applyFont="1" applyFill="1" applyBorder="1">
      <alignment vertical="center"/>
    </xf>
    <xf numFmtId="9" fontId="3" fillId="2" borderId="21" xfId="2" applyFont="1" applyFill="1" applyBorder="1">
      <alignment vertical="center"/>
    </xf>
  </cellXfs>
  <cellStyles count="9">
    <cellStyle name="백분율" xfId="2" builtinId="5"/>
    <cellStyle name="쉼표 [0]" xfId="1" builtinId="6"/>
    <cellStyle name="쉼표 [0] 2" xfId="7"/>
    <cellStyle name="통화 [0]_면목배수지최종종합" xfId="4"/>
    <cellStyle name="표준" xfId="0" builtinId="0"/>
    <cellStyle name="표준 2" xfId="6"/>
    <cellStyle name="표준 2 2" xfId="8"/>
    <cellStyle name="표준_면목배수지최종종합" xfId="3"/>
    <cellStyle name="표준_성남11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0</xdr:row>
      <xdr:rowOff>0</xdr:rowOff>
    </xdr:from>
    <xdr:to>
      <xdr:col>7</xdr:col>
      <xdr:colOff>152400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552950" y="0"/>
          <a:ext cx="800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219075</xdr:colOff>
      <xdr:row>0</xdr:row>
      <xdr:rowOff>0</xdr:rowOff>
    </xdr:from>
    <xdr:to>
      <xdr:col>9</xdr:col>
      <xdr:colOff>742950</xdr:colOff>
      <xdr:row>0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7029450" y="0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1595438</xdr:colOff>
      <xdr:row>0</xdr:row>
      <xdr:rowOff>404813</xdr:rowOff>
    </xdr:from>
    <xdr:to>
      <xdr:col>45</xdr:col>
      <xdr:colOff>381000</xdr:colOff>
      <xdr:row>26</xdr:row>
      <xdr:rowOff>205744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9563" y="404813"/>
          <a:ext cx="14216062" cy="9433087"/>
        </a:xfrm>
        <a:prstGeom prst="rect">
          <a:avLst/>
        </a:prstGeom>
      </xdr:spPr>
    </xdr:pic>
    <xdr:clientData/>
  </xdr:twoCellAnchor>
  <xdr:twoCellAnchor>
    <xdr:from>
      <xdr:col>28</xdr:col>
      <xdr:colOff>95249</xdr:colOff>
      <xdr:row>2</xdr:row>
      <xdr:rowOff>119062</xdr:rowOff>
    </xdr:from>
    <xdr:to>
      <xdr:col>28</xdr:col>
      <xdr:colOff>523874</xdr:colOff>
      <xdr:row>17</xdr:row>
      <xdr:rowOff>35719</xdr:rowOff>
    </xdr:to>
    <xdr:sp macro="" textlink="">
      <xdr:nvSpPr>
        <xdr:cNvPr id="7" name="직사각형 6"/>
        <xdr:cNvSpPr/>
      </xdr:nvSpPr>
      <xdr:spPr>
        <a:xfrm>
          <a:off x="21550312" y="952500"/>
          <a:ext cx="428625" cy="5667375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188117</xdr:colOff>
      <xdr:row>2</xdr:row>
      <xdr:rowOff>116684</xdr:rowOff>
    </xdr:from>
    <xdr:to>
      <xdr:col>29</xdr:col>
      <xdr:colOff>616742</xdr:colOff>
      <xdr:row>17</xdr:row>
      <xdr:rowOff>33341</xdr:rowOff>
    </xdr:to>
    <xdr:sp macro="" textlink="">
      <xdr:nvSpPr>
        <xdr:cNvPr id="8" name="직사각형 7"/>
        <xdr:cNvSpPr/>
      </xdr:nvSpPr>
      <xdr:spPr>
        <a:xfrm>
          <a:off x="22333742" y="950122"/>
          <a:ext cx="428625" cy="5667375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276225</xdr:colOff>
      <xdr:row>8</xdr:row>
      <xdr:rowOff>361950</xdr:rowOff>
    </xdr:from>
    <xdr:to>
      <xdr:col>22</xdr:col>
      <xdr:colOff>591114</xdr:colOff>
      <xdr:row>11</xdr:row>
      <xdr:rowOff>266846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01275" y="3409950"/>
          <a:ext cx="4048690" cy="104789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18</xdr:col>
      <xdr:colOff>95250</xdr:colOff>
      <xdr:row>24</xdr:row>
      <xdr:rowOff>57150</xdr:rowOff>
    </xdr:from>
    <xdr:to>
      <xdr:col>27</xdr:col>
      <xdr:colOff>515471</xdr:colOff>
      <xdr:row>39</xdr:row>
      <xdr:rowOff>134158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250" y="9201150"/>
          <a:ext cx="8030696" cy="579200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18</xdr:col>
      <xdr:colOff>9525</xdr:colOff>
      <xdr:row>41</xdr:row>
      <xdr:rowOff>371475</xdr:rowOff>
    </xdr:from>
    <xdr:to>
      <xdr:col>27</xdr:col>
      <xdr:colOff>134430</xdr:colOff>
      <xdr:row>53</xdr:row>
      <xdr:rowOff>172060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20525" y="15611475"/>
          <a:ext cx="7735380" cy="4372585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54</xdr:row>
      <xdr:rowOff>99333</xdr:rowOff>
    </xdr:from>
    <xdr:to>
      <xdr:col>27</xdr:col>
      <xdr:colOff>103125</xdr:colOff>
      <xdr:row>62</xdr:row>
      <xdr:rowOff>61653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68182" y="20673333"/>
          <a:ext cx="7680943" cy="3010320"/>
        </a:xfrm>
        <a:prstGeom prst="rect">
          <a:avLst/>
        </a:prstGeom>
      </xdr:spPr>
    </xdr:pic>
    <xdr:clientData/>
  </xdr:twoCellAnchor>
  <xdr:twoCellAnchor editAs="oneCell">
    <xdr:from>
      <xdr:col>18</xdr:col>
      <xdr:colOff>55788</xdr:colOff>
      <xdr:row>63</xdr:row>
      <xdr:rowOff>24493</xdr:rowOff>
    </xdr:from>
    <xdr:to>
      <xdr:col>27</xdr:col>
      <xdr:colOff>111285</xdr:colOff>
      <xdr:row>68</xdr:row>
      <xdr:rowOff>205759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95395" y="24027493"/>
          <a:ext cx="7661890" cy="2086266"/>
        </a:xfrm>
        <a:prstGeom prst="rect">
          <a:avLst/>
        </a:prstGeom>
      </xdr:spPr>
    </xdr:pic>
    <xdr:clientData/>
  </xdr:twoCellAnchor>
  <xdr:twoCellAnchor editAs="oneCell">
    <xdr:from>
      <xdr:col>18</xdr:col>
      <xdr:colOff>110217</xdr:colOff>
      <xdr:row>69</xdr:row>
      <xdr:rowOff>65314</xdr:rowOff>
    </xdr:from>
    <xdr:to>
      <xdr:col>27</xdr:col>
      <xdr:colOff>137135</xdr:colOff>
      <xdr:row>77</xdr:row>
      <xdr:rowOff>161003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49824" y="26354314"/>
          <a:ext cx="7633311" cy="3143689"/>
        </a:xfrm>
        <a:prstGeom prst="rect">
          <a:avLst/>
        </a:prstGeom>
      </xdr:spPr>
    </xdr:pic>
    <xdr:clientData/>
  </xdr:twoCellAnchor>
  <xdr:twoCellAnchor editAs="oneCell">
    <xdr:from>
      <xdr:col>18</xdr:col>
      <xdr:colOff>167121</xdr:colOff>
      <xdr:row>78</xdr:row>
      <xdr:rowOff>297873</xdr:rowOff>
    </xdr:from>
    <xdr:to>
      <xdr:col>27</xdr:col>
      <xdr:colOff>239195</xdr:colOff>
      <xdr:row>88</xdr:row>
      <xdr:rowOff>260299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27757" y="30015873"/>
          <a:ext cx="7709393" cy="3772426"/>
        </a:xfrm>
        <a:prstGeom prst="rect">
          <a:avLst/>
        </a:prstGeom>
      </xdr:spPr>
    </xdr:pic>
    <xdr:clientData/>
  </xdr:twoCellAnchor>
  <xdr:twoCellAnchor editAs="oneCell">
    <xdr:from>
      <xdr:col>18</xdr:col>
      <xdr:colOff>295275</xdr:colOff>
      <xdr:row>12</xdr:row>
      <xdr:rowOff>47625</xdr:rowOff>
    </xdr:from>
    <xdr:to>
      <xdr:col>26</xdr:col>
      <xdr:colOff>67609</xdr:colOff>
      <xdr:row>19</xdr:row>
      <xdr:rowOff>276629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20325" y="4619625"/>
          <a:ext cx="6697010" cy="289600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514350</xdr:colOff>
      <xdr:row>12</xdr:row>
      <xdr:rowOff>361950</xdr:rowOff>
    </xdr:from>
    <xdr:to>
      <xdr:col>13</xdr:col>
      <xdr:colOff>69887</xdr:colOff>
      <xdr:row>14</xdr:row>
      <xdr:rowOff>19108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15100" y="4933950"/>
          <a:ext cx="3515216" cy="41915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7924;&#54016;3\C\&#44592;&#49457;&#52397;&#44396;\2000&#45380;6&#54924;&#51221;&#49885;(2000.6)\&#44396;&#44368;&#50752;&#54616;&#496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85;&#50672;\&#48376;&#49440;&#48512;&#49549;\DOOSAN\RAHMEN\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00;&#49569;Ic&#44368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7924;&#54016;3\C\&#44592;&#49457;&#52397;&#44396;\2000&#45380;6&#54924;&#51221;&#49885;(2000.6)\&#49688;&#47049;&#49328;&#52636;(box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85;&#50672;\&#48376;&#49440;&#48512;&#49549;\project\&#46041;&#47749;\&#51109;&#54637;&#49440;\&#44396;&#51312;&#44228;&#49328;\BO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7924;&#54016;3\C\&#49688;&#47049;&#49328;&#52636;&#49436;\&#49688;&#47049;&#48372;&#50756;\9-3&#52572;&#51333;\&#44396;&#44368;\54K596-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99-05-10-&#49436;&#50872;&#45824;&#44288;&#47144;(&#45236;&#50669;&#49436;-1&#49688;&#51221;&#51473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1089;&#50629;\&#49457;&#44284;&#54408;-9\&#48512;&#49328;&#49884;%20&#54616;&#49688;&#44288;&#44144;\&#50696;&#49328;1210\&#51068;&#50948;&#45824;&#44032;\Yesil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85;&#50857;\&#52572;&#44221;&#49688;\YOUNGDOC\CIVIL\EXCLE\DAT\&#44256;&#50577;&#44288;&#5111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&#51473;&#44228;&#49548;&#4816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756;&#49689;\C\xls\1\Documents\xls\&#50689;&#44148;&#52629;(&#45432;&#51064;&#51221;&#49888;&#52629;&#44277;&#49324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9444;&#44228;&#49436;\&#49688;&#47785;&#51068;&#5094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t-ing\&#49888;&#44600;&#44277;&#50896;(&#49688;&#51088;&#50896;)\030221&#49900;&#51032;&#51312;&#52824;&#44208;&#44284;&#54801;&#51032;\&#49688;&#51088;&#50896;\&#44396;&#48120;&#45236;&#50669;\&#51204;&#52404;&#48516;(h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t-ing\&#49888;&#44600;&#44277;&#50896;(&#49688;&#51088;&#50896;)\&#44396;&#48120;\&#51204;&#52404;&#48516;(h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64;&#50896;\&#44204;&#51201;&#44288;&#47144;\projet-ing\&#49888;&#44600;&#44277;&#50896;(&#49688;&#51088;&#50896;)\030221&#49900;&#51032;&#51312;&#52824;&#44208;&#44284;&#54801;&#51032;\&#49688;&#51088;&#50896;\&#44396;&#48120;&#45236;&#50669;\&#51204;&#52404;&#48516;(h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mj\c\WINDOWS\EXCEL\KIM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980;&#45768;com\project\2003\&#50504;&#46041;&#54840;&#48152;\excel\BID\&#50896;&#51221;&#50864;&#51221;\&#50896;&#51221;&#50864;&#5122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&#47196;&#52972;%20&#46356;&#49828;&#53356;%20(d)\&#54980;&#45768;com\project\2003\&#50504;&#46041;&#54840;&#48152;\excel\BID\&#50896;&#51221;&#50864;&#51221;\&#50896;&#51221;&#50864;&#51221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B\SEBANG\INCHON\ELEC\DAT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07\&#44277;&#50976;\My%20Documents\&#45236;&#5066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ng\c\My%20Documents\&#51064;&#52380;&#44277;&#54637;\&#49892;&#54665;&#45236;&#5066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2&#52264;&#48320;&#44221;\2&#52264;1&#5226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1088;\C\&#44608;&#51008;&#51088;\&#49688;&#46020;&#49324;&#50629;\xls\&#44592;&#53440;\&#51109;&#48708;&#44277;&#4932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7924;&#54016;1\D\1&#44277;&#47924;\&#49892;&#54665;&#50696;&#49328;\&#49328;&#44540;-&#48376;&#49892;&#5466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85;&#50857;\&#52572;&#44221;&#49688;\YOUNGDOC\CIVIL\EXCLE\DAT\&#44288;&#51116;&#4730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YESTER\&#44540;&#44144;&#4943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44608;&#45824;&#49849;\&#48148;&#53461;%20&#54868;&#47732;\&#44396;&#48120;\&#51204;&#52404;&#48516;(h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B%20&#49892;&#49884;&#49444;&#44228;\00100&#45824;&#52397;&#45840;\04%20&#45236;&#50669;%20&#48143;%20&#49688;&#47049;&#49328;&#52636;\20041004\2&#45800;&#44228;\&#45236;&#50669;&#49436;&#48143;&#49688;&#47049;&#49328;&#52636;&#49436;\&#45824;&#52397;&#45840;&#51452;&#48320;%20&#52828;&#54872;&#44221;&#51312;&#49457;&#49324;&#50629;%20&#45236;&#50669;&#49436;(20040903%202&#45800;&#44228;(&#52509;&#44292;&#50640;&#49436;%20&#48520;&#47084;&#46300;&#47548;)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85;&#50672;\&#48376;&#49440;&#48512;&#49549;\BANDAL\EXCEL\RAHMEN\RAHMEN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1&#45380;&#44221;&#50896;\7,&#44221;&#50896;(&#44288;&#47532;&#48512;)\WIN95\&#48148;&#53461;%20&#54868;&#47732;\My%20Documents\&#50672;&#4984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"/>
      <sheetName val="Sheet1 (2)"/>
      <sheetName val="하수개소별"/>
      <sheetName val="철산"/>
      <sheetName val="252K349"/>
      <sheetName val="252K444"/>
      <sheetName val="252K735"/>
      <sheetName val="253K401"/>
      <sheetName val="254K643"/>
      <sheetName val="구교개소별"/>
      <sheetName val="254K180"/>
      <sheetName val="254K596"/>
      <sheetName val="구교철산"/>
      <sheetName val="Sheet1"/>
      <sheetName val="D(함)개소별 (2)"/>
      <sheetName val="옹벽"/>
      <sheetName val="254K182옹벽"/>
      <sheetName val="254K300옹벽"/>
      <sheetName val="흄관254K160"/>
      <sheetName val="하수철산"/>
      <sheetName val="254K343"/>
      <sheetName val="시공현황"/>
      <sheetName val="252k340"/>
      <sheetName val="날개벽(좌,우=45도,75도)"/>
      <sheetName val="#REF"/>
      <sheetName val="252K540"/>
      <sheetName val="253K422"/>
      <sheetName val="254K428"/>
      <sheetName val="물량"/>
      <sheetName val="20관리비율"/>
      <sheetName val="Wl. Fin."/>
      <sheetName val="내역"/>
      <sheetName val="공사비예산서(토목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1">
          <cell r="D21">
            <v>0.4</v>
          </cell>
          <cell r="H21">
            <v>0.94</v>
          </cell>
          <cell r="J21">
            <v>2.7</v>
          </cell>
        </row>
        <row r="22">
          <cell r="D22">
            <v>0.35</v>
          </cell>
          <cell r="H22">
            <v>0.2</v>
          </cell>
          <cell r="J22">
            <v>0.2</v>
          </cell>
        </row>
        <row r="23">
          <cell r="D23">
            <v>2.7100000000000004</v>
          </cell>
          <cell r="F23">
            <v>0.94</v>
          </cell>
          <cell r="H23">
            <v>0.8</v>
          </cell>
          <cell r="J23">
            <v>3.9000000000000004</v>
          </cell>
        </row>
        <row r="24">
          <cell r="D24">
            <v>5.78</v>
          </cell>
          <cell r="F24">
            <v>13.330000000000002</v>
          </cell>
          <cell r="H24">
            <v>5.2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전산입력자료"/>
      <sheetName val="하중조합"/>
      <sheetName val="단면력집계"/>
      <sheetName val="FOOTING1"/>
      <sheetName val="FOOTING2"/>
      <sheetName val="FOOTING3"/>
      <sheetName val="말뚝기초설계"/>
      <sheetName val="FOOTING 배근도"/>
      <sheetName val="날개벽"/>
      <sheetName val="처짐"/>
      <sheetName val="11.자재단가"/>
      <sheetName val="조명시설"/>
      <sheetName val="N賃率-職"/>
      <sheetName val="말뚝물량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설계조건 "/>
      <sheetName val="설계기준설명"/>
      <sheetName val="총괄표"/>
      <sheetName val="2.단면가정 (BASE)"/>
      <sheetName val="2.단면가정  (2)"/>
      <sheetName val="2.단면가정  (3)"/>
      <sheetName val="2.단면가정  (4)"/>
      <sheetName val="2.단면가정  (5)"/>
      <sheetName val="2.단면가정  (6)"/>
      <sheetName val="3.하중및토압(탄성,가동)"/>
      <sheetName val="4.하중 5.안정검토(가동)(탄성)"/>
      <sheetName val="3.하중및토압 (고정)"/>
      <sheetName val="4.하중 5.안정검토(고정)"/>
      <sheetName val="6.벽체계산"/>
      <sheetName val="7.흉벽계산(구식)"/>
      <sheetName val="7.흉벽계산(ASCON)"/>
      <sheetName val="7.흉벽계산(CON)"/>
      <sheetName val="8.PILE (원지반)"/>
      <sheetName val="8.PILE  (돌출)"/>
      <sheetName val="두부보강(허용)"/>
      <sheetName val="9.FOOTING(2)"/>
      <sheetName val="9.FOOTING(3)"/>
      <sheetName val="9.FOOTING(4)"/>
      <sheetName val="9.FOOTING(5)"/>
      <sheetName val="9.FOOTING(6)"/>
      <sheetName val="10.날개벽 (A)"/>
      <sheetName val="10.날개벽(B)"/>
      <sheetName val="10.날개벽 (C)"/>
      <sheetName val="11.고정슈교좌면검토"/>
      <sheetName val="11.가동슈교좌면검토 "/>
      <sheetName val="11.탄성슈교좌면검토 "/>
      <sheetName val="12.접속슬라브CON) "/>
      <sheetName val="12.접속슬라브(ASCON)"/>
      <sheetName val="주철근조립도"/>
      <sheetName val="Sheet3"/>
      <sheetName val="Sheet1"/>
      <sheetName val="U-TYPE구간"/>
      <sheetName val="계단 종점부구간"/>
      <sheetName val="집수정"/>
      <sheetName val="BOX 구간"/>
      <sheetName val="D-철근총괄"/>
      <sheetName val="H-철근총괄  "/>
      <sheetName val="내역서(교량)전체"/>
      <sheetName val="갑지"/>
      <sheetName val="연습"/>
      <sheetName val="정부노임단가"/>
      <sheetName val="설계조건"/>
      <sheetName val="참조"/>
      <sheetName val="일위대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K444"/>
      <sheetName val="철산"/>
      <sheetName val="252K735"/>
      <sheetName val="254K643"/>
      <sheetName val="D(함)개소별"/>
      <sheetName val="구교개소별"/>
      <sheetName val="날개벽(좌,우=60도-4개)"/>
      <sheetName val="수량집계표"/>
      <sheetName val="배수유공블럭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8.PILE  (돌출)"/>
      <sheetName val="갑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하중계산"/>
      <sheetName val="입력자료"/>
      <sheetName val="지반반력계수"/>
      <sheetName val="Sheet1"/>
      <sheetName val="하중재하 "/>
      <sheetName val="안정검토-상시"/>
      <sheetName val="하중조합"/>
      <sheetName val="배근도"/>
      <sheetName val="거더기둥계산"/>
      <sheetName val="deep beam"/>
      <sheetName val="우각부"/>
      <sheetName val="#REF"/>
      <sheetName val="SLAB&quot;1&quot;"/>
      <sheetName val="별표 "/>
      <sheetName val="CODE"/>
      <sheetName val="ITB COST"/>
      <sheetName val="간접비내역-1"/>
      <sheetName val="건축내역"/>
      <sheetName val="실행내역"/>
      <sheetName val="BO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총괄-1"/>
      <sheetName val="설산1.나"/>
      <sheetName val="본사S"/>
      <sheetName val="공통부대비"/>
      <sheetName val="대비"/>
      <sheetName val="현장"/>
      <sheetName val="전기"/>
      <sheetName val="연령현황"/>
      <sheetName val=" 견적서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토공(완충)"/>
      <sheetName val="input"/>
      <sheetName val="1-1"/>
      <sheetName val="Sheet5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증감분석"/>
      <sheetName val="변화치수"/>
      <sheetName val="가설건물"/>
      <sheetName val="공사비예산서(토목분)"/>
      <sheetName val="부대내역"/>
      <sheetName val="표지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부속동"/>
      <sheetName val="깨기"/>
      <sheetName val="토목품셈"/>
      <sheetName val="기계경비"/>
      <sheetName val="인건비(환율)"/>
      <sheetName val="단가표 "/>
      <sheetName val="woo(mac)"/>
      <sheetName val="방송일위대가"/>
      <sheetName val="기초공"/>
      <sheetName val="내역1"/>
      <sheetName val="마산방향철근집계"/>
      <sheetName val="진주방향"/>
      <sheetName val="마산방향"/>
      <sheetName val="건축내역"/>
      <sheetName val="CAT_5"/>
      <sheetName val="방송노임"/>
      <sheetName val="Sheet1"/>
      <sheetName val="공사비"/>
      <sheetName val="입찰안"/>
      <sheetName val="단가"/>
      <sheetName val="2F_회의실견적(5_14_일대)"/>
      <sheetName val="3BL공동구_수량"/>
      <sheetName val="백암비스타내역"/>
      <sheetName val="세부내역"/>
      <sheetName val="자재단가비교표"/>
      <sheetName val="배수관공"/>
      <sheetName val="Tables"/>
      <sheetName val="금액내역서"/>
      <sheetName val="영업.일1"/>
      <sheetName val="광혁기성"/>
      <sheetName val="일위대가목록"/>
      <sheetName val="기흥하도용"/>
      <sheetName val="L형옹벽(key)"/>
      <sheetName val="경산"/>
      <sheetName val="DATE"/>
      <sheetName val="제품"/>
      <sheetName val="전기품산출"/>
      <sheetName val="단면(RW1)"/>
      <sheetName val="BSD (2)"/>
      <sheetName val="원가계산서"/>
      <sheetName val="옹벽"/>
      <sheetName val="경비2내역"/>
      <sheetName val="배수장공사비명세서"/>
      <sheetName val="전기일위대가"/>
      <sheetName val="Sheet2"/>
      <sheetName val="BEND LOSS"/>
      <sheetName val="1단계"/>
      <sheetName val="정렬"/>
      <sheetName val="실행내역"/>
      <sheetName val="KMT물량"/>
      <sheetName val="목표세부명세"/>
      <sheetName val="공문"/>
      <sheetName val="DATA1"/>
      <sheetName val="전장품(관리용)"/>
      <sheetName val="내역서2안"/>
      <sheetName val="WORK"/>
      <sheetName val="1.우편집중내역서"/>
      <sheetName val="월선수금"/>
      <sheetName val="SILICATE"/>
      <sheetName val="guard(mac)"/>
      <sheetName val="06-BATCH "/>
      <sheetName val="97년추정손익계산서"/>
      <sheetName val="간선계산"/>
      <sheetName val="RING WALL"/>
      <sheetName val="관람석제출"/>
      <sheetName val="케이블"/>
      <sheetName val="기둥"/>
      <sheetName val="저판(버림100)"/>
      <sheetName val="단가산출2"/>
      <sheetName val="TYPE-A"/>
      <sheetName val="D-3503"/>
      <sheetName val="수량산출"/>
      <sheetName val="공구원가계산"/>
      <sheetName val="노임단가"/>
      <sheetName val="단가조사서"/>
      <sheetName val="내역서-CCTV"/>
      <sheetName val="인테리어세부내역"/>
      <sheetName val="피엘"/>
      <sheetName val="공종집계"/>
      <sheetName val="ETC"/>
      <sheetName val="2공구산출내역"/>
      <sheetName val="허용전류-IEC"/>
      <sheetName val="허용전류-IEC DATA"/>
      <sheetName val="전압강하계산"/>
      <sheetName val="Macro1"/>
      <sheetName val="설직재-1"/>
      <sheetName val="제직재"/>
      <sheetName val="제-노임"/>
      <sheetName val="부하"/>
      <sheetName val="DATA(BAC)"/>
      <sheetName val="ITB COST"/>
      <sheetName val="P.M 별"/>
      <sheetName val="960318-1"/>
      <sheetName val="주경기-오배수"/>
      <sheetName val="단중표"/>
      <sheetName val="날개벽"/>
      <sheetName val="CONCRETE"/>
      <sheetName val="EACT10"/>
      <sheetName val="자재"/>
      <sheetName val="간노_콘"/>
      <sheetName val="소비자가"/>
      <sheetName val="남양시작동자105노65기1.3화1.2"/>
      <sheetName val="삼성전기"/>
      <sheetName val="Sheet1 (2)"/>
      <sheetName val="부재력정리"/>
      <sheetName val="A-4"/>
      <sheetName val="입찰보고"/>
      <sheetName val="현장관리비내역서"/>
      <sheetName val="2.냉난방설비공사"/>
      <sheetName val="단면검토"/>
      <sheetName val="A"/>
      <sheetName val="민속촌메뉴"/>
      <sheetName val="기계내역"/>
      <sheetName val="CIVIL"/>
      <sheetName val="공통가설공사"/>
      <sheetName val="내역서(갑)"/>
      <sheetName val="ABUT수량-A1"/>
      <sheetName val="단가조사"/>
      <sheetName val="BLOCK(1)"/>
      <sheetName val="샘플표지"/>
      <sheetName val="대,유,램"/>
      <sheetName val="ASP"/>
      <sheetName val="하중계산"/>
      <sheetName val="직재"/>
      <sheetName val="중기사용료산출근거"/>
      <sheetName val="단가 및 재료비"/>
      <sheetName val="우각부보강"/>
      <sheetName val="보차도경계석"/>
      <sheetName val="금액"/>
      <sheetName val="Customer Databas"/>
      <sheetName val="월별수입"/>
      <sheetName val="FRT_O"/>
      <sheetName val="FAB_I"/>
      <sheetName val="내역서form"/>
      <sheetName val="마감물량3"/>
      <sheetName val="빙장비사양"/>
      <sheetName val="장비사양"/>
      <sheetName val="감시제어"/>
      <sheetName val="목차임시"/>
      <sheetName val="견적대비"/>
      <sheetName val="적용기준"/>
      <sheetName val="공사비내역서"/>
      <sheetName val="시설물일위"/>
      <sheetName val="계수시트"/>
      <sheetName val="항목별"/>
      <sheetName val="합천내역"/>
      <sheetName val="내외국인총괄"/>
      <sheetName val="1을"/>
      <sheetName val="Mc1"/>
      <sheetName val="XL4Poppy"/>
      <sheetName val="식재품셈"/>
      <sheetName val="copy"/>
      <sheetName val="서식"/>
      <sheetName val="3_하중산정4_지지력"/>
      <sheetName val="_견적서"/>
      <sheetName val="설산1_나"/>
      <sheetName val="일반맨홀수량집계(A-7_LINE)"/>
      <sheetName val="b_balju_(2)"/>
      <sheetName val="설계명세서"/>
      <sheetName val="말뚝지지력산정"/>
      <sheetName val="원형1호맨홀토공수량"/>
      <sheetName val="별표"/>
      <sheetName val="단"/>
      <sheetName val="단가일람"/>
      <sheetName val="총계"/>
      <sheetName val="주관사업"/>
      <sheetName val="Sheet6"/>
      <sheetName val="FACTOR"/>
      <sheetName val="지중자재단가"/>
      <sheetName val="갑지(추정)"/>
    </sheetNames>
    <sheetDataSet>
      <sheetData sheetId="0"/>
      <sheetData sheetId="1" refreshError="1">
        <row r="1">
          <cell r="A1" t="str">
            <v>코드</v>
          </cell>
          <cell r="D1" t="str">
            <v/>
          </cell>
          <cell r="E1" t="str">
            <v/>
          </cell>
          <cell r="G1" t="str">
            <v>단위당 소요인원</v>
          </cell>
        </row>
        <row r="2">
          <cell r="A2" t="str">
            <v>번호</v>
          </cell>
          <cell r="G2" t="str">
            <v>내선전공</v>
          </cell>
          <cell r="H2" t="str">
            <v>프랜트전공</v>
          </cell>
          <cell r="I2" t="str">
            <v>통신내선공</v>
          </cell>
          <cell r="J2" t="str">
            <v>통신CA공</v>
          </cell>
          <cell r="K2" t="str">
            <v>통신설비공</v>
          </cell>
          <cell r="L2" t="str">
            <v>배관공</v>
          </cell>
          <cell r="M2" t="str">
            <v>보통인부</v>
          </cell>
        </row>
        <row r="3">
          <cell r="A3" t="str">
            <v>d001</v>
          </cell>
          <cell r="B3">
            <v>1</v>
          </cell>
          <cell r="C3" t="str">
            <v>노 무 비</v>
          </cell>
          <cell r="D3" t="str">
            <v>특고압케이블전공</v>
          </cell>
          <cell r="E3" t="str">
            <v>인</v>
          </cell>
          <cell r="F3">
            <v>86408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d002</v>
          </cell>
          <cell r="B4">
            <v>2</v>
          </cell>
          <cell r="C4" t="str">
            <v>노 무 비</v>
          </cell>
          <cell r="D4" t="str">
            <v>기계공</v>
          </cell>
          <cell r="E4" t="str">
            <v>인</v>
          </cell>
          <cell r="F4">
            <v>58509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d003</v>
          </cell>
          <cell r="B5">
            <v>3</v>
          </cell>
          <cell r="C5" t="str">
            <v>노 무 비</v>
          </cell>
          <cell r="D5" t="str">
            <v>기계설치공</v>
          </cell>
          <cell r="E5" t="str">
            <v>인</v>
          </cell>
          <cell r="F5">
            <v>52520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d004</v>
          </cell>
          <cell r="B6">
            <v>4</v>
          </cell>
          <cell r="C6" t="str">
            <v>노 무 비</v>
          </cell>
          <cell r="D6" t="str">
            <v>내선전공</v>
          </cell>
          <cell r="E6" t="str">
            <v>인</v>
          </cell>
          <cell r="F6">
            <v>53181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d005</v>
          </cell>
          <cell r="B7">
            <v>5</v>
          </cell>
          <cell r="C7" t="str">
            <v>노 무 비</v>
          </cell>
          <cell r="D7" t="str">
            <v>목도</v>
          </cell>
          <cell r="E7" t="str">
            <v>인</v>
          </cell>
          <cell r="F7">
            <v>58119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d006</v>
          </cell>
          <cell r="B8">
            <v>6</v>
          </cell>
          <cell r="C8" t="str">
            <v>노 무 비</v>
          </cell>
          <cell r="D8" t="str">
            <v>무선안테나공</v>
          </cell>
          <cell r="E8" t="str">
            <v>인</v>
          </cell>
          <cell r="F8">
            <v>103707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d007</v>
          </cell>
          <cell r="B9">
            <v>7</v>
          </cell>
          <cell r="C9" t="str">
            <v>노 무 비</v>
          </cell>
          <cell r="D9" t="str">
            <v>배관공</v>
          </cell>
          <cell r="E9" t="str">
            <v>인</v>
          </cell>
          <cell r="F9">
            <v>53408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d008</v>
          </cell>
          <cell r="B10">
            <v>8</v>
          </cell>
          <cell r="C10" t="str">
            <v>노 무 비</v>
          </cell>
          <cell r="D10" t="str">
            <v>배전전공</v>
          </cell>
          <cell r="E10" t="str">
            <v>인</v>
          </cell>
          <cell r="F10">
            <v>176675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d009</v>
          </cell>
          <cell r="B11">
            <v>9</v>
          </cell>
          <cell r="C11" t="str">
            <v>노 무 비</v>
          </cell>
          <cell r="D11" t="str">
            <v>배전활선전공</v>
          </cell>
          <cell r="E11" t="str">
            <v>인</v>
          </cell>
          <cell r="F11">
            <v>202051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d010</v>
          </cell>
          <cell r="B12">
            <v>10</v>
          </cell>
          <cell r="C12" t="str">
            <v>노 무 비</v>
          </cell>
          <cell r="D12" t="str">
            <v>보일러공</v>
          </cell>
          <cell r="E12" t="str">
            <v>인</v>
          </cell>
          <cell r="F12">
            <v>53408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d011</v>
          </cell>
          <cell r="B13">
            <v>11</v>
          </cell>
          <cell r="C13" t="str">
            <v>노 무 비</v>
          </cell>
          <cell r="D13" t="str">
            <v>보통인부</v>
          </cell>
          <cell r="E13" t="str">
            <v>인</v>
          </cell>
          <cell r="F13">
            <v>34947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d012</v>
          </cell>
          <cell r="B14">
            <v>12</v>
          </cell>
          <cell r="C14" t="str">
            <v>노 무 비</v>
          </cell>
          <cell r="D14" t="str">
            <v>비계공</v>
          </cell>
          <cell r="E14" t="str">
            <v>인</v>
          </cell>
          <cell r="F14">
            <v>78568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d013</v>
          </cell>
          <cell r="B15">
            <v>13</v>
          </cell>
          <cell r="C15" t="str">
            <v>노 무 비</v>
          </cell>
          <cell r="D15" t="str">
            <v>송전전공</v>
          </cell>
          <cell r="E15" t="str">
            <v>인</v>
          </cell>
          <cell r="F15">
            <v>213858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d014</v>
          </cell>
          <cell r="B16">
            <v>14</v>
          </cell>
          <cell r="C16" t="str">
            <v>노 무 비</v>
          </cell>
          <cell r="D16" t="str">
            <v>철공</v>
          </cell>
          <cell r="E16" t="str">
            <v>인</v>
          </cell>
          <cell r="F16">
            <v>67900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d015</v>
          </cell>
          <cell r="B17">
            <v>15</v>
          </cell>
          <cell r="C17" t="str">
            <v>노 무 비</v>
          </cell>
          <cell r="D17" t="str">
            <v>안전관리기사 1급</v>
          </cell>
          <cell r="E17" t="str">
            <v>인</v>
          </cell>
          <cell r="F17">
            <v>42091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d016</v>
          </cell>
          <cell r="B18">
            <v>16</v>
          </cell>
          <cell r="C18" t="str">
            <v>노 무 비</v>
          </cell>
          <cell r="D18" t="str">
            <v>안전관리기사 2급</v>
          </cell>
          <cell r="E18" t="str">
            <v>인</v>
          </cell>
          <cell r="F18">
            <v>36222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d017</v>
          </cell>
          <cell r="B19">
            <v>17</v>
          </cell>
          <cell r="C19" t="str">
            <v>노 무 비</v>
          </cell>
          <cell r="D19" t="str">
            <v>용접공(일반)</v>
          </cell>
          <cell r="E19" t="str">
            <v>인</v>
          </cell>
          <cell r="F19">
            <v>65529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d018</v>
          </cell>
          <cell r="B20">
            <v>18</v>
          </cell>
          <cell r="C20" t="str">
            <v>노 무 비</v>
          </cell>
          <cell r="D20" t="str">
            <v>저압케이블전공</v>
          </cell>
          <cell r="E20" t="str">
            <v>인</v>
          </cell>
          <cell r="F20">
            <v>63007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d019</v>
          </cell>
          <cell r="B21">
            <v>19</v>
          </cell>
          <cell r="C21" t="str">
            <v>노 무 비</v>
          </cell>
          <cell r="D21" t="str">
            <v>전기공사 기사1급</v>
          </cell>
          <cell r="E21" t="str">
            <v>인</v>
          </cell>
          <cell r="F21">
            <v>65241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d020</v>
          </cell>
          <cell r="B22">
            <v>20</v>
          </cell>
          <cell r="C22" t="str">
            <v>노 무 비</v>
          </cell>
          <cell r="D22" t="str">
            <v>전기공사 기사2급</v>
          </cell>
          <cell r="E22" t="str">
            <v>인</v>
          </cell>
          <cell r="F22">
            <v>57636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d021</v>
          </cell>
          <cell r="B23">
            <v>21</v>
          </cell>
          <cell r="C23" t="str">
            <v>노 무 비</v>
          </cell>
          <cell r="D23" t="str">
            <v>통신 기능사</v>
          </cell>
          <cell r="E23" t="str">
            <v>인</v>
          </cell>
          <cell r="F23">
            <v>72145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d022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d023</v>
          </cell>
          <cell r="B25">
            <v>23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  <row r="26">
          <cell r="A26" t="str">
            <v>d024</v>
          </cell>
          <cell r="B26">
            <v>24</v>
          </cell>
          <cell r="C26" t="str">
            <v>노 무 비</v>
          </cell>
          <cell r="D26" t="str">
            <v>통신내선공</v>
          </cell>
          <cell r="E26" t="str">
            <v>인</v>
          </cell>
          <cell r="F26">
            <v>70804</v>
          </cell>
        </row>
        <row r="27">
          <cell r="A27" t="str">
            <v>d025</v>
          </cell>
          <cell r="B27">
            <v>25</v>
          </cell>
          <cell r="C27" t="str">
            <v>노 무 비</v>
          </cell>
          <cell r="D27" t="str">
            <v>통신설비공</v>
          </cell>
          <cell r="E27" t="str">
            <v>인</v>
          </cell>
          <cell r="F27">
            <v>73709</v>
          </cell>
        </row>
        <row r="28">
          <cell r="A28" t="str">
            <v>d026</v>
          </cell>
          <cell r="B28">
            <v>26</v>
          </cell>
          <cell r="C28" t="str">
            <v>노 무 비</v>
          </cell>
          <cell r="D28" t="str">
            <v>통신외선공</v>
          </cell>
          <cell r="E28" t="str">
            <v>인</v>
          </cell>
          <cell r="F28">
            <v>84302</v>
          </cell>
        </row>
        <row r="29">
          <cell r="A29" t="str">
            <v>d027</v>
          </cell>
          <cell r="B29">
            <v>27</v>
          </cell>
          <cell r="C29" t="str">
            <v>노 무 비</v>
          </cell>
          <cell r="D29" t="str">
            <v>통신케이블공</v>
          </cell>
          <cell r="E29" t="str">
            <v>인</v>
          </cell>
          <cell r="F29">
            <v>87823</v>
          </cell>
        </row>
        <row r="30">
          <cell r="A30" t="str">
            <v>d028</v>
          </cell>
          <cell r="B30">
            <v>28</v>
          </cell>
          <cell r="C30" t="str">
            <v>노 무 비</v>
          </cell>
          <cell r="D30" t="str">
            <v>특별인부</v>
          </cell>
          <cell r="E30" t="str">
            <v>인</v>
          </cell>
          <cell r="F30">
            <v>55074</v>
          </cell>
        </row>
        <row r="31">
          <cell r="A31" t="str">
            <v>d029</v>
          </cell>
          <cell r="B31">
            <v>29</v>
          </cell>
          <cell r="C31" t="str">
            <v>노 무 비</v>
          </cell>
          <cell r="D31" t="str">
            <v>프랜트전공</v>
          </cell>
          <cell r="E31" t="str">
            <v>인</v>
          </cell>
          <cell r="F31">
            <v>62877</v>
          </cell>
        </row>
        <row r="32">
          <cell r="A32" t="str">
            <v>d030</v>
          </cell>
          <cell r="B32">
            <v>30</v>
          </cell>
          <cell r="C32" t="str">
            <v>노 무 비</v>
          </cell>
          <cell r="D32" t="str">
            <v>형틀목공</v>
          </cell>
          <cell r="E32" t="str">
            <v>인</v>
          </cell>
          <cell r="F32">
            <v>70616</v>
          </cell>
        </row>
        <row r="33">
          <cell r="A33" t="str">
            <v>d031</v>
          </cell>
          <cell r="B33">
            <v>31</v>
          </cell>
          <cell r="C33" t="str">
            <v>노 무 비</v>
          </cell>
          <cell r="D33" t="str">
            <v>CPU 시험기사</v>
          </cell>
          <cell r="E33" t="str">
            <v>인</v>
          </cell>
          <cell r="F33">
            <v>76241</v>
          </cell>
        </row>
        <row r="34">
          <cell r="A34" t="str">
            <v>d032</v>
          </cell>
          <cell r="B34">
            <v>32</v>
          </cell>
          <cell r="C34" t="str">
            <v>노 무 비</v>
          </cell>
          <cell r="D34" t="str">
            <v>H/W 설치기사</v>
          </cell>
          <cell r="E34" t="str">
            <v>인</v>
          </cell>
          <cell r="F34">
            <v>79720</v>
          </cell>
        </row>
        <row r="35">
          <cell r="A35" t="str">
            <v>d033</v>
          </cell>
          <cell r="B35">
            <v>33</v>
          </cell>
          <cell r="C35" t="str">
            <v>노 무 비</v>
          </cell>
          <cell r="D35" t="str">
            <v>H/W 시험기사</v>
          </cell>
          <cell r="E35" t="str">
            <v>인</v>
          </cell>
          <cell r="F35">
            <v>75373</v>
          </cell>
        </row>
        <row r="36">
          <cell r="A36" t="str">
            <v>d034</v>
          </cell>
          <cell r="B36">
            <v>34</v>
          </cell>
          <cell r="C36" t="str">
            <v>노 무 비</v>
          </cell>
          <cell r="D36" t="str">
            <v>S/W 시험기사</v>
          </cell>
          <cell r="E36" t="str">
            <v>인</v>
          </cell>
          <cell r="F36">
            <v>75292</v>
          </cell>
        </row>
        <row r="37">
          <cell r="A37" t="str">
            <v>d035</v>
          </cell>
          <cell r="B37">
            <v>35</v>
          </cell>
          <cell r="C37" t="str">
            <v>노 무 비</v>
          </cell>
          <cell r="D37" t="str">
            <v>도장공</v>
          </cell>
          <cell r="E37" t="str">
            <v>인</v>
          </cell>
          <cell r="F37">
            <v>59569</v>
          </cell>
        </row>
        <row r="38">
          <cell r="A38" t="str">
            <v>d186</v>
          </cell>
          <cell r="B38">
            <v>186</v>
          </cell>
          <cell r="C38" t="str">
            <v>90도 H Elbow</v>
          </cell>
          <cell r="D38" t="str">
            <v>W=300</v>
          </cell>
          <cell r="E38" t="str">
            <v>EA</v>
          </cell>
          <cell r="F38">
            <v>18000</v>
          </cell>
        </row>
        <row r="39">
          <cell r="A39" t="str">
            <v>d185</v>
          </cell>
          <cell r="B39">
            <v>185</v>
          </cell>
          <cell r="C39" t="str">
            <v>90도 V Elbow</v>
          </cell>
          <cell r="D39" t="str">
            <v>W=300</v>
          </cell>
          <cell r="E39" t="str">
            <v>EA</v>
          </cell>
          <cell r="F39">
            <v>13500</v>
          </cell>
        </row>
        <row r="40">
          <cell r="A40" t="str">
            <v>d036</v>
          </cell>
          <cell r="B40">
            <v>36</v>
          </cell>
          <cell r="C40" t="str">
            <v>가요전선관</v>
          </cell>
          <cell r="D40" t="str">
            <v>방수 16mm</v>
          </cell>
          <cell r="E40" t="str">
            <v>M</v>
          </cell>
          <cell r="F40">
            <v>240</v>
          </cell>
          <cell r="G40">
            <v>5.8799999999999998E-2</v>
          </cell>
        </row>
        <row r="41">
          <cell r="A41" t="str">
            <v>d037</v>
          </cell>
          <cell r="B41">
            <v>37</v>
          </cell>
          <cell r="C41" t="str">
            <v>가요전선관</v>
          </cell>
          <cell r="D41" t="str">
            <v>방수 22mm</v>
          </cell>
          <cell r="E41" t="str">
            <v>M</v>
          </cell>
          <cell r="F41">
            <v>330</v>
          </cell>
          <cell r="G41">
            <v>7.5600000000000001E-2</v>
          </cell>
        </row>
        <row r="42">
          <cell r="A42" t="str">
            <v>d038</v>
          </cell>
          <cell r="B42">
            <v>38</v>
          </cell>
          <cell r="C42" t="str">
            <v>가요전선관</v>
          </cell>
          <cell r="D42" t="str">
            <v>비방수 16mm</v>
          </cell>
          <cell r="E42" t="str">
            <v>M</v>
          </cell>
          <cell r="F42">
            <v>160</v>
          </cell>
          <cell r="G42">
            <v>4.9000000000000002E-2</v>
          </cell>
        </row>
        <row r="43">
          <cell r="A43" t="str">
            <v>d039</v>
          </cell>
          <cell r="B43">
            <v>39</v>
          </cell>
          <cell r="C43" t="str">
            <v>가요전선관</v>
          </cell>
          <cell r="D43" t="str">
            <v>비방수 22mm</v>
          </cell>
          <cell r="E43" t="str">
            <v>M</v>
          </cell>
          <cell r="F43">
            <v>190</v>
          </cell>
          <cell r="G43">
            <v>6.3E-2</v>
          </cell>
        </row>
        <row r="44">
          <cell r="A44" t="str">
            <v>d040</v>
          </cell>
          <cell r="B44">
            <v>40</v>
          </cell>
          <cell r="C44" t="str">
            <v>감지기</v>
          </cell>
          <cell r="D44" t="str">
            <v>연기식</v>
          </cell>
          <cell r="E44" t="str">
            <v>EA</v>
          </cell>
          <cell r="F44">
            <v>4500</v>
          </cell>
          <cell r="G44">
            <v>0.13</v>
          </cell>
        </row>
        <row r="45">
          <cell r="A45" t="str">
            <v>d041</v>
          </cell>
          <cell r="B45">
            <v>41</v>
          </cell>
          <cell r="C45" t="str">
            <v>감지기</v>
          </cell>
          <cell r="D45" t="str">
            <v>차동식</v>
          </cell>
          <cell r="E45" t="str">
            <v>EA</v>
          </cell>
          <cell r="F45">
            <v>4500</v>
          </cell>
          <cell r="G45">
            <v>0.13</v>
          </cell>
        </row>
        <row r="46">
          <cell r="A46" t="str">
            <v>d042</v>
          </cell>
          <cell r="B46">
            <v>42</v>
          </cell>
          <cell r="C46" t="str">
            <v>강관</v>
          </cell>
          <cell r="D46" t="str">
            <v>백관 32mm</v>
          </cell>
          <cell r="E46" t="str">
            <v>M</v>
          </cell>
          <cell r="F46">
            <v>1485</v>
          </cell>
        </row>
        <row r="47">
          <cell r="A47" t="str">
            <v>d043</v>
          </cell>
          <cell r="B47">
            <v>43</v>
          </cell>
          <cell r="C47" t="str">
            <v>강관</v>
          </cell>
          <cell r="D47" t="str">
            <v>백관 40mm</v>
          </cell>
          <cell r="E47" t="str">
            <v>M</v>
          </cell>
          <cell r="F47">
            <v>1710</v>
          </cell>
        </row>
        <row r="48">
          <cell r="A48" t="str">
            <v>d044</v>
          </cell>
          <cell r="B48">
            <v>44</v>
          </cell>
          <cell r="C48" t="str">
            <v>경종</v>
          </cell>
          <cell r="D48" t="str">
            <v>DC 24V MBD</v>
          </cell>
          <cell r="E48" t="str">
            <v>EA</v>
          </cell>
          <cell r="F48">
            <v>5000</v>
          </cell>
          <cell r="G48">
            <v>0.15</v>
          </cell>
        </row>
        <row r="49">
          <cell r="A49" t="str">
            <v>d046</v>
          </cell>
          <cell r="B49">
            <v>46</v>
          </cell>
          <cell r="C49" t="str">
            <v>계량기 함</v>
          </cell>
          <cell r="D49" t="str">
            <v>1Ø2W 3-4세대용(SUS)</v>
          </cell>
          <cell r="E49" t="str">
            <v>EA</v>
          </cell>
          <cell r="F49">
            <v>36400</v>
          </cell>
          <cell r="G49">
            <v>0.3</v>
          </cell>
        </row>
        <row r="50">
          <cell r="A50" t="str">
            <v>d045</v>
          </cell>
          <cell r="B50">
            <v>45</v>
          </cell>
          <cell r="C50" t="str">
            <v>계량기 함</v>
          </cell>
          <cell r="D50" t="str">
            <v>합성수지 3Ø4W 중형</v>
          </cell>
          <cell r="E50" t="str">
            <v>EA</v>
          </cell>
          <cell r="F50">
            <v>17100</v>
          </cell>
          <cell r="G50">
            <v>0.3</v>
          </cell>
        </row>
        <row r="51">
          <cell r="A51" t="str">
            <v>d047</v>
          </cell>
          <cell r="B51">
            <v>47</v>
          </cell>
          <cell r="C51" t="str">
            <v>고압 애폭시애자</v>
          </cell>
          <cell r="D51" t="str">
            <v>7.2KV 55mm x 80mm</v>
          </cell>
          <cell r="E51" t="str">
            <v>EA</v>
          </cell>
          <cell r="F51">
            <v>3000</v>
          </cell>
          <cell r="H51">
            <v>0.21</v>
          </cell>
          <cell r="M51">
            <v>0.15</v>
          </cell>
        </row>
        <row r="52">
          <cell r="A52" t="str">
            <v>d048</v>
          </cell>
          <cell r="B52">
            <v>48</v>
          </cell>
          <cell r="C52" t="str">
            <v>고조도 반삿갓</v>
          </cell>
          <cell r="D52" t="str">
            <v>220(V)x20Wx2등</v>
          </cell>
          <cell r="E52" t="str">
            <v>EA</v>
          </cell>
          <cell r="F52">
            <v>5780</v>
          </cell>
        </row>
        <row r="53">
          <cell r="A53" t="str">
            <v>d049</v>
          </cell>
          <cell r="B53">
            <v>49</v>
          </cell>
          <cell r="C53" t="str">
            <v>고조도 반삿갓</v>
          </cell>
          <cell r="D53" t="str">
            <v>220(V)x40Wx2등</v>
          </cell>
          <cell r="E53" t="str">
            <v>EA</v>
          </cell>
          <cell r="F53">
            <v>8000</v>
          </cell>
        </row>
        <row r="54">
          <cell r="A54" t="str">
            <v>d050</v>
          </cell>
          <cell r="B54">
            <v>50</v>
          </cell>
          <cell r="C54" t="str">
            <v>나이프 S/W</v>
          </cell>
          <cell r="D54" t="str">
            <v>4P 200A</v>
          </cell>
          <cell r="E54" t="str">
            <v>EA</v>
          </cell>
          <cell r="F54">
            <v>45000</v>
          </cell>
          <cell r="G54">
            <v>0.68899999999999995</v>
          </cell>
        </row>
        <row r="55">
          <cell r="A55" t="str">
            <v>d051</v>
          </cell>
          <cell r="B55">
            <v>51</v>
          </cell>
          <cell r="C55" t="str">
            <v>넛트 와샤</v>
          </cell>
          <cell r="D55" t="str">
            <v>Ø10</v>
          </cell>
          <cell r="E55" t="str">
            <v>EA</v>
          </cell>
          <cell r="F55">
            <v>11.34</v>
          </cell>
        </row>
        <row r="56">
          <cell r="A56" t="str">
            <v>d208</v>
          </cell>
          <cell r="B56">
            <v>208</v>
          </cell>
          <cell r="C56" t="str">
            <v>넝         마</v>
          </cell>
          <cell r="F56">
            <v>0</v>
          </cell>
        </row>
        <row r="57">
          <cell r="A57" t="str">
            <v>d052</v>
          </cell>
          <cell r="B57">
            <v>52</v>
          </cell>
          <cell r="C57" t="str">
            <v>노말밴드</v>
          </cell>
          <cell r="D57" t="str">
            <v>HIPVC28mm</v>
          </cell>
          <cell r="E57" t="str">
            <v>EA</v>
          </cell>
          <cell r="F57">
            <v>585</v>
          </cell>
        </row>
        <row r="58">
          <cell r="A58" t="str">
            <v>d053</v>
          </cell>
          <cell r="B58">
            <v>53</v>
          </cell>
          <cell r="C58" t="str">
            <v>노말밴드</v>
          </cell>
          <cell r="D58" t="str">
            <v>HIPVC36mm</v>
          </cell>
          <cell r="E58" t="str">
            <v>EA</v>
          </cell>
          <cell r="F58">
            <v>750</v>
          </cell>
        </row>
        <row r="59">
          <cell r="A59" t="str">
            <v>d054</v>
          </cell>
          <cell r="B59">
            <v>54</v>
          </cell>
          <cell r="C59" t="str">
            <v>노말밴드</v>
          </cell>
          <cell r="D59" t="str">
            <v>HIPVC42mm</v>
          </cell>
          <cell r="E59" t="str">
            <v>EA</v>
          </cell>
          <cell r="F59">
            <v>950</v>
          </cell>
        </row>
        <row r="60">
          <cell r="A60" t="str">
            <v>d055</v>
          </cell>
          <cell r="B60">
            <v>55</v>
          </cell>
          <cell r="C60" t="str">
            <v>노말밴드</v>
          </cell>
          <cell r="D60" t="str">
            <v>HIPVC54mm</v>
          </cell>
          <cell r="E60" t="str">
            <v>EA</v>
          </cell>
          <cell r="F60">
            <v>1430</v>
          </cell>
        </row>
        <row r="61">
          <cell r="A61" t="str">
            <v>d056</v>
          </cell>
          <cell r="B61">
            <v>56</v>
          </cell>
          <cell r="C61" t="str">
            <v>노말밴드</v>
          </cell>
          <cell r="D61" t="str">
            <v>S/T 28mm</v>
          </cell>
          <cell r="E61" t="str">
            <v>EA</v>
          </cell>
          <cell r="F61">
            <v>1440</v>
          </cell>
        </row>
        <row r="62">
          <cell r="A62" t="str">
            <v>d057</v>
          </cell>
          <cell r="B62">
            <v>57</v>
          </cell>
          <cell r="C62" t="str">
            <v>노말밴드</v>
          </cell>
          <cell r="D62" t="str">
            <v>S/T 36mm</v>
          </cell>
          <cell r="E62" t="str">
            <v>EA</v>
          </cell>
          <cell r="F62">
            <v>2240</v>
          </cell>
        </row>
        <row r="63">
          <cell r="A63" t="str">
            <v>d058</v>
          </cell>
          <cell r="B63">
            <v>58</v>
          </cell>
          <cell r="C63" t="str">
            <v>노말밴드</v>
          </cell>
          <cell r="D63" t="str">
            <v>S/T 42mm</v>
          </cell>
          <cell r="E63" t="str">
            <v>EA</v>
          </cell>
          <cell r="F63">
            <v>2640</v>
          </cell>
        </row>
        <row r="64">
          <cell r="A64" t="str">
            <v>d059</v>
          </cell>
          <cell r="B64">
            <v>59</v>
          </cell>
          <cell r="C64" t="str">
            <v>노말밴드</v>
          </cell>
          <cell r="D64" t="str">
            <v>S/T 54mm</v>
          </cell>
          <cell r="E64" t="str">
            <v>EA</v>
          </cell>
          <cell r="F64">
            <v>4000</v>
          </cell>
        </row>
        <row r="65">
          <cell r="A65" t="str">
            <v>d230</v>
          </cell>
          <cell r="B65">
            <v>230</v>
          </cell>
          <cell r="C65" t="str">
            <v>노말밴드</v>
          </cell>
          <cell r="D65" t="str">
            <v>S/T 104mm</v>
          </cell>
          <cell r="E65" t="str">
            <v>EA</v>
          </cell>
          <cell r="F65">
            <v>18400</v>
          </cell>
        </row>
        <row r="66">
          <cell r="A66" t="str">
            <v>d206</v>
          </cell>
          <cell r="B66">
            <v>206</v>
          </cell>
          <cell r="C66" t="str">
            <v>녹막이  페 인 트</v>
          </cell>
          <cell r="D66" t="str">
            <v>2종 1급</v>
          </cell>
          <cell r="E66" t="str">
            <v>ℓ</v>
          </cell>
          <cell r="F66">
            <v>0</v>
          </cell>
        </row>
        <row r="67">
          <cell r="A67" t="str">
            <v>d211</v>
          </cell>
          <cell r="B67">
            <v>211</v>
          </cell>
          <cell r="C67" t="str">
            <v>ㄷ 형강</v>
          </cell>
          <cell r="D67" t="str">
            <v>5.0t 100x50</v>
          </cell>
          <cell r="E67" t="str">
            <v>EA</v>
          </cell>
          <cell r="F67">
            <v>300</v>
          </cell>
        </row>
        <row r="68">
          <cell r="A68" t="str">
            <v>d064</v>
          </cell>
          <cell r="B68">
            <v>64</v>
          </cell>
          <cell r="C68" t="str">
            <v>동 압착 슬리브</v>
          </cell>
          <cell r="D68" t="str">
            <v>C형 100-38㎟</v>
          </cell>
          <cell r="E68" t="str">
            <v>EA</v>
          </cell>
          <cell r="F68">
            <v>2000</v>
          </cell>
          <cell r="G68">
            <v>0.15</v>
          </cell>
        </row>
        <row r="69">
          <cell r="A69" t="str">
            <v>d065</v>
          </cell>
          <cell r="B69">
            <v>65</v>
          </cell>
          <cell r="C69" t="str">
            <v>동 압착 슬리브</v>
          </cell>
          <cell r="D69" t="str">
            <v>C형 100㎟</v>
          </cell>
          <cell r="E69" t="str">
            <v>EA</v>
          </cell>
          <cell r="F69">
            <v>2375</v>
          </cell>
          <cell r="G69">
            <v>0.15</v>
          </cell>
        </row>
        <row r="70">
          <cell r="A70" t="str">
            <v>d066</v>
          </cell>
          <cell r="B70">
            <v>66</v>
          </cell>
          <cell r="C70" t="str">
            <v>동 압착 슬리브</v>
          </cell>
          <cell r="D70" t="str">
            <v>C형 150㎟</v>
          </cell>
          <cell r="E70" t="str">
            <v>EA</v>
          </cell>
          <cell r="F70">
            <v>2850</v>
          </cell>
          <cell r="G70">
            <v>0.15</v>
          </cell>
        </row>
        <row r="71">
          <cell r="A71" t="str">
            <v>d067</v>
          </cell>
          <cell r="B71">
            <v>67</v>
          </cell>
          <cell r="C71" t="str">
            <v>동 압착 슬리브</v>
          </cell>
          <cell r="D71" t="str">
            <v>C형 200㎟</v>
          </cell>
          <cell r="E71" t="str">
            <v>EA</v>
          </cell>
          <cell r="F71">
            <v>3800</v>
          </cell>
          <cell r="G71">
            <v>0.15</v>
          </cell>
        </row>
        <row r="72">
          <cell r="A72" t="str">
            <v>d060</v>
          </cell>
          <cell r="B72">
            <v>60</v>
          </cell>
          <cell r="C72" t="str">
            <v>동 압착 슬리브</v>
          </cell>
          <cell r="D72" t="str">
            <v>C형 22㎟</v>
          </cell>
          <cell r="E72" t="str">
            <v>EA</v>
          </cell>
          <cell r="F72">
            <v>950</v>
          </cell>
          <cell r="G72">
            <v>0.15</v>
          </cell>
        </row>
        <row r="73">
          <cell r="A73" t="str">
            <v>d068</v>
          </cell>
          <cell r="B73">
            <v>68</v>
          </cell>
          <cell r="C73" t="str">
            <v>동 압착 슬리브</v>
          </cell>
          <cell r="D73" t="str">
            <v>C형 250㎟</v>
          </cell>
          <cell r="E73" t="str">
            <v>EA</v>
          </cell>
          <cell r="F73">
            <v>4940</v>
          </cell>
          <cell r="G73">
            <v>0.15</v>
          </cell>
        </row>
        <row r="74">
          <cell r="A74" t="str">
            <v>d061</v>
          </cell>
          <cell r="B74">
            <v>61</v>
          </cell>
          <cell r="C74" t="str">
            <v>동 압착 슬리브</v>
          </cell>
          <cell r="D74" t="str">
            <v>C형 38㎟</v>
          </cell>
          <cell r="E74" t="str">
            <v>EA</v>
          </cell>
          <cell r="F74">
            <v>1235</v>
          </cell>
          <cell r="G74">
            <v>0.15</v>
          </cell>
        </row>
        <row r="75">
          <cell r="A75" t="str">
            <v>d069</v>
          </cell>
          <cell r="B75">
            <v>69</v>
          </cell>
          <cell r="C75" t="str">
            <v>동 압착 슬리브</v>
          </cell>
          <cell r="D75" t="str">
            <v>C형 400-50㎟</v>
          </cell>
          <cell r="E75" t="str">
            <v>EA</v>
          </cell>
          <cell r="F75">
            <v>11000</v>
          </cell>
          <cell r="G75">
            <v>0.15</v>
          </cell>
        </row>
        <row r="76">
          <cell r="A76" t="str">
            <v>d062</v>
          </cell>
          <cell r="B76">
            <v>62</v>
          </cell>
          <cell r="C76" t="str">
            <v>동 압착 슬리브</v>
          </cell>
          <cell r="D76" t="str">
            <v>C형 50㎟</v>
          </cell>
          <cell r="E76" t="str">
            <v>EA</v>
          </cell>
          <cell r="F76">
            <v>1520</v>
          </cell>
          <cell r="G76">
            <v>0.15</v>
          </cell>
        </row>
        <row r="77">
          <cell r="A77" t="str">
            <v>d063</v>
          </cell>
          <cell r="B77">
            <v>63</v>
          </cell>
          <cell r="C77" t="str">
            <v>동 압착 슬리브</v>
          </cell>
          <cell r="D77" t="str">
            <v>C형 80㎟</v>
          </cell>
          <cell r="E77" t="str">
            <v>EA</v>
          </cell>
          <cell r="F77">
            <v>1900</v>
          </cell>
          <cell r="G77">
            <v>0.15</v>
          </cell>
        </row>
        <row r="78">
          <cell r="A78" t="str">
            <v>d070</v>
          </cell>
          <cell r="B78">
            <v>70</v>
          </cell>
          <cell r="C78" t="str">
            <v>동 피뢰침</v>
          </cell>
          <cell r="D78" t="str">
            <v>14 x 485mm</v>
          </cell>
          <cell r="E78" t="str">
            <v>EA</v>
          </cell>
          <cell r="F78">
            <v>9000</v>
          </cell>
          <cell r="G78">
            <v>1.5</v>
          </cell>
        </row>
        <row r="79">
          <cell r="A79" t="str">
            <v>d077</v>
          </cell>
          <cell r="B79">
            <v>77</v>
          </cell>
          <cell r="C79" t="str">
            <v>동관단자</v>
          </cell>
          <cell r="D79" t="str">
            <v>2홀 100㎟</v>
          </cell>
          <cell r="E79" t="str">
            <v>EA</v>
          </cell>
          <cell r="F79">
            <v>1500</v>
          </cell>
        </row>
        <row r="80">
          <cell r="A80" t="str">
            <v>d072</v>
          </cell>
          <cell r="B80">
            <v>72</v>
          </cell>
          <cell r="C80" t="str">
            <v>동관단자</v>
          </cell>
          <cell r="D80" t="str">
            <v>2홀 14㎟</v>
          </cell>
          <cell r="E80" t="str">
            <v>EA</v>
          </cell>
          <cell r="F80">
            <v>330</v>
          </cell>
        </row>
        <row r="81">
          <cell r="A81" t="str">
            <v>d078</v>
          </cell>
          <cell r="B81">
            <v>78</v>
          </cell>
          <cell r="C81" t="str">
            <v>동관단자</v>
          </cell>
          <cell r="D81" t="str">
            <v>2홀 150㎟</v>
          </cell>
          <cell r="E81" t="str">
            <v>EA</v>
          </cell>
          <cell r="F81">
            <v>2400</v>
          </cell>
        </row>
        <row r="82">
          <cell r="A82" t="str">
            <v>d079</v>
          </cell>
          <cell r="B82">
            <v>79</v>
          </cell>
          <cell r="C82" t="str">
            <v>동관단자</v>
          </cell>
          <cell r="D82" t="str">
            <v>2홀 200㎟</v>
          </cell>
          <cell r="E82" t="str">
            <v>EA</v>
          </cell>
          <cell r="F82">
            <v>2800</v>
          </cell>
        </row>
        <row r="83">
          <cell r="A83" t="str">
            <v>d073</v>
          </cell>
          <cell r="B83">
            <v>73</v>
          </cell>
          <cell r="C83" t="str">
            <v>동관단자</v>
          </cell>
          <cell r="D83" t="str">
            <v>2홀 22㎟</v>
          </cell>
          <cell r="E83" t="str">
            <v>EA</v>
          </cell>
          <cell r="F83">
            <v>380</v>
          </cell>
        </row>
        <row r="84">
          <cell r="A84" t="str">
            <v>d080</v>
          </cell>
          <cell r="B84">
            <v>80</v>
          </cell>
          <cell r="C84" t="str">
            <v>동관단자</v>
          </cell>
          <cell r="D84" t="str">
            <v>2홀 250㎟</v>
          </cell>
          <cell r="E84" t="str">
            <v>EA</v>
          </cell>
          <cell r="F84">
            <v>3800</v>
          </cell>
        </row>
        <row r="85">
          <cell r="A85" t="str">
            <v>d081</v>
          </cell>
          <cell r="B85">
            <v>81</v>
          </cell>
          <cell r="C85" t="str">
            <v>동관단자</v>
          </cell>
          <cell r="D85" t="str">
            <v>2홀 325㎟</v>
          </cell>
          <cell r="E85" t="str">
            <v>EA</v>
          </cell>
          <cell r="F85">
            <v>6500</v>
          </cell>
        </row>
        <row r="86">
          <cell r="A86" t="str">
            <v>d074</v>
          </cell>
          <cell r="B86">
            <v>74</v>
          </cell>
          <cell r="C86" t="str">
            <v>동관단자</v>
          </cell>
          <cell r="D86" t="str">
            <v>2홀 38㎟</v>
          </cell>
          <cell r="E86" t="str">
            <v>EA</v>
          </cell>
          <cell r="F86">
            <v>520</v>
          </cell>
        </row>
        <row r="87">
          <cell r="A87" t="str">
            <v>d082</v>
          </cell>
          <cell r="B87">
            <v>82</v>
          </cell>
          <cell r="C87" t="str">
            <v>동관단자</v>
          </cell>
          <cell r="D87" t="str">
            <v>2홀 400㎟</v>
          </cell>
          <cell r="E87" t="str">
            <v>EA</v>
          </cell>
          <cell r="F87">
            <v>8000</v>
          </cell>
        </row>
        <row r="88">
          <cell r="A88" t="str">
            <v>d075</v>
          </cell>
          <cell r="B88">
            <v>75</v>
          </cell>
          <cell r="C88" t="str">
            <v>동관단자</v>
          </cell>
          <cell r="D88" t="str">
            <v>2홀 60㎟</v>
          </cell>
          <cell r="E88" t="str">
            <v>EA</v>
          </cell>
          <cell r="F88">
            <v>800</v>
          </cell>
        </row>
        <row r="89">
          <cell r="A89" t="str">
            <v>d076</v>
          </cell>
          <cell r="B89">
            <v>76</v>
          </cell>
          <cell r="C89" t="str">
            <v>동관단자</v>
          </cell>
          <cell r="D89" t="str">
            <v>2홀 80㎟</v>
          </cell>
          <cell r="E89" t="str">
            <v>EA</v>
          </cell>
          <cell r="F89">
            <v>990</v>
          </cell>
        </row>
        <row r="90">
          <cell r="A90" t="str">
            <v>d071</v>
          </cell>
          <cell r="B90">
            <v>71</v>
          </cell>
          <cell r="C90" t="str">
            <v>동관단자</v>
          </cell>
          <cell r="D90" t="str">
            <v>2홀 8㎟</v>
          </cell>
          <cell r="E90" t="str">
            <v>EA</v>
          </cell>
          <cell r="F90">
            <v>280</v>
          </cell>
        </row>
        <row r="91">
          <cell r="A91" t="str">
            <v>d083</v>
          </cell>
          <cell r="B91">
            <v>83</v>
          </cell>
          <cell r="C91" t="str">
            <v>동축케이블(T.V)</v>
          </cell>
          <cell r="D91" t="str">
            <v>ECX 5C-2V</v>
          </cell>
          <cell r="E91" t="str">
            <v>M</v>
          </cell>
          <cell r="F91">
            <v>330</v>
          </cell>
          <cell r="K91">
            <v>1.7999999999999999E-2</v>
          </cell>
        </row>
        <row r="92">
          <cell r="A92" t="str">
            <v>d084</v>
          </cell>
          <cell r="B92">
            <v>84</v>
          </cell>
          <cell r="C92" t="str">
            <v>리미트 S/W</v>
          </cell>
          <cell r="D92" t="str">
            <v>250V15A 로라레바형</v>
          </cell>
          <cell r="E92" t="str">
            <v>EA</v>
          </cell>
          <cell r="F92">
            <v>5100</v>
          </cell>
          <cell r="G92">
            <v>0.12</v>
          </cell>
        </row>
        <row r="93">
          <cell r="A93" t="str">
            <v>d085</v>
          </cell>
          <cell r="B93">
            <v>85</v>
          </cell>
          <cell r="C93" t="str">
            <v>모  래</v>
          </cell>
          <cell r="D93" t="str">
            <v>세사</v>
          </cell>
          <cell r="E93" t="str">
            <v>㎣</v>
          </cell>
          <cell r="F93">
            <v>7000</v>
          </cell>
        </row>
        <row r="94">
          <cell r="A94" t="str">
            <v>d086</v>
          </cell>
          <cell r="B94">
            <v>86</v>
          </cell>
          <cell r="C94" t="str">
            <v>발신기</v>
          </cell>
          <cell r="D94" t="str">
            <v>2급(보통형)</v>
          </cell>
          <cell r="E94" t="str">
            <v>EA</v>
          </cell>
          <cell r="F94">
            <v>3400</v>
          </cell>
          <cell r="G94">
            <v>0.3</v>
          </cell>
        </row>
        <row r="95">
          <cell r="A95" t="str">
            <v>d200</v>
          </cell>
          <cell r="B95">
            <v>200</v>
          </cell>
          <cell r="C95" t="str">
            <v>발전기 접속함</v>
          </cell>
          <cell r="D95" t="str">
            <v>접속자 200A</v>
          </cell>
          <cell r="E95" t="str">
            <v>면</v>
          </cell>
          <cell r="F95">
            <v>0</v>
          </cell>
          <cell r="G95">
            <v>0.92200000000000004</v>
          </cell>
        </row>
        <row r="96">
          <cell r="A96" t="str">
            <v>d087</v>
          </cell>
          <cell r="B96">
            <v>87</v>
          </cell>
          <cell r="C96" t="str">
            <v>백열등기구</v>
          </cell>
          <cell r="D96" t="str">
            <v>220V 100W 방폭증</v>
          </cell>
          <cell r="E96" t="str">
            <v>SET</v>
          </cell>
          <cell r="F96">
            <v>56000</v>
          </cell>
          <cell r="G96">
            <v>0.36</v>
          </cell>
        </row>
        <row r="97">
          <cell r="A97" t="str">
            <v>d197</v>
          </cell>
          <cell r="B97">
            <v>197</v>
          </cell>
          <cell r="C97" t="str">
            <v>백열등기구</v>
          </cell>
          <cell r="D97" t="str">
            <v>직부형</v>
          </cell>
          <cell r="E97" t="str">
            <v>SET</v>
          </cell>
          <cell r="F97">
            <v>5000</v>
          </cell>
          <cell r="G97">
            <v>0.18</v>
          </cell>
        </row>
        <row r="98">
          <cell r="A98" t="str">
            <v>d088</v>
          </cell>
          <cell r="B98">
            <v>88</v>
          </cell>
          <cell r="C98" t="str">
            <v>백열전구</v>
          </cell>
          <cell r="D98" t="str">
            <v>220V 60W</v>
          </cell>
          <cell r="E98" t="str">
            <v>EA</v>
          </cell>
          <cell r="F98">
            <v>220</v>
          </cell>
        </row>
        <row r="99">
          <cell r="A99" t="str">
            <v>d091</v>
          </cell>
          <cell r="B99">
            <v>91</v>
          </cell>
          <cell r="C99" t="str">
            <v>브스바</v>
          </cell>
          <cell r="D99" t="str">
            <v>100x100x1000mm(8.9)</v>
          </cell>
          <cell r="E99" t="str">
            <v>Kg</v>
          </cell>
          <cell r="F99">
            <v>2850</v>
          </cell>
          <cell r="H99">
            <v>0.13</v>
          </cell>
          <cell r="M99">
            <v>0.09</v>
          </cell>
        </row>
        <row r="100">
          <cell r="A100" t="str">
            <v>d089</v>
          </cell>
          <cell r="B100">
            <v>89</v>
          </cell>
          <cell r="C100" t="str">
            <v>브스바</v>
          </cell>
          <cell r="D100" t="str">
            <v>3.0mm x 25(0.66)</v>
          </cell>
          <cell r="E100" t="str">
            <v>Kg</v>
          </cell>
          <cell r="F100">
            <v>2850</v>
          </cell>
          <cell r="H100">
            <v>0.12</v>
          </cell>
          <cell r="M100">
            <v>0.08</v>
          </cell>
        </row>
        <row r="101">
          <cell r="A101" t="str">
            <v>d090</v>
          </cell>
          <cell r="B101">
            <v>90</v>
          </cell>
          <cell r="C101" t="str">
            <v>브스바</v>
          </cell>
          <cell r="D101" t="str">
            <v>3.0mm x 50(1.33)</v>
          </cell>
          <cell r="E101" t="str">
            <v>Kg</v>
          </cell>
          <cell r="F101">
            <v>2850</v>
          </cell>
          <cell r="H101">
            <v>0.12</v>
          </cell>
          <cell r="M101">
            <v>0.08</v>
          </cell>
        </row>
        <row r="102">
          <cell r="A102" t="str">
            <v>d092</v>
          </cell>
          <cell r="B102">
            <v>92</v>
          </cell>
          <cell r="C102" t="str">
            <v>비디오폰</v>
          </cell>
          <cell r="D102" t="str">
            <v xml:space="preserve">CH 911SV 화재,방범,가스 </v>
          </cell>
          <cell r="E102" t="str">
            <v>SET</v>
          </cell>
          <cell r="F102">
            <v>440000</v>
          </cell>
          <cell r="G102">
            <v>0.44</v>
          </cell>
        </row>
        <row r="103">
          <cell r="A103" t="str">
            <v>d095</v>
          </cell>
          <cell r="B103">
            <v>95</v>
          </cell>
          <cell r="C103" t="str">
            <v>세프티 S/W</v>
          </cell>
          <cell r="D103" t="str">
            <v>3P 100A</v>
          </cell>
          <cell r="E103" t="str">
            <v>EA</v>
          </cell>
          <cell r="F103">
            <v>56300</v>
          </cell>
          <cell r="G103">
            <v>0.4</v>
          </cell>
        </row>
        <row r="104">
          <cell r="A104" t="str">
            <v>d096</v>
          </cell>
          <cell r="B104">
            <v>96</v>
          </cell>
          <cell r="C104" t="str">
            <v>세프티 S/W</v>
          </cell>
          <cell r="D104" t="str">
            <v>3P 200A</v>
          </cell>
          <cell r="E104" t="str">
            <v>EA</v>
          </cell>
          <cell r="F104">
            <v>112500</v>
          </cell>
          <cell r="G104">
            <v>0.55000000000000004</v>
          </cell>
        </row>
        <row r="105">
          <cell r="A105" t="str">
            <v>d093</v>
          </cell>
          <cell r="B105">
            <v>93</v>
          </cell>
          <cell r="C105" t="str">
            <v>세프티 S/W</v>
          </cell>
          <cell r="D105" t="str">
            <v>3P 30A</v>
          </cell>
          <cell r="E105" t="str">
            <v>EA</v>
          </cell>
          <cell r="F105">
            <v>22500</v>
          </cell>
          <cell r="G105">
            <v>0.2</v>
          </cell>
        </row>
        <row r="106">
          <cell r="A106" t="str">
            <v>d094</v>
          </cell>
          <cell r="B106">
            <v>94</v>
          </cell>
          <cell r="C106" t="str">
            <v>세프티 S/W</v>
          </cell>
          <cell r="D106" t="str">
            <v>3P 60A</v>
          </cell>
          <cell r="E106" t="str">
            <v>EA</v>
          </cell>
          <cell r="F106">
            <v>30400</v>
          </cell>
          <cell r="G106">
            <v>0.3</v>
          </cell>
        </row>
        <row r="107">
          <cell r="A107" t="str">
            <v>d097</v>
          </cell>
          <cell r="B107">
            <v>97</v>
          </cell>
          <cell r="C107" t="str">
            <v>셋트 앙카</v>
          </cell>
          <cell r="D107" t="str">
            <v>1/2" x 100</v>
          </cell>
          <cell r="E107" t="str">
            <v>EA</v>
          </cell>
          <cell r="F107">
            <v>140</v>
          </cell>
          <cell r="G107">
            <v>0.08</v>
          </cell>
          <cell r="M107">
            <v>3.5999999999999997E-2</v>
          </cell>
        </row>
        <row r="108">
          <cell r="A108" t="str">
            <v>d098</v>
          </cell>
          <cell r="B108">
            <v>98</v>
          </cell>
          <cell r="C108" t="str">
            <v>수신기</v>
          </cell>
          <cell r="D108" t="str">
            <v>P형 1급 5CC</v>
          </cell>
          <cell r="E108" t="str">
            <v>대</v>
          </cell>
          <cell r="F108">
            <v>180000</v>
          </cell>
          <cell r="G108">
            <v>7.5</v>
          </cell>
        </row>
        <row r="109">
          <cell r="A109" t="str">
            <v>d099</v>
          </cell>
          <cell r="B109">
            <v>99</v>
          </cell>
          <cell r="C109" t="str">
            <v>스위치 박스</v>
          </cell>
          <cell r="D109" t="str">
            <v>S/W BOX 54mm 1EA</v>
          </cell>
          <cell r="E109" t="str">
            <v>EA</v>
          </cell>
          <cell r="F109">
            <v>440</v>
          </cell>
          <cell r="G109">
            <v>0.2</v>
          </cell>
        </row>
        <row r="110">
          <cell r="A110" t="str">
            <v>d100</v>
          </cell>
          <cell r="B110">
            <v>100</v>
          </cell>
          <cell r="C110" t="str">
            <v>스위치(매입램프)</v>
          </cell>
          <cell r="D110" t="str">
            <v>250V15A1구 ALW1111</v>
          </cell>
          <cell r="E110" t="str">
            <v>EA</v>
          </cell>
          <cell r="F110">
            <v>820</v>
          </cell>
          <cell r="G110">
            <v>6.5000000000000002E-2</v>
          </cell>
        </row>
        <row r="111">
          <cell r="A111" t="str">
            <v>d101</v>
          </cell>
          <cell r="B111">
            <v>101</v>
          </cell>
          <cell r="C111" t="str">
            <v>스위치(매입램프)</v>
          </cell>
          <cell r="D111" t="str">
            <v>250V15A2구 ALW1111</v>
          </cell>
          <cell r="E111" t="str">
            <v>EA</v>
          </cell>
          <cell r="F111">
            <v>1080</v>
          </cell>
          <cell r="G111">
            <v>7.8E-2</v>
          </cell>
        </row>
        <row r="112">
          <cell r="A112" t="str">
            <v>d102</v>
          </cell>
          <cell r="B112">
            <v>102</v>
          </cell>
          <cell r="C112" t="str">
            <v>스위치(매입램프)</v>
          </cell>
          <cell r="D112" t="str">
            <v>250V15A3구 ALW1111</v>
          </cell>
          <cell r="E112" t="str">
            <v>EA</v>
          </cell>
          <cell r="F112">
            <v>2600</v>
          </cell>
          <cell r="G112">
            <v>9.0999999999999998E-2</v>
          </cell>
        </row>
        <row r="113">
          <cell r="A113" t="str">
            <v>d103</v>
          </cell>
          <cell r="B113">
            <v>103</v>
          </cell>
          <cell r="C113" t="str">
            <v>스위치(매입램프)</v>
          </cell>
          <cell r="D113" t="str">
            <v>250V15A3로 ALW1111</v>
          </cell>
          <cell r="E113" t="str">
            <v>EA</v>
          </cell>
          <cell r="F113">
            <v>1004</v>
          </cell>
          <cell r="G113">
            <v>9.5000000000000001E-2</v>
          </cell>
        </row>
        <row r="114">
          <cell r="A114" t="str">
            <v>d207</v>
          </cell>
          <cell r="B114">
            <v>207</v>
          </cell>
          <cell r="C114" t="str">
            <v>신         너</v>
          </cell>
          <cell r="D114" t="str">
            <v>1종 1급 DR291</v>
          </cell>
          <cell r="E114" t="str">
            <v>ℓ</v>
          </cell>
          <cell r="F114">
            <v>0</v>
          </cell>
        </row>
        <row r="115">
          <cell r="A115" t="str">
            <v>d104</v>
          </cell>
          <cell r="B115">
            <v>104</v>
          </cell>
          <cell r="C115" t="str">
            <v>아우트레트 박스</v>
          </cell>
          <cell r="D115" t="str">
            <v>4각BOX 54mm</v>
          </cell>
          <cell r="E115" t="str">
            <v>EA</v>
          </cell>
          <cell r="F115">
            <v>489</v>
          </cell>
          <cell r="G115">
            <v>0.2</v>
          </cell>
        </row>
        <row r="116">
          <cell r="A116" t="str">
            <v>d105</v>
          </cell>
          <cell r="B116">
            <v>105</v>
          </cell>
          <cell r="C116" t="str">
            <v>아우트레트 박스</v>
          </cell>
          <cell r="D116" t="str">
            <v>8각BOX 54mm</v>
          </cell>
          <cell r="E116" t="str">
            <v>EA</v>
          </cell>
          <cell r="F116">
            <v>445</v>
          </cell>
          <cell r="G116">
            <v>0.2</v>
          </cell>
        </row>
        <row r="117">
          <cell r="A117" t="str">
            <v>d106</v>
          </cell>
          <cell r="B117">
            <v>106</v>
          </cell>
          <cell r="C117" t="str">
            <v>아우트레트 박스</v>
          </cell>
          <cell r="D117" t="str">
            <v>S/WBOX 54mm</v>
          </cell>
          <cell r="E117" t="str">
            <v>EA</v>
          </cell>
          <cell r="F117">
            <v>360</v>
          </cell>
          <cell r="G117">
            <v>0.2</v>
          </cell>
        </row>
        <row r="118">
          <cell r="A118" t="str">
            <v>d213</v>
          </cell>
          <cell r="B118">
            <v>213</v>
          </cell>
          <cell r="C118" t="str">
            <v>앵 카 볼 트</v>
          </cell>
          <cell r="D118" t="str">
            <v>13MM(1/2)x125L</v>
          </cell>
          <cell r="E118" t="str">
            <v>EA</v>
          </cell>
          <cell r="F118">
            <v>145</v>
          </cell>
        </row>
        <row r="119">
          <cell r="A119" t="str">
            <v>d210</v>
          </cell>
          <cell r="B119">
            <v>210</v>
          </cell>
          <cell r="C119" t="str">
            <v>연   마   지</v>
          </cell>
          <cell r="D119" t="str">
            <v>22.8 x 25Cm</v>
          </cell>
          <cell r="F119">
            <v>0</v>
          </cell>
        </row>
        <row r="120">
          <cell r="A120" t="str">
            <v>d107</v>
          </cell>
          <cell r="B120">
            <v>107</v>
          </cell>
          <cell r="C120" t="str">
            <v>오뚜기식 제어기</v>
          </cell>
          <cell r="D120" t="str">
            <v>부력식형</v>
          </cell>
          <cell r="E120" t="str">
            <v>EA</v>
          </cell>
          <cell r="F120">
            <v>33000</v>
          </cell>
          <cell r="G120">
            <v>0.08</v>
          </cell>
        </row>
        <row r="121">
          <cell r="A121" t="str">
            <v>d108</v>
          </cell>
          <cell r="B121">
            <v>108</v>
          </cell>
          <cell r="C121" t="str">
            <v>위샤캡</v>
          </cell>
          <cell r="D121" t="str">
            <v>S/T 28mm</v>
          </cell>
          <cell r="E121" t="str">
            <v>EA</v>
          </cell>
          <cell r="F121">
            <v>2100</v>
          </cell>
          <cell r="G121">
            <v>0.03</v>
          </cell>
        </row>
        <row r="122">
          <cell r="A122" t="str">
            <v>d109</v>
          </cell>
          <cell r="B122">
            <v>109</v>
          </cell>
          <cell r="C122" t="str">
            <v>위샤캡</v>
          </cell>
          <cell r="D122" t="str">
            <v>S/T 36mm</v>
          </cell>
          <cell r="E122" t="str">
            <v>EA</v>
          </cell>
          <cell r="F122">
            <v>2480</v>
          </cell>
          <cell r="G122">
            <v>0.04</v>
          </cell>
        </row>
        <row r="123">
          <cell r="A123" t="str">
            <v>d110</v>
          </cell>
          <cell r="B123">
            <v>110</v>
          </cell>
          <cell r="C123" t="str">
            <v>위샤캡</v>
          </cell>
          <cell r="D123" t="str">
            <v>S/T 42mm</v>
          </cell>
          <cell r="E123" t="str">
            <v>EA</v>
          </cell>
          <cell r="F123">
            <v>2770</v>
          </cell>
          <cell r="G123">
            <v>0.04</v>
          </cell>
        </row>
        <row r="124">
          <cell r="A124" t="str">
            <v>d111</v>
          </cell>
          <cell r="B124">
            <v>111</v>
          </cell>
          <cell r="C124" t="str">
            <v>위샤캡</v>
          </cell>
          <cell r="D124" t="str">
            <v>S/T 54mm</v>
          </cell>
          <cell r="E124" t="str">
            <v>EA</v>
          </cell>
          <cell r="F124">
            <v>3440</v>
          </cell>
          <cell r="G124">
            <v>0.04</v>
          </cell>
        </row>
        <row r="125">
          <cell r="A125" t="str">
            <v>d229</v>
          </cell>
          <cell r="B125">
            <v>229</v>
          </cell>
          <cell r="C125" t="str">
            <v>위샤캡</v>
          </cell>
          <cell r="D125" t="str">
            <v>S/T 104mm</v>
          </cell>
          <cell r="E125" t="str">
            <v>EA</v>
          </cell>
          <cell r="F125">
            <v>23906</v>
          </cell>
          <cell r="G125">
            <v>0.04</v>
          </cell>
        </row>
        <row r="126">
          <cell r="A126" t="str">
            <v>d212</v>
          </cell>
          <cell r="B126">
            <v>212</v>
          </cell>
          <cell r="C126" t="str">
            <v>유니스트러트 챤넬</v>
          </cell>
          <cell r="D126" t="str">
            <v>2.3t 42x42</v>
          </cell>
          <cell r="E126" t="str">
            <v>EA</v>
          </cell>
          <cell r="F126">
            <v>0</v>
          </cell>
        </row>
        <row r="127">
          <cell r="A127" t="str">
            <v>d205</v>
          </cell>
          <cell r="B127">
            <v>205</v>
          </cell>
          <cell r="C127" t="str">
            <v>은            분</v>
          </cell>
          <cell r="E127" t="str">
            <v>ℓ</v>
          </cell>
          <cell r="F127">
            <v>0</v>
          </cell>
        </row>
        <row r="128">
          <cell r="A128" t="str">
            <v>d112</v>
          </cell>
          <cell r="B128">
            <v>112</v>
          </cell>
          <cell r="C128" t="str">
            <v>작은나사</v>
          </cell>
          <cell r="D128" t="str">
            <v>황동 1/8"x1 1/4"</v>
          </cell>
          <cell r="E128" t="str">
            <v>EA</v>
          </cell>
          <cell r="F128">
            <v>4.5999999999999996</v>
          </cell>
        </row>
        <row r="129">
          <cell r="A129" t="str">
            <v>d113</v>
          </cell>
          <cell r="B129">
            <v>113</v>
          </cell>
          <cell r="C129" t="str">
            <v>장미전구</v>
          </cell>
          <cell r="D129" t="str">
            <v>220(V) x 20W전자식</v>
          </cell>
          <cell r="E129" t="str">
            <v>EA</v>
          </cell>
          <cell r="F129">
            <v>7500</v>
          </cell>
          <cell r="G129">
            <v>0.245</v>
          </cell>
        </row>
        <row r="130">
          <cell r="A130" t="str">
            <v>d116</v>
          </cell>
          <cell r="B130">
            <v>116</v>
          </cell>
          <cell r="C130" t="str">
            <v>전  선</v>
          </cell>
          <cell r="D130" t="str">
            <v>CPEV 0.65mm 10P</v>
          </cell>
          <cell r="E130" t="str">
            <v>M</v>
          </cell>
          <cell r="F130">
            <v>523</v>
          </cell>
          <cell r="J130">
            <v>0.18</v>
          </cell>
        </row>
        <row r="131">
          <cell r="A131" t="str">
            <v>d114</v>
          </cell>
          <cell r="B131">
            <v>114</v>
          </cell>
          <cell r="C131" t="str">
            <v>전극봉식 제어기</v>
          </cell>
          <cell r="D131" t="str">
            <v>3선 3극</v>
          </cell>
          <cell r="E131" t="str">
            <v>EA</v>
          </cell>
          <cell r="F131">
            <v>33000</v>
          </cell>
          <cell r="G131">
            <v>0.08</v>
          </cell>
        </row>
        <row r="132">
          <cell r="A132" t="str">
            <v>d115</v>
          </cell>
          <cell r="B132">
            <v>115</v>
          </cell>
          <cell r="C132" t="str">
            <v>전기맨홀</v>
          </cell>
          <cell r="D132" t="str">
            <v>Ø950(Ø750)소형</v>
          </cell>
          <cell r="E132" t="str">
            <v>EA</v>
          </cell>
          <cell r="F132">
            <v>365000</v>
          </cell>
        </row>
        <row r="133">
          <cell r="A133" t="str">
            <v>d117</v>
          </cell>
          <cell r="B133">
            <v>117</v>
          </cell>
          <cell r="C133" t="str">
            <v>전선</v>
          </cell>
          <cell r="D133" t="str">
            <v>CV 5.5㎟/1C</v>
          </cell>
          <cell r="E133" t="str">
            <v>M</v>
          </cell>
          <cell r="F133">
            <v>270</v>
          </cell>
          <cell r="G133">
            <v>0.01</v>
          </cell>
        </row>
        <row r="134">
          <cell r="A134" t="str">
            <v>d118</v>
          </cell>
          <cell r="B134">
            <v>118</v>
          </cell>
          <cell r="C134" t="str">
            <v>전선</v>
          </cell>
          <cell r="D134" t="str">
            <v>CV 8㎟/1C</v>
          </cell>
          <cell r="E134" t="str">
            <v>M</v>
          </cell>
          <cell r="F134">
            <v>350</v>
          </cell>
          <cell r="G134">
            <v>0.02</v>
          </cell>
        </row>
        <row r="135">
          <cell r="A135" t="str">
            <v>d119</v>
          </cell>
          <cell r="B135">
            <v>119</v>
          </cell>
          <cell r="C135" t="str">
            <v>전선</v>
          </cell>
          <cell r="D135" t="str">
            <v>CV 14㎟/1C</v>
          </cell>
          <cell r="E135" t="str">
            <v>M</v>
          </cell>
          <cell r="F135">
            <v>615</v>
          </cell>
          <cell r="G135">
            <v>0.02</v>
          </cell>
        </row>
        <row r="136">
          <cell r="A136" t="str">
            <v>d120</v>
          </cell>
          <cell r="B136">
            <v>120</v>
          </cell>
          <cell r="C136" t="str">
            <v>전선</v>
          </cell>
          <cell r="D136" t="str">
            <v>CV 22㎟/1C</v>
          </cell>
          <cell r="E136" t="str">
            <v>M</v>
          </cell>
          <cell r="F136">
            <v>812</v>
          </cell>
          <cell r="G136">
            <v>3.1E-2</v>
          </cell>
        </row>
        <row r="137">
          <cell r="A137" t="str">
            <v>d121</v>
          </cell>
          <cell r="B137">
            <v>121</v>
          </cell>
          <cell r="C137" t="str">
            <v>전선</v>
          </cell>
          <cell r="D137" t="str">
            <v>CV 38㎟/1C</v>
          </cell>
          <cell r="E137" t="str">
            <v>M</v>
          </cell>
          <cell r="F137">
            <v>1250</v>
          </cell>
          <cell r="G137">
            <v>3.1E-2</v>
          </cell>
        </row>
        <row r="138">
          <cell r="A138" t="str">
            <v>d228</v>
          </cell>
          <cell r="B138">
            <v>228</v>
          </cell>
          <cell r="C138" t="str">
            <v>전선</v>
          </cell>
          <cell r="D138" t="str">
            <v>CV 100㎟/1C</v>
          </cell>
          <cell r="E138" t="str">
            <v>M</v>
          </cell>
          <cell r="F138">
            <v>3518</v>
          </cell>
          <cell r="G138">
            <v>6.4000000000000001E-2</v>
          </cell>
        </row>
        <row r="139">
          <cell r="A139" t="str">
            <v>d122</v>
          </cell>
          <cell r="B139">
            <v>122</v>
          </cell>
          <cell r="C139" t="str">
            <v>전선</v>
          </cell>
          <cell r="D139" t="str">
            <v>CVV 2.0㎟/1C</v>
          </cell>
          <cell r="E139" t="str">
            <v>M</v>
          </cell>
          <cell r="F139">
            <v>95</v>
          </cell>
          <cell r="G139">
            <v>0.01</v>
          </cell>
        </row>
        <row r="140">
          <cell r="A140" t="str">
            <v>d125</v>
          </cell>
          <cell r="B140">
            <v>125</v>
          </cell>
          <cell r="C140" t="str">
            <v>전선</v>
          </cell>
          <cell r="D140" t="str">
            <v>GV 100㎟</v>
          </cell>
          <cell r="E140" t="str">
            <v>M</v>
          </cell>
          <cell r="F140">
            <v>3518</v>
          </cell>
          <cell r="G140">
            <v>0.02</v>
          </cell>
        </row>
        <row r="141">
          <cell r="A141" t="str">
            <v>d128</v>
          </cell>
          <cell r="B141">
            <v>128</v>
          </cell>
          <cell r="C141" t="str">
            <v>전선</v>
          </cell>
          <cell r="D141" t="str">
            <v>GV 14㎟</v>
          </cell>
          <cell r="E141" t="str">
            <v>M</v>
          </cell>
          <cell r="F141">
            <v>715</v>
          </cell>
          <cell r="G141">
            <v>0.02</v>
          </cell>
        </row>
        <row r="142">
          <cell r="A142" t="str">
            <v>d123</v>
          </cell>
          <cell r="B142">
            <v>123</v>
          </cell>
          <cell r="C142" t="str">
            <v>전선</v>
          </cell>
          <cell r="D142" t="str">
            <v>GV 38㎟</v>
          </cell>
          <cell r="E142" t="str">
            <v>M</v>
          </cell>
          <cell r="F142">
            <v>1494</v>
          </cell>
          <cell r="G142">
            <v>3.1E-2</v>
          </cell>
        </row>
        <row r="143">
          <cell r="A143" t="str">
            <v>d126</v>
          </cell>
          <cell r="B143">
            <v>126</v>
          </cell>
          <cell r="C143" t="str">
            <v>전선</v>
          </cell>
          <cell r="D143" t="str">
            <v>GV 400㎟</v>
          </cell>
          <cell r="E143" t="str">
            <v>M</v>
          </cell>
          <cell r="F143">
            <v>13768</v>
          </cell>
          <cell r="G143">
            <v>2.5000000000000001E-2</v>
          </cell>
        </row>
        <row r="144">
          <cell r="A144" t="str">
            <v>d124</v>
          </cell>
          <cell r="B144">
            <v>124</v>
          </cell>
          <cell r="C144" t="str">
            <v>전선</v>
          </cell>
          <cell r="D144" t="str">
            <v>GV 50㎟</v>
          </cell>
          <cell r="E144" t="str">
            <v>M</v>
          </cell>
          <cell r="F144">
            <v>2006</v>
          </cell>
          <cell r="G144">
            <v>1.4999999999999999E-2</v>
          </cell>
        </row>
        <row r="145">
          <cell r="A145" t="str">
            <v>d214</v>
          </cell>
          <cell r="B145">
            <v>214</v>
          </cell>
          <cell r="C145" t="str">
            <v>전선</v>
          </cell>
          <cell r="D145" t="str">
            <v>GV 8㎟</v>
          </cell>
          <cell r="E145" t="str">
            <v>M</v>
          </cell>
          <cell r="F145">
            <v>414</v>
          </cell>
          <cell r="G145">
            <v>0.02</v>
          </cell>
        </row>
        <row r="146">
          <cell r="A146" t="str">
            <v>d127</v>
          </cell>
          <cell r="B146">
            <v>127</v>
          </cell>
          <cell r="C146" t="str">
            <v>전선</v>
          </cell>
          <cell r="D146" t="str">
            <v>HIV 2.0mm</v>
          </cell>
          <cell r="E146" t="str">
            <v>M</v>
          </cell>
          <cell r="F146">
            <v>94</v>
          </cell>
          <cell r="G146">
            <v>0.01</v>
          </cell>
        </row>
        <row r="147">
          <cell r="A147" t="str">
            <v>d129</v>
          </cell>
          <cell r="B147">
            <v>129</v>
          </cell>
          <cell r="C147" t="str">
            <v>전선</v>
          </cell>
          <cell r="D147" t="str">
            <v>HIV 5.5㎟</v>
          </cell>
          <cell r="E147" t="str">
            <v>M</v>
          </cell>
          <cell r="F147">
            <v>183</v>
          </cell>
          <cell r="G147">
            <v>0.01</v>
          </cell>
        </row>
        <row r="148">
          <cell r="A148" t="str">
            <v>d130</v>
          </cell>
          <cell r="B148">
            <v>130</v>
          </cell>
          <cell r="C148" t="str">
            <v>전선</v>
          </cell>
          <cell r="D148" t="str">
            <v>HIV 8㎟</v>
          </cell>
          <cell r="E148" t="str">
            <v>M</v>
          </cell>
          <cell r="F148">
            <v>265</v>
          </cell>
          <cell r="G148">
            <v>0.02</v>
          </cell>
        </row>
        <row r="149">
          <cell r="A149" t="str">
            <v>d131</v>
          </cell>
          <cell r="B149">
            <v>131</v>
          </cell>
          <cell r="C149" t="str">
            <v>전선</v>
          </cell>
          <cell r="D149" t="str">
            <v>TIV 0.8mm/2C</v>
          </cell>
          <cell r="E149" t="str">
            <v>M</v>
          </cell>
          <cell r="F149">
            <v>38</v>
          </cell>
          <cell r="I149">
            <v>1.4999999999999999E-2</v>
          </cell>
        </row>
        <row r="150">
          <cell r="A150" t="str">
            <v>d217</v>
          </cell>
          <cell r="B150">
            <v>217</v>
          </cell>
          <cell r="C150" t="str">
            <v>전선관</v>
          </cell>
          <cell r="D150" t="str">
            <v>ELP D : 30</v>
          </cell>
          <cell r="E150" t="str">
            <v>M</v>
          </cell>
          <cell r="F150">
            <v>305</v>
          </cell>
          <cell r="G150">
            <v>1.2E-2</v>
          </cell>
          <cell r="M150">
            <v>2.9000000000000001E-2</v>
          </cell>
        </row>
        <row r="151">
          <cell r="A151" t="str">
            <v>d218</v>
          </cell>
          <cell r="B151">
            <v>218</v>
          </cell>
          <cell r="C151" t="str">
            <v>전선관</v>
          </cell>
          <cell r="D151" t="str">
            <v>ELP D : 40</v>
          </cell>
          <cell r="E151" t="str">
            <v>M</v>
          </cell>
          <cell r="F151">
            <v>500</v>
          </cell>
          <cell r="G151">
            <v>1.2E-2</v>
          </cell>
          <cell r="M151">
            <v>2.9000000000000001E-2</v>
          </cell>
        </row>
        <row r="152">
          <cell r="A152" t="str">
            <v>d219</v>
          </cell>
          <cell r="B152">
            <v>219</v>
          </cell>
          <cell r="C152" t="str">
            <v>전선관</v>
          </cell>
          <cell r="D152" t="str">
            <v>ELP D : 50</v>
          </cell>
          <cell r="E152" t="str">
            <v>M</v>
          </cell>
          <cell r="F152">
            <v>630</v>
          </cell>
          <cell r="G152">
            <v>1.2E-2</v>
          </cell>
          <cell r="M152">
            <v>2.9000000000000001E-2</v>
          </cell>
        </row>
        <row r="153">
          <cell r="A153" t="str">
            <v>d220</v>
          </cell>
          <cell r="B153">
            <v>220</v>
          </cell>
          <cell r="C153" t="str">
            <v>전선관</v>
          </cell>
          <cell r="D153" t="str">
            <v>ELP D : 65</v>
          </cell>
          <cell r="E153" t="str">
            <v>M</v>
          </cell>
          <cell r="F153">
            <v>925</v>
          </cell>
          <cell r="G153">
            <v>1.4999999999999999E-2</v>
          </cell>
          <cell r="M153">
            <v>3.5000000000000003E-2</v>
          </cell>
        </row>
        <row r="154">
          <cell r="A154" t="str">
            <v>d132</v>
          </cell>
          <cell r="B154">
            <v>132</v>
          </cell>
          <cell r="C154" t="str">
            <v>전선관</v>
          </cell>
          <cell r="D154" t="str">
            <v>HIPVC 16mm</v>
          </cell>
          <cell r="E154" t="str">
            <v>M</v>
          </cell>
          <cell r="F154">
            <v>235</v>
          </cell>
          <cell r="G154">
            <v>0.05</v>
          </cell>
        </row>
        <row r="155">
          <cell r="A155" t="str">
            <v>d133</v>
          </cell>
          <cell r="B155">
            <v>133</v>
          </cell>
          <cell r="C155" t="str">
            <v>전선관</v>
          </cell>
          <cell r="D155" t="str">
            <v>HIPVC 22mm</v>
          </cell>
          <cell r="E155" t="str">
            <v>M</v>
          </cell>
          <cell r="F155">
            <v>283</v>
          </cell>
          <cell r="G155">
            <v>0.06</v>
          </cell>
        </row>
        <row r="156">
          <cell r="A156" t="str">
            <v>d134</v>
          </cell>
          <cell r="B156">
            <v>134</v>
          </cell>
          <cell r="C156" t="str">
            <v>전선관</v>
          </cell>
          <cell r="D156" t="str">
            <v>HIPVC 28mm</v>
          </cell>
          <cell r="E156" t="str">
            <v>M</v>
          </cell>
          <cell r="F156">
            <v>548</v>
          </cell>
          <cell r="G156">
            <v>0.08</v>
          </cell>
        </row>
        <row r="157">
          <cell r="A157" t="str">
            <v>d135</v>
          </cell>
          <cell r="B157">
            <v>135</v>
          </cell>
          <cell r="C157" t="str">
            <v>전선관</v>
          </cell>
          <cell r="D157" t="str">
            <v>HIPVC 36mm</v>
          </cell>
          <cell r="E157" t="str">
            <v>M</v>
          </cell>
          <cell r="F157">
            <v>760</v>
          </cell>
          <cell r="G157">
            <v>0.01</v>
          </cell>
        </row>
        <row r="158">
          <cell r="A158" t="str">
            <v>d136</v>
          </cell>
          <cell r="B158">
            <v>136</v>
          </cell>
          <cell r="C158" t="str">
            <v>전선관</v>
          </cell>
          <cell r="D158" t="str">
            <v>HIPVC 42mm</v>
          </cell>
          <cell r="E158" t="str">
            <v>M</v>
          </cell>
          <cell r="F158">
            <v>996</v>
          </cell>
          <cell r="G158">
            <v>0.13</v>
          </cell>
        </row>
        <row r="159">
          <cell r="A159" t="str">
            <v>d137</v>
          </cell>
          <cell r="B159">
            <v>137</v>
          </cell>
          <cell r="C159" t="str">
            <v>전선관</v>
          </cell>
          <cell r="D159" t="str">
            <v>HIPVC 54mm</v>
          </cell>
          <cell r="E159" t="str">
            <v>M</v>
          </cell>
          <cell r="F159">
            <v>1413</v>
          </cell>
          <cell r="G159">
            <v>0.19</v>
          </cell>
        </row>
        <row r="160">
          <cell r="A160" t="str">
            <v>d138</v>
          </cell>
          <cell r="B160">
            <v>138</v>
          </cell>
          <cell r="C160" t="str">
            <v>전선관</v>
          </cell>
          <cell r="D160" t="str">
            <v>S/T 16mm</v>
          </cell>
          <cell r="E160" t="str">
            <v>M</v>
          </cell>
          <cell r="F160">
            <v>665</v>
          </cell>
          <cell r="G160">
            <v>0.08</v>
          </cell>
        </row>
        <row r="161">
          <cell r="A161" t="str">
            <v>d139</v>
          </cell>
          <cell r="B161">
            <v>139</v>
          </cell>
          <cell r="C161" t="str">
            <v>전선관</v>
          </cell>
          <cell r="D161" t="str">
            <v>S/T 22mm</v>
          </cell>
          <cell r="E161" t="str">
            <v>M</v>
          </cell>
          <cell r="F161">
            <v>852</v>
          </cell>
          <cell r="G161">
            <v>0.11</v>
          </cell>
        </row>
        <row r="162">
          <cell r="A162" t="str">
            <v>d140</v>
          </cell>
          <cell r="B162">
            <v>140</v>
          </cell>
          <cell r="C162" t="str">
            <v>전선관</v>
          </cell>
          <cell r="D162" t="str">
            <v>S/T 28mm</v>
          </cell>
          <cell r="E162" t="str">
            <v>M</v>
          </cell>
          <cell r="F162">
            <v>1112</v>
          </cell>
          <cell r="G162">
            <v>0.14000000000000001</v>
          </cell>
        </row>
        <row r="163">
          <cell r="A163" t="str">
            <v>d141</v>
          </cell>
          <cell r="B163">
            <v>141</v>
          </cell>
          <cell r="C163" t="str">
            <v>전선관</v>
          </cell>
          <cell r="D163" t="str">
            <v>S/T 36mm</v>
          </cell>
          <cell r="E163" t="str">
            <v>M</v>
          </cell>
          <cell r="F163">
            <v>1365</v>
          </cell>
          <cell r="G163">
            <v>0.2</v>
          </cell>
        </row>
        <row r="164">
          <cell r="A164" t="str">
            <v>d142</v>
          </cell>
          <cell r="B164">
            <v>142</v>
          </cell>
          <cell r="C164" t="str">
            <v>전선관</v>
          </cell>
          <cell r="D164" t="str">
            <v>S/T 42mm</v>
          </cell>
          <cell r="E164" t="str">
            <v>M</v>
          </cell>
          <cell r="F164">
            <v>1582</v>
          </cell>
          <cell r="G164">
            <v>0.25</v>
          </cell>
        </row>
        <row r="165">
          <cell r="A165" t="str">
            <v>d143</v>
          </cell>
          <cell r="B165">
            <v>143</v>
          </cell>
          <cell r="C165" t="str">
            <v>전선관</v>
          </cell>
          <cell r="D165" t="str">
            <v>S/T 54mm</v>
          </cell>
          <cell r="E165" t="str">
            <v>M</v>
          </cell>
          <cell r="F165">
            <v>2206</v>
          </cell>
          <cell r="G165">
            <v>0.34</v>
          </cell>
        </row>
        <row r="166">
          <cell r="A166" t="str">
            <v>d227</v>
          </cell>
          <cell r="B166">
            <v>143</v>
          </cell>
          <cell r="C166" t="str">
            <v>전선관</v>
          </cell>
          <cell r="D166" t="str">
            <v>S/T 104mm</v>
          </cell>
          <cell r="E166" t="str">
            <v>M</v>
          </cell>
          <cell r="F166">
            <v>5019</v>
          </cell>
          <cell r="G166">
            <v>0.71</v>
          </cell>
        </row>
        <row r="167">
          <cell r="A167" t="str">
            <v>d144</v>
          </cell>
          <cell r="B167">
            <v>144</v>
          </cell>
          <cell r="C167" t="str">
            <v>전화 콘센트</v>
          </cell>
          <cell r="D167" t="str">
            <v>4P</v>
          </cell>
          <cell r="E167" t="str">
            <v>EA</v>
          </cell>
          <cell r="F167">
            <v>730</v>
          </cell>
          <cell r="I167">
            <v>7.0000000000000007E-2</v>
          </cell>
        </row>
        <row r="168">
          <cell r="A168" t="str">
            <v>d145</v>
          </cell>
          <cell r="B168">
            <v>145</v>
          </cell>
          <cell r="C168" t="str">
            <v>접지 단자함(SUS)</v>
          </cell>
          <cell r="D168" t="str">
            <v>1 CCT</v>
          </cell>
          <cell r="E168" t="str">
            <v>EA</v>
          </cell>
          <cell r="F168">
            <v>70000</v>
          </cell>
          <cell r="G168">
            <v>0.66</v>
          </cell>
        </row>
        <row r="169">
          <cell r="A169" t="str">
            <v>d146</v>
          </cell>
          <cell r="B169">
            <v>146</v>
          </cell>
          <cell r="C169" t="str">
            <v>접지동봉</v>
          </cell>
          <cell r="D169" t="str">
            <v>ø18 x 2400</v>
          </cell>
          <cell r="E169" t="str">
            <v>본</v>
          </cell>
          <cell r="F169">
            <v>5300</v>
          </cell>
          <cell r="G169">
            <v>0.2</v>
          </cell>
          <cell r="M169">
            <v>0.1</v>
          </cell>
        </row>
        <row r="170">
          <cell r="A170" t="str">
            <v>d195</v>
          </cell>
          <cell r="B170">
            <v>195</v>
          </cell>
          <cell r="C170" t="str">
            <v>접지목</v>
          </cell>
          <cell r="D170" t="str">
            <v>100x100x1000</v>
          </cell>
          <cell r="E170" t="str">
            <v>EA</v>
          </cell>
          <cell r="F170">
            <v>30000</v>
          </cell>
        </row>
        <row r="171">
          <cell r="A171" t="str">
            <v>d147</v>
          </cell>
          <cell r="B171">
            <v>147</v>
          </cell>
          <cell r="C171" t="str">
            <v>접지저항 저감제</v>
          </cell>
          <cell r="D171" t="str">
            <v>아스판-M</v>
          </cell>
          <cell r="E171" t="str">
            <v>포</v>
          </cell>
          <cell r="F171">
            <v>15000</v>
          </cell>
        </row>
        <row r="172">
          <cell r="A172" t="str">
            <v>d148</v>
          </cell>
          <cell r="B172">
            <v>148</v>
          </cell>
          <cell r="C172" t="str">
            <v>정온전선</v>
          </cell>
          <cell r="D172" t="str">
            <v>15W/M 220V</v>
          </cell>
          <cell r="E172" t="str">
            <v>M</v>
          </cell>
          <cell r="F172">
            <v>5600</v>
          </cell>
          <cell r="G172">
            <v>0.4</v>
          </cell>
        </row>
        <row r="173">
          <cell r="A173" t="str">
            <v>d149</v>
          </cell>
          <cell r="B173">
            <v>149</v>
          </cell>
          <cell r="C173" t="str">
            <v>주택용 분전반</v>
          </cell>
          <cell r="D173" t="str">
            <v>ME-4회로</v>
          </cell>
          <cell r="E173" t="str">
            <v>면</v>
          </cell>
          <cell r="F173">
            <v>21000</v>
          </cell>
          <cell r="G173">
            <v>0.43</v>
          </cell>
        </row>
        <row r="174">
          <cell r="A174" t="str">
            <v>d152</v>
          </cell>
          <cell r="B174">
            <v>152</v>
          </cell>
          <cell r="C174" t="str">
            <v>중간 단자함</v>
          </cell>
          <cell r="D174" t="str">
            <v>SUS 10P</v>
          </cell>
          <cell r="E174" t="str">
            <v>EA</v>
          </cell>
          <cell r="F174">
            <v>24800</v>
          </cell>
          <cell r="I174">
            <v>0.55000000000000004</v>
          </cell>
          <cell r="M174">
            <v>0.45</v>
          </cell>
        </row>
        <row r="175">
          <cell r="A175" t="str">
            <v>d153</v>
          </cell>
          <cell r="B175">
            <v>153</v>
          </cell>
          <cell r="C175" t="str">
            <v>중간단자함</v>
          </cell>
          <cell r="D175" t="str">
            <v>SUS 20P</v>
          </cell>
          <cell r="E175" t="str">
            <v>EA</v>
          </cell>
          <cell r="F175">
            <v>27600</v>
          </cell>
          <cell r="I175">
            <v>0.55000000000000004</v>
          </cell>
          <cell r="M175">
            <v>0.45</v>
          </cell>
        </row>
        <row r="176">
          <cell r="A176" t="str">
            <v>d150</v>
          </cell>
          <cell r="B176">
            <v>150</v>
          </cell>
          <cell r="C176" t="str">
            <v>철재분전함(D:SUS)</v>
          </cell>
          <cell r="D176" t="str">
            <v>450x300x150</v>
          </cell>
          <cell r="E176" t="str">
            <v>EA</v>
          </cell>
          <cell r="F176">
            <v>18000</v>
          </cell>
        </row>
        <row r="177">
          <cell r="A177" t="str">
            <v>d151</v>
          </cell>
          <cell r="B177">
            <v>151</v>
          </cell>
          <cell r="C177" t="str">
            <v>철재분전함(D:SUS)</v>
          </cell>
          <cell r="D177" t="str">
            <v>450x360X180</v>
          </cell>
          <cell r="E177" t="str">
            <v>EA</v>
          </cell>
          <cell r="F177">
            <v>21000</v>
          </cell>
        </row>
        <row r="178">
          <cell r="A178" t="str">
            <v>d154</v>
          </cell>
          <cell r="B178">
            <v>154</v>
          </cell>
          <cell r="C178" t="str">
            <v>커버 나이프 S/W</v>
          </cell>
          <cell r="D178" t="str">
            <v>3P 30A</v>
          </cell>
          <cell r="E178" t="str">
            <v>EA</v>
          </cell>
          <cell r="F178">
            <v>2304</v>
          </cell>
          <cell r="G178">
            <v>0.2</v>
          </cell>
        </row>
        <row r="179">
          <cell r="A179" t="str">
            <v>d155</v>
          </cell>
          <cell r="B179">
            <v>155</v>
          </cell>
          <cell r="C179" t="str">
            <v>커버 나이프 S/W</v>
          </cell>
          <cell r="D179" t="str">
            <v>쌍투 3P30A</v>
          </cell>
          <cell r="E179" t="str">
            <v>EA</v>
          </cell>
          <cell r="F179">
            <v>3372</v>
          </cell>
          <cell r="G179">
            <v>0.24</v>
          </cell>
        </row>
        <row r="180">
          <cell r="A180" t="str">
            <v>d156</v>
          </cell>
          <cell r="B180">
            <v>156</v>
          </cell>
          <cell r="C180" t="str">
            <v>콘센트</v>
          </cell>
          <cell r="D180" t="str">
            <v>250V15A1구(무)</v>
          </cell>
          <cell r="E180" t="str">
            <v>EA</v>
          </cell>
          <cell r="F180">
            <v>820</v>
          </cell>
          <cell r="G180">
            <v>6.5000000000000002E-2</v>
          </cell>
        </row>
        <row r="181">
          <cell r="A181" t="str">
            <v>d157</v>
          </cell>
          <cell r="B181">
            <v>157</v>
          </cell>
          <cell r="C181" t="str">
            <v>콘센트</v>
          </cell>
          <cell r="D181" t="str">
            <v>250V15A2구(접)</v>
          </cell>
          <cell r="E181" t="str">
            <v>EA</v>
          </cell>
          <cell r="F181">
            <v>1045</v>
          </cell>
          <cell r="G181">
            <v>6.5000000000000002E-2</v>
          </cell>
        </row>
        <row r="182">
          <cell r="A182" t="str">
            <v>d158</v>
          </cell>
          <cell r="B182">
            <v>158</v>
          </cell>
          <cell r="C182" t="str">
            <v>타임머(24H)</v>
          </cell>
          <cell r="D182" t="str">
            <v>220V25A최소15분</v>
          </cell>
          <cell r="E182" t="str">
            <v>EA</v>
          </cell>
          <cell r="F182">
            <v>22600</v>
          </cell>
          <cell r="G182">
            <v>0.2</v>
          </cell>
        </row>
        <row r="183">
          <cell r="A183" t="str">
            <v>d165</v>
          </cell>
          <cell r="B183">
            <v>165</v>
          </cell>
          <cell r="C183" t="str">
            <v>통로유도등</v>
          </cell>
          <cell r="D183" t="str">
            <v>매입 10W 소형</v>
          </cell>
          <cell r="E183" t="str">
            <v>EA</v>
          </cell>
          <cell r="F183">
            <v>24500</v>
          </cell>
          <cell r="G183">
            <v>0.2</v>
          </cell>
        </row>
        <row r="184">
          <cell r="A184" t="str">
            <v>d194</v>
          </cell>
          <cell r="B184">
            <v>194</v>
          </cell>
          <cell r="C184" t="str">
            <v>통신용 접지함</v>
          </cell>
          <cell r="D184" t="str">
            <v>아크릴 5t</v>
          </cell>
          <cell r="E184" t="str">
            <v>EA</v>
          </cell>
          <cell r="F184">
            <v>130000</v>
          </cell>
          <cell r="G184">
            <v>0.66</v>
          </cell>
        </row>
        <row r="185">
          <cell r="A185" t="str">
            <v>d199</v>
          </cell>
          <cell r="B185">
            <v>199</v>
          </cell>
          <cell r="C185" t="str">
            <v>통합분전반</v>
          </cell>
          <cell r="D185" t="str">
            <v>ATS 200A 3Ø4W</v>
          </cell>
          <cell r="E185" t="str">
            <v>면</v>
          </cell>
          <cell r="F185">
            <v>0</v>
          </cell>
          <cell r="G185">
            <v>0.92200000000000004</v>
          </cell>
        </row>
        <row r="186">
          <cell r="A186" t="str">
            <v>d159</v>
          </cell>
          <cell r="B186">
            <v>159</v>
          </cell>
          <cell r="C186" t="str">
            <v>파이프 행거</v>
          </cell>
          <cell r="D186" t="str">
            <v>16C</v>
          </cell>
          <cell r="E186" t="str">
            <v>EA</v>
          </cell>
          <cell r="F186">
            <v>435</v>
          </cell>
        </row>
        <row r="187">
          <cell r="A187" t="str">
            <v>d160</v>
          </cell>
          <cell r="B187">
            <v>160</v>
          </cell>
          <cell r="C187" t="str">
            <v>파이프 행거</v>
          </cell>
          <cell r="D187" t="str">
            <v>22C</v>
          </cell>
          <cell r="E187" t="str">
            <v>EA</v>
          </cell>
          <cell r="F187">
            <v>445</v>
          </cell>
        </row>
        <row r="188">
          <cell r="A188" t="str">
            <v>d161</v>
          </cell>
          <cell r="B188">
            <v>161</v>
          </cell>
          <cell r="C188" t="str">
            <v>파이프 행거</v>
          </cell>
          <cell r="D188" t="str">
            <v>28C</v>
          </cell>
          <cell r="E188" t="str">
            <v>EA</v>
          </cell>
          <cell r="F188">
            <v>457</v>
          </cell>
        </row>
        <row r="189">
          <cell r="A189" t="str">
            <v>d162</v>
          </cell>
          <cell r="B189">
            <v>162</v>
          </cell>
          <cell r="C189" t="str">
            <v>파이프 행거</v>
          </cell>
          <cell r="D189" t="str">
            <v>36C</v>
          </cell>
          <cell r="E189" t="str">
            <v>EA</v>
          </cell>
          <cell r="F189">
            <v>595</v>
          </cell>
        </row>
        <row r="190">
          <cell r="A190" t="str">
            <v>d163</v>
          </cell>
          <cell r="B190">
            <v>163</v>
          </cell>
          <cell r="C190" t="str">
            <v>파이프 행거</v>
          </cell>
          <cell r="D190" t="str">
            <v>42C</v>
          </cell>
          <cell r="E190" t="str">
            <v>EA</v>
          </cell>
          <cell r="F190">
            <v>658</v>
          </cell>
        </row>
        <row r="191">
          <cell r="A191" t="str">
            <v>d164</v>
          </cell>
          <cell r="B191">
            <v>164</v>
          </cell>
          <cell r="C191" t="str">
            <v>파이프 행거</v>
          </cell>
          <cell r="D191" t="str">
            <v>54C</v>
          </cell>
          <cell r="E191" t="str">
            <v>EA</v>
          </cell>
          <cell r="F191">
            <v>786</v>
          </cell>
        </row>
        <row r="192">
          <cell r="A192" t="str">
            <v>d166</v>
          </cell>
          <cell r="B192">
            <v>166</v>
          </cell>
          <cell r="C192" t="str">
            <v>표시등</v>
          </cell>
          <cell r="D192" t="str">
            <v>DC 24V (IL-D24)</v>
          </cell>
          <cell r="E192" t="str">
            <v>EA</v>
          </cell>
          <cell r="F192">
            <v>1000</v>
          </cell>
          <cell r="G192">
            <v>0.2</v>
          </cell>
        </row>
        <row r="193">
          <cell r="A193" t="str">
            <v>d167</v>
          </cell>
          <cell r="B193">
            <v>167</v>
          </cell>
          <cell r="C193" t="str">
            <v>풀박스</v>
          </cell>
          <cell r="D193" t="str">
            <v>200x200x100</v>
          </cell>
          <cell r="E193" t="str">
            <v>EA</v>
          </cell>
          <cell r="F193">
            <v>2790</v>
          </cell>
          <cell r="G193">
            <v>0.66</v>
          </cell>
        </row>
        <row r="194">
          <cell r="A194" t="str">
            <v>d168</v>
          </cell>
          <cell r="B194">
            <v>168</v>
          </cell>
          <cell r="C194" t="str">
            <v>풀박스</v>
          </cell>
          <cell r="D194" t="str">
            <v>250x250x150</v>
          </cell>
          <cell r="E194" t="str">
            <v>EA</v>
          </cell>
          <cell r="F194">
            <v>4500</v>
          </cell>
          <cell r="G194">
            <v>0.66</v>
          </cell>
        </row>
        <row r="195">
          <cell r="A195" t="str">
            <v>d169</v>
          </cell>
          <cell r="B195">
            <v>169</v>
          </cell>
          <cell r="C195" t="str">
            <v>풀박스</v>
          </cell>
          <cell r="D195" t="str">
            <v>300x300x150</v>
          </cell>
          <cell r="E195" t="str">
            <v>EA</v>
          </cell>
          <cell r="F195">
            <v>5180</v>
          </cell>
          <cell r="G195">
            <v>0.66</v>
          </cell>
        </row>
        <row r="196">
          <cell r="A196" t="str">
            <v>d170</v>
          </cell>
          <cell r="B196">
            <v>170</v>
          </cell>
          <cell r="C196" t="str">
            <v>풀박스</v>
          </cell>
          <cell r="D196" t="str">
            <v>FRP 200x150x130</v>
          </cell>
          <cell r="E196" t="str">
            <v>EA</v>
          </cell>
          <cell r="F196">
            <v>35000</v>
          </cell>
          <cell r="G196">
            <v>0.66</v>
          </cell>
        </row>
        <row r="197">
          <cell r="A197" t="str">
            <v>d171</v>
          </cell>
          <cell r="B197">
            <v>171</v>
          </cell>
          <cell r="C197" t="str">
            <v>피난구 유도등</v>
          </cell>
          <cell r="D197" t="str">
            <v>노출 10W 소형</v>
          </cell>
          <cell r="E197" t="str">
            <v>EA</v>
          </cell>
          <cell r="F197">
            <v>24500</v>
          </cell>
          <cell r="G197">
            <v>0.2</v>
          </cell>
        </row>
        <row r="198">
          <cell r="A198" t="str">
            <v>d181</v>
          </cell>
          <cell r="B198">
            <v>181</v>
          </cell>
          <cell r="C198" t="str">
            <v>행거볼트</v>
          </cell>
          <cell r="D198" t="str">
            <v>Ø9x1000</v>
          </cell>
          <cell r="E198" t="str">
            <v>EA</v>
          </cell>
          <cell r="F198">
            <v>404</v>
          </cell>
        </row>
        <row r="199">
          <cell r="A199" t="str">
            <v>d172</v>
          </cell>
          <cell r="B199">
            <v>172</v>
          </cell>
          <cell r="C199" t="str">
            <v>형광등기구(매입루바)</v>
          </cell>
          <cell r="D199" t="str">
            <v>220(V)x20Wx2등 전자</v>
          </cell>
          <cell r="E199" t="str">
            <v>SET</v>
          </cell>
          <cell r="F199">
            <v>34260</v>
          </cell>
          <cell r="G199">
            <v>0.3</v>
          </cell>
        </row>
        <row r="200">
          <cell r="A200" t="str">
            <v>d173</v>
          </cell>
          <cell r="B200">
            <v>173</v>
          </cell>
          <cell r="C200" t="str">
            <v>형광등기구(매입루바)</v>
          </cell>
          <cell r="D200" t="str">
            <v>220(V)x40Wx2등 전자</v>
          </cell>
          <cell r="E200" t="str">
            <v>SET</v>
          </cell>
          <cell r="F200">
            <v>43120</v>
          </cell>
          <cell r="G200">
            <v>0.46</v>
          </cell>
        </row>
        <row r="201">
          <cell r="A201" t="str">
            <v>d174</v>
          </cell>
          <cell r="B201">
            <v>174</v>
          </cell>
          <cell r="C201" t="str">
            <v>형광등기구(안전증)</v>
          </cell>
          <cell r="D201" t="str">
            <v>220(V)x20Wx2등</v>
          </cell>
          <cell r="E201" t="str">
            <v>SET</v>
          </cell>
          <cell r="F201">
            <v>80000</v>
          </cell>
          <cell r="G201">
            <v>0.6</v>
          </cell>
        </row>
        <row r="202">
          <cell r="A202" t="str">
            <v>d175</v>
          </cell>
          <cell r="B202">
            <v>175</v>
          </cell>
          <cell r="C202" t="str">
            <v>형광등기구(안전증)</v>
          </cell>
          <cell r="D202" t="str">
            <v>220(V)x40Wx2등</v>
          </cell>
          <cell r="E202" t="str">
            <v>SET</v>
          </cell>
          <cell r="F202">
            <v>114000</v>
          </cell>
          <cell r="G202">
            <v>0.92</v>
          </cell>
        </row>
        <row r="203">
          <cell r="A203" t="str">
            <v>d215</v>
          </cell>
          <cell r="B203">
            <v>215</v>
          </cell>
          <cell r="C203" t="str">
            <v>형광등기구(직부)</v>
          </cell>
          <cell r="D203" t="str">
            <v>220(V)x20Wx2등 전자</v>
          </cell>
          <cell r="E203" t="str">
            <v>SET</v>
          </cell>
          <cell r="F203">
            <v>29000</v>
          </cell>
          <cell r="G203">
            <v>0.19500000000000001</v>
          </cell>
        </row>
        <row r="204">
          <cell r="A204" t="str">
            <v>d216</v>
          </cell>
          <cell r="B204">
            <v>216</v>
          </cell>
          <cell r="C204" t="str">
            <v>형광등기구(직부)</v>
          </cell>
          <cell r="D204" t="str">
            <v>220(V)x40Wx2등 전자</v>
          </cell>
          <cell r="E204" t="str">
            <v>SET</v>
          </cell>
          <cell r="F204">
            <v>39400</v>
          </cell>
          <cell r="G204">
            <v>0.30499999999999999</v>
          </cell>
        </row>
        <row r="205">
          <cell r="A205" t="str">
            <v>d176</v>
          </cell>
          <cell r="B205">
            <v>176</v>
          </cell>
          <cell r="C205" t="str">
            <v>형광램프</v>
          </cell>
          <cell r="D205" t="str">
            <v>220(V)x20W</v>
          </cell>
          <cell r="E205" t="str">
            <v>EA</v>
          </cell>
          <cell r="F205">
            <v>650</v>
          </cell>
        </row>
        <row r="206">
          <cell r="A206" t="str">
            <v>d177</v>
          </cell>
          <cell r="B206">
            <v>177</v>
          </cell>
          <cell r="C206" t="str">
            <v>형광램프</v>
          </cell>
          <cell r="D206" t="str">
            <v>220(V)x40W</v>
          </cell>
          <cell r="E206" t="str">
            <v>EA</v>
          </cell>
          <cell r="F206">
            <v>1050</v>
          </cell>
        </row>
        <row r="207">
          <cell r="A207" t="str">
            <v>d178</v>
          </cell>
          <cell r="B207">
            <v>178</v>
          </cell>
          <cell r="C207" t="str">
            <v>환풍기(일반용)</v>
          </cell>
          <cell r="D207" t="str">
            <v>300 x 300</v>
          </cell>
          <cell r="E207" t="str">
            <v>EA</v>
          </cell>
          <cell r="F207">
            <v>16000</v>
          </cell>
          <cell r="G207">
            <v>0.48</v>
          </cell>
        </row>
        <row r="208">
          <cell r="A208" t="str">
            <v>d179</v>
          </cell>
          <cell r="B208">
            <v>179</v>
          </cell>
          <cell r="C208" t="str">
            <v>황동 볼트너트</v>
          </cell>
          <cell r="D208" t="str">
            <v>M10 x 40</v>
          </cell>
          <cell r="E208" t="str">
            <v>EA</v>
          </cell>
          <cell r="F208">
            <v>183</v>
          </cell>
        </row>
        <row r="209">
          <cell r="A209" t="str">
            <v>d180</v>
          </cell>
          <cell r="B209">
            <v>180</v>
          </cell>
          <cell r="C209" t="str">
            <v>황동 평와셔</v>
          </cell>
          <cell r="D209" t="str">
            <v>3/8" 0.5mm</v>
          </cell>
          <cell r="E209" t="str">
            <v>EA</v>
          </cell>
          <cell r="F209">
            <v>6.5</v>
          </cell>
        </row>
        <row r="210">
          <cell r="A210" t="str">
            <v>d209</v>
          </cell>
          <cell r="B210">
            <v>209</v>
          </cell>
          <cell r="C210" t="str">
            <v>휘 발 유</v>
          </cell>
          <cell r="E210" t="str">
            <v>ℓ</v>
          </cell>
          <cell r="F210">
            <v>0</v>
          </cell>
        </row>
        <row r="211">
          <cell r="A211" t="str">
            <v>d196</v>
          </cell>
          <cell r="B211">
            <v>196</v>
          </cell>
          <cell r="C211" t="str">
            <v>BASE PLAT</v>
          </cell>
          <cell r="D211" t="str">
            <v>200x200x9t</v>
          </cell>
          <cell r="E211" t="str">
            <v>EA</v>
          </cell>
          <cell r="F211">
            <v>1500</v>
          </cell>
        </row>
        <row r="212">
          <cell r="A212" t="str">
            <v>d182</v>
          </cell>
          <cell r="B212">
            <v>182</v>
          </cell>
          <cell r="C212" t="str">
            <v>BOX 및 DOOR</v>
          </cell>
          <cell r="D212" t="str">
            <v>400x500x200x1.5t</v>
          </cell>
          <cell r="E212" t="str">
            <v>SET</v>
          </cell>
          <cell r="F212">
            <v>40000</v>
          </cell>
        </row>
        <row r="213">
          <cell r="A213" t="str">
            <v>d183</v>
          </cell>
          <cell r="B213">
            <v>183</v>
          </cell>
          <cell r="C213" t="str">
            <v>BOX COVER</v>
          </cell>
          <cell r="D213" t="str">
            <v>평 4각 &amp; 8각</v>
          </cell>
          <cell r="E213" t="str">
            <v>EA</v>
          </cell>
          <cell r="F213">
            <v>160</v>
          </cell>
        </row>
        <row r="214">
          <cell r="A214" t="str">
            <v>d184</v>
          </cell>
          <cell r="B214">
            <v>184</v>
          </cell>
          <cell r="C214" t="str">
            <v>CABLE TRAY</v>
          </cell>
          <cell r="D214" t="str">
            <v>STRAIGHT TRAY W300</v>
          </cell>
          <cell r="E214" t="str">
            <v>M</v>
          </cell>
          <cell r="F214">
            <v>11340</v>
          </cell>
          <cell r="G214">
            <v>0.28499999999999998</v>
          </cell>
        </row>
        <row r="215">
          <cell r="A215" t="str">
            <v>d198</v>
          </cell>
          <cell r="B215">
            <v>198</v>
          </cell>
          <cell r="C215" t="str">
            <v>DOWN LIGHT</v>
          </cell>
          <cell r="D215" t="str">
            <v>5" 반사매입형</v>
          </cell>
          <cell r="E215" t="str">
            <v>EA</v>
          </cell>
          <cell r="F215">
            <v>6000</v>
          </cell>
          <cell r="G215">
            <v>0.245</v>
          </cell>
        </row>
        <row r="216">
          <cell r="A216" t="str">
            <v>d187</v>
          </cell>
          <cell r="B216">
            <v>187</v>
          </cell>
          <cell r="C216" t="str">
            <v>ELB</v>
          </cell>
          <cell r="D216" t="str">
            <v>2P 30AF 20AT</v>
          </cell>
          <cell r="E216" t="str">
            <v>EA</v>
          </cell>
          <cell r="F216">
            <v>5300</v>
          </cell>
          <cell r="G216">
            <v>0.19</v>
          </cell>
        </row>
        <row r="217">
          <cell r="A217" t="str">
            <v>d188</v>
          </cell>
          <cell r="B217">
            <v>188</v>
          </cell>
          <cell r="C217" t="str">
            <v>NFB</v>
          </cell>
          <cell r="D217" t="str">
            <v>ABE 3P 50AF 30AT</v>
          </cell>
          <cell r="E217" t="str">
            <v>EA</v>
          </cell>
          <cell r="F217">
            <v>21800</v>
          </cell>
          <cell r="G217">
            <v>0.26</v>
          </cell>
        </row>
        <row r="218">
          <cell r="A218" t="str">
            <v>d231</v>
          </cell>
          <cell r="B218">
            <v>231</v>
          </cell>
          <cell r="C218" t="str">
            <v>NFB</v>
          </cell>
          <cell r="D218" t="str">
            <v>ABS 4P 400AF 400AT</v>
          </cell>
          <cell r="E218" t="str">
            <v>EA</v>
          </cell>
          <cell r="F218">
            <v>250000</v>
          </cell>
          <cell r="G218">
            <v>0.68</v>
          </cell>
        </row>
        <row r="219">
          <cell r="A219" t="str">
            <v>d189</v>
          </cell>
          <cell r="B219">
            <v>189</v>
          </cell>
          <cell r="C219" t="str">
            <v>NFB</v>
          </cell>
          <cell r="D219" t="str">
            <v>ABS 4P 100AF 75AT</v>
          </cell>
          <cell r="E219" t="str">
            <v>EA</v>
          </cell>
          <cell r="F219">
            <v>51100</v>
          </cell>
          <cell r="G219">
            <v>0.46800000000000003</v>
          </cell>
        </row>
        <row r="220">
          <cell r="A220" t="str">
            <v>d190</v>
          </cell>
          <cell r="B220">
            <v>190</v>
          </cell>
          <cell r="C220" t="str">
            <v>NFB</v>
          </cell>
          <cell r="D220" t="str">
            <v>ABS 4P 50AF 50AT</v>
          </cell>
          <cell r="E220" t="str">
            <v>EA</v>
          </cell>
          <cell r="F220">
            <v>28200</v>
          </cell>
          <cell r="G220">
            <v>0.33800000000000002</v>
          </cell>
        </row>
        <row r="221">
          <cell r="A221" t="str">
            <v>d191</v>
          </cell>
          <cell r="B221">
            <v>191</v>
          </cell>
          <cell r="C221" t="str">
            <v>T.V 유니트</v>
          </cell>
          <cell r="D221" t="str">
            <v>AUV 7-3-3</v>
          </cell>
          <cell r="E221" t="str">
            <v>조</v>
          </cell>
          <cell r="F221">
            <v>1700</v>
          </cell>
          <cell r="I221">
            <v>0.08</v>
          </cell>
        </row>
        <row r="222">
          <cell r="A222" t="str">
            <v>d192</v>
          </cell>
          <cell r="B222">
            <v>192</v>
          </cell>
          <cell r="C222" t="str">
            <v>U-CHANNEL</v>
          </cell>
          <cell r="D222" t="str">
            <v>42x25x2.3t</v>
          </cell>
          <cell r="E222" t="str">
            <v>M</v>
          </cell>
          <cell r="F222">
            <v>2800</v>
          </cell>
        </row>
        <row r="223">
          <cell r="A223" t="str">
            <v>d193</v>
          </cell>
          <cell r="B223">
            <v>193</v>
          </cell>
          <cell r="C223" t="str">
            <v>U-CHANNEL</v>
          </cell>
          <cell r="D223" t="str">
            <v>42x42x2.6t</v>
          </cell>
          <cell r="E223" t="str">
            <v>M</v>
          </cell>
          <cell r="F223">
            <v>3000</v>
          </cell>
        </row>
        <row r="224">
          <cell r="A224" t="str">
            <v>d204</v>
          </cell>
          <cell r="F224">
            <v>0</v>
          </cell>
        </row>
        <row r="225">
          <cell r="A225" t="str">
            <v>d201</v>
          </cell>
          <cell r="B225">
            <v>201</v>
          </cell>
          <cell r="C225" t="str">
            <v>부속품율</v>
          </cell>
          <cell r="D225" t="str">
            <v>전선관의 15%</v>
          </cell>
          <cell r="E225" t="str">
            <v>식</v>
          </cell>
          <cell r="F225">
            <v>0</v>
          </cell>
        </row>
        <row r="226">
          <cell r="A226" t="str">
            <v>d202</v>
          </cell>
          <cell r="B226">
            <v>202</v>
          </cell>
          <cell r="C226" t="str">
            <v>잡자재비</v>
          </cell>
          <cell r="D226" t="str">
            <v>배관.배선의 2%</v>
          </cell>
          <cell r="E226" t="str">
            <v>식</v>
          </cell>
          <cell r="F226">
            <v>0</v>
          </cell>
        </row>
        <row r="227">
          <cell r="A227" t="str">
            <v>d203</v>
          </cell>
          <cell r="B227">
            <v>203</v>
          </cell>
          <cell r="C227" t="str">
            <v>공구손료</v>
          </cell>
          <cell r="D227" t="str">
            <v>인건비의 3%</v>
          </cell>
          <cell r="E227" t="str">
            <v>식</v>
          </cell>
          <cell r="F227">
            <v>0</v>
          </cell>
        </row>
        <row r="228">
          <cell r="F228">
            <v>0</v>
          </cell>
        </row>
        <row r="229">
          <cell r="A229" t="str">
            <v>d221</v>
          </cell>
          <cell r="B229">
            <v>221</v>
          </cell>
          <cell r="C229" t="str">
            <v>케이블 덕트(W/C)</v>
          </cell>
          <cell r="D229" t="str">
            <v>W 200 x 150</v>
          </cell>
          <cell r="E229" t="str">
            <v>M</v>
          </cell>
          <cell r="F229">
            <v>19000</v>
          </cell>
          <cell r="G229">
            <v>0.5</v>
          </cell>
        </row>
        <row r="230">
          <cell r="A230" t="str">
            <v>d222</v>
          </cell>
          <cell r="B230">
            <v>222</v>
          </cell>
          <cell r="C230" t="str">
            <v>케이블 덕트(W/C)</v>
          </cell>
          <cell r="D230" t="str">
            <v>W 300 x 150</v>
          </cell>
          <cell r="E230" t="str">
            <v>M</v>
          </cell>
          <cell r="F230">
            <v>20560</v>
          </cell>
          <cell r="G230">
            <v>0.5</v>
          </cell>
        </row>
        <row r="231">
          <cell r="A231" t="str">
            <v>d223</v>
          </cell>
          <cell r="B231">
            <v>223</v>
          </cell>
          <cell r="C231" t="str">
            <v>수평용 엘보</v>
          </cell>
          <cell r="D231" t="str">
            <v>W 200 x 150</v>
          </cell>
          <cell r="E231" t="str">
            <v>EA</v>
          </cell>
          <cell r="F231">
            <v>14190</v>
          </cell>
          <cell r="G231">
            <v>0.5</v>
          </cell>
        </row>
        <row r="232">
          <cell r="A232" t="str">
            <v>d224</v>
          </cell>
          <cell r="B232">
            <v>224</v>
          </cell>
          <cell r="C232" t="str">
            <v>수평용 엘보</v>
          </cell>
          <cell r="D232" t="str">
            <v>W 300 x 150</v>
          </cell>
          <cell r="E232" t="str">
            <v>EA</v>
          </cell>
          <cell r="F232">
            <v>16200</v>
          </cell>
          <cell r="G232">
            <v>0.5</v>
          </cell>
        </row>
        <row r="233">
          <cell r="A233" t="str">
            <v>d225</v>
          </cell>
          <cell r="B233">
            <v>225</v>
          </cell>
          <cell r="C233" t="str">
            <v>수직용 엘보</v>
          </cell>
          <cell r="D233" t="str">
            <v>W 200 x 150</v>
          </cell>
          <cell r="E233" t="str">
            <v>EA</v>
          </cell>
          <cell r="F233">
            <v>13500</v>
          </cell>
          <cell r="G233">
            <v>0.5</v>
          </cell>
        </row>
        <row r="234">
          <cell r="A234" t="str">
            <v>d226</v>
          </cell>
          <cell r="B234">
            <v>226</v>
          </cell>
          <cell r="C234" t="str">
            <v>수직용 엘보</v>
          </cell>
          <cell r="D234" t="str">
            <v>W 300 x 150</v>
          </cell>
          <cell r="E234" t="str">
            <v>EA</v>
          </cell>
          <cell r="F234">
            <v>14180</v>
          </cell>
          <cell r="G234">
            <v>0.5</v>
          </cell>
        </row>
        <row r="235">
          <cell r="A235" t="str">
            <v>d232</v>
          </cell>
          <cell r="B235">
            <v>232</v>
          </cell>
        </row>
      </sheetData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X 본체"/>
      <sheetName val="날개벽(좌,우=45도,75도)"/>
      <sheetName val="수량집계표"/>
      <sheetName val="배수유공블럭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총체자재"/>
      <sheetName val="시멘트골재"/>
      <sheetName val="토공"/>
      <sheetName val="토공총괄"/>
      <sheetName val="2.일반구간"/>
      <sheetName val="토공총괄(이설구간)"/>
      <sheetName val="2-1옹벽"/>
      <sheetName val="옹벽수량집계"/>
      <sheetName val="옹벽수량집계(개소별)"/>
      <sheetName val="총체자재1"/>
      <sheetName val="시멘트골재 (2)"/>
      <sheetName val="철근집계"/>
      <sheetName val="방음벽"/>
      <sheetName val="3.인접구간(구교공)"/>
      <sheetName val="토공총괄 (2)"/>
      <sheetName val="3-1구교"/>
      <sheetName val="자재개소별"/>
      <sheetName val="시멘트골재 (3)"/>
      <sheetName val="수량집계(개소별)"/>
      <sheetName val="수량집계(상지천)"/>
      <sheetName val="상지천"/>
      <sheetName val="상지천관련도면"/>
      <sheetName val="옹벽수량집계(상지천)"/>
      <sheetName val="상지천날개벽"/>
      <sheetName val="상지천가시설"/>
      <sheetName val="수량집계(하곡제2)"/>
      <sheetName val="수량집계(하곡제1)"/>
      <sheetName val="하곡"/>
      <sheetName val="옹벽수량집계(하곡제1)"/>
      <sheetName val="Customer Databas"/>
      <sheetName val="날개벽(좌,우=60도-4개)"/>
      <sheetName val="단면가정"/>
      <sheetName val="보도경계블럭"/>
      <sheetName val="일위대가목차"/>
      <sheetName val="PUMP"/>
      <sheetName val="차수"/>
      <sheetName val="SUMMARY(S)"/>
      <sheetName val="물량표"/>
      <sheetName val="내역서"/>
      <sheetName val="54K596-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공사원가"/>
      <sheetName val="내역서집계표"/>
      <sheetName val="내역서99-4"/>
      <sheetName val="일위대가집계표"/>
      <sheetName val="정부노임단가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가시-쓰암천공"/>
      <sheetName val="일위대가목차"/>
      <sheetName val="말뚝물량"/>
      <sheetName val="BSD (2)"/>
      <sheetName val="데이타"/>
      <sheetName val="식재인부"/>
      <sheetName val="3BL공동구 수량"/>
      <sheetName val="단가표"/>
      <sheetName val="가시-파으박기(디젤햄머)"/>
      <sheetName val="99-05-10-서울대관련(내역서-1수정중)"/>
      <sheetName val="계화배수"/>
      <sheetName val="수량산출서"/>
      <sheetName val="일위대가"/>
      <sheetName val="내역서"/>
      <sheetName val="전기일위대가"/>
      <sheetName val="교통대책내역"/>
      <sheetName val="대비"/>
      <sheetName val="Proposal"/>
      <sheetName val="Total"/>
      <sheetName val="관람석제출"/>
      <sheetName val="차액보증"/>
      <sheetName val="hvac내역서(제어동)"/>
      <sheetName val="도급"/>
      <sheetName val="가공비"/>
      <sheetName val="Sheet1"/>
      <sheetName val="영동(D)"/>
      <sheetName val="Customer Databas"/>
      <sheetName val="JUCKEYK"/>
      <sheetName val="INPUT"/>
      <sheetName val="N賃率-職"/>
      <sheetName val="BSD _2_"/>
      <sheetName val="세부내역"/>
      <sheetName val="금액집계"/>
      <sheetName val="Cover"/>
      <sheetName val="준검 내역서"/>
      <sheetName val=" 견적서"/>
      <sheetName val="20관리비율"/>
      <sheetName val="물량표"/>
      <sheetName val="GRDBS"/>
      <sheetName val="보도경계블럭"/>
      <sheetName val="수량산출"/>
      <sheetName val="단면(RW1)"/>
      <sheetName val="CODE"/>
      <sheetName val="경비2내역"/>
      <sheetName val="설계서"/>
      <sheetName val="을"/>
      <sheetName val="여과지동"/>
      <sheetName val="기초자료"/>
      <sheetName val="wall"/>
      <sheetName val="건축집계표"/>
      <sheetName val="토공사"/>
      <sheetName val="건축원가계산서"/>
      <sheetName val="토목"/>
      <sheetName val="내역서(총)"/>
      <sheetName val="투찰"/>
      <sheetName val="예산M12A"/>
      <sheetName val="교각1"/>
      <sheetName val="건축내역"/>
      <sheetName val="공사비내역서"/>
      <sheetName val="full (2)"/>
      <sheetName val="단면가정"/>
      <sheetName val="unit 4"/>
      <sheetName val="터파기및재료"/>
      <sheetName val="공사비 내역 (가)"/>
      <sheetName val="공사비집계"/>
      <sheetName val="토공(완충)"/>
      <sheetName val="도급양식"/>
      <sheetName val="소비자가"/>
      <sheetName val="현금"/>
      <sheetName val="조명시설"/>
      <sheetName val="금액내역서"/>
      <sheetName val="FB25JN"/>
      <sheetName val="서울대규장각(가시설흙막이)"/>
      <sheetName val="공사원가계산서"/>
      <sheetName val="RCD-두부정리_x0000_ꘄŤ_x0000__x0004__x0000__x0000__x0000__x0000__x0000__x0000_휰Ť_x0000__x0000__x0000__x0000__x0000__x0000__x0000__x0000_ꐨŤ"/>
      <sheetName val="6호기"/>
      <sheetName val="BID"/>
      <sheetName val="변화치수"/>
      <sheetName val="TEL"/>
      <sheetName val="설계조건"/>
      <sheetName val="안정계산"/>
      <sheetName val="단면검토"/>
      <sheetName val="BLOCK(1)"/>
      <sheetName val="list price"/>
      <sheetName val="상 부"/>
      <sheetName val="ABUT수량-A1"/>
      <sheetName val="Sheet2"/>
      <sheetName val="내역"/>
      <sheetName val="노임변동률"/>
      <sheetName val="danga"/>
      <sheetName val="ilch"/>
      <sheetName val="전산망"/>
      <sheetName val="fitting"/>
      <sheetName val="영업소실적"/>
      <sheetName val="7.5.2 BOQ Summary "/>
      <sheetName val="factor"/>
      <sheetName val="b_balju (2)"/>
      <sheetName val="b_gunmul"/>
      <sheetName val="설계개요"/>
      <sheetName val="재집"/>
      <sheetName val="직재"/>
      <sheetName val="노원열병합  건축공사기성내역서"/>
      <sheetName val="CALCULATION"/>
      <sheetName val="DESIGN_CRETERIA"/>
      <sheetName val="예산서"/>
      <sheetName val="1.우편집중내역서"/>
      <sheetName val="공틀공사"/>
      <sheetName val="Macro(전선)"/>
      <sheetName val="8월현금흐름표"/>
      <sheetName val="DI1"/>
      <sheetName val="UR2-Calculation"/>
      <sheetName val="Sheet5"/>
      <sheetName val="날개벽"/>
      <sheetName val="견적서"/>
      <sheetName val="공사비예산서(토목분)"/>
      <sheetName val="옹벽"/>
      <sheetName val="단면치수"/>
      <sheetName val="내역집계표_소방"/>
      <sheetName val="DATE"/>
      <sheetName val="광진통합기성내역"/>
      <sheetName val="입찰안"/>
      <sheetName val="DATA"/>
      <sheetName val="SE-611"/>
      <sheetName val="시멘트"/>
      <sheetName val="direct"/>
      <sheetName val="wage"/>
      <sheetName val="날개벽(좌,우=45도,75도)"/>
      <sheetName val="I.설계조건"/>
      <sheetName val="Sheet3"/>
      <sheetName val="차수"/>
      <sheetName val="부표총괄"/>
      <sheetName val="지장물C"/>
      <sheetName val="산출내역서집계표"/>
      <sheetName val="제경비"/>
      <sheetName val="공사비총괄표"/>
      <sheetName val="BQ"/>
      <sheetName val="가설공사내역"/>
      <sheetName val="단중표"/>
      <sheetName val="개요"/>
      <sheetName val="#REF"/>
      <sheetName val="출역 "/>
      <sheetName val="금액"/>
      <sheetName val="부대공"/>
      <sheetName val="분전반"/>
      <sheetName val="RCD-두부정리_x0000_ꘄŤ_x0004__x0000_휰ŤꐨŤ&amp;)[99-05-10-서울"/>
      <sheetName val="조경"/>
      <sheetName val="표지"/>
      <sheetName val="차량구입"/>
      <sheetName val="단위수량"/>
      <sheetName val="맨홀토공수량"/>
      <sheetName val="백암비스타내역"/>
      <sheetName val="WORK"/>
      <sheetName val="Y-WORK"/>
      <sheetName val="직공비"/>
      <sheetName val="TB-내역서"/>
      <sheetName val="공사개요"/>
      <sheetName val="공통가설"/>
      <sheetName val="설직재-1"/>
      <sheetName val="원가"/>
      <sheetName val="ELECTRIC"/>
      <sheetName val="연습"/>
      <sheetName val="원가계산"/>
      <sheetName val="3련 BOX"/>
      <sheetName val="1.설계기준"/>
      <sheetName val="RCD-STRAND_PILE_압입및굴착"/>
      <sheetName val="BSD_(2)"/>
      <sheetName val="3BL공동구_수량"/>
      <sheetName val="공사비_내역_(가)"/>
      <sheetName val="Customer_Databas"/>
      <sheetName val="직노"/>
      <sheetName val="대전월평내역"/>
      <sheetName val="FAB별"/>
      <sheetName val="DR(SUM)"/>
      <sheetName val="TL(SUM)"/>
      <sheetName val="소방사항"/>
      <sheetName val="2.설계제원"/>
      <sheetName val="건축"/>
      <sheetName val="직접비"/>
      <sheetName val="시추주상도"/>
      <sheetName val="도급잔고내역"/>
      <sheetName val="통신물량"/>
      <sheetName val="말뚝지지력산정"/>
      <sheetName val="WO"/>
      <sheetName val="단가표 "/>
      <sheetName val="DATA(BAC)"/>
      <sheetName val="수량분배표"/>
      <sheetName val="data1"/>
      <sheetName val="원형맨홀수량"/>
      <sheetName val="전기"/>
      <sheetName val="W1"/>
      <sheetName val="PAINT"/>
      <sheetName val="지급자재"/>
      <sheetName val="SUMMARY"/>
      <sheetName val="설변물량"/>
      <sheetName val="APT내역"/>
      <sheetName val="Sheet15"/>
      <sheetName val="고려천안"/>
      <sheetName val="금양(우림)천안용곡"/>
      <sheetName val="경남배방7"/>
      <sheetName val="경남청수"/>
      <sheetName val="남해진천"/>
      <sheetName val="대동당진"/>
      <sheetName val="대림용인2"/>
      <sheetName val="대우모종"/>
      <sheetName val="대우아산"/>
      <sheetName val="대우천천"/>
      <sheetName val="대우자당진"/>
      <sheetName val="대우자천안"/>
      <sheetName val="대우자평택"/>
      <sheetName val="대주천안"/>
      <sheetName val="동문수원"/>
      <sheetName val="동일아산"/>
      <sheetName val="동훈천안"/>
      <sheetName val="두산천안"/>
      <sheetName val="롯데아산"/>
      <sheetName val="범양배방1"/>
      <sheetName val="벽산청당"/>
      <sheetName val="삼성군포"/>
      <sheetName val="삼익태안"/>
      <sheetName val="서해아산"/>
      <sheetName val="서해천안"/>
      <sheetName val="서희오산"/>
      <sheetName val="STX(새롬)신창"/>
      <sheetName val="신도아산"/>
      <sheetName val="신성당진"/>
      <sheetName val="신성신창"/>
      <sheetName val="우남당진2차"/>
      <sheetName val="우림천안"/>
      <sheetName val="영일(동도)서천"/>
      <sheetName val="이수천안"/>
      <sheetName val="일신당진"/>
      <sheetName val="일신당진읍내"/>
      <sheetName val="임광조원"/>
      <sheetName val="중앙당진"/>
      <sheetName val="중앙아산"/>
      <sheetName val="중흥천안"/>
      <sheetName val="태영오산"/>
      <sheetName val="한라당진"/>
      <sheetName val="한라신방"/>
      <sheetName val="한라용곡"/>
      <sheetName val="한성배방2"/>
      <sheetName val="한성서산"/>
      <sheetName val="한성모종2"/>
      <sheetName val="한성천안"/>
      <sheetName val="한신아산8"/>
      <sheetName val="현대남서울"/>
      <sheetName val="GS배방"/>
      <sheetName val="GS배방2"/>
      <sheetName val="GS성남"/>
      <sheetName val="GS천안"/>
      <sheetName val="LIG당진"/>
      <sheetName val="Sheet"/>
      <sheetName val="공문"/>
      <sheetName val="토사(PE)"/>
      <sheetName val="부대대비"/>
      <sheetName val="냉연집계"/>
      <sheetName val="A-4"/>
      <sheetName val="CAL"/>
      <sheetName val="dg"/>
      <sheetName val="건축내역서"/>
      <sheetName val="h-013211-2"/>
      <sheetName val="실행내역"/>
      <sheetName val="원가입력"/>
      <sheetName val="갑지(추정)"/>
      <sheetName val="공통비"/>
    </sheetNames>
    <sheetDataSet>
      <sheetData sheetId="0" refreshError="1"/>
      <sheetData sheetId="1"/>
      <sheetData sheetId="2"/>
      <sheetData sheetId="3"/>
      <sheetData sheetId="4"/>
      <sheetData sheetId="5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Y-WORK"/>
      <sheetName val="ITEM"/>
      <sheetName val="ITEL"/>
      <sheetName val="단가비교표"/>
      <sheetName val="Module1"/>
      <sheetName val="Module11"/>
      <sheetName val="Module13"/>
      <sheetName val="Module3"/>
      <sheetName val="Module5"/>
      <sheetName val="Module7"/>
      <sheetName val="Module9"/>
      <sheetName val="Module10"/>
      <sheetName val="Module12"/>
      <sheetName val="Module2"/>
      <sheetName val="Module4"/>
      <sheetName val="Module6"/>
      <sheetName val="Module8"/>
      <sheetName val="Module14"/>
      <sheetName val="정부노임단가"/>
      <sheetName val="2F 회의실견적(5_14 일대)"/>
    </sheetNames>
    <sheetDataSet>
      <sheetData sheetId="0" refreshError="1"/>
      <sheetData sheetId="1">
        <row r="22">
          <cell r="G22">
            <v>0</v>
          </cell>
          <cell r="H22">
            <v>0</v>
          </cell>
          <cell r="J22">
            <v>277</v>
          </cell>
          <cell r="K22">
            <v>0</v>
          </cell>
          <cell r="L22">
            <v>0</v>
          </cell>
        </row>
        <row r="23">
          <cell r="G23">
            <v>0</v>
          </cell>
          <cell r="H23">
            <v>0</v>
          </cell>
          <cell r="J23">
            <v>377</v>
          </cell>
          <cell r="K23">
            <v>0</v>
          </cell>
          <cell r="L23">
            <v>0</v>
          </cell>
        </row>
        <row r="24">
          <cell r="G24">
            <v>0</v>
          </cell>
          <cell r="H24">
            <v>0</v>
          </cell>
          <cell r="J24">
            <v>576</v>
          </cell>
          <cell r="K24">
            <v>0</v>
          </cell>
          <cell r="L24">
            <v>0</v>
          </cell>
        </row>
        <row r="25">
          <cell r="G25">
            <v>0</v>
          </cell>
          <cell r="H25">
            <v>0</v>
          </cell>
          <cell r="J25">
            <v>971</v>
          </cell>
          <cell r="K25">
            <v>0</v>
          </cell>
          <cell r="L25">
            <v>0</v>
          </cell>
        </row>
        <row r="26">
          <cell r="G26">
            <v>0</v>
          </cell>
          <cell r="H26">
            <v>0</v>
          </cell>
          <cell r="J26">
            <v>1348</v>
          </cell>
          <cell r="K26">
            <v>0</v>
          </cell>
          <cell r="L26">
            <v>0</v>
          </cell>
        </row>
        <row r="27">
          <cell r="G27">
            <v>0</v>
          </cell>
          <cell r="H27">
            <v>0</v>
          </cell>
          <cell r="J27">
            <v>1978</v>
          </cell>
          <cell r="K27">
            <v>0</v>
          </cell>
          <cell r="L27">
            <v>0</v>
          </cell>
        </row>
        <row r="28">
          <cell r="G28">
            <v>0</v>
          </cell>
          <cell r="H28">
            <v>0</v>
          </cell>
          <cell r="J28">
            <v>2913</v>
          </cell>
          <cell r="K28">
            <v>0</v>
          </cell>
          <cell r="L28">
            <v>0</v>
          </cell>
        </row>
        <row r="29">
          <cell r="G29">
            <v>0</v>
          </cell>
          <cell r="H29">
            <v>0</v>
          </cell>
          <cell r="J29">
            <v>3717</v>
          </cell>
          <cell r="K29">
            <v>0</v>
          </cell>
          <cell r="L29">
            <v>0</v>
          </cell>
        </row>
        <row r="30">
          <cell r="G30">
            <v>0</v>
          </cell>
          <cell r="H30">
            <v>0</v>
          </cell>
          <cell r="J30">
            <v>3753</v>
          </cell>
          <cell r="K30">
            <v>0</v>
          </cell>
          <cell r="L30">
            <v>0</v>
          </cell>
        </row>
        <row r="31">
          <cell r="G31">
            <v>0</v>
          </cell>
          <cell r="H31">
            <v>0</v>
          </cell>
          <cell r="J31">
            <v>2539</v>
          </cell>
          <cell r="K31">
            <v>0</v>
          </cell>
          <cell r="L31">
            <v>0</v>
          </cell>
        </row>
        <row r="32">
          <cell r="G32">
            <v>0</v>
          </cell>
          <cell r="H32">
            <v>0</v>
          </cell>
          <cell r="J32">
            <v>4790</v>
          </cell>
          <cell r="K32">
            <v>0</v>
          </cell>
          <cell r="L32">
            <v>0</v>
          </cell>
        </row>
        <row r="33">
          <cell r="G33">
            <v>0</v>
          </cell>
          <cell r="H33">
            <v>0</v>
          </cell>
          <cell r="J33">
            <v>90</v>
          </cell>
          <cell r="K33">
            <v>0</v>
          </cell>
          <cell r="L33">
            <v>0</v>
          </cell>
        </row>
        <row r="34">
          <cell r="G34">
            <v>0</v>
          </cell>
          <cell r="H34">
            <v>0</v>
          </cell>
          <cell r="J34">
            <v>134</v>
          </cell>
          <cell r="K34">
            <v>0</v>
          </cell>
          <cell r="L34">
            <v>0</v>
          </cell>
        </row>
        <row r="35">
          <cell r="G35">
            <v>0</v>
          </cell>
          <cell r="H35">
            <v>0</v>
          </cell>
          <cell r="J35">
            <v>238</v>
          </cell>
          <cell r="K35">
            <v>0</v>
          </cell>
          <cell r="L35">
            <v>0</v>
          </cell>
        </row>
        <row r="36">
          <cell r="G36">
            <v>0</v>
          </cell>
          <cell r="H36">
            <v>0</v>
          </cell>
          <cell r="J36">
            <v>95</v>
          </cell>
          <cell r="K36">
            <v>0</v>
          </cell>
          <cell r="L36">
            <v>0</v>
          </cell>
        </row>
        <row r="37">
          <cell r="G37">
            <v>0</v>
          </cell>
          <cell r="H37">
            <v>0</v>
          </cell>
          <cell r="J37">
            <v>140</v>
          </cell>
          <cell r="K37">
            <v>0</v>
          </cell>
          <cell r="L37">
            <v>0</v>
          </cell>
        </row>
        <row r="38">
          <cell r="G38">
            <v>0</v>
          </cell>
          <cell r="H38">
            <v>0</v>
          </cell>
          <cell r="J38">
            <v>80</v>
          </cell>
          <cell r="K38">
            <v>0</v>
          </cell>
          <cell r="L38">
            <v>0</v>
          </cell>
        </row>
        <row r="39">
          <cell r="G39">
            <v>0</v>
          </cell>
          <cell r="H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G40">
            <v>0</v>
          </cell>
          <cell r="H40">
            <v>0</v>
          </cell>
          <cell r="J40">
            <v>533</v>
          </cell>
          <cell r="K40">
            <v>0</v>
          </cell>
          <cell r="L40">
            <v>0</v>
          </cell>
        </row>
        <row r="41">
          <cell r="G41">
            <v>0</v>
          </cell>
          <cell r="H41">
            <v>0</v>
          </cell>
          <cell r="J41">
            <v>801</v>
          </cell>
          <cell r="K41">
            <v>0</v>
          </cell>
          <cell r="L41">
            <v>0</v>
          </cell>
        </row>
        <row r="42">
          <cell r="G42">
            <v>0</v>
          </cell>
          <cell r="H42">
            <v>0</v>
          </cell>
          <cell r="J42">
            <v>1008</v>
          </cell>
          <cell r="K42">
            <v>0</v>
          </cell>
          <cell r="L42">
            <v>0</v>
          </cell>
        </row>
        <row r="43">
          <cell r="G43">
            <v>0</v>
          </cell>
          <cell r="H43">
            <v>0</v>
          </cell>
          <cell r="J43">
            <v>1800</v>
          </cell>
          <cell r="K43">
            <v>0</v>
          </cell>
          <cell r="L43">
            <v>0</v>
          </cell>
        </row>
        <row r="44">
          <cell r="G44">
            <v>0</v>
          </cell>
          <cell r="H44">
            <v>0</v>
          </cell>
          <cell r="J44">
            <v>2640</v>
          </cell>
          <cell r="K44">
            <v>0</v>
          </cell>
          <cell r="L44">
            <v>0</v>
          </cell>
        </row>
        <row r="45">
          <cell r="G45">
            <v>0</v>
          </cell>
          <cell r="H45">
            <v>0</v>
          </cell>
          <cell r="J45">
            <v>3690</v>
          </cell>
          <cell r="K45">
            <v>0</v>
          </cell>
          <cell r="L45">
            <v>0</v>
          </cell>
        </row>
        <row r="46">
          <cell r="G46">
            <v>0</v>
          </cell>
          <cell r="H46">
            <v>0</v>
          </cell>
          <cell r="J46">
            <v>762</v>
          </cell>
          <cell r="K46">
            <v>0</v>
          </cell>
          <cell r="L46">
            <v>0</v>
          </cell>
        </row>
        <row r="47">
          <cell r="G47">
            <v>0</v>
          </cell>
          <cell r="H47">
            <v>0</v>
          </cell>
          <cell r="J47">
            <v>1055</v>
          </cell>
          <cell r="K47">
            <v>0</v>
          </cell>
          <cell r="L47">
            <v>0</v>
          </cell>
        </row>
        <row r="48">
          <cell r="G48">
            <v>0</v>
          </cell>
          <cell r="H48">
            <v>0</v>
          </cell>
          <cell r="J48">
            <v>1338</v>
          </cell>
          <cell r="K48">
            <v>0</v>
          </cell>
          <cell r="L48">
            <v>0</v>
          </cell>
        </row>
        <row r="49">
          <cell r="G49">
            <v>0</v>
          </cell>
          <cell r="H49">
            <v>0</v>
          </cell>
          <cell r="J49">
            <v>2400</v>
          </cell>
          <cell r="K49">
            <v>0</v>
          </cell>
          <cell r="L49">
            <v>0</v>
          </cell>
        </row>
        <row r="50">
          <cell r="G50">
            <v>0</v>
          </cell>
          <cell r="H50">
            <v>0</v>
          </cell>
          <cell r="J50">
            <v>5202</v>
          </cell>
          <cell r="K50">
            <v>0</v>
          </cell>
          <cell r="L50">
            <v>0</v>
          </cell>
        </row>
        <row r="51">
          <cell r="G51">
            <v>0</v>
          </cell>
          <cell r="H51">
            <v>0</v>
          </cell>
          <cell r="J51">
            <v>1305</v>
          </cell>
          <cell r="K51">
            <v>0</v>
          </cell>
          <cell r="L51">
            <v>0</v>
          </cell>
        </row>
        <row r="52">
          <cell r="G52">
            <v>0</v>
          </cell>
          <cell r="H52">
            <v>0</v>
          </cell>
          <cell r="J52">
            <v>1701</v>
          </cell>
          <cell r="K52">
            <v>0</v>
          </cell>
          <cell r="L52">
            <v>0</v>
          </cell>
        </row>
        <row r="53">
          <cell r="G53">
            <v>0</v>
          </cell>
          <cell r="H53">
            <v>0</v>
          </cell>
          <cell r="J53">
            <v>3060</v>
          </cell>
          <cell r="K53">
            <v>0</v>
          </cell>
          <cell r="L53">
            <v>0</v>
          </cell>
        </row>
        <row r="54">
          <cell r="G54">
            <v>0</v>
          </cell>
          <cell r="H54">
            <v>0</v>
          </cell>
          <cell r="J54">
            <v>4086</v>
          </cell>
          <cell r="K54">
            <v>0</v>
          </cell>
          <cell r="L54">
            <v>0</v>
          </cell>
        </row>
        <row r="55">
          <cell r="G55">
            <v>0</v>
          </cell>
          <cell r="H55">
            <v>0</v>
          </cell>
          <cell r="J55">
            <v>6660</v>
          </cell>
          <cell r="K55">
            <v>0</v>
          </cell>
          <cell r="L55">
            <v>0</v>
          </cell>
        </row>
        <row r="56">
          <cell r="G56">
            <v>0</v>
          </cell>
          <cell r="H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G57">
            <v>0</v>
          </cell>
          <cell r="H57">
            <v>0</v>
          </cell>
          <cell r="J57">
            <v>11347</v>
          </cell>
          <cell r="K57">
            <v>0</v>
          </cell>
          <cell r="L57">
            <v>0</v>
          </cell>
        </row>
        <row r="58">
          <cell r="G58">
            <v>0</v>
          </cell>
          <cell r="H58">
            <v>0</v>
          </cell>
          <cell r="J58">
            <v>21767</v>
          </cell>
          <cell r="K58">
            <v>0</v>
          </cell>
          <cell r="L58">
            <v>0</v>
          </cell>
        </row>
        <row r="59">
          <cell r="G59">
            <v>0</v>
          </cell>
          <cell r="H59">
            <v>0</v>
          </cell>
          <cell r="J59">
            <v>34041</v>
          </cell>
          <cell r="K59">
            <v>0</v>
          </cell>
          <cell r="L59">
            <v>0</v>
          </cell>
        </row>
        <row r="60">
          <cell r="G60">
            <v>0</v>
          </cell>
          <cell r="H60">
            <v>0</v>
          </cell>
          <cell r="J60">
            <v>65301</v>
          </cell>
          <cell r="K60">
            <v>0</v>
          </cell>
          <cell r="L60">
            <v>0</v>
          </cell>
        </row>
        <row r="61">
          <cell r="G61">
            <v>0</v>
          </cell>
          <cell r="H61">
            <v>0</v>
          </cell>
          <cell r="J61">
            <v>320</v>
          </cell>
          <cell r="K61">
            <v>0</v>
          </cell>
          <cell r="L61">
            <v>0</v>
          </cell>
        </row>
        <row r="62">
          <cell r="G62">
            <v>0</v>
          </cell>
          <cell r="H62">
            <v>0</v>
          </cell>
          <cell r="J62">
            <v>489</v>
          </cell>
          <cell r="K62">
            <v>0</v>
          </cell>
          <cell r="L62">
            <v>0</v>
          </cell>
        </row>
        <row r="63">
          <cell r="G63">
            <v>0</v>
          </cell>
          <cell r="H63">
            <v>0</v>
          </cell>
          <cell r="J63">
            <v>449</v>
          </cell>
          <cell r="K63">
            <v>0</v>
          </cell>
          <cell r="L63">
            <v>0</v>
          </cell>
        </row>
        <row r="64">
          <cell r="G64">
            <v>0</v>
          </cell>
          <cell r="H64">
            <v>0</v>
          </cell>
          <cell r="J64">
            <v>728</v>
          </cell>
          <cell r="K64">
            <v>0</v>
          </cell>
          <cell r="L64">
            <v>0</v>
          </cell>
        </row>
        <row r="65">
          <cell r="G65">
            <v>0</v>
          </cell>
          <cell r="H65">
            <v>0</v>
          </cell>
          <cell r="J65">
            <v>653</v>
          </cell>
          <cell r="K65">
            <v>0</v>
          </cell>
          <cell r="L65">
            <v>0</v>
          </cell>
        </row>
        <row r="66">
          <cell r="G66">
            <v>0</v>
          </cell>
          <cell r="H66">
            <v>0</v>
          </cell>
          <cell r="J66">
            <v>560</v>
          </cell>
          <cell r="K66">
            <v>0</v>
          </cell>
          <cell r="L66">
            <v>0</v>
          </cell>
        </row>
        <row r="67">
          <cell r="G67">
            <v>0</v>
          </cell>
          <cell r="H67">
            <v>0</v>
          </cell>
          <cell r="J67">
            <v>360</v>
          </cell>
          <cell r="K67">
            <v>0</v>
          </cell>
          <cell r="L67">
            <v>0</v>
          </cell>
        </row>
        <row r="68">
          <cell r="G68">
            <v>0</v>
          </cell>
          <cell r="H68">
            <v>0</v>
          </cell>
          <cell r="J68">
            <v>619</v>
          </cell>
          <cell r="K68">
            <v>0</v>
          </cell>
          <cell r="L68">
            <v>0</v>
          </cell>
        </row>
        <row r="69">
          <cell r="G69">
            <v>0</v>
          </cell>
          <cell r="H69">
            <v>0</v>
          </cell>
          <cell r="J69">
            <v>783</v>
          </cell>
          <cell r="K69">
            <v>0</v>
          </cell>
          <cell r="L69">
            <v>0</v>
          </cell>
        </row>
        <row r="70">
          <cell r="G70">
            <v>0</v>
          </cell>
          <cell r="H70">
            <v>0</v>
          </cell>
          <cell r="J70">
            <v>1158</v>
          </cell>
          <cell r="K70">
            <v>0</v>
          </cell>
          <cell r="L70">
            <v>0</v>
          </cell>
        </row>
        <row r="71">
          <cell r="G71">
            <v>0</v>
          </cell>
          <cell r="H71">
            <v>0</v>
          </cell>
          <cell r="J71">
            <v>1049</v>
          </cell>
          <cell r="K71">
            <v>0</v>
          </cell>
          <cell r="L71">
            <v>0</v>
          </cell>
        </row>
        <row r="72">
          <cell r="G72">
            <v>0</v>
          </cell>
          <cell r="H72">
            <v>0</v>
          </cell>
          <cell r="J72">
            <v>1229</v>
          </cell>
          <cell r="K72">
            <v>0</v>
          </cell>
          <cell r="L72">
            <v>0</v>
          </cell>
        </row>
        <row r="73">
          <cell r="G73">
            <v>0</v>
          </cell>
          <cell r="H73">
            <v>0</v>
          </cell>
          <cell r="J73">
            <v>1605</v>
          </cell>
          <cell r="K73">
            <v>0</v>
          </cell>
          <cell r="L73">
            <v>0</v>
          </cell>
        </row>
        <row r="74">
          <cell r="G74">
            <v>0</v>
          </cell>
          <cell r="H74">
            <v>0</v>
          </cell>
          <cell r="J74">
            <v>1966</v>
          </cell>
          <cell r="K74">
            <v>0</v>
          </cell>
          <cell r="L74">
            <v>0</v>
          </cell>
        </row>
        <row r="75">
          <cell r="G75">
            <v>0</v>
          </cell>
          <cell r="H75">
            <v>0</v>
          </cell>
          <cell r="J75">
            <v>2442</v>
          </cell>
          <cell r="K75">
            <v>0</v>
          </cell>
          <cell r="L75">
            <v>0</v>
          </cell>
        </row>
        <row r="76">
          <cell r="G76">
            <v>0</v>
          </cell>
          <cell r="H76">
            <v>0</v>
          </cell>
          <cell r="J76">
            <v>3481</v>
          </cell>
          <cell r="K76">
            <v>0</v>
          </cell>
          <cell r="L76">
            <v>0</v>
          </cell>
        </row>
        <row r="77">
          <cell r="G77">
            <v>0</v>
          </cell>
          <cell r="H77">
            <v>0</v>
          </cell>
          <cell r="J77">
            <v>4900</v>
          </cell>
          <cell r="K77">
            <v>0</v>
          </cell>
          <cell r="L77">
            <v>0</v>
          </cell>
        </row>
        <row r="78">
          <cell r="G78">
            <v>0</v>
          </cell>
          <cell r="H78">
            <v>0</v>
          </cell>
          <cell r="J78">
            <v>6400</v>
          </cell>
          <cell r="K78">
            <v>0</v>
          </cell>
          <cell r="L78">
            <v>0</v>
          </cell>
        </row>
        <row r="79">
          <cell r="G79">
            <v>0</v>
          </cell>
          <cell r="H79">
            <v>0</v>
          </cell>
          <cell r="J79">
            <v>7800</v>
          </cell>
          <cell r="K79">
            <v>0</v>
          </cell>
          <cell r="L79">
            <v>0</v>
          </cell>
        </row>
        <row r="80">
          <cell r="G80">
            <v>0</v>
          </cell>
          <cell r="H80">
            <v>0</v>
          </cell>
          <cell r="J80">
            <v>220</v>
          </cell>
          <cell r="K80">
            <v>0</v>
          </cell>
          <cell r="L80">
            <v>0</v>
          </cell>
        </row>
        <row r="81">
          <cell r="G81">
            <v>0</v>
          </cell>
          <cell r="H81">
            <v>0</v>
          </cell>
          <cell r="J81">
            <v>332</v>
          </cell>
          <cell r="K81">
            <v>0</v>
          </cell>
          <cell r="L81">
            <v>0</v>
          </cell>
        </row>
        <row r="82">
          <cell r="G82">
            <v>0</v>
          </cell>
          <cell r="H82">
            <v>0</v>
          </cell>
          <cell r="J82">
            <v>400</v>
          </cell>
          <cell r="K82">
            <v>0</v>
          </cell>
          <cell r="L82">
            <v>0</v>
          </cell>
        </row>
        <row r="83">
          <cell r="G83">
            <v>0</v>
          </cell>
          <cell r="H83">
            <v>0</v>
          </cell>
          <cell r="J83">
            <v>773</v>
          </cell>
          <cell r="K83">
            <v>0</v>
          </cell>
          <cell r="L83">
            <v>0</v>
          </cell>
        </row>
        <row r="84">
          <cell r="G84">
            <v>0</v>
          </cell>
          <cell r="H84">
            <v>0</v>
          </cell>
          <cell r="J84">
            <v>1081</v>
          </cell>
          <cell r="K84">
            <v>0</v>
          </cell>
          <cell r="L84">
            <v>0</v>
          </cell>
        </row>
        <row r="85">
          <cell r="G85">
            <v>0</v>
          </cell>
          <cell r="H85">
            <v>0</v>
          </cell>
          <cell r="J85">
            <v>1414</v>
          </cell>
          <cell r="K85">
            <v>0</v>
          </cell>
          <cell r="L85">
            <v>0</v>
          </cell>
        </row>
        <row r="86">
          <cell r="G86">
            <v>0</v>
          </cell>
          <cell r="H86">
            <v>0</v>
          </cell>
          <cell r="J86">
            <v>2007</v>
          </cell>
          <cell r="K86">
            <v>0</v>
          </cell>
          <cell r="L86">
            <v>0</v>
          </cell>
        </row>
        <row r="87">
          <cell r="G87">
            <v>0</v>
          </cell>
          <cell r="H87">
            <v>0</v>
          </cell>
          <cell r="J87">
            <v>31900</v>
          </cell>
          <cell r="K87">
            <v>0</v>
          </cell>
          <cell r="L87">
            <v>0</v>
          </cell>
        </row>
        <row r="88">
          <cell r="G88">
            <v>0</v>
          </cell>
          <cell r="H88">
            <v>0</v>
          </cell>
          <cell r="J88">
            <v>63800</v>
          </cell>
          <cell r="K88">
            <v>0</v>
          </cell>
          <cell r="L88">
            <v>0</v>
          </cell>
        </row>
        <row r="89">
          <cell r="G89">
            <v>0</v>
          </cell>
          <cell r="H89">
            <v>0</v>
          </cell>
          <cell r="J89">
            <v>95700</v>
          </cell>
          <cell r="K89">
            <v>0</v>
          </cell>
          <cell r="L89">
            <v>0</v>
          </cell>
        </row>
        <row r="90">
          <cell r="G90">
            <v>0</v>
          </cell>
          <cell r="H90">
            <v>0</v>
          </cell>
          <cell r="J90">
            <v>63800</v>
          </cell>
          <cell r="K90">
            <v>0</v>
          </cell>
          <cell r="L90">
            <v>0</v>
          </cell>
        </row>
        <row r="91">
          <cell r="G91">
            <v>0</v>
          </cell>
          <cell r="H91">
            <v>0</v>
          </cell>
          <cell r="J91">
            <v>95700</v>
          </cell>
          <cell r="K91">
            <v>0</v>
          </cell>
          <cell r="L91">
            <v>0</v>
          </cell>
        </row>
        <row r="92">
          <cell r="G92">
            <v>0</v>
          </cell>
          <cell r="H92">
            <v>0</v>
          </cell>
          <cell r="J92">
            <v>31900</v>
          </cell>
          <cell r="K92">
            <v>0</v>
          </cell>
          <cell r="L92">
            <v>0</v>
          </cell>
        </row>
        <row r="93">
          <cell r="G93">
            <v>0</v>
          </cell>
          <cell r="H93">
            <v>0</v>
          </cell>
          <cell r="J93">
            <v>95700</v>
          </cell>
          <cell r="K93">
            <v>0</v>
          </cell>
          <cell r="L93">
            <v>0</v>
          </cell>
        </row>
        <row r="94">
          <cell r="G94">
            <v>0</v>
          </cell>
          <cell r="H94">
            <v>0</v>
          </cell>
          <cell r="J94">
            <v>330</v>
          </cell>
          <cell r="K94">
            <v>0</v>
          </cell>
          <cell r="L94">
            <v>0</v>
          </cell>
        </row>
        <row r="95">
          <cell r="G95">
            <v>0</v>
          </cell>
          <cell r="H95">
            <v>0</v>
          </cell>
          <cell r="J95">
            <v>510</v>
          </cell>
          <cell r="K95">
            <v>0</v>
          </cell>
          <cell r="L95">
            <v>0</v>
          </cell>
        </row>
        <row r="96">
          <cell r="G96">
            <v>0</v>
          </cell>
          <cell r="H96">
            <v>0</v>
          </cell>
          <cell r="J96">
            <v>620</v>
          </cell>
          <cell r="K96">
            <v>0</v>
          </cell>
          <cell r="L96">
            <v>0</v>
          </cell>
        </row>
        <row r="97">
          <cell r="G97">
            <v>0</v>
          </cell>
          <cell r="H97">
            <v>0</v>
          </cell>
          <cell r="J97">
            <v>1300</v>
          </cell>
          <cell r="K97">
            <v>0</v>
          </cell>
          <cell r="L97">
            <v>0</v>
          </cell>
        </row>
        <row r="98">
          <cell r="G98">
            <v>0</v>
          </cell>
          <cell r="H98">
            <v>0</v>
          </cell>
          <cell r="J98">
            <v>1600</v>
          </cell>
          <cell r="K98">
            <v>0</v>
          </cell>
          <cell r="L98">
            <v>0</v>
          </cell>
        </row>
        <row r="99">
          <cell r="G99">
            <v>0</v>
          </cell>
          <cell r="H99">
            <v>0</v>
          </cell>
          <cell r="J99">
            <v>3380</v>
          </cell>
          <cell r="K99">
            <v>0</v>
          </cell>
          <cell r="L99">
            <v>0</v>
          </cell>
        </row>
        <row r="100">
          <cell r="G100">
            <v>0</v>
          </cell>
          <cell r="H100">
            <v>0</v>
          </cell>
          <cell r="J100">
            <v>10200</v>
          </cell>
          <cell r="K100">
            <v>0</v>
          </cell>
          <cell r="L100">
            <v>0</v>
          </cell>
        </row>
        <row r="101">
          <cell r="G101">
            <v>0</v>
          </cell>
          <cell r="H101">
            <v>0</v>
          </cell>
          <cell r="J101">
            <v>20400</v>
          </cell>
          <cell r="K101">
            <v>0</v>
          </cell>
          <cell r="L101">
            <v>0</v>
          </cell>
        </row>
        <row r="102">
          <cell r="G102">
            <v>0</v>
          </cell>
          <cell r="H102">
            <v>0</v>
          </cell>
          <cell r="J102">
            <v>30600</v>
          </cell>
          <cell r="K102">
            <v>0</v>
          </cell>
          <cell r="L102">
            <v>0</v>
          </cell>
        </row>
        <row r="103">
          <cell r="G103">
            <v>0</v>
          </cell>
          <cell r="H103">
            <v>0</v>
          </cell>
          <cell r="J103">
            <v>20400</v>
          </cell>
          <cell r="K103">
            <v>0</v>
          </cell>
          <cell r="L103">
            <v>0</v>
          </cell>
        </row>
        <row r="104">
          <cell r="G104">
            <v>0</v>
          </cell>
          <cell r="H104">
            <v>0</v>
          </cell>
          <cell r="J104">
            <v>30600</v>
          </cell>
          <cell r="K104">
            <v>0</v>
          </cell>
          <cell r="L104">
            <v>0</v>
          </cell>
        </row>
        <row r="105">
          <cell r="G105">
            <v>0</v>
          </cell>
          <cell r="H105">
            <v>0</v>
          </cell>
          <cell r="J105">
            <v>285</v>
          </cell>
          <cell r="K105">
            <v>0</v>
          </cell>
          <cell r="L105">
            <v>0</v>
          </cell>
        </row>
        <row r="106">
          <cell r="G106">
            <v>0</v>
          </cell>
          <cell r="H106">
            <v>0</v>
          </cell>
          <cell r="J106">
            <v>470</v>
          </cell>
          <cell r="K106">
            <v>0</v>
          </cell>
          <cell r="L106">
            <v>0</v>
          </cell>
        </row>
        <row r="107">
          <cell r="G107">
            <v>0</v>
          </cell>
          <cell r="H107">
            <v>0</v>
          </cell>
          <cell r="J107">
            <v>700</v>
          </cell>
          <cell r="K107">
            <v>0</v>
          </cell>
          <cell r="L107">
            <v>0</v>
          </cell>
        </row>
        <row r="108">
          <cell r="G108">
            <v>0</v>
          </cell>
          <cell r="H108">
            <v>0</v>
          </cell>
          <cell r="J108">
            <v>820</v>
          </cell>
          <cell r="K108">
            <v>0</v>
          </cell>
          <cell r="L108">
            <v>0</v>
          </cell>
        </row>
        <row r="109">
          <cell r="G109">
            <v>0</v>
          </cell>
          <cell r="H109">
            <v>0</v>
          </cell>
          <cell r="J109">
            <v>1235</v>
          </cell>
          <cell r="K109">
            <v>0</v>
          </cell>
          <cell r="L109">
            <v>0</v>
          </cell>
        </row>
        <row r="110">
          <cell r="G110">
            <v>0</v>
          </cell>
          <cell r="H110">
            <v>0</v>
          </cell>
          <cell r="J110">
            <v>1715</v>
          </cell>
          <cell r="K110">
            <v>0</v>
          </cell>
          <cell r="L110">
            <v>0</v>
          </cell>
        </row>
        <row r="111">
          <cell r="G111">
            <v>0</v>
          </cell>
          <cell r="H111">
            <v>0</v>
          </cell>
          <cell r="J111">
            <v>1049</v>
          </cell>
          <cell r="K111">
            <v>0</v>
          </cell>
          <cell r="L111">
            <v>0</v>
          </cell>
        </row>
        <row r="112">
          <cell r="G112">
            <v>0</v>
          </cell>
          <cell r="H112">
            <v>0</v>
          </cell>
          <cell r="J112">
            <v>2442</v>
          </cell>
          <cell r="K112">
            <v>0</v>
          </cell>
          <cell r="L112">
            <v>0</v>
          </cell>
        </row>
        <row r="113">
          <cell r="G113">
            <v>0</v>
          </cell>
          <cell r="H113">
            <v>0</v>
          </cell>
          <cell r="J113">
            <v>3481</v>
          </cell>
          <cell r="K113">
            <v>0</v>
          </cell>
          <cell r="L113">
            <v>0</v>
          </cell>
        </row>
        <row r="114">
          <cell r="G114">
            <v>0</v>
          </cell>
          <cell r="H114">
            <v>0</v>
          </cell>
          <cell r="J114">
            <v>332</v>
          </cell>
          <cell r="K114">
            <v>0</v>
          </cell>
          <cell r="L114">
            <v>0</v>
          </cell>
        </row>
        <row r="115">
          <cell r="G115">
            <v>0</v>
          </cell>
          <cell r="H115">
            <v>0</v>
          </cell>
          <cell r="J115">
            <v>400</v>
          </cell>
          <cell r="K115">
            <v>0</v>
          </cell>
          <cell r="L115">
            <v>0</v>
          </cell>
        </row>
        <row r="116">
          <cell r="G116">
            <v>0</v>
          </cell>
          <cell r="H116">
            <v>0</v>
          </cell>
          <cell r="J116">
            <v>773</v>
          </cell>
          <cell r="K116">
            <v>0</v>
          </cell>
          <cell r="L116">
            <v>0</v>
          </cell>
        </row>
        <row r="117">
          <cell r="G117">
            <v>0</v>
          </cell>
          <cell r="H117">
            <v>0</v>
          </cell>
          <cell r="J117">
            <v>285</v>
          </cell>
          <cell r="K117">
            <v>0</v>
          </cell>
          <cell r="L117">
            <v>0</v>
          </cell>
        </row>
        <row r="118">
          <cell r="G118">
            <v>0</v>
          </cell>
          <cell r="H118">
            <v>0</v>
          </cell>
          <cell r="J118">
            <v>470</v>
          </cell>
          <cell r="K118">
            <v>0</v>
          </cell>
          <cell r="L118">
            <v>0</v>
          </cell>
        </row>
        <row r="119">
          <cell r="G119">
            <v>0</v>
          </cell>
          <cell r="H119">
            <v>0</v>
          </cell>
          <cell r="J119">
            <v>700</v>
          </cell>
          <cell r="K119">
            <v>0</v>
          </cell>
          <cell r="L119">
            <v>0</v>
          </cell>
        </row>
        <row r="120">
          <cell r="G120">
            <v>0</v>
          </cell>
          <cell r="H120">
            <v>0</v>
          </cell>
          <cell r="J120">
            <v>1235</v>
          </cell>
          <cell r="K120">
            <v>0</v>
          </cell>
          <cell r="L120">
            <v>0</v>
          </cell>
        </row>
        <row r="121">
          <cell r="G121">
            <v>0</v>
          </cell>
          <cell r="H121">
            <v>0</v>
          </cell>
          <cell r="J121">
            <v>20000</v>
          </cell>
          <cell r="K121">
            <v>0</v>
          </cell>
          <cell r="L121">
            <v>0</v>
          </cell>
        </row>
        <row r="122">
          <cell r="G122">
            <v>0</v>
          </cell>
          <cell r="H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G123">
            <v>0</v>
          </cell>
          <cell r="H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G124">
            <v>0</v>
          </cell>
          <cell r="H124">
            <v>0</v>
          </cell>
          <cell r="J124">
            <v>91</v>
          </cell>
          <cell r="K124">
            <v>0</v>
          </cell>
          <cell r="L124">
            <v>0</v>
          </cell>
        </row>
        <row r="125">
          <cell r="G125">
            <v>0</v>
          </cell>
          <cell r="H125">
            <v>0</v>
          </cell>
          <cell r="J125">
            <v>117</v>
          </cell>
          <cell r="K125">
            <v>0</v>
          </cell>
          <cell r="L125">
            <v>0</v>
          </cell>
        </row>
        <row r="126">
          <cell r="G126">
            <v>0</v>
          </cell>
          <cell r="H126">
            <v>0</v>
          </cell>
          <cell r="J126">
            <v>143</v>
          </cell>
          <cell r="K126">
            <v>0</v>
          </cell>
          <cell r="L126">
            <v>0</v>
          </cell>
        </row>
        <row r="127">
          <cell r="G127">
            <v>0</v>
          </cell>
          <cell r="H127">
            <v>0</v>
          </cell>
          <cell r="J127">
            <v>350</v>
          </cell>
          <cell r="K127">
            <v>0</v>
          </cell>
          <cell r="L127">
            <v>0</v>
          </cell>
        </row>
        <row r="128">
          <cell r="G128">
            <v>0</v>
          </cell>
          <cell r="H128">
            <v>0</v>
          </cell>
          <cell r="J128">
            <v>455</v>
          </cell>
          <cell r="K128">
            <v>0</v>
          </cell>
          <cell r="L128">
            <v>0</v>
          </cell>
        </row>
        <row r="129">
          <cell r="G129">
            <v>0</v>
          </cell>
          <cell r="H129">
            <v>0</v>
          </cell>
          <cell r="J129">
            <v>455</v>
          </cell>
          <cell r="K129">
            <v>0</v>
          </cell>
          <cell r="L129">
            <v>0</v>
          </cell>
        </row>
        <row r="130">
          <cell r="G130">
            <v>0</v>
          </cell>
          <cell r="H130">
            <v>0</v>
          </cell>
          <cell r="J130">
            <v>510</v>
          </cell>
          <cell r="K130">
            <v>0</v>
          </cell>
          <cell r="L130">
            <v>0</v>
          </cell>
        </row>
        <row r="131">
          <cell r="G131">
            <v>0</v>
          </cell>
          <cell r="H131">
            <v>0</v>
          </cell>
          <cell r="J131">
            <v>715</v>
          </cell>
          <cell r="K131">
            <v>0</v>
          </cell>
          <cell r="L131">
            <v>0</v>
          </cell>
        </row>
        <row r="132">
          <cell r="G132">
            <v>0</v>
          </cell>
          <cell r="H132">
            <v>0</v>
          </cell>
          <cell r="J132">
            <v>4550</v>
          </cell>
          <cell r="K132">
            <v>0</v>
          </cell>
          <cell r="L132">
            <v>0</v>
          </cell>
        </row>
        <row r="133">
          <cell r="G133">
            <v>0</v>
          </cell>
          <cell r="H133">
            <v>0</v>
          </cell>
          <cell r="J133">
            <v>14700</v>
          </cell>
          <cell r="K133">
            <v>0</v>
          </cell>
          <cell r="L133">
            <v>0</v>
          </cell>
        </row>
        <row r="134">
          <cell r="G134">
            <v>0</v>
          </cell>
          <cell r="H134">
            <v>0</v>
          </cell>
          <cell r="J134">
            <v>3820</v>
          </cell>
          <cell r="K134">
            <v>0</v>
          </cell>
          <cell r="L134">
            <v>0</v>
          </cell>
        </row>
        <row r="135">
          <cell r="G135">
            <v>0</v>
          </cell>
          <cell r="H135">
            <v>0</v>
          </cell>
          <cell r="J135">
            <v>2570</v>
          </cell>
          <cell r="K135">
            <v>0</v>
          </cell>
          <cell r="L135">
            <v>0</v>
          </cell>
        </row>
        <row r="136">
          <cell r="G136">
            <v>0</v>
          </cell>
          <cell r="H136">
            <v>0</v>
          </cell>
          <cell r="J136">
            <v>1650000</v>
          </cell>
          <cell r="K136">
            <v>0</v>
          </cell>
          <cell r="L136">
            <v>0</v>
          </cell>
        </row>
        <row r="137">
          <cell r="G137">
            <v>0</v>
          </cell>
          <cell r="H137">
            <v>0</v>
          </cell>
          <cell r="J137">
            <v>750000</v>
          </cell>
          <cell r="K137">
            <v>0</v>
          </cell>
          <cell r="L137">
            <v>0</v>
          </cell>
        </row>
        <row r="138">
          <cell r="G138">
            <v>0</v>
          </cell>
          <cell r="H138">
            <v>0</v>
          </cell>
          <cell r="J138">
            <v>450000</v>
          </cell>
          <cell r="K138">
            <v>0</v>
          </cell>
          <cell r="L138">
            <v>0</v>
          </cell>
        </row>
        <row r="139">
          <cell r="G139">
            <v>0</v>
          </cell>
          <cell r="H139">
            <v>0</v>
          </cell>
          <cell r="J139">
            <v>120000</v>
          </cell>
          <cell r="K139">
            <v>0</v>
          </cell>
          <cell r="L139">
            <v>0</v>
          </cell>
        </row>
        <row r="140">
          <cell r="G140">
            <v>0</v>
          </cell>
          <cell r="H140">
            <v>0</v>
          </cell>
          <cell r="J140">
            <v>30000</v>
          </cell>
          <cell r="K140">
            <v>0</v>
          </cell>
          <cell r="L140">
            <v>0</v>
          </cell>
        </row>
        <row r="141">
          <cell r="G141">
            <v>0</v>
          </cell>
          <cell r="H141">
            <v>0</v>
          </cell>
          <cell r="J141">
            <v>750000</v>
          </cell>
          <cell r="K141">
            <v>0</v>
          </cell>
          <cell r="L141">
            <v>0</v>
          </cell>
        </row>
        <row r="142">
          <cell r="G142">
            <v>0</v>
          </cell>
          <cell r="H142">
            <v>0</v>
          </cell>
          <cell r="J142">
            <v>600000</v>
          </cell>
          <cell r="K142">
            <v>0</v>
          </cell>
          <cell r="L142">
            <v>0</v>
          </cell>
        </row>
        <row r="143">
          <cell r="G143">
            <v>0</v>
          </cell>
          <cell r="H143">
            <v>0</v>
          </cell>
          <cell r="J143">
            <v>650000</v>
          </cell>
          <cell r="K143">
            <v>0</v>
          </cell>
          <cell r="L143">
            <v>0</v>
          </cell>
        </row>
        <row r="144">
          <cell r="G144">
            <v>0</v>
          </cell>
          <cell r="H144">
            <v>0</v>
          </cell>
          <cell r="J144">
            <v>550000</v>
          </cell>
          <cell r="K144">
            <v>0</v>
          </cell>
          <cell r="L144">
            <v>0</v>
          </cell>
        </row>
        <row r="145">
          <cell r="G145">
            <v>0</v>
          </cell>
          <cell r="H145">
            <v>0</v>
          </cell>
          <cell r="J145">
            <v>120000</v>
          </cell>
          <cell r="K145">
            <v>0</v>
          </cell>
          <cell r="L145">
            <v>0</v>
          </cell>
        </row>
        <row r="146">
          <cell r="G146">
            <v>0</v>
          </cell>
          <cell r="H146">
            <v>0</v>
          </cell>
          <cell r="J146">
            <v>80000</v>
          </cell>
          <cell r="K146">
            <v>0</v>
          </cell>
          <cell r="L146">
            <v>0</v>
          </cell>
        </row>
        <row r="147">
          <cell r="G147">
            <v>0</v>
          </cell>
          <cell r="H147">
            <v>0</v>
          </cell>
          <cell r="J147">
            <v>80000</v>
          </cell>
          <cell r="K147">
            <v>0</v>
          </cell>
          <cell r="L147">
            <v>0</v>
          </cell>
        </row>
        <row r="148">
          <cell r="G148">
            <v>0</v>
          </cell>
          <cell r="H148">
            <v>0</v>
          </cell>
          <cell r="J148">
            <v>100000</v>
          </cell>
          <cell r="K148">
            <v>0</v>
          </cell>
          <cell r="L148">
            <v>0</v>
          </cell>
        </row>
        <row r="149">
          <cell r="G149">
            <v>0</v>
          </cell>
          <cell r="H149">
            <v>0</v>
          </cell>
          <cell r="J149">
            <v>80000</v>
          </cell>
          <cell r="K149">
            <v>0</v>
          </cell>
          <cell r="L149">
            <v>0</v>
          </cell>
        </row>
        <row r="150">
          <cell r="G150">
            <v>0</v>
          </cell>
          <cell r="H150">
            <v>0</v>
          </cell>
          <cell r="J150">
            <v>430000</v>
          </cell>
          <cell r="K150">
            <v>0</v>
          </cell>
          <cell r="L150">
            <v>0</v>
          </cell>
        </row>
        <row r="151">
          <cell r="G151">
            <v>0</v>
          </cell>
          <cell r="H151">
            <v>0</v>
          </cell>
          <cell r="J151">
            <v>350000</v>
          </cell>
          <cell r="K151">
            <v>0</v>
          </cell>
          <cell r="L151">
            <v>0</v>
          </cell>
        </row>
        <row r="152">
          <cell r="G152">
            <v>0</v>
          </cell>
          <cell r="H152">
            <v>0</v>
          </cell>
          <cell r="J152">
            <v>900000</v>
          </cell>
          <cell r="K152">
            <v>0</v>
          </cell>
          <cell r="L152">
            <v>0</v>
          </cell>
        </row>
        <row r="153">
          <cell r="G153">
            <v>0</v>
          </cell>
          <cell r="H153">
            <v>0</v>
          </cell>
          <cell r="J153">
            <v>12000000</v>
          </cell>
          <cell r="K153">
            <v>0</v>
          </cell>
          <cell r="L153">
            <v>0</v>
          </cell>
        </row>
        <row r="154">
          <cell r="G154">
            <v>0</v>
          </cell>
          <cell r="H154">
            <v>0</v>
          </cell>
          <cell r="J154">
            <v>380000</v>
          </cell>
          <cell r="K154">
            <v>0</v>
          </cell>
          <cell r="L154">
            <v>0</v>
          </cell>
        </row>
        <row r="155">
          <cell r="G155">
            <v>0</v>
          </cell>
          <cell r="H155">
            <v>0</v>
          </cell>
          <cell r="J155">
            <v>250000</v>
          </cell>
          <cell r="K155">
            <v>0</v>
          </cell>
          <cell r="L155">
            <v>0</v>
          </cell>
        </row>
        <row r="156">
          <cell r="G156">
            <v>0</v>
          </cell>
          <cell r="H156">
            <v>0</v>
          </cell>
          <cell r="J156">
            <v>800000</v>
          </cell>
          <cell r="K156">
            <v>0</v>
          </cell>
          <cell r="L156">
            <v>0</v>
          </cell>
        </row>
        <row r="157">
          <cell r="G157">
            <v>0</v>
          </cell>
          <cell r="H157">
            <v>0</v>
          </cell>
          <cell r="J157">
            <v>1200000</v>
          </cell>
          <cell r="K157">
            <v>0</v>
          </cell>
          <cell r="L157">
            <v>0</v>
          </cell>
        </row>
        <row r="158">
          <cell r="G158">
            <v>0</v>
          </cell>
          <cell r="H158">
            <v>0</v>
          </cell>
          <cell r="J158">
            <v>5200000</v>
          </cell>
          <cell r="K158">
            <v>0</v>
          </cell>
          <cell r="L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1450000</v>
          </cell>
          <cell r="K159">
            <v>0</v>
          </cell>
          <cell r="L159">
            <v>0</v>
          </cell>
          <cell r="M159">
            <v>0</v>
          </cell>
        </row>
        <row r="160">
          <cell r="G160">
            <v>0</v>
          </cell>
          <cell r="H160">
            <v>0</v>
          </cell>
          <cell r="I160">
            <v>0</v>
          </cell>
          <cell r="J160">
            <v>400000</v>
          </cell>
          <cell r="K160">
            <v>0</v>
          </cell>
          <cell r="L160">
            <v>0</v>
          </cell>
          <cell r="M160">
            <v>0</v>
          </cell>
        </row>
        <row r="161">
          <cell r="G161">
            <v>0</v>
          </cell>
          <cell r="H161">
            <v>0</v>
          </cell>
          <cell r="J161">
            <v>20000</v>
          </cell>
          <cell r="K161">
            <v>0</v>
          </cell>
          <cell r="L161">
            <v>0</v>
          </cell>
        </row>
        <row r="162">
          <cell r="G162">
            <v>0</v>
          </cell>
          <cell r="H162">
            <v>0</v>
          </cell>
          <cell r="J162">
            <v>72025</v>
          </cell>
          <cell r="K162">
            <v>0</v>
          </cell>
          <cell r="L162">
            <v>0</v>
          </cell>
        </row>
        <row r="163">
          <cell r="G163">
            <v>0</v>
          </cell>
          <cell r="H163">
            <v>0</v>
          </cell>
          <cell r="J163">
            <v>8000000</v>
          </cell>
          <cell r="K163">
            <v>0</v>
          </cell>
          <cell r="L163">
            <v>0</v>
          </cell>
        </row>
        <row r="164">
          <cell r="G164">
            <v>0</v>
          </cell>
          <cell r="H164">
            <v>0</v>
          </cell>
          <cell r="J164">
            <v>750000</v>
          </cell>
          <cell r="K164">
            <v>0</v>
          </cell>
          <cell r="L164">
            <v>0</v>
          </cell>
        </row>
        <row r="165">
          <cell r="G165">
            <v>0</v>
          </cell>
          <cell r="H165">
            <v>0</v>
          </cell>
          <cell r="J165">
            <v>1370000</v>
          </cell>
          <cell r="K165">
            <v>0</v>
          </cell>
          <cell r="L165">
            <v>0</v>
          </cell>
        </row>
        <row r="166">
          <cell r="G166">
            <v>0</v>
          </cell>
          <cell r="H166">
            <v>0</v>
          </cell>
          <cell r="J166">
            <v>72029</v>
          </cell>
          <cell r="K166">
            <v>0</v>
          </cell>
          <cell r="L166">
            <v>0</v>
          </cell>
        </row>
        <row r="167">
          <cell r="G167">
            <v>0</v>
          </cell>
          <cell r="H167">
            <v>0</v>
          </cell>
          <cell r="J167">
            <v>1080</v>
          </cell>
          <cell r="K167">
            <v>0</v>
          </cell>
          <cell r="L167">
            <v>0</v>
          </cell>
        </row>
        <row r="168">
          <cell r="G168">
            <v>0</v>
          </cell>
          <cell r="H168">
            <v>0</v>
          </cell>
          <cell r="J168">
            <v>1358</v>
          </cell>
          <cell r="K168">
            <v>0</v>
          </cell>
          <cell r="L168">
            <v>0</v>
          </cell>
        </row>
        <row r="169">
          <cell r="G169">
            <v>0</v>
          </cell>
          <cell r="H169">
            <v>0</v>
          </cell>
          <cell r="J169">
            <v>700000</v>
          </cell>
          <cell r="K169">
            <v>0</v>
          </cell>
          <cell r="L169">
            <v>0</v>
          </cell>
        </row>
        <row r="170">
          <cell r="G170">
            <v>0</v>
          </cell>
          <cell r="H170">
            <v>0</v>
          </cell>
          <cell r="J170">
            <v>240000</v>
          </cell>
          <cell r="K170">
            <v>0</v>
          </cell>
          <cell r="L170">
            <v>0</v>
          </cell>
        </row>
        <row r="171">
          <cell r="G171">
            <v>0</v>
          </cell>
          <cell r="H171">
            <v>0</v>
          </cell>
          <cell r="J171">
            <v>2329</v>
          </cell>
          <cell r="K171">
            <v>0</v>
          </cell>
          <cell r="L171">
            <v>0</v>
          </cell>
        </row>
        <row r="172">
          <cell r="G172">
            <v>0</v>
          </cell>
          <cell r="H172">
            <v>0</v>
          </cell>
          <cell r="J172">
            <v>3301</v>
          </cell>
          <cell r="K172">
            <v>0</v>
          </cell>
          <cell r="L172">
            <v>0</v>
          </cell>
        </row>
        <row r="173">
          <cell r="G173">
            <v>0</v>
          </cell>
          <cell r="H173">
            <v>0</v>
          </cell>
          <cell r="J173">
            <v>45000</v>
          </cell>
          <cell r="K173">
            <v>0</v>
          </cell>
          <cell r="L173">
            <v>0</v>
          </cell>
        </row>
        <row r="174">
          <cell r="G174">
            <v>0</v>
          </cell>
          <cell r="H174">
            <v>0</v>
          </cell>
          <cell r="J174">
            <v>230000</v>
          </cell>
          <cell r="K174">
            <v>0</v>
          </cell>
          <cell r="L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35000</v>
          </cell>
          <cell r="K175">
            <v>0</v>
          </cell>
          <cell r="L175">
            <v>0</v>
          </cell>
          <cell r="M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135000</v>
          </cell>
          <cell r="K176">
            <v>0</v>
          </cell>
          <cell r="L176">
            <v>0</v>
          </cell>
          <cell r="M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125000</v>
          </cell>
          <cell r="K177">
            <v>0</v>
          </cell>
          <cell r="L177">
            <v>0</v>
          </cell>
          <cell r="M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88000</v>
          </cell>
          <cell r="K178">
            <v>0</v>
          </cell>
          <cell r="L178">
            <v>0</v>
          </cell>
          <cell r="M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65000</v>
          </cell>
          <cell r="K179">
            <v>0</v>
          </cell>
          <cell r="L179">
            <v>0</v>
          </cell>
          <cell r="M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65000</v>
          </cell>
          <cell r="K180">
            <v>0</v>
          </cell>
          <cell r="L180">
            <v>0</v>
          </cell>
          <cell r="M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45000</v>
          </cell>
          <cell r="K181">
            <v>0</v>
          </cell>
          <cell r="L181">
            <v>0</v>
          </cell>
          <cell r="M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20000</v>
          </cell>
          <cell r="K182">
            <v>0</v>
          </cell>
          <cell r="L182">
            <v>0</v>
          </cell>
          <cell r="M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18000</v>
          </cell>
          <cell r="K183">
            <v>0</v>
          </cell>
          <cell r="L183">
            <v>0</v>
          </cell>
          <cell r="M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6000</v>
          </cell>
          <cell r="K184">
            <v>0</v>
          </cell>
          <cell r="L184">
            <v>0</v>
          </cell>
          <cell r="M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6000</v>
          </cell>
          <cell r="K185">
            <v>0</v>
          </cell>
          <cell r="L185">
            <v>0</v>
          </cell>
          <cell r="M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19000</v>
          </cell>
          <cell r="K186">
            <v>0</v>
          </cell>
          <cell r="L186">
            <v>0</v>
          </cell>
          <cell r="M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19000</v>
          </cell>
          <cell r="K187">
            <v>0</v>
          </cell>
          <cell r="L187">
            <v>0</v>
          </cell>
          <cell r="M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65000</v>
          </cell>
          <cell r="K188">
            <v>0</v>
          </cell>
          <cell r="L188">
            <v>0</v>
          </cell>
          <cell r="M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80</v>
          </cell>
          <cell r="K197">
            <v>0</v>
          </cell>
          <cell r="L197">
            <v>0</v>
          </cell>
          <cell r="M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G201">
            <v>0</v>
          </cell>
          <cell r="H201">
            <v>0</v>
          </cell>
          <cell r="I201">
            <v>0</v>
          </cell>
          <cell r="J201">
            <v>14800000</v>
          </cell>
          <cell r="K201">
            <v>0</v>
          </cell>
          <cell r="L201">
            <v>0</v>
          </cell>
          <cell r="M201">
            <v>0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33300</v>
          </cell>
          <cell r="K202">
            <v>0</v>
          </cell>
          <cell r="L202">
            <v>0</v>
          </cell>
          <cell r="M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49900</v>
          </cell>
          <cell r="K203">
            <v>0</v>
          </cell>
          <cell r="L203">
            <v>0</v>
          </cell>
          <cell r="M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</row>
        <row r="219"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</row>
        <row r="247"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9400</v>
          </cell>
          <cell r="K255">
            <v>0</v>
          </cell>
          <cell r="L255">
            <v>0</v>
          </cell>
          <cell r="M255">
            <v>0</v>
          </cell>
        </row>
        <row r="256">
          <cell r="G256">
            <v>0</v>
          </cell>
          <cell r="H256">
            <v>0</v>
          </cell>
          <cell r="I256">
            <v>0</v>
          </cell>
          <cell r="J256">
            <v>21000</v>
          </cell>
          <cell r="K256">
            <v>0</v>
          </cell>
          <cell r="L256">
            <v>0</v>
          </cell>
          <cell r="M256">
            <v>0</v>
          </cell>
        </row>
        <row r="257">
          <cell r="G257">
            <v>0</v>
          </cell>
          <cell r="H257">
            <v>0</v>
          </cell>
          <cell r="I257">
            <v>0</v>
          </cell>
          <cell r="J257">
            <v>32500</v>
          </cell>
          <cell r="K257">
            <v>0</v>
          </cell>
          <cell r="L257">
            <v>0</v>
          </cell>
          <cell r="M257">
            <v>0</v>
          </cell>
        </row>
        <row r="258">
          <cell r="G258">
            <v>0</v>
          </cell>
          <cell r="H258">
            <v>0</v>
          </cell>
          <cell r="I258">
            <v>0</v>
          </cell>
          <cell r="J258">
            <v>42500</v>
          </cell>
          <cell r="K258">
            <v>0</v>
          </cell>
          <cell r="L258">
            <v>0</v>
          </cell>
          <cell r="M258">
            <v>0</v>
          </cell>
        </row>
        <row r="259">
          <cell r="G259">
            <v>0</v>
          </cell>
          <cell r="H259">
            <v>0</v>
          </cell>
          <cell r="I259">
            <v>0</v>
          </cell>
          <cell r="J259">
            <v>430000</v>
          </cell>
          <cell r="K259">
            <v>0</v>
          </cell>
          <cell r="L259">
            <v>0</v>
          </cell>
          <cell r="M259">
            <v>0</v>
          </cell>
        </row>
        <row r="260">
          <cell r="G260">
            <v>0</v>
          </cell>
          <cell r="H260">
            <v>0</v>
          </cell>
          <cell r="I260">
            <v>0</v>
          </cell>
          <cell r="J260">
            <v>900</v>
          </cell>
          <cell r="K260">
            <v>0</v>
          </cell>
          <cell r="L260">
            <v>0</v>
          </cell>
          <cell r="M260">
            <v>0</v>
          </cell>
        </row>
        <row r="261">
          <cell r="G261">
            <v>0</v>
          </cell>
          <cell r="H261">
            <v>0</v>
          </cell>
          <cell r="I261">
            <v>0</v>
          </cell>
          <cell r="J261">
            <v>2000</v>
          </cell>
          <cell r="K261">
            <v>0</v>
          </cell>
          <cell r="L261">
            <v>0</v>
          </cell>
          <cell r="M261">
            <v>0</v>
          </cell>
        </row>
        <row r="262">
          <cell r="G262">
            <v>0</v>
          </cell>
          <cell r="H262">
            <v>0</v>
          </cell>
          <cell r="I262">
            <v>0</v>
          </cell>
          <cell r="J262">
            <v>50000</v>
          </cell>
          <cell r="K262">
            <v>0</v>
          </cell>
          <cell r="L262">
            <v>0</v>
          </cell>
          <cell r="M262">
            <v>0</v>
          </cell>
        </row>
        <row r="263">
          <cell r="G263">
            <v>0</v>
          </cell>
          <cell r="H263">
            <v>0</v>
          </cell>
          <cell r="I263">
            <v>0</v>
          </cell>
          <cell r="J263">
            <v>5500</v>
          </cell>
          <cell r="K263">
            <v>0</v>
          </cell>
          <cell r="L263">
            <v>0</v>
          </cell>
          <cell r="M263">
            <v>0</v>
          </cell>
        </row>
        <row r="264"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</row>
        <row r="265"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6"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</row>
        <row r="293"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</row>
        <row r="296"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</row>
        <row r="297"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</row>
        <row r="298"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</row>
        <row r="299"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</row>
        <row r="300"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</row>
        <row r="302"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</row>
        <row r="320"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</row>
        <row r="321"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396</v>
          </cell>
          <cell r="K323">
            <v>0</v>
          </cell>
          <cell r="L323">
            <v>0</v>
          </cell>
          <cell r="M323">
            <v>0</v>
          </cell>
        </row>
        <row r="324">
          <cell r="G324">
            <v>0</v>
          </cell>
          <cell r="H324">
            <v>0</v>
          </cell>
          <cell r="I324">
            <v>0</v>
          </cell>
          <cell r="J324">
            <v>1340</v>
          </cell>
          <cell r="K324">
            <v>0</v>
          </cell>
          <cell r="L324">
            <v>0</v>
          </cell>
          <cell r="M324">
            <v>0</v>
          </cell>
        </row>
        <row r="325">
          <cell r="G325">
            <v>0</v>
          </cell>
          <cell r="H325">
            <v>0</v>
          </cell>
          <cell r="I325">
            <v>0</v>
          </cell>
          <cell r="J325">
            <v>50000</v>
          </cell>
          <cell r="K325">
            <v>0</v>
          </cell>
          <cell r="L325">
            <v>0</v>
          </cell>
          <cell r="M325">
            <v>0</v>
          </cell>
        </row>
        <row r="326">
          <cell r="G326">
            <v>0</v>
          </cell>
          <cell r="H326">
            <v>47799</v>
          </cell>
          <cell r="I326">
            <v>0</v>
          </cell>
          <cell r="J326">
            <v>72220</v>
          </cell>
          <cell r="K326">
            <v>0</v>
          </cell>
          <cell r="L326">
            <v>1433</v>
          </cell>
          <cell r="M326">
            <v>0</v>
          </cell>
        </row>
        <row r="327"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</row>
        <row r="328"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</row>
        <row r="329"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</row>
        <row r="330"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</row>
        <row r="331"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</row>
        <row r="332"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</row>
        <row r="333"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</row>
        <row r="335">
          <cell r="G335">
            <v>189183</v>
          </cell>
          <cell r="H335">
            <v>3669</v>
          </cell>
          <cell r="I335">
            <v>167904</v>
          </cell>
          <cell r="J335">
            <v>465</v>
          </cell>
          <cell r="K335">
            <v>21279</v>
          </cell>
          <cell r="L335">
            <v>0</v>
          </cell>
          <cell r="M335">
            <v>0</v>
          </cell>
        </row>
        <row r="336">
          <cell r="G336">
            <v>0</v>
          </cell>
          <cell r="H336">
            <v>10474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</row>
        <row r="337">
          <cell r="G337">
            <v>0</v>
          </cell>
          <cell r="H337">
            <v>14140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G338">
            <v>139801</v>
          </cell>
          <cell r="H338">
            <v>3590</v>
          </cell>
          <cell r="I338">
            <v>124879</v>
          </cell>
          <cell r="J338">
            <v>429</v>
          </cell>
          <cell r="K338">
            <v>14922</v>
          </cell>
          <cell r="L338">
            <v>0</v>
          </cell>
          <cell r="M338">
            <v>0</v>
          </cell>
        </row>
        <row r="339">
          <cell r="G339">
            <v>71355</v>
          </cell>
          <cell r="H339">
            <v>1424</v>
          </cell>
          <cell r="I339">
            <v>49639</v>
          </cell>
          <cell r="J339">
            <v>65</v>
          </cell>
          <cell r="K339">
            <v>2265</v>
          </cell>
          <cell r="L339">
            <v>558</v>
          </cell>
          <cell r="M339">
            <v>19451</v>
          </cell>
        </row>
        <row r="340">
          <cell r="G340">
            <v>0</v>
          </cell>
          <cell r="H340">
            <v>5761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</row>
        <row r="341">
          <cell r="G341">
            <v>114344</v>
          </cell>
          <cell r="H341">
            <v>10474</v>
          </cell>
          <cell r="I341">
            <v>114344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G342">
            <v>362643</v>
          </cell>
          <cell r="H342">
            <v>30174</v>
          </cell>
          <cell r="I342">
            <v>133610</v>
          </cell>
          <cell r="J342">
            <v>51724</v>
          </cell>
          <cell r="K342">
            <v>229033</v>
          </cell>
          <cell r="L342">
            <v>0</v>
          </cell>
          <cell r="M342">
            <v>0</v>
          </cell>
        </row>
        <row r="343">
          <cell r="G343">
            <v>65697</v>
          </cell>
          <cell r="H343">
            <v>27362</v>
          </cell>
          <cell r="I343">
            <v>24571</v>
          </cell>
          <cell r="J343">
            <v>45798</v>
          </cell>
          <cell r="K343">
            <v>41126</v>
          </cell>
          <cell r="L343">
            <v>0</v>
          </cell>
          <cell r="M343">
            <v>0</v>
          </cell>
        </row>
        <row r="344">
          <cell r="G344">
            <v>0</v>
          </cell>
          <cell r="H344">
            <v>40765</v>
          </cell>
          <cell r="I344">
            <v>0</v>
          </cell>
          <cell r="J344">
            <v>18403</v>
          </cell>
          <cell r="K344">
            <v>0</v>
          </cell>
          <cell r="L344">
            <v>0</v>
          </cell>
          <cell r="M344">
            <v>0</v>
          </cell>
        </row>
        <row r="345">
          <cell r="G345">
            <v>931684</v>
          </cell>
          <cell r="H345">
            <v>16346</v>
          </cell>
          <cell r="I345">
            <v>642397</v>
          </cell>
          <cell r="J345">
            <v>7361</v>
          </cell>
          <cell r="K345">
            <v>289287</v>
          </cell>
          <cell r="L345">
            <v>0</v>
          </cell>
          <cell r="M345">
            <v>0</v>
          </cell>
        </row>
        <row r="346">
          <cell r="G346">
            <v>357171</v>
          </cell>
          <cell r="H346">
            <v>2697208</v>
          </cell>
          <cell r="I346">
            <v>207415</v>
          </cell>
          <cell r="J346">
            <v>1937751</v>
          </cell>
          <cell r="K346">
            <v>149013</v>
          </cell>
          <cell r="L346">
            <v>9668</v>
          </cell>
          <cell r="M346">
            <v>743</v>
          </cell>
        </row>
        <row r="347">
          <cell r="G347">
            <v>212216</v>
          </cell>
          <cell r="H347">
            <v>415397</v>
          </cell>
          <cell r="I347">
            <v>210486</v>
          </cell>
          <cell r="J347">
            <v>3415</v>
          </cell>
          <cell r="K347">
            <v>1730</v>
          </cell>
          <cell r="L347">
            <v>0</v>
          </cell>
          <cell r="M347">
            <v>0</v>
          </cell>
        </row>
        <row r="348">
          <cell r="G348">
            <v>21302</v>
          </cell>
          <cell r="H348">
            <v>126657</v>
          </cell>
          <cell r="I348">
            <v>15198</v>
          </cell>
          <cell r="J348">
            <v>50870</v>
          </cell>
          <cell r="K348">
            <v>6104</v>
          </cell>
          <cell r="L348">
            <v>0</v>
          </cell>
          <cell r="M348">
            <v>0</v>
          </cell>
        </row>
        <row r="349">
          <cell r="G349">
            <v>357444</v>
          </cell>
          <cell r="H349">
            <v>15625</v>
          </cell>
          <cell r="I349">
            <v>281250</v>
          </cell>
          <cell r="J349">
            <v>4233</v>
          </cell>
          <cell r="K349">
            <v>76194</v>
          </cell>
          <cell r="L349">
            <v>0</v>
          </cell>
          <cell r="M349">
            <v>0</v>
          </cell>
        </row>
        <row r="350">
          <cell r="G350">
            <v>29880</v>
          </cell>
          <cell r="H350">
            <v>22515</v>
          </cell>
          <cell r="I350">
            <v>19813</v>
          </cell>
          <cell r="J350">
            <v>11440</v>
          </cell>
          <cell r="K350">
            <v>10067</v>
          </cell>
          <cell r="L350">
            <v>0</v>
          </cell>
          <cell r="M350">
            <v>0</v>
          </cell>
        </row>
        <row r="351">
          <cell r="G351">
            <v>0</v>
          </cell>
          <cell r="H351">
            <v>8035</v>
          </cell>
          <cell r="I351">
            <v>0</v>
          </cell>
          <cell r="J351">
            <v>118800</v>
          </cell>
          <cell r="K351">
            <v>0</v>
          </cell>
          <cell r="L351">
            <v>0</v>
          </cell>
          <cell r="M351">
            <v>0</v>
          </cell>
        </row>
        <row r="352">
          <cell r="G352">
            <v>0</v>
          </cell>
          <cell r="H352">
            <v>711</v>
          </cell>
          <cell r="I352">
            <v>0</v>
          </cell>
          <cell r="J352">
            <v>5463</v>
          </cell>
          <cell r="K352">
            <v>0</v>
          </cell>
          <cell r="L352">
            <v>51</v>
          </cell>
          <cell r="M352">
            <v>0</v>
          </cell>
        </row>
        <row r="353">
          <cell r="G353">
            <v>0</v>
          </cell>
          <cell r="H353">
            <v>747</v>
          </cell>
          <cell r="I353">
            <v>0</v>
          </cell>
          <cell r="J353">
            <v>6205</v>
          </cell>
          <cell r="K353">
            <v>0</v>
          </cell>
          <cell r="L353">
            <v>51</v>
          </cell>
          <cell r="M353">
            <v>0</v>
          </cell>
        </row>
        <row r="354">
          <cell r="G354">
            <v>0</v>
          </cell>
          <cell r="H354">
            <v>26272</v>
          </cell>
          <cell r="I354">
            <v>0</v>
          </cell>
          <cell r="J354">
            <v>4496</v>
          </cell>
          <cell r="K354">
            <v>0</v>
          </cell>
          <cell r="L354">
            <v>5290</v>
          </cell>
          <cell r="M354">
            <v>0</v>
          </cell>
        </row>
        <row r="355">
          <cell r="G355">
            <v>0</v>
          </cell>
          <cell r="H355">
            <v>39171</v>
          </cell>
          <cell r="I355">
            <v>0</v>
          </cell>
          <cell r="J355">
            <v>4430</v>
          </cell>
          <cell r="K355">
            <v>0</v>
          </cell>
          <cell r="L355">
            <v>4232</v>
          </cell>
          <cell r="M355">
            <v>0</v>
          </cell>
        </row>
        <row r="356">
          <cell r="G356">
            <v>0</v>
          </cell>
          <cell r="H356">
            <v>6754</v>
          </cell>
          <cell r="I356">
            <v>0</v>
          </cell>
          <cell r="J356">
            <v>101</v>
          </cell>
          <cell r="K356">
            <v>0</v>
          </cell>
          <cell r="L356">
            <v>114</v>
          </cell>
          <cell r="M356">
            <v>0</v>
          </cell>
        </row>
        <row r="357">
          <cell r="G357">
            <v>0</v>
          </cell>
          <cell r="H357">
            <v>6202</v>
          </cell>
          <cell r="I357">
            <v>0</v>
          </cell>
          <cell r="J357">
            <v>100</v>
          </cell>
          <cell r="K357">
            <v>0</v>
          </cell>
          <cell r="L357">
            <v>109</v>
          </cell>
          <cell r="M357">
            <v>0</v>
          </cell>
        </row>
        <row r="358">
          <cell r="G358">
            <v>0</v>
          </cell>
          <cell r="H358">
            <v>2994</v>
          </cell>
          <cell r="I358">
            <v>0</v>
          </cell>
          <cell r="J358">
            <v>371</v>
          </cell>
          <cell r="K358">
            <v>0</v>
          </cell>
          <cell r="L358">
            <v>413</v>
          </cell>
          <cell r="M358">
            <v>0</v>
          </cell>
        </row>
        <row r="359">
          <cell r="G359">
            <v>0</v>
          </cell>
          <cell r="H359">
            <v>15121</v>
          </cell>
          <cell r="I359">
            <v>0</v>
          </cell>
          <cell r="J359">
            <v>1397</v>
          </cell>
          <cell r="K359">
            <v>0</v>
          </cell>
          <cell r="L359">
            <v>167</v>
          </cell>
          <cell r="M359">
            <v>0</v>
          </cell>
        </row>
        <row r="360">
          <cell r="G360">
            <v>0</v>
          </cell>
          <cell r="H360">
            <v>13694</v>
          </cell>
          <cell r="I360">
            <v>0</v>
          </cell>
          <cell r="J360">
            <v>481</v>
          </cell>
          <cell r="K360">
            <v>0</v>
          </cell>
          <cell r="L360">
            <v>733</v>
          </cell>
          <cell r="M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G363">
            <v>0</v>
          </cell>
          <cell r="H363">
            <v>28309</v>
          </cell>
          <cell r="I363">
            <v>0</v>
          </cell>
          <cell r="J363">
            <v>3125</v>
          </cell>
          <cell r="K363">
            <v>0</v>
          </cell>
          <cell r="L363">
            <v>0</v>
          </cell>
          <cell r="M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21970</v>
          </cell>
          <cell r="M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20438</v>
          </cell>
          <cell r="M365">
            <v>0</v>
          </cell>
        </row>
        <row r="366">
          <cell r="G366">
            <v>0</v>
          </cell>
          <cell r="H366">
            <v>27126</v>
          </cell>
          <cell r="I366">
            <v>0</v>
          </cell>
          <cell r="J366">
            <v>3180</v>
          </cell>
          <cell r="K366">
            <v>0</v>
          </cell>
          <cell r="L366">
            <v>0</v>
          </cell>
          <cell r="M366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63000</v>
          </cell>
          <cell r="K376">
            <v>0</v>
          </cell>
          <cell r="L376">
            <v>0</v>
          </cell>
          <cell r="M376">
            <v>0</v>
          </cell>
        </row>
        <row r="377"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</row>
        <row r="379"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  <row r="382"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</row>
        <row r="383">
          <cell r="G383">
            <v>0</v>
          </cell>
          <cell r="H383">
            <v>0</v>
          </cell>
          <cell r="I383">
            <v>0</v>
          </cell>
          <cell r="J383">
            <v>17500</v>
          </cell>
          <cell r="K383">
            <v>0</v>
          </cell>
          <cell r="L383">
            <v>0</v>
          </cell>
          <cell r="M383">
            <v>0</v>
          </cell>
        </row>
        <row r="384">
          <cell r="G384">
            <v>0</v>
          </cell>
          <cell r="H384">
            <v>0</v>
          </cell>
          <cell r="I384">
            <v>0</v>
          </cell>
          <cell r="J384">
            <v>33000</v>
          </cell>
          <cell r="K384">
            <v>0</v>
          </cell>
          <cell r="L384">
            <v>0</v>
          </cell>
          <cell r="M384">
            <v>0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</row>
        <row r="386"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</row>
        <row r="388"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</row>
        <row r="389">
          <cell r="G389">
            <v>0</v>
          </cell>
          <cell r="H389">
            <v>0</v>
          </cell>
          <cell r="I389">
            <v>0</v>
          </cell>
          <cell r="J389">
            <v>16500</v>
          </cell>
          <cell r="K389">
            <v>0</v>
          </cell>
          <cell r="L389">
            <v>0</v>
          </cell>
          <cell r="M389">
            <v>0</v>
          </cell>
        </row>
        <row r="390">
          <cell r="G390">
            <v>0</v>
          </cell>
          <cell r="H390">
            <v>0</v>
          </cell>
          <cell r="I390">
            <v>0</v>
          </cell>
          <cell r="J390">
            <v>31500</v>
          </cell>
          <cell r="K390">
            <v>0</v>
          </cell>
          <cell r="L390">
            <v>0</v>
          </cell>
          <cell r="M390">
            <v>0</v>
          </cell>
        </row>
        <row r="391">
          <cell r="G391">
            <v>0</v>
          </cell>
          <cell r="H391">
            <v>0</v>
          </cell>
          <cell r="I391">
            <v>0</v>
          </cell>
          <cell r="J391">
            <v>60000</v>
          </cell>
          <cell r="K391">
            <v>0</v>
          </cell>
          <cell r="L391">
            <v>0</v>
          </cell>
          <cell r="M391">
            <v>0</v>
          </cell>
        </row>
        <row r="392">
          <cell r="G392">
            <v>0</v>
          </cell>
          <cell r="H392">
            <v>0</v>
          </cell>
          <cell r="I392">
            <v>0</v>
          </cell>
          <cell r="J392">
            <v>5000</v>
          </cell>
          <cell r="K392">
            <v>0</v>
          </cell>
          <cell r="L392">
            <v>0</v>
          </cell>
          <cell r="M392">
            <v>0</v>
          </cell>
        </row>
        <row r="393">
          <cell r="G393">
            <v>0</v>
          </cell>
          <cell r="H393">
            <v>0</v>
          </cell>
          <cell r="I393">
            <v>0</v>
          </cell>
          <cell r="J393">
            <v>1620</v>
          </cell>
          <cell r="K393">
            <v>0</v>
          </cell>
          <cell r="L393">
            <v>0</v>
          </cell>
          <cell r="M393">
            <v>0</v>
          </cell>
        </row>
        <row r="394">
          <cell r="G394">
            <v>0</v>
          </cell>
          <cell r="H394">
            <v>0</v>
          </cell>
          <cell r="I394">
            <v>0</v>
          </cell>
          <cell r="J394">
            <v>2200</v>
          </cell>
          <cell r="K394">
            <v>0</v>
          </cell>
          <cell r="L394">
            <v>0</v>
          </cell>
          <cell r="M394">
            <v>0</v>
          </cell>
        </row>
        <row r="395">
          <cell r="G395">
            <v>0</v>
          </cell>
          <cell r="H395">
            <v>0</v>
          </cell>
          <cell r="I395">
            <v>0</v>
          </cell>
          <cell r="J395">
            <v>70</v>
          </cell>
          <cell r="K395">
            <v>0</v>
          </cell>
          <cell r="L395">
            <v>0</v>
          </cell>
          <cell r="M395">
            <v>0</v>
          </cell>
        </row>
        <row r="396">
          <cell r="G396">
            <v>0</v>
          </cell>
          <cell r="H396">
            <v>0</v>
          </cell>
          <cell r="I396">
            <v>0</v>
          </cell>
          <cell r="J396">
            <v>25000</v>
          </cell>
          <cell r="K396">
            <v>0</v>
          </cell>
          <cell r="L396">
            <v>0</v>
          </cell>
          <cell r="M396">
            <v>0</v>
          </cell>
        </row>
        <row r="397">
          <cell r="G397">
            <v>0</v>
          </cell>
          <cell r="H397">
            <v>0</v>
          </cell>
          <cell r="I397">
            <v>0</v>
          </cell>
          <cell r="J397">
            <v>5000</v>
          </cell>
          <cell r="K397">
            <v>0</v>
          </cell>
          <cell r="L397">
            <v>0</v>
          </cell>
          <cell r="M397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786</v>
          </cell>
          <cell r="M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1321</v>
          </cell>
          <cell r="M399">
            <v>0</v>
          </cell>
        </row>
        <row r="400">
          <cell r="G400">
            <v>51724</v>
          </cell>
          <cell r="H400">
            <v>0</v>
          </cell>
          <cell r="I400">
            <v>0</v>
          </cell>
          <cell r="J400">
            <v>50710</v>
          </cell>
          <cell r="K400">
            <v>51724</v>
          </cell>
          <cell r="L400">
            <v>0</v>
          </cell>
          <cell r="M400">
            <v>0</v>
          </cell>
        </row>
        <row r="401">
          <cell r="G401">
            <v>45798</v>
          </cell>
          <cell r="H401">
            <v>0</v>
          </cell>
          <cell r="I401">
            <v>0</v>
          </cell>
          <cell r="J401">
            <v>44900</v>
          </cell>
          <cell r="K401">
            <v>45798</v>
          </cell>
          <cell r="L401">
            <v>0</v>
          </cell>
          <cell r="M401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  <sheetName val="A-4"/>
      <sheetName val="WORK"/>
      <sheetName val="오산갈곳"/>
      <sheetName val="99-04-19-서울대관련(수정중)"/>
      <sheetName val="산업개발안내서"/>
      <sheetName val="연수동"/>
      <sheetName val="ITEM"/>
      <sheetName val="ABUT수량-A1"/>
      <sheetName val="Sheet4"/>
      <sheetName val="ilch"/>
      <sheetName val="Y-WORK"/>
      <sheetName val="토공사"/>
      <sheetName val="단가"/>
      <sheetName val="시설물일위"/>
      <sheetName val="TEL"/>
      <sheetName val="을"/>
      <sheetName val="Sheet5"/>
      <sheetName val="P.M 별"/>
      <sheetName val="1월"/>
      <sheetName val="VXXXXXXX"/>
      <sheetName val="BSD (2)"/>
      <sheetName val="투찰"/>
      <sheetName val="BQ"/>
      <sheetName val="전기공사"/>
      <sheetName val="공통가설공사"/>
      <sheetName val="건축내역"/>
      <sheetName val="도급"/>
      <sheetName val="c_balju"/>
      <sheetName val="토목내역"/>
      <sheetName val="20관리비율"/>
      <sheetName val="장비당단가 (1)"/>
      <sheetName val="공통부대비"/>
      <sheetName val="전기일위대가"/>
      <sheetName val="3련 BOX"/>
      <sheetName val="단면(RW1)"/>
      <sheetName val="경비2내역"/>
      <sheetName val="TYPE-A"/>
      <sheetName val="부대내역"/>
      <sheetName val="영업2"/>
      <sheetName val="Sheet1"/>
      <sheetName val="차액보증"/>
      <sheetName val="BSD _2_"/>
      <sheetName val="기별(종합)"/>
      <sheetName val="맨홀수량집계"/>
      <sheetName val="집계표"/>
      <sheetName val="DATA(BAC)"/>
      <sheetName val="세부내역"/>
      <sheetName val="TOTAL"/>
      <sheetName val="내역서"/>
      <sheetName val="일위대가표(DEEP)"/>
      <sheetName val="내역1"/>
      <sheetName val="내역서(총)"/>
      <sheetName val="3BL공동구 수량"/>
      <sheetName val="聒CD-STRAND PILE 압입및굴착"/>
      <sheetName val="건축원가계산서"/>
      <sheetName val="Site Expenses"/>
      <sheetName val="DATA1"/>
      <sheetName val="가시설수량"/>
      <sheetName val="단위수량"/>
      <sheetName val="EUPDAT2"/>
      <sheetName val="INST_DCI"/>
      <sheetName val="HVAC_DCI"/>
      <sheetName val="PIPE_DCI"/>
      <sheetName val="PRO_DCI"/>
      <sheetName val="감가상각"/>
      <sheetName val="교각1"/>
      <sheetName val="설산1.나"/>
      <sheetName val="본사S"/>
      <sheetName val="CONCRETE"/>
      <sheetName val="일반공사"/>
      <sheetName val="D-3503"/>
      <sheetName val="실행내역"/>
      <sheetName val="2F 회의실견적(5_14 일대)"/>
      <sheetName val="을지"/>
      <sheetName val="보합"/>
      <sheetName val="입찰안"/>
      <sheetName val="설계조건"/>
      <sheetName val="안정계산"/>
      <sheetName val="단면검토"/>
      <sheetName val="DATA_BAC_"/>
      <sheetName val="장비집계"/>
      <sheetName val="SLAB"/>
      <sheetName val="대비"/>
      <sheetName val="토&amp;흙"/>
      <sheetName val="BQ-Offsite"/>
      <sheetName val="일위대가목록"/>
      <sheetName val="Cover"/>
      <sheetName val="L형옹벽(key)"/>
      <sheetName val="원형맨홀수량"/>
      <sheetName val="공사비 내역 (가)"/>
      <sheetName val="MOTOR"/>
      <sheetName val="물량산출근거"/>
      <sheetName val="갑지(추정)"/>
      <sheetName val="INSTR"/>
      <sheetName val="J直材4"/>
      <sheetName val="TABLE"/>
      <sheetName val="IMP(MAIN)"/>
      <sheetName val="IMP (REACTOR)"/>
      <sheetName val="일위대가목차"/>
      <sheetName val="INPUT"/>
      <sheetName val="단면가정"/>
      <sheetName val="공사비산출내역"/>
      <sheetName val="가시설단위수량"/>
      <sheetName val="청산공사"/>
      <sheetName val=" 견적서"/>
      <sheetName val="RCD-STRAND_PILE_압입및굴착"/>
      <sheetName val="______★개인별현황표(김종우기사)"/>
      <sheetName val="______주소록"/>
      <sheetName val="______★골조분석표(서태용대리)"/>
      <sheetName val="______골조부재별비율"/>
      <sheetName val="____(주)경원건축공사비분석표"/>
      <sheetName val="____(주)경원건축공사비분석표(공)"/>
      <sheetName val="장비당단가_(1)"/>
      <sheetName val="BSD_(2)"/>
      <sheetName val="일위대가"/>
      <sheetName val="조경"/>
      <sheetName val="ELECTRIC"/>
      <sheetName val="CTEMCOST"/>
      <sheetName val="SCHEDULE"/>
      <sheetName val="산거각호표"/>
      <sheetName val="PUMP"/>
      <sheetName val="gyun"/>
      <sheetName val="Customer Databas"/>
      <sheetName val="Indirect Cost"/>
      <sheetName val="계산근거"/>
      <sheetName val="Harga material "/>
      <sheetName val="IPL_SCHEDULE"/>
      <sheetName val="BQLIST"/>
      <sheetName val="TABLE2-1 ISBL-(SlTE PREP)"/>
      <sheetName val="TABLE2.1 ISBL (Soil Invest)"/>
      <sheetName val="TABLE2-2 OSBL(GENERAL-CIVIL)"/>
      <sheetName val="Testing"/>
      <sheetName val="단가대비표"/>
      <sheetName val="Base_Data"/>
      <sheetName val="내역서 "/>
      <sheetName val="기계내역"/>
      <sheetName val="96수출"/>
      <sheetName val="일위대가목록(1)"/>
      <sheetName val="단가대비표(1)"/>
      <sheetName val="우각부보강"/>
      <sheetName val="남양시작동자105노65기1.3화1.2"/>
      <sheetName val="수량산출서"/>
      <sheetName val="공사원가계산서"/>
      <sheetName val="list price"/>
      <sheetName val="7.5.2 BOQ Summary "/>
      <sheetName val="Dae_Jiju"/>
      <sheetName val="Sikje_ingun"/>
      <sheetName val="TREE_D"/>
      <sheetName val="투자효율분석"/>
      <sheetName val="설계명세서"/>
      <sheetName val="원가"/>
      <sheetName val="06-BATCH "/>
      <sheetName val="FAB별"/>
      <sheetName val="물량표"/>
      <sheetName val="단위중량"/>
      <sheetName val="인건비"/>
      <sheetName val="금액집계"/>
      <sheetName val="노원열병합  건축공사기성내역서"/>
      <sheetName val="식재품셈"/>
      <sheetName val="단가표 "/>
      <sheetName val="전신환매도율"/>
      <sheetName val="양식"/>
      <sheetName val="단중표"/>
      <sheetName val=" "/>
      <sheetName val="현장"/>
      <sheetName val="b_balju_cho"/>
      <sheetName val="방배동내역(리라)"/>
      <sheetName val="수량산출"/>
      <sheetName val="SE-611"/>
      <sheetName val="배수관공"/>
      <sheetName val="wblff(before omi pc&amp;stump)"/>
      <sheetName val="말뚝물량"/>
      <sheetName val="DATA"/>
      <sheetName val="환률"/>
      <sheetName val="HRSG SMALL07220"/>
      <sheetName val="밸브설치"/>
      <sheetName val="Proposal"/>
      <sheetName val="dg"/>
      <sheetName val="1"/>
      <sheetName val="unit"/>
      <sheetName val="연습"/>
      <sheetName val="차량구입"/>
      <sheetName val="별표 "/>
      <sheetName val="Macro1"/>
      <sheetName val="실행예산"/>
      <sheetName val="수선비분석"/>
      <sheetName val="변화치수"/>
      <sheetName val="부재력정리"/>
      <sheetName val="터파기및재료"/>
      <sheetName val="방송노임"/>
      <sheetName val="총내역서"/>
      <sheetName val="kimre scrubber"/>
      <sheetName val="옹벽"/>
      <sheetName val="RAHMEN"/>
      <sheetName val="금액"/>
      <sheetName val="2F_회의실견적(5_14_일대)"/>
      <sheetName val="중기사용료"/>
      <sheetName val="설계서을"/>
      <sheetName val="전체"/>
      <sheetName val="품셈TABLE"/>
      <sheetName val="분류기준"/>
      <sheetName val="현황산출서"/>
      <sheetName val="Projekt4"/>
      <sheetName val="BID"/>
      <sheetName val="날개벽(좌,우=45도,75도)"/>
      <sheetName val="6월실적"/>
      <sheetName val="RING WALL"/>
      <sheetName val="cable"/>
      <sheetName val="P_M_별"/>
      <sheetName val="3련_BOX"/>
      <sheetName val="CALCULATION"/>
      <sheetName val="DESIGN_CRETERIA"/>
      <sheetName val="영동(D)"/>
      <sheetName val="날개벽"/>
      <sheetName val="도급양식"/>
      <sheetName val="full (2)"/>
      <sheetName val="총괄표"/>
      <sheetName val="환율"/>
      <sheetName val="단가비교표"/>
      <sheetName val="통신집계표1"/>
      <sheetName val="산출근거"/>
      <sheetName val="wall"/>
      <sheetName val="토목"/>
      <sheetName val="I.설계조건"/>
      <sheetName val="1.설계기준"/>
      <sheetName val="플랜트 설치"/>
      <sheetName val="DOGI"/>
      <sheetName val="설계명세서(선로)"/>
      <sheetName val="단가표"/>
      <sheetName val="자료(통합)"/>
      <sheetName val="대상공사(조달청)"/>
      <sheetName val="FRT_O"/>
      <sheetName val="FAB_I"/>
      <sheetName val="원가계산서"/>
      <sheetName val="실행"/>
      <sheetName val="7내역"/>
      <sheetName val="sum1 (2)"/>
      <sheetName val="(C)원내역"/>
      <sheetName val="공통가설"/>
      <sheetName val="내역"/>
      <sheetName val="가시설(TYPE-A)"/>
      <sheetName val="1-1평균터파기고(1)"/>
      <sheetName val="GRDBS"/>
      <sheetName val="토공계산서(부체도로)"/>
      <sheetName val="설계서"/>
      <sheetName val="비교표"/>
      <sheetName val="관람석제출"/>
      <sheetName val="단가대비"/>
      <sheetName val="소비자가"/>
      <sheetName val="Y_WORK"/>
      <sheetName val="1을"/>
      <sheetName val="공사비PK5월"/>
      <sheetName val="BD集計用"/>
      <sheetName val="06_BATCH "/>
      <sheetName val="DATE"/>
      <sheetName val="개요"/>
      <sheetName val="AH-1 "/>
      <sheetName val="Sheet13"/>
      <sheetName val="발전기"/>
      <sheetName val="#REF"/>
      <sheetName val="Sheet14"/>
      <sheetName val="본장"/>
      <sheetName val="General Data"/>
      <sheetName val="자재단가비교표"/>
      <sheetName val="업무처리전"/>
      <sheetName val="TT35"/>
      <sheetName val="TTTram"/>
      <sheetName val="SL dau tien"/>
      <sheetName val="입찰견적보고서"/>
      <sheetName val="3F"/>
      <sheetName val="SG"/>
      <sheetName val="공사입력"/>
      <sheetName val="EACT10"/>
      <sheetName val="SRC-B3U2"/>
      <sheetName val="KP1590_E"/>
      <sheetName val="말뚝지지력산정"/>
      <sheetName val="예산"/>
      <sheetName val="공문"/>
      <sheetName val="N賃率-職"/>
      <sheetName val="I一般比"/>
      <sheetName val="MAT"/>
      <sheetName val="2075-Q011"/>
      <sheetName val="DRAIN DRUM PIT D-301"/>
      <sheetName val="주경기-오배수"/>
      <sheetName val="직노"/>
      <sheetName val="교각계산"/>
      <sheetName val="표지판현황"/>
      <sheetName val="손익분석"/>
      <sheetName val="공사개요"/>
      <sheetName val="부하(성남)"/>
      <sheetName val=""/>
      <sheetName val="전체실적"/>
      <sheetName val="Requirement(Work Crew)"/>
      <sheetName val="Inputs"/>
      <sheetName val="Timing&amp;Esc"/>
      <sheetName val="1F"/>
      <sheetName val="대치판정"/>
      <sheetName val="전사계"/>
      <sheetName val="COPING"/>
      <sheetName val="Sheet1 (2)"/>
      <sheetName val="국별인원"/>
      <sheetName val="예산서"/>
      <sheetName val="건축내역서"/>
      <sheetName val="90.03실행 "/>
      <sheetName val="Recording,Phone,Headset,PC"/>
      <sheetName val="RCD-STRAND_PILE_압입및굴착4"/>
      <sheetName val="______★개인별현황표(김종우기사)4"/>
      <sheetName val="______주소록4"/>
      <sheetName val="______★골조분석표(서태용대리)4"/>
      <sheetName val="______골조부재별비율4"/>
      <sheetName val="____(주)경원건축공사비분석표4"/>
      <sheetName val="____(주)경원건축공사비분석표(공)4"/>
      <sheetName val="RCD-STRAND_PILE_압입및굴착1"/>
      <sheetName val="______★개인별현황표(김종우기사)1"/>
      <sheetName val="______주소록1"/>
      <sheetName val="______★골조분석표(서태용대리)1"/>
      <sheetName val="______골조부재별비율1"/>
      <sheetName val="____(주)경원건축공사비분석표1"/>
      <sheetName val="____(주)경원건축공사비분석표(공)1"/>
      <sheetName val="RCD-STRAND_PILE_압입및굴착2"/>
      <sheetName val="______★개인별현황표(김종우기사)2"/>
      <sheetName val="______주소록2"/>
      <sheetName val="______★골조분석표(서태용대리)2"/>
      <sheetName val="______골조부재별비율2"/>
      <sheetName val="____(주)경원건축공사비분석표2"/>
      <sheetName val="____(주)경원건축공사비분석표(공)2"/>
      <sheetName val="RCD-STRAND_PILE_압입및굴착3"/>
      <sheetName val="______★개인별현황표(김종우기사)3"/>
      <sheetName val="______주소록3"/>
      <sheetName val="______★골조분석표(서태용대리)3"/>
      <sheetName val="______골조부재별비율3"/>
      <sheetName val="____(주)경원건축공사비분석표3"/>
      <sheetName val="____(주)경원건축공사비분석표(공)3"/>
      <sheetName val="8월현금흐름표"/>
      <sheetName val="가공비"/>
      <sheetName val="직접인건비"/>
      <sheetName val="BID9697"/>
      <sheetName val="교통시설 표지판"/>
      <sheetName val="인강기성"/>
      <sheetName val="일반맨홀수량집계"/>
      <sheetName val="FACTOR"/>
      <sheetName val="plan&amp;section of foundation"/>
      <sheetName val="견적집계표"/>
      <sheetName val="지급자재"/>
      <sheetName val="신규단가내역"/>
      <sheetName val="CAPVC"/>
      <sheetName val="Bdown_ISBL"/>
      <sheetName val="ISBL (검증)"/>
      <sheetName val="TABLE2-2 OSBL-(SITE PREP)"/>
      <sheetName val="CONTENTS"/>
      <sheetName val="BM"/>
      <sheetName val="사업계획"/>
      <sheetName val="lookup"/>
      <sheetName val="BOQ0822"/>
      <sheetName val="INDIRECT MOBILIZATION PLAN"/>
      <sheetName val="MANPOWER MOBILIZATION"/>
      <sheetName val="LABOR MOBILIZATION PLAN"/>
      <sheetName val="STAFF MOBILIZATION PLAN"/>
      <sheetName val="LIST OF OFFICE EQUIPMENT"/>
      <sheetName val="BREAKDOWN"/>
      <sheetName val="PERSONNEL SETUP"/>
      <sheetName val="KOREAN STAFF SALARY - SITE"/>
      <sheetName val="TEMPORARY FACILITIES"/>
      <sheetName val="WATER SUPPLY"/>
      <sheetName val="ISBL"/>
      <sheetName val="OSBL"/>
      <sheetName val="TABLE2-1 ISBL(GENEAL-CIVIL)"/>
      <sheetName val="준검 내역서"/>
      <sheetName val="UOP 508 PG 5-12"/>
      <sheetName val="토사(PE)"/>
      <sheetName val="Site_Expenses"/>
      <sheetName val="Customer_Databas"/>
      <sheetName val="공사비_내역_(가)"/>
      <sheetName val="3BL공동구_수량"/>
      <sheetName val="聒CD-STRAND_PILE_압입및굴착"/>
      <sheetName val="BSD__2_"/>
      <sheetName val="설산1_나"/>
      <sheetName val="IMP_(REACTOR)"/>
      <sheetName val="효성CB 1P기초"/>
      <sheetName val="갑지_추정_"/>
      <sheetName val="UR2-Calculation"/>
      <sheetName val="가도공"/>
      <sheetName val="소방"/>
      <sheetName val="개산공사비"/>
      <sheetName val="XL4Poppy"/>
      <sheetName val="단가디비"/>
      <sheetName val="물량표S"/>
      <sheetName val="계수시트"/>
      <sheetName val="C &amp; G RHS"/>
      <sheetName val="보차도경계석"/>
      <sheetName val="PumpSpec"/>
      <sheetName val="Studio"/>
      <sheetName val="정렬"/>
      <sheetName val="간선계산"/>
      <sheetName val="단가사정"/>
      <sheetName val="I-O(번호별)"/>
      <sheetName val="NSMA-status"/>
      <sheetName val="일위대가표"/>
      <sheetName val="인부신상자료"/>
      <sheetName val="기초공"/>
      <sheetName val="기둥(원형)"/>
      <sheetName val="첨부파일"/>
      <sheetName val="FRP내역서"/>
      <sheetName val="DS"/>
      <sheetName val="CAL"/>
      <sheetName val="화산경계"/>
      <sheetName val="경비"/>
      <sheetName val="BOM-Form A.1.III"/>
      <sheetName val="자재집계표"/>
      <sheetName val="단가조사표"/>
      <sheetName val="1호맨홀가감수량"/>
      <sheetName val="1호맨홀수량산출"/>
      <sheetName val="SORCE1"/>
      <sheetName val="SALES&amp;COGS"/>
      <sheetName val="산출내역서집계표"/>
      <sheetName val="전압강하계산"/>
      <sheetName val="Mp-team 1"/>
      <sheetName val="설계산출기초"/>
      <sheetName val="을부담운반비"/>
      <sheetName val="운반비산출"/>
      <sheetName val="설계산출표지"/>
      <sheetName val="도급예산내역서총괄표"/>
      <sheetName val="조명시설"/>
      <sheetName val="woo(mac)"/>
      <sheetName val="을 2"/>
      <sheetName val="적용기준"/>
      <sheetName val="공사비예산서(토목분)"/>
      <sheetName val="hvac(제어동)"/>
      <sheetName val="일위대가-1"/>
      <sheetName val="목록"/>
      <sheetName val="중기"/>
      <sheetName val="Change rate"/>
      <sheetName val="b_gunmul"/>
      <sheetName val="direct"/>
      <sheetName val="wage"/>
      <sheetName val="부대대비"/>
      <sheetName val="냉연집계"/>
      <sheetName val="신우"/>
      <sheetName val="CODE"/>
      <sheetName val="2000년1차"/>
      <sheetName val="시멘트"/>
      <sheetName val="01"/>
      <sheetName val="오억미만"/>
      <sheetName val="설변물량"/>
      <sheetName val="APT내역"/>
      <sheetName val="단면치수"/>
      <sheetName val="1.우편집중내역서"/>
      <sheetName val="검색"/>
      <sheetName val="재무가정"/>
      <sheetName val="물가자료"/>
      <sheetName val="TTL"/>
      <sheetName val="1-1"/>
      <sheetName val="데이타"/>
      <sheetName val="Constant"/>
      <sheetName val="통합"/>
      <sheetName val="노임단가"/>
      <sheetName val="자재"/>
      <sheetName val="적용환율"/>
      <sheetName val="FANDBS"/>
      <sheetName val="GRDATA"/>
      <sheetName val="SHAFTDBSE"/>
      <sheetName val="연결임시"/>
      <sheetName val="인건-측정"/>
      <sheetName val="여과지동"/>
      <sheetName val="기초자료"/>
      <sheetName val="6호기"/>
      <sheetName val="코드"/>
      <sheetName val="송라터널총괄"/>
      <sheetName val="시설물기초"/>
      <sheetName val="공사비내역서"/>
      <sheetName val="MATRLDATA"/>
      <sheetName val="CP-E2 (품셈표)"/>
      <sheetName val="프랜트면허"/>
      <sheetName val="음료실행"/>
      <sheetName val="4 LINE"/>
      <sheetName val="7 th"/>
      <sheetName val="배명(단가)"/>
      <sheetName val="분석"/>
      <sheetName val="ACCESS FLOOR"/>
      <sheetName val="토목주소"/>
      <sheetName val="갑지1"/>
      <sheetName val="견적을지"/>
      <sheetName val="EJ"/>
      <sheetName val="재료집계"/>
      <sheetName val="원가계산"/>
      <sheetName val="산출금액내역"/>
      <sheetName val="월선수금"/>
      <sheetName val="시중노임DATA"/>
      <sheetName val="보도경계블럭"/>
      <sheetName val="예산명세서"/>
      <sheetName val="원하대비"/>
      <sheetName val="원도급"/>
      <sheetName val="자료입력"/>
      <sheetName val="하도급"/>
      <sheetName val="실행품의서"/>
      <sheetName val="11.자재단가"/>
      <sheetName val="발신정보"/>
      <sheetName val="2.내역서"/>
      <sheetName val="TEST1"/>
      <sheetName val="2002상반기노임기준"/>
      <sheetName val="부대"/>
      <sheetName val="1.설계조건"/>
      <sheetName val="유림콘도"/>
      <sheetName val="일위_파일"/>
      <sheetName val="자판실행"/>
      <sheetName val="Front"/>
      <sheetName val="현장관리비"/>
      <sheetName val="강관 및 부속"/>
      <sheetName val="HWSET"/>
      <sheetName val="퇴비산출근거"/>
      <sheetName val="교통표지"/>
      <sheetName val="일반설비내역서"/>
      <sheetName val="예방접종계획"/>
      <sheetName val="근태계획서"/>
      <sheetName val="전선 및 전선관"/>
      <sheetName val="주공 갑지"/>
      <sheetName val="건축(충일분)"/>
      <sheetName val="난방열교"/>
      <sheetName val="급탕열교"/>
      <sheetName val="식재인부"/>
      <sheetName val="기자재비"/>
      <sheetName val="재집"/>
      <sheetName val="직재"/>
      <sheetName val="견적내용입력"/>
      <sheetName val="견적서세부내용"/>
      <sheetName val="수량산출기초(케블등)"/>
      <sheetName val="archi(본사)"/>
      <sheetName val="BLOCK(1)"/>
      <sheetName val="FCU (2)"/>
      <sheetName val="조도계산서 (도서)"/>
      <sheetName val="NAI"/>
      <sheetName val="세부내역서(전기)"/>
      <sheetName val="danga"/>
      <sheetName val="수량산출서 갑지"/>
      <sheetName val="PROCURE"/>
      <sheetName val="특수선일위대가"/>
      <sheetName val="OCT.FDN"/>
      <sheetName val="현금"/>
      <sheetName val="기성집계"/>
      <sheetName val="단면 (2)"/>
      <sheetName val="건축2"/>
      <sheetName val="계약서"/>
      <sheetName val="인건비 "/>
      <sheetName val="일반수량집계"/>
      <sheetName val="일반맨홀수량집계(A-7 LINE)"/>
      <sheetName val="공주-교대(A1)"/>
      <sheetName val="업무"/>
      <sheetName val="Earthwork"/>
      <sheetName val="CAB_OD"/>
      <sheetName val="견"/>
      <sheetName val="하중계산"/>
      <sheetName val="효율계획(당월)"/>
      <sheetName val="케이블및전선관규격표"/>
      <sheetName val="표지"/>
      <sheetName val="001"/>
      <sheetName val="사용자정의"/>
      <sheetName val="제품표준규격"/>
      <sheetName val="토공(완충)"/>
      <sheetName val="WAGE RATE BACK-UP DATA"/>
      <sheetName val="COVERSHEET PAGE"/>
      <sheetName val="eq_data"/>
      <sheetName val="PipWT"/>
      <sheetName val="품셈표"/>
      <sheetName val="TABLE2-1 ISBL(HDEC단가)"/>
      <sheetName val="TABLE2-2 OSBL(HDEC단가)"/>
      <sheetName val="예산M12A"/>
      <sheetName val="유화"/>
      <sheetName val="DESIGN CRITERIA"/>
      <sheetName val="h-013211-2"/>
      <sheetName val="견적의뢰"/>
      <sheetName val="CAT_5"/>
      <sheetName val="예산내역서"/>
      <sheetName val="설계예산서"/>
      <sheetName val="총계"/>
      <sheetName val="토공"/>
      <sheetName val="자재단가"/>
      <sheetName val="Sheet3"/>
      <sheetName val="March"/>
      <sheetName val="type-F"/>
      <sheetName val="비대칭계수"/>
      <sheetName val="전동기 SPEC"/>
      <sheetName val="4안전율"/>
      <sheetName val="기안"/>
      <sheetName val="기계"/>
      <sheetName val="1995년 섹터별 매출"/>
      <sheetName val="견적대비 견적서"/>
      <sheetName val="간접"/>
      <sheetName val="주방"/>
      <sheetName val="Baby일위대가"/>
      <sheetName val="실행철강하도"/>
      <sheetName val="2-3.V.D일위"/>
      <sheetName val="단가조사"/>
      <sheetName val="1.물가시세표"/>
      <sheetName val="12.부대공"/>
      <sheetName val="5.노임단가"/>
      <sheetName val="4.중기단가산출"/>
      <sheetName val="6.단가목록"/>
      <sheetName val="8.배수공"/>
      <sheetName val="과천MAIN"/>
      <sheetName val="수입"/>
      <sheetName val="채권(하반기)"/>
      <sheetName val="SUMMARY(S)"/>
      <sheetName val="CAUDIT"/>
      <sheetName val="S0"/>
      <sheetName val="8"/>
      <sheetName val="10"/>
      <sheetName val="12"/>
      <sheetName val="9"/>
      <sheetName val="11"/>
      <sheetName val="갑지"/>
      <sheetName val="6동"/>
      <sheetName val="설 계"/>
      <sheetName val="견적대비표"/>
      <sheetName val="인사자료총집계"/>
      <sheetName val="금융비용"/>
      <sheetName val="단가산출서"/>
      <sheetName val="단가산출서 (2)"/>
      <sheetName val="단"/>
      <sheetName val="목동세대 산출근거"/>
      <sheetName val="건축집계표"/>
      <sheetName val="덕전리"/>
      <sheetName val="NPV"/>
      <sheetName val="inter"/>
      <sheetName val="1. Design Change"/>
      <sheetName val="시행예산"/>
      <sheetName val="Data Vol"/>
      <sheetName val="설직재-1"/>
      <sheetName val="토공(우물통,기타) "/>
      <sheetName val="cost"/>
      <sheetName val="가설공사비"/>
      <sheetName val="도로구조공사비"/>
      <sheetName val="도로토공공사비"/>
      <sheetName val="여수토공사비"/>
    </sheetNames>
    <sheetDataSet>
      <sheetData sheetId="0">
        <row r="5">
          <cell r="D5" t="str">
            <v>(발표일:99.1.1)</v>
          </cell>
        </row>
      </sheetData>
      <sheetData sheetId="1"/>
      <sheetData sheetId="2"/>
      <sheetData sheetId="3"/>
      <sheetData sheetId="4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XXXXXX"/>
      <sheetName val="장비집계"/>
      <sheetName val="위생기구집계"/>
      <sheetName val="급수급탕집계"/>
      <sheetName val="급수급탕 (동관)"/>
      <sheetName val="오배수 (집계)"/>
      <sheetName val="NO-HUB"/>
      <sheetName val="오배수"/>
      <sheetName val="닥트집계"/>
      <sheetName val="덕트"/>
      <sheetName val="ITEM"/>
      <sheetName val="Cover"/>
      <sheetName val="Sheet5"/>
      <sheetName val="하수급견적대비"/>
      <sheetName val="A-4"/>
      <sheetName val="단위중량"/>
      <sheetName val="Dae_Jiju"/>
      <sheetName val="Sikje_ingun"/>
      <sheetName val="TREE_D"/>
      <sheetName val="장비당단가 (1)"/>
      <sheetName val="건축내역"/>
      <sheetName val="L형옹벽(key)"/>
      <sheetName val="견적서"/>
      <sheetName val="WORK"/>
      <sheetName val=" 견적서"/>
      <sheetName val="시행예산"/>
      <sheetName val="ilch"/>
      <sheetName val="BQ"/>
      <sheetName val="환률"/>
      <sheetName val="일위대가목록"/>
      <sheetName val="Y-WORK"/>
      <sheetName val="일반부표"/>
      <sheetName val="공비대비"/>
      <sheetName val="한일양산"/>
      <sheetName val="3BL공동구 수량"/>
      <sheetName val="Sheet4"/>
      <sheetName val="차액보증"/>
      <sheetName val="적용률"/>
      <sheetName val="DATA"/>
      <sheetName val="데이타"/>
      <sheetName val="CONCRETE"/>
      <sheetName val="BID"/>
      <sheetName val="c_balju"/>
      <sheetName val="영동(D)"/>
      <sheetName val="수목표준대가"/>
      <sheetName val="1.맹암거관련"/>
      <sheetName val="입찰안"/>
      <sheetName val="을"/>
      <sheetName val="BSD (2)"/>
      <sheetName val="식재인부"/>
      <sheetName val="실행철강하도"/>
      <sheetName val="GAEYO"/>
      <sheetName val="설계"/>
      <sheetName val="Site Expenses"/>
      <sheetName val="Sheet1"/>
      <sheetName val="물량집계(전기)"/>
      <sheetName val="물량집계(계장)"/>
      <sheetName val="2_자재집계표"/>
      <sheetName val="화강석_보조기층"/>
      <sheetName val="혼합기층_포설_및다짐_(2)"/>
      <sheetName val="보조기층_포설_및다짐"/>
      <sheetName val="보차도경계석운반_(2)"/>
      <sheetName val="1_총괄토공"/>
      <sheetName val="2_하수터파기토공"/>
      <sheetName val="3_하수수량집계표"/>
      <sheetName val="4_맹암거집계표"/>
      <sheetName val="맹암거_토공"/>
      <sheetName val="5_포장공사수량집계표"/>
      <sheetName val="도로경계석_(2)"/>
      <sheetName val="급수급탕_(동관)"/>
      <sheetName val="오배수_(집계)"/>
      <sheetName val="장비당단가_(1)"/>
      <sheetName val="부대내역"/>
      <sheetName val="Testing"/>
      <sheetName val="일위"/>
      <sheetName val="가시설수량"/>
      <sheetName val="단위수량"/>
      <sheetName val="ABUT수량-A1"/>
      <sheetName val="산출근거"/>
      <sheetName val="내역"/>
      <sheetName val="동원인원"/>
      <sheetName val="산업개발안내서"/>
      <sheetName val="공사비 내역 (가)"/>
      <sheetName val="gyun"/>
      <sheetName val="FAB별"/>
      <sheetName val="도급"/>
      <sheetName val="원가계산"/>
      <sheetName val="Proposal"/>
      <sheetName val="토목내역"/>
      <sheetName val="IPL_SCHEDULE"/>
      <sheetName val="변압기 및 발전기 용량"/>
      <sheetName val="기계내역"/>
      <sheetName val="투찰"/>
      <sheetName val="일위대가"/>
      <sheetName val="MOTOR"/>
      <sheetName val="공통부대비"/>
      <sheetName val="공문"/>
      <sheetName val="01"/>
      <sheetName val="INST_DCI"/>
      <sheetName val="8월현금흐름표"/>
      <sheetName val="20관리비율"/>
      <sheetName val="토공사"/>
      <sheetName val="갑지"/>
      <sheetName val="집계표"/>
      <sheetName val="b_balju_cho"/>
      <sheetName val="물량산출근거"/>
      <sheetName val="실행(ALT1)"/>
      <sheetName val="오산갈곳"/>
      <sheetName val="9811"/>
      <sheetName val="말뚝물량"/>
      <sheetName val="보합"/>
      <sheetName val="TABLE"/>
      <sheetName val="품셈TABLE"/>
      <sheetName val="OCT.FDN"/>
      <sheetName val="날개벽(좌,우=45도,75도)"/>
      <sheetName val="당초"/>
      <sheetName val="PUMP"/>
      <sheetName val="감가상각"/>
      <sheetName val="CAL"/>
      <sheetName val="노임단가"/>
      <sheetName val="SE-611"/>
      <sheetName val="원가"/>
      <sheetName val="GRDBS"/>
      <sheetName val="단가결정"/>
      <sheetName val="맨홀수량집계"/>
      <sheetName val="2F 회의실견적(5_14 일대)"/>
      <sheetName val="수량산출"/>
      <sheetName val="DATE"/>
      <sheetName val="I.설계조건"/>
      <sheetName val="공통가설"/>
      <sheetName val="PRO_DCI"/>
      <sheetName val="HVAC_DCI"/>
      <sheetName val="PIPE_DCI"/>
      <sheetName val="단가대비표"/>
      <sheetName val="KP1590_E"/>
      <sheetName val="96수출"/>
      <sheetName val="Sheet15"/>
      <sheetName val="말뚝지지력산정"/>
      <sheetName val="견"/>
      <sheetName val="직노"/>
      <sheetName val="입찰견적보고서"/>
      <sheetName val="INPUT"/>
      <sheetName val="woo(mac)"/>
      <sheetName val="식재품셈"/>
      <sheetName val="현장"/>
      <sheetName val="자재단가비교표"/>
      <sheetName val="공사개요"/>
      <sheetName val="명세서"/>
      <sheetName val="GTG TR PIT"/>
      <sheetName val="결선list"/>
      <sheetName val="빙장비사양"/>
      <sheetName val="kimre scrubber"/>
      <sheetName val="단가표"/>
      <sheetName val="Customer Databas"/>
      <sheetName val="FANDBS"/>
      <sheetName val="GRDATA"/>
      <sheetName val="SHAFTDBSE"/>
      <sheetName val="소비자가"/>
      <sheetName val="MATRLDATA"/>
      <sheetName val="Studio"/>
      <sheetName val="밸브설치"/>
      <sheetName val="단가"/>
      <sheetName val="시설물일위"/>
      <sheetName val="XL4Poppy"/>
      <sheetName val="PhaDoMong"/>
      <sheetName val="토목"/>
      <sheetName val="DATA(BAC)"/>
      <sheetName val="입력1"/>
      <sheetName val="과천MAIN"/>
      <sheetName val="일반맨홀수량집계"/>
      <sheetName val="소업1교"/>
      <sheetName val="BLOCK(1)"/>
      <sheetName val="2.단면가정"/>
      <sheetName val="4.말뚝설계"/>
      <sheetName val="1.설계조건"/>
      <sheetName val="몰탈재료산출"/>
      <sheetName val="2공구산출내역"/>
      <sheetName val="J直材4"/>
      <sheetName val="국별인원"/>
      <sheetName val="D-3503"/>
      <sheetName val="2_자재집계표4"/>
      <sheetName val="화강석_보조기층4"/>
      <sheetName val="혼합기층_포설_및다짐_(2)4"/>
      <sheetName val="보조기층_포설_및다짐4"/>
      <sheetName val="보차도경계석운반_(2)4"/>
      <sheetName val="1_총괄토공4"/>
      <sheetName val="2_하수터파기토공4"/>
      <sheetName val="3_하수수량집계표4"/>
      <sheetName val="4_맹암거집계표4"/>
      <sheetName val="맹암거_토공4"/>
      <sheetName val="5_포장공사수량집계표4"/>
      <sheetName val="도로경계석_(2)4"/>
      <sheetName val="급수급탕_(동관)4"/>
      <sheetName val="오배수_(집계)4"/>
      <sheetName val="2_자재집계표1"/>
      <sheetName val="화강석_보조기층1"/>
      <sheetName val="혼합기층_포설_및다짐_(2)1"/>
      <sheetName val="보조기층_포설_및다짐1"/>
      <sheetName val="보차도경계석운반_(2)1"/>
      <sheetName val="1_총괄토공1"/>
      <sheetName val="2_하수터파기토공1"/>
      <sheetName val="3_하수수량집계표1"/>
      <sheetName val="4_맹암거집계표1"/>
      <sheetName val="맹암거_토공1"/>
      <sheetName val="5_포장공사수량집계표1"/>
      <sheetName val="도로경계석_(2)1"/>
      <sheetName val="급수급탕_(동관)1"/>
      <sheetName val="오배수_(집계)1"/>
      <sheetName val="2_자재집계표2"/>
      <sheetName val="화강석_보조기층2"/>
      <sheetName val="혼합기층_포설_및다짐_(2)2"/>
      <sheetName val="보조기층_포설_및다짐2"/>
      <sheetName val="보차도경계석운반_(2)2"/>
      <sheetName val="1_총괄토공2"/>
      <sheetName val="2_하수터파기토공2"/>
      <sheetName val="3_하수수량집계표2"/>
      <sheetName val="4_맹암거집계표2"/>
      <sheetName val="맹암거_토공2"/>
      <sheetName val="5_포장공사수량집계표2"/>
      <sheetName val="도로경계석_(2)2"/>
      <sheetName val="급수급탕_(동관)2"/>
      <sheetName val="오배수_(집계)2"/>
      <sheetName val="2_자재집계표3"/>
      <sheetName val="화강석_보조기층3"/>
      <sheetName val="혼합기층_포설_및다짐_(2)3"/>
      <sheetName val="보조기층_포설_및다짐3"/>
      <sheetName val="보차도경계석운반_(2)3"/>
      <sheetName val="1_총괄토공3"/>
      <sheetName val="2_하수터파기토공3"/>
      <sheetName val="3_하수수량집계표3"/>
      <sheetName val="4_맹암거집계표3"/>
      <sheetName val="맹암거_토공3"/>
      <sheetName val="5_포장공사수량집계표3"/>
      <sheetName val="도로경계석_(2)3"/>
      <sheetName val="급수급탕_(동관)3"/>
      <sheetName val="오배수_(집계)3"/>
      <sheetName val="내역서(총)"/>
      <sheetName val="1.설계기준"/>
      <sheetName val="7내역"/>
      <sheetName val="내역서(기계)"/>
      <sheetName val="수목데이타 "/>
      <sheetName val="1을"/>
      <sheetName val="견적집계표"/>
      <sheetName val="ISBL"/>
      <sheetName val="OSBL"/>
      <sheetName val="INSTR"/>
      <sheetName val="영업소실적"/>
      <sheetName val="건내용"/>
      <sheetName val="Sheet2"/>
      <sheetName val="TABLE2-1 ISBL(GENEAL-CIVIL)"/>
      <sheetName val="TABLE2-1 ISBL-(SlTE PREP)"/>
      <sheetName val="TABLE2.1 ISBL (Soil Invest)"/>
      <sheetName val="TABLE2-2 OSBL(GENERAL-CIVIL)"/>
      <sheetName val="TABLE2-2 OSBL-(SITE PREP)"/>
      <sheetName val="General Data"/>
      <sheetName val="PRO_A"/>
      <sheetName val="DWG"/>
      <sheetName val="ELEC_MCI"/>
      <sheetName val="MAIN"/>
      <sheetName val="INST_MCI"/>
      <sheetName val="MECH_MCI"/>
      <sheetName val="PRO"/>
      <sheetName val="입사시직위"/>
      <sheetName val="7.5.2 BOQ Summary "/>
      <sheetName val="공사비_내역_(가)"/>
      <sheetName val="_견적서"/>
      <sheetName val="2F_회의실견적(5_14_일대)"/>
      <sheetName val="BSD_(2)"/>
      <sheetName val="1_맹암거관련"/>
      <sheetName val="3BL공동구_수량"/>
      <sheetName val="Site_Expenses"/>
      <sheetName val="일위대가목차"/>
      <sheetName val="원형맨홀수량"/>
      <sheetName val="부하LOAD"/>
      <sheetName val="관접합및부설"/>
      <sheetName val="FLA"/>
      <sheetName val="ATS단가"/>
      <sheetName val="DATA1"/>
      <sheetName val="TEL"/>
      <sheetName val="교각1"/>
      <sheetName val="연수동"/>
      <sheetName val="물량표"/>
      <sheetName val="경비2내역"/>
      <sheetName val="수목데이타"/>
      <sheetName val="가시설(TYPE-A)"/>
      <sheetName val="1호맨홀가감수량"/>
      <sheetName val="SORCE1"/>
      <sheetName val="1-1평균터파기고(1)"/>
      <sheetName val="1호맨홀수량산출"/>
      <sheetName val="형틀공사"/>
      <sheetName val="전기일위대가"/>
      <sheetName val="수량산출서"/>
      <sheetName val="가공비"/>
      <sheetName val="조도계산서 (도서)"/>
      <sheetName val="BJJIN"/>
      <sheetName val="COPING"/>
      <sheetName val=" 해군동해관사 미장공사A그룹 공내역서.xlsx"/>
      <sheetName val="총괄표"/>
      <sheetName val="지주목시비량산출서"/>
      <sheetName val="danga"/>
      <sheetName val="직공비"/>
      <sheetName val="단가조사"/>
      <sheetName val="식재총괄"/>
      <sheetName val="횡배수관토공수량"/>
      <sheetName val="내역표지"/>
      <sheetName val="Inputs"/>
      <sheetName val="Timing&amp;Esc"/>
      <sheetName val="금액집계"/>
      <sheetName val="hvac(제어동)"/>
      <sheetName val="Total"/>
      <sheetName val="기별(종합)"/>
      <sheetName val="TYPE-B 평균H"/>
      <sheetName val="남양시작동자105노65기1.3화1.2"/>
      <sheetName val="부표총괄"/>
      <sheetName val="wall"/>
      <sheetName val="터파기및재료"/>
      <sheetName val="차량구입"/>
      <sheetName val="산출내역서집계표"/>
      <sheetName val="6월실적"/>
      <sheetName val="손익분석"/>
      <sheetName val="1-1"/>
      <sheetName val="표지판현황"/>
      <sheetName val="단면가정"/>
      <sheetName val="I一般比"/>
      <sheetName val="N賃率-職"/>
      <sheetName val="#REF"/>
      <sheetName val="Baby일위대가"/>
      <sheetName val="내역1"/>
      <sheetName val="부대대비"/>
      <sheetName val="냉연집계"/>
      <sheetName val="신우"/>
      <sheetName val="CODE"/>
      <sheetName val="2000년1차"/>
      <sheetName val="시멘트"/>
      <sheetName val="별표 "/>
      <sheetName val="Construction"/>
      <sheetName val="Item정리"/>
      <sheetName val="SL dau tien"/>
      <sheetName val="적격점수&lt;300억미만&gt;"/>
      <sheetName val="7단가"/>
      <sheetName val="검사현황"/>
      <sheetName val="full (2)"/>
      <sheetName val="설변물량"/>
      <sheetName val="단면치수"/>
      <sheetName val="단위별 일위대가표"/>
      <sheetName val="설산1.나"/>
      <sheetName val="본사S"/>
      <sheetName val="Equipment"/>
      <sheetName val="Piping"/>
      <sheetName val="TYPE-A"/>
      <sheetName val="기초일위"/>
      <sheetName val="시설일위"/>
      <sheetName val="조명일위"/>
      <sheetName val="전선 및 전선관"/>
      <sheetName val="IMP(MAIN)"/>
      <sheetName val="IMP (REACTOR)"/>
      <sheetName val="봉양~조차장간고하개명(신설)"/>
      <sheetName val="도급양식"/>
      <sheetName val="소일위대가코드표"/>
      <sheetName val="정산노무"/>
      <sheetName val="정산재료"/>
      <sheetName val="전신환매도율"/>
      <sheetName val="월선수금"/>
      <sheetName val="Wind Load(3.1) (2)"/>
      <sheetName val="Wind Load(3.2)"/>
      <sheetName val="Wind Load(3.4)"/>
      <sheetName val="가동비율"/>
      <sheetName val="단면(RW1)"/>
      <sheetName val="노원열병합  건축공사기성내역서"/>
      <sheetName val="개요"/>
      <sheetName val="금액"/>
      <sheetName val="갑지(추정)"/>
      <sheetName val="비교표"/>
      <sheetName val="골조시행"/>
      <sheetName val="골재집계"/>
      <sheetName val="적용기준"/>
      <sheetName val="첨부파일"/>
      <sheetName val="EUPDAT2"/>
      <sheetName val="Hargamat"/>
      <sheetName val="검색"/>
      <sheetName val="연습"/>
      <sheetName val="Schedule C - Page 2 of 6"/>
      <sheetName val="Schedule C - Page 4 of 6"/>
      <sheetName val="Schedule C - Page 5 of 6"/>
      <sheetName val="Schedule C - Page 6 of 6"/>
      <sheetName val="Schedule A - Page 1 of 3"/>
      <sheetName val="Schedule A - Page 2 of 3"/>
      <sheetName val="Schedule A - Page 3 of 3"/>
      <sheetName val="Schedule B - Page 1 of 4"/>
      <sheetName val="Schedule B - Page 2 of 4"/>
      <sheetName val="Schedule B - Page 3 of 4"/>
      <sheetName val="Schedule B - Page 4 of 4"/>
      <sheetName val="Schedule C - Page 1 of 6"/>
      <sheetName val="Schedule C - Page 3 of 6"/>
      <sheetName val="Schedule E - Page 1 of 11"/>
      <sheetName val="Schedule E - Page 10 of 11"/>
      <sheetName val="Schedule E - Page 11 of 11"/>
      <sheetName val="Schedule E - Page 2 of 11"/>
      <sheetName val="Schedule E - Page 3 of 11"/>
      <sheetName val="Schedule E - Page 4 of 11"/>
      <sheetName val="Schedule E - Page 5 of 11"/>
      <sheetName val="Schedule E - Page 6 of 11"/>
      <sheetName val="Schedule E - Page 7 of 11"/>
      <sheetName val="Schedule E - Page 8 of 11"/>
      <sheetName val="Schedule E - Page 9 of 11"/>
      <sheetName val="A.1.3 - Page 1 of 1"/>
      <sheetName val="A.1.4 - Page 1 of 1"/>
      <sheetName val="A.4 - Page 1 of 1"/>
      <sheetName val="건축내역서"/>
      <sheetName val="차선도색현황"/>
      <sheetName val="간접"/>
      <sheetName val="Languages"/>
      <sheetName val="인제내역"/>
      <sheetName val="CAPVC"/>
      <sheetName val="대비"/>
      <sheetName val="견적을지"/>
      <sheetName val="EJ"/>
      <sheetName val="전기공사"/>
      <sheetName val="토목주소"/>
      <sheetName val="프랜트면허"/>
      <sheetName val="CP-E2 (품셈표)"/>
      <sheetName val="FACTOR"/>
      <sheetName val="음료실행"/>
      <sheetName val="실행(표지,갑,을)"/>
      <sheetName val="네고율"/>
      <sheetName val="공사비내역서"/>
      <sheetName val="연결임시"/>
      <sheetName val="4 LINE"/>
      <sheetName val="7 th"/>
      <sheetName val="자재단가"/>
      <sheetName val="요율"/>
      <sheetName val="노임"/>
      <sheetName val="자재대"/>
      <sheetName val="횡배위치"/>
      <sheetName val="DS-최종"/>
      <sheetName val="조명율표"/>
      <sheetName val="LABTOTAL"/>
      <sheetName val="DOGI"/>
      <sheetName val="공종별 집계"/>
      <sheetName val="CCC"/>
      <sheetName val="단가디비"/>
      <sheetName val="Front"/>
      <sheetName val="SCH"/>
      <sheetName val="CTEMCOST"/>
      <sheetName val="design data"/>
      <sheetName val="member design"/>
      <sheetName val="A"/>
      <sheetName val="경비"/>
      <sheetName val="기계"/>
      <sheetName val="공사비예산서(토목분)"/>
      <sheetName val="Sheet1 (2)"/>
      <sheetName val="품셈표"/>
      <sheetName val="EXTERNAL(BOQ)"/>
      <sheetName val="CALCULATION"/>
      <sheetName val="123"/>
      <sheetName val="유화"/>
      <sheetName val="DESIGN CRITERIA"/>
      <sheetName val="PumpSpec"/>
      <sheetName val="eq_data"/>
      <sheetName val="h-013211-2"/>
      <sheetName val="견적의뢰"/>
      <sheetName val="CAT_5"/>
      <sheetName val="BSD _2_"/>
      <sheetName val="예가표"/>
      <sheetName val="토공산출(주차장)"/>
      <sheetName val="간접비(1)"/>
      <sheetName val="RAHMEN"/>
      <sheetName val="설계조건"/>
      <sheetName val="안정계산"/>
      <sheetName val="단면검토"/>
      <sheetName val="변화치수"/>
      <sheetName val="기성집계"/>
      <sheetName val="1.취수장"/>
      <sheetName val="자료(통합)"/>
      <sheetName val="대상공사(조달청)"/>
      <sheetName val="도급내역서"/>
      <sheetName val="내역5"/>
      <sheetName val="RING WALL"/>
      <sheetName val="Y_WORK"/>
      <sheetName val="뚝토공"/>
      <sheetName val="TC IN"/>
      <sheetName val="일위집계표"/>
      <sheetName val="기초공"/>
      <sheetName val="기둥(원형)"/>
      <sheetName val="확산동"/>
      <sheetName val="C"/>
      <sheetName val="건축공사"/>
      <sheetName val="매원개착터널총괄"/>
      <sheetName val="제원.설계조건"/>
      <sheetName val="물량"/>
      <sheetName val="인건비 "/>
      <sheetName val="토공계산서(부체도로)"/>
      <sheetName val="화성태안9공구내역(실행)"/>
      <sheetName val="BQ-Offsite"/>
      <sheetName val="SUMMARY(S)"/>
      <sheetName val=""/>
      <sheetName val="sum1 (2)"/>
      <sheetName val="남대문빌딩"/>
      <sheetName val="토&amp;흙"/>
      <sheetName val="배수통관(좌)"/>
      <sheetName val="Data Vol"/>
      <sheetName val="일위대가목록(1)"/>
      <sheetName val="단가대비표(1)"/>
      <sheetName val="식재"/>
      <sheetName val="시설물"/>
      <sheetName val="식재출력용"/>
      <sheetName val="유지관리"/>
      <sheetName val="C &amp; G RHS"/>
      <sheetName val="I-O(번호별)"/>
      <sheetName val="NSMA-status"/>
      <sheetName val="K1자재(3차등)"/>
      <sheetName val="T1"/>
      <sheetName val="조명투자및환수계획"/>
      <sheetName val="제조중간결과"/>
      <sheetName val="H-PILE수량집계"/>
      <sheetName val="1.우편집중내역서"/>
      <sheetName val="건축원가계산서"/>
      <sheetName val="6호기"/>
      <sheetName val="실행예산"/>
      <sheetName val="배수공"/>
      <sheetName val="암거"/>
      <sheetName val="포장공"/>
      <sheetName val="DIAPHRAGM"/>
      <sheetName val="견적접수"/>
      <sheetName val="견적내역서"/>
      <sheetName val="품의서"/>
      <sheetName val="일위목록"/>
      <sheetName val="AS포장복구 "/>
      <sheetName val="현황"/>
      <sheetName val="New Valuation"/>
      <sheetName val="단가산출서"/>
      <sheetName val="단가산출서 (2)"/>
      <sheetName val="공주-교대(A1)"/>
      <sheetName val="대창(함평)"/>
      <sheetName val="대창(장성)"/>
      <sheetName val="대창(함평)-창열"/>
      <sheetName val="차수"/>
      <sheetName val="plan&amp;section of foundation"/>
      <sheetName val="working load at the btm ft."/>
      <sheetName val="stability check"/>
      <sheetName val="design load"/>
      <sheetName val="계수시트"/>
      <sheetName val="원가계산서"/>
      <sheetName val="목록"/>
      <sheetName val="IMP_MAIN_"/>
      <sheetName val="IMP _REACTOR_"/>
      <sheetName val="단위세대"/>
      <sheetName val="장비당단가_(1)1"/>
    </sheetNames>
    <sheetDataSet>
      <sheetData sheetId="0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진주방향"/>
      <sheetName val="NAV000"/>
      <sheetName val="우수공"/>
      <sheetName val="간지"/>
      <sheetName val="우수총괄표 (2)"/>
      <sheetName val="간지(2)"/>
      <sheetName val="우수수량집계"/>
      <sheetName val="간지(3)"/>
      <sheetName val="관기초집계"/>
      <sheetName val="관기초"/>
      <sheetName val="토공집계표"/>
      <sheetName val="관로터파기"/>
      <sheetName val="우수연결관"/>
      <sheetName val="관로토공"/>
      <sheetName val="관로연장"/>
      <sheetName val="간지(4)"/>
      <sheetName val="맨홀수량집계표"/>
      <sheetName val="1호차도"/>
      <sheetName val="2호차도"/>
      <sheetName val="맨홀수량"/>
      <sheetName val="간지(5)"/>
      <sheetName val="날개벽집계"/>
      <sheetName val="날개벽D600"/>
      <sheetName val="날개벽D800"/>
      <sheetName val="날개벽도면"/>
      <sheetName val="간지(6)"/>
      <sheetName val="우수받이집수정집계"/>
      <sheetName val="우수받이재료"/>
      <sheetName val="우수받이토공"/>
      <sheetName val="집수정재료"/>
      <sheetName val="간지(7)"/>
      <sheetName val="간지(9)"/>
      <sheetName val="조명시설"/>
      <sheetName val="데이타"/>
      <sheetName val="정부노임단가"/>
      <sheetName val="wall"/>
    </sheetNames>
    <sheetDataSet>
      <sheetData sheetId="0" refreshError="1">
        <row r="24">
          <cell r="B24" t="str">
            <v>수평곡관</v>
          </cell>
          <cell r="C24" t="str">
            <v>D=100×11¼˚</v>
          </cell>
          <cell r="D24" t="str">
            <v xml:space="preserve"> ⊃</v>
          </cell>
          <cell r="E24">
            <v>10</v>
          </cell>
        </row>
        <row r="25">
          <cell r="B25" t="str">
            <v>수평곡관</v>
          </cell>
          <cell r="C25" t="str">
            <v>D=150×11¼˚</v>
          </cell>
          <cell r="D25" t="str">
            <v xml:space="preserve"> ⊃</v>
          </cell>
          <cell r="E25">
            <v>12</v>
          </cell>
        </row>
        <row r="26">
          <cell r="B26" t="str">
            <v>수평곡관</v>
          </cell>
          <cell r="C26" t="str">
            <v>D=100×11¼˚</v>
          </cell>
          <cell r="D26" t="str">
            <v xml:space="preserve"> ⊃</v>
          </cell>
          <cell r="E26">
            <v>17</v>
          </cell>
        </row>
        <row r="27">
          <cell r="B27" t="str">
            <v>수평곡관</v>
          </cell>
          <cell r="C27" t="str">
            <v>D=100×22½˚</v>
          </cell>
          <cell r="D27" t="str">
            <v xml:space="preserve"> ⊃</v>
          </cell>
          <cell r="E27">
            <v>20</v>
          </cell>
        </row>
        <row r="28">
          <cell r="B28" t="str">
            <v>수평곡관</v>
          </cell>
          <cell r="C28" t="str">
            <v>D=150×22½˚</v>
          </cell>
          <cell r="D28" t="str">
            <v xml:space="preserve"> ⊃</v>
          </cell>
          <cell r="E28">
            <v>4</v>
          </cell>
        </row>
        <row r="29">
          <cell r="B29" t="str">
            <v>수평곡관</v>
          </cell>
          <cell r="C29" t="str">
            <v>D=100×22½˚</v>
          </cell>
          <cell r="D29" t="str">
            <v xml:space="preserve"> ⊃</v>
          </cell>
          <cell r="E29">
            <v>5</v>
          </cell>
        </row>
        <row r="30">
          <cell r="B30" t="str">
            <v>수평곡관</v>
          </cell>
          <cell r="C30" t="str">
            <v>D=100×45˚</v>
          </cell>
          <cell r="D30" t="str">
            <v xml:space="preserve"> ⊃</v>
          </cell>
          <cell r="E30">
            <v>5</v>
          </cell>
        </row>
        <row r="31">
          <cell r="B31" t="str">
            <v>수평곡관</v>
          </cell>
          <cell r="C31" t="str">
            <v>D=150×45˚</v>
          </cell>
          <cell r="D31" t="str">
            <v xml:space="preserve"> ⊃</v>
          </cell>
          <cell r="E31">
            <v>5</v>
          </cell>
        </row>
        <row r="32">
          <cell r="B32" t="str">
            <v>수평곡관</v>
          </cell>
          <cell r="C32" t="str">
            <v>D=100×45˚</v>
          </cell>
          <cell r="D32" t="str">
            <v xml:space="preserve"> ⊃</v>
          </cell>
          <cell r="E32">
            <v>4</v>
          </cell>
        </row>
        <row r="33">
          <cell r="B33" t="str">
            <v>수평곡관</v>
          </cell>
          <cell r="C33" t="str">
            <v>D=100×90˚</v>
          </cell>
          <cell r="D33" t="str">
            <v xml:space="preserve"> ⊃</v>
          </cell>
          <cell r="E33">
            <v>6</v>
          </cell>
        </row>
        <row r="34">
          <cell r="B34" t="str">
            <v>수평곡관</v>
          </cell>
          <cell r="C34" t="str">
            <v>D=100×90˚</v>
          </cell>
          <cell r="D34" t="str">
            <v xml:space="preserve"> ⊃</v>
          </cell>
          <cell r="E34">
            <v>5</v>
          </cell>
        </row>
        <row r="35">
          <cell r="B35" t="str">
            <v>수평곡관</v>
          </cell>
          <cell r="C35" t="str">
            <v>D=100×90˚</v>
          </cell>
          <cell r="D35" t="str">
            <v xml:space="preserve"> ⊃</v>
          </cell>
          <cell r="E35">
            <v>55</v>
          </cell>
        </row>
        <row r="36">
          <cell r="B36" t="str">
            <v>소켓플랜지T형관</v>
          </cell>
          <cell r="C36" t="str">
            <v>D=100×100</v>
          </cell>
          <cell r="E36">
            <v>5</v>
          </cell>
        </row>
        <row r="37">
          <cell r="B37" t="str">
            <v>소켓플랜지T형관</v>
          </cell>
          <cell r="C37" t="str">
            <v>D=100×100</v>
          </cell>
          <cell r="E37">
            <v>5</v>
          </cell>
        </row>
        <row r="38">
          <cell r="B38" t="str">
            <v>소켓플랜지T형관</v>
          </cell>
          <cell r="C38" t="str">
            <v>D=100×100</v>
          </cell>
          <cell r="E38">
            <v>6</v>
          </cell>
        </row>
        <row r="39">
          <cell r="B39" t="str">
            <v>소켓T형관</v>
          </cell>
          <cell r="C39" t="str">
            <v>D=100×100</v>
          </cell>
          <cell r="E39">
            <v>4</v>
          </cell>
        </row>
        <row r="40">
          <cell r="B40" t="str">
            <v>소켓T형관</v>
          </cell>
          <cell r="C40" t="str">
            <v>D=100×100</v>
          </cell>
          <cell r="E40">
            <v>5</v>
          </cell>
        </row>
        <row r="41">
          <cell r="B41" t="str">
            <v>소켓T형관</v>
          </cell>
          <cell r="C41" t="str">
            <v>D=100×100</v>
          </cell>
          <cell r="E41">
            <v>8</v>
          </cell>
        </row>
        <row r="42">
          <cell r="B42" t="str">
            <v>이 음 관</v>
          </cell>
          <cell r="C42" t="str">
            <v>D=80</v>
          </cell>
          <cell r="E42">
            <v>9</v>
          </cell>
        </row>
        <row r="43">
          <cell r="B43" t="str">
            <v>이 음 관</v>
          </cell>
          <cell r="C43" t="str">
            <v>D=100</v>
          </cell>
          <cell r="E43">
            <v>10</v>
          </cell>
        </row>
        <row r="44">
          <cell r="B44" t="str">
            <v>이 음 관</v>
          </cell>
          <cell r="C44" t="str">
            <v>D=150</v>
          </cell>
          <cell r="E44">
            <v>12</v>
          </cell>
        </row>
        <row r="45">
          <cell r="B45" t="str">
            <v>이 음 관</v>
          </cell>
          <cell r="C45" t="str">
            <v>D=200</v>
          </cell>
          <cell r="E45">
            <v>18</v>
          </cell>
        </row>
        <row r="46">
          <cell r="B46" t="str">
            <v>이 음 관</v>
          </cell>
          <cell r="C46" t="str">
            <v>D=250</v>
          </cell>
          <cell r="E46">
            <v>25</v>
          </cell>
        </row>
        <row r="47">
          <cell r="B47" t="str">
            <v>이 음 관</v>
          </cell>
          <cell r="C47" t="str">
            <v>D=300</v>
          </cell>
          <cell r="E47">
            <v>34</v>
          </cell>
        </row>
        <row r="48">
          <cell r="B48" t="str">
            <v>플랜지관</v>
          </cell>
          <cell r="C48" t="str">
            <v>D=80</v>
          </cell>
          <cell r="E48">
            <v>7.9</v>
          </cell>
        </row>
        <row r="49">
          <cell r="B49" t="str">
            <v>플랜지관</v>
          </cell>
          <cell r="C49" t="str">
            <v>D=100</v>
          </cell>
          <cell r="E49">
            <v>9.6</v>
          </cell>
        </row>
        <row r="50">
          <cell r="B50" t="str">
            <v>플랜지관</v>
          </cell>
          <cell r="C50" t="str">
            <v>D=150</v>
          </cell>
          <cell r="E50">
            <v>15.6</v>
          </cell>
        </row>
        <row r="51">
          <cell r="B51" t="str">
            <v>플랜지관</v>
          </cell>
          <cell r="C51" t="str">
            <v>D=200</v>
          </cell>
          <cell r="E51">
            <v>22.5</v>
          </cell>
        </row>
        <row r="52">
          <cell r="B52" t="str">
            <v>플랜지관</v>
          </cell>
          <cell r="C52" t="str">
            <v>D=250</v>
          </cell>
          <cell r="E52">
            <v>31.5</v>
          </cell>
        </row>
        <row r="53">
          <cell r="B53" t="str">
            <v>플랜지관</v>
          </cell>
          <cell r="C53" t="str">
            <v>D=300</v>
          </cell>
          <cell r="E53">
            <v>41.5</v>
          </cell>
        </row>
        <row r="54">
          <cell r="B54" t="str">
            <v>제 수 변</v>
          </cell>
          <cell r="C54" t="str">
            <v>D=80</v>
          </cell>
          <cell r="E54">
            <v>42</v>
          </cell>
        </row>
        <row r="55">
          <cell r="B55" t="str">
            <v>제 수 변</v>
          </cell>
          <cell r="C55" t="str">
            <v>D=100</v>
          </cell>
          <cell r="E55">
            <v>50</v>
          </cell>
        </row>
        <row r="56">
          <cell r="B56" t="str">
            <v>제 수 변</v>
          </cell>
          <cell r="C56" t="str">
            <v>D=150</v>
          </cell>
          <cell r="E56">
            <v>90</v>
          </cell>
        </row>
        <row r="57">
          <cell r="B57" t="str">
            <v>제 수 변</v>
          </cell>
          <cell r="C57" t="str">
            <v>D=200</v>
          </cell>
          <cell r="E57">
            <v>140</v>
          </cell>
        </row>
        <row r="58">
          <cell r="B58" t="str">
            <v>제 수 변</v>
          </cell>
          <cell r="C58" t="str">
            <v>D=300</v>
          </cell>
          <cell r="E58">
            <v>280</v>
          </cell>
        </row>
        <row r="59">
          <cell r="B59" t="str">
            <v>공 기 변</v>
          </cell>
          <cell r="C59" t="str">
            <v>D=80</v>
          </cell>
          <cell r="E59">
            <v>94</v>
          </cell>
        </row>
        <row r="60">
          <cell r="B60" t="str">
            <v>공 기 변</v>
          </cell>
          <cell r="C60" t="str">
            <v>D=100</v>
          </cell>
          <cell r="E60">
            <v>110</v>
          </cell>
        </row>
        <row r="61">
          <cell r="B61" t="str">
            <v>단    관</v>
          </cell>
          <cell r="C61" t="str">
            <v>D=80</v>
          </cell>
          <cell r="E61">
            <v>13.5</v>
          </cell>
          <cell r="H61">
            <v>0.8</v>
          </cell>
          <cell r="I61" t="str">
            <v>×</v>
          </cell>
          <cell r="J61" t="str">
            <v>＋</v>
          </cell>
        </row>
        <row r="62">
          <cell r="B62" t="str">
            <v>플랜지단관</v>
          </cell>
          <cell r="C62" t="str">
            <v>D=100</v>
          </cell>
          <cell r="E62">
            <v>16.399999999999999</v>
          </cell>
          <cell r="H62">
            <v>0.8</v>
          </cell>
          <cell r="I62" t="str">
            <v>×</v>
          </cell>
          <cell r="J62" t="str">
            <v>＋</v>
          </cell>
        </row>
        <row r="63">
          <cell r="B63" t="str">
            <v>플랜지단관</v>
          </cell>
          <cell r="C63" t="str">
            <v>D=100</v>
          </cell>
          <cell r="E63">
            <v>16.399999999999999</v>
          </cell>
          <cell r="H63">
            <v>0.92</v>
          </cell>
          <cell r="I63" t="str">
            <v>×</v>
          </cell>
          <cell r="J63" t="str">
            <v>＋</v>
          </cell>
        </row>
        <row r="64">
          <cell r="B64" t="str">
            <v>플랜지단관</v>
          </cell>
          <cell r="C64" t="str">
            <v>D=100</v>
          </cell>
          <cell r="E64">
            <v>16.399999999999999</v>
          </cell>
          <cell r="H64">
            <v>-2</v>
          </cell>
          <cell r="I64" t="str">
            <v>×</v>
          </cell>
          <cell r="J64" t="str">
            <v>＋</v>
          </cell>
        </row>
        <row r="65">
          <cell r="B65" t="str">
            <v>플랜지단관</v>
          </cell>
          <cell r="C65" t="str">
            <v>D=100</v>
          </cell>
          <cell r="E65">
            <v>16.399999999999999</v>
          </cell>
          <cell r="H65">
            <v>-1</v>
          </cell>
          <cell r="I65" t="str">
            <v>×</v>
          </cell>
          <cell r="J65" t="str">
            <v>＋</v>
          </cell>
        </row>
        <row r="66">
          <cell r="B66" t="str">
            <v>플랜지단관</v>
          </cell>
          <cell r="C66" t="str">
            <v>D=100</v>
          </cell>
          <cell r="E66">
            <v>16.399999999999999</v>
          </cell>
          <cell r="H66">
            <v>0</v>
          </cell>
          <cell r="I66" t="str">
            <v>×</v>
          </cell>
          <cell r="J66" t="str">
            <v>＋</v>
          </cell>
        </row>
        <row r="67">
          <cell r="B67" t="str">
            <v>플랜지단관</v>
          </cell>
          <cell r="C67" t="str">
            <v>D=100</v>
          </cell>
          <cell r="E67">
            <v>16.399999999999999</v>
          </cell>
          <cell r="H67">
            <v>1</v>
          </cell>
          <cell r="I67" t="str">
            <v>×</v>
          </cell>
          <cell r="J67" t="str">
            <v>＋</v>
          </cell>
        </row>
        <row r="68">
          <cell r="B68" t="str">
            <v>플랜지단관</v>
          </cell>
          <cell r="C68" t="str">
            <v>D=100</v>
          </cell>
          <cell r="E68">
            <v>16.399999999999999</v>
          </cell>
          <cell r="H68">
            <v>2</v>
          </cell>
          <cell r="I68" t="str">
            <v>×</v>
          </cell>
          <cell r="J68" t="str">
            <v>＋</v>
          </cell>
        </row>
        <row r="69">
          <cell r="B69" t="str">
            <v>단    관</v>
          </cell>
          <cell r="C69" t="str">
            <v>D=125</v>
          </cell>
          <cell r="E69">
            <v>21</v>
          </cell>
          <cell r="H69">
            <v>3</v>
          </cell>
          <cell r="I69" t="str">
            <v>×</v>
          </cell>
          <cell r="J69" t="str">
            <v>＋</v>
          </cell>
        </row>
        <row r="70">
          <cell r="B70" t="str">
            <v>단    관</v>
          </cell>
          <cell r="C70" t="str">
            <v>D=150</v>
          </cell>
          <cell r="E70">
            <v>25.3</v>
          </cell>
          <cell r="H70">
            <v>4</v>
          </cell>
          <cell r="I70" t="str">
            <v>×</v>
          </cell>
          <cell r="J70" t="str">
            <v>＋</v>
          </cell>
        </row>
        <row r="71">
          <cell r="B71" t="str">
            <v>단    관</v>
          </cell>
          <cell r="C71" t="str">
            <v>D=200</v>
          </cell>
          <cell r="E71">
            <v>33.799999999999997</v>
          </cell>
          <cell r="H71">
            <v>5</v>
          </cell>
          <cell r="I71" t="str">
            <v>×</v>
          </cell>
          <cell r="J71" t="str">
            <v>＋</v>
          </cell>
        </row>
        <row r="72">
          <cell r="B72" t="str">
            <v>단    관</v>
          </cell>
          <cell r="C72" t="str">
            <v>D=250</v>
          </cell>
          <cell r="E72">
            <v>44.3</v>
          </cell>
          <cell r="H72">
            <v>6</v>
          </cell>
          <cell r="I72" t="str">
            <v>×</v>
          </cell>
          <cell r="J72" t="str">
            <v>＋</v>
          </cell>
        </row>
        <row r="73">
          <cell r="B73" t="str">
            <v>단    관</v>
          </cell>
          <cell r="C73" t="str">
            <v>D=300</v>
          </cell>
          <cell r="E73">
            <v>56.3</v>
          </cell>
          <cell r="H73">
            <v>7</v>
          </cell>
          <cell r="I73" t="str">
            <v>×</v>
          </cell>
          <cell r="J73" t="str">
            <v>＋</v>
          </cell>
        </row>
        <row r="74">
          <cell r="B74" t="str">
            <v>단    관</v>
          </cell>
          <cell r="C74" t="str">
            <v>D=350</v>
          </cell>
          <cell r="E74">
            <v>69.599999999999994</v>
          </cell>
          <cell r="H74">
            <v>8</v>
          </cell>
          <cell r="I74" t="str">
            <v>×</v>
          </cell>
          <cell r="J74" t="str">
            <v>＋</v>
          </cell>
        </row>
        <row r="75">
          <cell r="B75" t="str">
            <v>단    관</v>
          </cell>
          <cell r="C75" t="str">
            <v>D=400</v>
          </cell>
          <cell r="E75">
            <v>83.7</v>
          </cell>
          <cell r="H75">
            <v>9</v>
          </cell>
          <cell r="I75" t="str">
            <v>×</v>
          </cell>
          <cell r="J75" t="str">
            <v>＋</v>
          </cell>
        </row>
        <row r="76">
          <cell r="B76" t="str">
            <v>단    관</v>
          </cell>
          <cell r="C76" t="str">
            <v>D=450</v>
          </cell>
          <cell r="E76">
            <v>98.5</v>
          </cell>
          <cell r="H76">
            <v>10</v>
          </cell>
          <cell r="I76" t="str">
            <v>×</v>
          </cell>
          <cell r="J76" t="str">
            <v>＋</v>
          </cell>
        </row>
        <row r="77">
          <cell r="B77" t="str">
            <v>단    관</v>
          </cell>
          <cell r="C77" t="str">
            <v>D=500</v>
          </cell>
          <cell r="E77">
            <v>115.6</v>
          </cell>
          <cell r="H77">
            <v>11</v>
          </cell>
          <cell r="I77" t="str">
            <v>×</v>
          </cell>
          <cell r="J77" t="str">
            <v>＋</v>
          </cell>
        </row>
        <row r="78">
          <cell r="B78" t="str">
            <v>단    관</v>
          </cell>
          <cell r="C78" t="str">
            <v>D=600</v>
          </cell>
          <cell r="E78">
            <v>152</v>
          </cell>
          <cell r="H78">
            <v>12</v>
          </cell>
          <cell r="I78" t="str">
            <v>×</v>
          </cell>
          <cell r="J78" t="str">
            <v>＋</v>
          </cell>
        </row>
        <row r="79">
          <cell r="B79" t="str">
            <v>단    관</v>
          </cell>
          <cell r="C79" t="str">
            <v>D=700</v>
          </cell>
          <cell r="E79">
            <v>193</v>
          </cell>
          <cell r="H79">
            <v>13</v>
          </cell>
          <cell r="I79" t="str">
            <v>×</v>
          </cell>
          <cell r="J79" t="str">
            <v>＋</v>
          </cell>
        </row>
        <row r="80">
          <cell r="B80" t="str">
            <v>단    관</v>
          </cell>
          <cell r="C80" t="str">
            <v>D=800</v>
          </cell>
          <cell r="E80">
            <v>238.7</v>
          </cell>
          <cell r="H80">
            <v>14</v>
          </cell>
          <cell r="I80" t="str">
            <v>×</v>
          </cell>
          <cell r="J80" t="str">
            <v>＋</v>
          </cell>
        </row>
        <row r="81">
          <cell r="B81" t="str">
            <v>단    관</v>
          </cell>
          <cell r="C81" t="str">
            <v>D=900</v>
          </cell>
          <cell r="E81">
            <v>288.7</v>
          </cell>
          <cell r="H81">
            <v>15</v>
          </cell>
          <cell r="I81" t="str">
            <v>×</v>
          </cell>
          <cell r="J81" t="str">
            <v>＋</v>
          </cell>
        </row>
        <row r="82">
          <cell r="B82" t="str">
            <v>단    관</v>
          </cell>
          <cell r="C82" t="str">
            <v>D=1000</v>
          </cell>
          <cell r="E82">
            <v>343.2</v>
          </cell>
          <cell r="H82">
            <v>16</v>
          </cell>
          <cell r="I82" t="str">
            <v>×</v>
          </cell>
          <cell r="J82" t="str">
            <v>＋</v>
          </cell>
        </row>
        <row r="83">
          <cell r="B83" t="str">
            <v>단    관</v>
          </cell>
          <cell r="C83" t="str">
            <v>D=1100</v>
          </cell>
          <cell r="E83">
            <v>399.5</v>
          </cell>
          <cell r="H83">
            <v>17</v>
          </cell>
          <cell r="I83" t="str">
            <v>×</v>
          </cell>
          <cell r="J83" t="str">
            <v>＋</v>
          </cell>
        </row>
        <row r="84">
          <cell r="B84" t="str">
            <v>단    관</v>
          </cell>
          <cell r="C84" t="str">
            <v>D=1200</v>
          </cell>
          <cell r="E84">
            <v>465.9</v>
          </cell>
          <cell r="H84">
            <v>18</v>
          </cell>
          <cell r="I84" t="str">
            <v>×</v>
          </cell>
          <cell r="J84" t="str">
            <v>＋</v>
          </cell>
        </row>
        <row r="85">
          <cell r="B85" t="str">
            <v>없음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단가 및 재료비"/>
      <sheetName val="중기사용료"/>
      <sheetName val="중기사용료산출근거"/>
      <sheetName val="단가산출1"/>
      <sheetName val="단가산출2"/>
      <sheetName val="일위대가"/>
      <sheetName val="일위대가data"/>
      <sheetName val="이름표"/>
      <sheetName val="일위대가 (2)"/>
      <sheetName val="laroux"/>
      <sheetName val="1.관로"/>
      <sheetName val="2.케이블"/>
      <sheetName val="3.맨홀"/>
      <sheetName val="4.활주로등"/>
      <sheetName val="5.활주로종,말단등"/>
      <sheetName val="6.진입등신설"/>
      <sheetName val="7.섬광등신설"/>
      <sheetName val="8.말단식별등신설"/>
      <sheetName val="9.유도로등 및 유도안내등신설"/>
      <sheetName val="10.거리등"/>
      <sheetName val="11.PAPI이설"/>
      <sheetName val="12.풍향등 신설"/>
      <sheetName val="13.신호등"/>
      <sheetName val="14.PAD TR신설"/>
      <sheetName val="15.배수펌프장 및 수문전력"/>
      <sheetName val="16.기존 항공등화 철거공사"/>
      <sheetName val="17.MA-1A"/>
      <sheetName val="일위대가(최종)"/>
      <sheetName val="산출근거(최종)"/>
      <sheetName val="안내등"/>
      <sheetName val="5.활주로 종,말단등"/>
      <sheetName val="6.진입등 신설"/>
      <sheetName val="9.유도등 및 안내등"/>
      <sheetName val="10. 거리등 및 표시등 신설"/>
      <sheetName val="14.PAD TR 신설"/>
      <sheetName val="총괄"/>
      <sheetName val="구간별"/>
      <sheetName val="교량공"/>
      <sheetName val="내역표지"/>
      <sheetName val="도급표지 "/>
      <sheetName val="부대표지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예정(3)"/>
      <sheetName val="동원(3)"/>
      <sheetName val="과천MAIN"/>
      <sheetName val="Module1"/>
      <sheetName val="Sheet1"/>
      <sheetName val="MOTOR"/>
      <sheetName val="중계소방"/>
      <sheetName val="노임"/>
      <sheetName val="부속동"/>
      <sheetName val="BID"/>
      <sheetName val="노무비"/>
      <sheetName val="ABUT수량-A1"/>
      <sheetName val="DAT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량산출서"/>
      <sheetName val="수량산출서"/>
      <sheetName val="공량산출서약전"/>
      <sheetName val="수량산출서약전"/>
      <sheetName val="Sheet2"/>
      <sheetName val="표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갑지"/>
      <sheetName val="목차"/>
      <sheetName val="1표지-공사시방서"/>
      <sheetName val="2표지-설계내역서"/>
      <sheetName val="원가계산서"/>
      <sheetName val="관급내역서"/>
      <sheetName val="내역서"/>
      <sheetName val="일위대가표"/>
      <sheetName val="aiming(일위대가표)"/>
      <sheetName val="산출서"/>
      <sheetName val="F단가비교표"/>
      <sheetName val="3표지-설계도면"/>
      <sheetName val="노임"/>
      <sheetName val="炷舅?XLS]데이타'!$E$124"/>
      <sheetName val="ls]노임"/>
      <sheetName val="____"/>
      <sheetName val="___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炷舅?XLS"/>
      <sheetName val="ls"/>
      <sheetName val="토공사"/>
      <sheetName val="소일위대가코드표"/>
      <sheetName val="품셈집계표"/>
      <sheetName val="자재조사표(참고용)"/>
      <sheetName val="일반부표집계표"/>
      <sheetName val="수목일위"/>
      <sheetName val=""/>
      <sheetName val="설명"/>
      <sheetName val="노임단가"/>
      <sheetName val="단가조사"/>
      <sheetName val="Sheet1"/>
      <sheetName val="수목데이타"/>
      <sheetName val="수목표준대가"/>
      <sheetName val="간접"/>
      <sheetName val="기타 정보통신공사"/>
      <sheetName val="건축2"/>
      <sheetName val="원가계산"/>
      <sheetName val="단가대비표"/>
      <sheetName val="시설물일위"/>
      <sheetName val="가설공사"/>
      <sheetName val="단가결정"/>
      <sheetName val="내역아"/>
      <sheetName val="울타리"/>
      <sheetName val="문학간접"/>
      <sheetName val="원내역"/>
      <sheetName val="6호기"/>
      <sheetName val="Customer Databas"/>
      <sheetName val="AS포장복구 "/>
      <sheetName val="2000.11월설계내역"/>
      <sheetName val="품셈TABLE"/>
      <sheetName val="공종단가"/>
      <sheetName val="1"/>
      <sheetName val="2"/>
      <sheetName val="3"/>
      <sheetName val="4"/>
      <sheetName val="5"/>
      <sheetName val="전익자재"/>
      <sheetName val="참고"/>
      <sheetName val="공사개요"/>
      <sheetName val="표지 (2)"/>
      <sheetName val="장비별표(오거보링)(Ø400)(12M)"/>
      <sheetName val="䈘목(중국단풍-)"/>
      <sheetName val="갑  지"/>
      <sheetName val="접속도로1"/>
      <sheetName val="평가데이터"/>
      <sheetName val="unit 4"/>
      <sheetName val="화재 탐지 설비"/>
      <sheetName val="Total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이름표지정"/>
      <sheetName val="가설공사비"/>
      <sheetName val="도로구조공사비"/>
      <sheetName val="도로토공공사비"/>
      <sheetName val="여수토공사비"/>
      <sheetName val="49"/>
      <sheetName val="자재단가조사표-수목"/>
      <sheetName val="수량산출서"/>
      <sheetName val="간선계산"/>
      <sheetName val="기초일위"/>
      <sheetName val="시설일위"/>
      <sheetName val="조명일위"/>
      <sheetName val="1차증가원가계산"/>
      <sheetName val="직재"/>
      <sheetName val="재집"/>
      <sheetName val="금액"/>
      <sheetName val="골조시행"/>
      <sheetName val="금액내역서"/>
      <sheetName val="총괄내역"/>
      <sheetName val="일위대가(가설)"/>
      <sheetName val="Sheet1 (2)"/>
      <sheetName val="조명시설"/>
      <sheetName val="1.설계조건"/>
      <sheetName val="금융비용"/>
      <sheetName val="건축-물가변동"/>
      <sheetName val="데리네이타현황"/>
      <sheetName val="현장관리비"/>
      <sheetName val="별표집계"/>
      <sheetName val="단가 및 재료비"/>
      <sheetName val="단가산출1"/>
      <sheetName val="시멘트"/>
      <sheetName val="일위대가"/>
      <sheetName val="공구원가계산"/>
      <sheetName val="9811"/>
      <sheetName val="Sheet2"/>
      <sheetName val="철근총괄집계표"/>
      <sheetName val="#REF"/>
      <sheetName val="집수정(600-700)"/>
      <sheetName val="토사(PE)"/>
      <sheetName val="DATE"/>
      <sheetName val="Sheet3"/>
      <sheetName val="터파기및재료"/>
      <sheetName val="빗물받이(910-510-410)"/>
      <sheetName val="우수"/>
      <sheetName val="교사기준면적(초등)"/>
      <sheetName val="단가산출2"/>
      <sheetName val="2공구산출내역"/>
      <sheetName val="2000년1차"/>
      <sheetName val="2000전체분"/>
      <sheetName val="기본단가표"/>
      <sheetName val="공종목록표"/>
      <sheetName val="내역"/>
      <sheetName val="준검 내역서"/>
      <sheetName val="남양내역"/>
      <sheetName val="Sheet4"/>
      <sheetName val="노무,재료"/>
      <sheetName val="개인"/>
      <sheetName val="자재단가"/>
      <sheetName val="EACT10"/>
      <sheetName val="견적시담(송포2공구)"/>
      <sheetName val="DANGA"/>
      <sheetName val="단가"/>
      <sheetName val="9509"/>
      <sheetName val="횡배수관토공수량"/>
      <sheetName val="공종별원가계산"/>
      <sheetName val="가감수량"/>
      <sheetName val="맨홀수량산출"/>
      <sheetName val="10공구일위"/>
      <sheetName val="전체"/>
      <sheetName val="Mc1"/>
      <sheetName val="A"/>
      <sheetName val="평가내역"/>
      <sheetName val="기초자료입력"/>
      <sheetName val="data"/>
      <sheetName val="직접경비"/>
      <sheetName val="직접인건비"/>
      <sheetName val="철콘"/>
      <sheetName val="파일의이용"/>
      <sheetName val="노임이"/>
      <sheetName val="전기혼잡제경비(45)"/>
      <sheetName val="현장"/>
      <sheetName val="전기"/>
      <sheetName val="총괄내역서"/>
      <sheetName val="단가산출"/>
      <sheetName val="전주2本1"/>
      <sheetName val="기계경비적용기준"/>
      <sheetName val="참조"/>
      <sheetName val="산출내역서집계표"/>
      <sheetName val="DC-O-4-S(설명서)"/>
      <sheetName val="품셈"/>
      <sheetName val="INPUT"/>
      <sheetName val="토공산출(주차장)"/>
      <sheetName val="현장관리"/>
      <sheetName val="공통가설"/>
      <sheetName val="매입"/>
      <sheetName val="토공산출 (아파트)"/>
      <sheetName val="연습"/>
      <sheetName val="물가자료"/>
      <sheetName val="BID"/>
      <sheetName val="정렬"/>
      <sheetName val="배수내역"/>
      <sheetName val="DT"/>
      <sheetName val="롤러"/>
      <sheetName val="펌프차타설"/>
      <sheetName val="참조M"/>
      <sheetName val="ABUT수량-A1"/>
      <sheetName val="시설물기초"/>
      <sheetName val="Ⅶ-2.현장경비산출"/>
      <sheetName val="입찰"/>
      <sheetName val="현경"/>
      <sheetName val="수목단가"/>
      <sheetName val="시설수량표"/>
      <sheetName val="식재수량표"/>
      <sheetName val="5 일위목록"/>
      <sheetName val="7 단가조사"/>
      <sheetName val="6 일위대가"/>
      <sheetName val="년도별시공"/>
      <sheetName val="공내역"/>
      <sheetName val="노임(1차)"/>
      <sheetName val="일위대가-1"/>
      <sheetName val="내역(APT)"/>
      <sheetName val="골조대비내역"/>
      <sheetName val="간접비"/>
      <sheetName val="식재일위"/>
      <sheetName val="123"/>
      <sheetName val="기계설비-물가변동"/>
      <sheetName val="E.P.T수량산출서"/>
      <sheetName val="단가표 (2)"/>
      <sheetName val="조건"/>
      <sheetName val="충주"/>
      <sheetName val="기초자료"/>
      <sheetName val="중기사용료산출근거"/>
      <sheetName val="비목군분류일위"/>
      <sheetName val="자재 집계표"/>
      <sheetName val="말고개터널조명전압강하"/>
      <sheetName val="예산명세서"/>
      <sheetName val="설계명세서"/>
      <sheetName val="자료입력"/>
      <sheetName val="일위목록"/>
      <sheetName val="실행간접비용"/>
      <sheetName val="合成単価作成表-BLDG"/>
      <sheetName val="일위"/>
      <sheetName val="세부내역"/>
      <sheetName val="카렌스센터계량기설치공사"/>
      <sheetName val="수량산출"/>
      <sheetName val="삭제금지단가"/>
      <sheetName val="설계서"/>
      <sheetName val="공사기본내용입력"/>
      <sheetName val="공통"/>
      <sheetName val="수안보-MBR1"/>
      <sheetName val="동해title"/>
      <sheetName val="개소별수량산출"/>
      <sheetName val="부대공Ⅱ"/>
      <sheetName val="준공정산"/>
      <sheetName val="교육종류"/>
      <sheetName val="토목주소"/>
      <sheetName val="공사비예산서(토목분)"/>
      <sheetName val="경산"/>
      <sheetName val="계수시트"/>
      <sheetName val="2.대외공문"/>
      <sheetName val="공사요율산출표"/>
      <sheetName val="부하계산서"/>
      <sheetName val="에너지동"/>
      <sheetName val="총괄표"/>
      <sheetName val="대가표(품셈)"/>
      <sheetName val="공사별 가중치 산출근거(토목)"/>
      <sheetName val="가중치근거(조경)"/>
      <sheetName val="예가표"/>
      <sheetName val="설계내역일위"/>
      <sheetName val="식재"/>
      <sheetName val="시설물"/>
      <sheetName val="식재출력용"/>
      <sheetName val="유지관리"/>
      <sheetName val="가도공"/>
      <sheetName val="상 부"/>
      <sheetName val="현관"/>
      <sheetName val="인원"/>
      <sheetName val="귀래 설계 공내역서"/>
      <sheetName val="1안"/>
      <sheetName val="설계내역서"/>
      <sheetName val="1차 내역서"/>
      <sheetName val="부하계산"/>
      <sheetName val="GAS"/>
      <sheetName val="토공집계"/>
      <sheetName val="입력자료"/>
      <sheetName val="DB@Acess"/>
      <sheetName val="Civil"/>
      <sheetName val="견적"/>
      <sheetName val="기성청구"/>
      <sheetName val="일반부표"/>
      <sheetName val="관공일위대가"/>
      <sheetName val="일위대가목차"/>
      <sheetName val="공종집계"/>
      <sheetName val="운동장 (2)"/>
      <sheetName val="중기일위대가"/>
      <sheetName val="토공수량"/>
      <sheetName val="전선 및 전선관"/>
      <sheetName val="금융"/>
      <sheetName val="예산갑지"/>
      <sheetName val="입찰안"/>
      <sheetName val="설계내"/>
      <sheetName val="SG"/>
      <sheetName val="JUCKEYK"/>
      <sheetName val="단위단가"/>
      <sheetName val="BH"/>
      <sheetName val="총괄표1"/>
      <sheetName val="퇴직금(울산천상)"/>
      <sheetName val="공통비총괄표"/>
      <sheetName val="견적율"/>
      <sheetName val="내역서2안"/>
      <sheetName val="자료"/>
      <sheetName val="간선"/>
      <sheetName val="전압"/>
      <sheetName val="조도"/>
      <sheetName val="동력"/>
      <sheetName val="설계예산서"/>
      <sheetName val="날개벽(좌,우=60도-4개)"/>
      <sheetName val="밸브설치"/>
      <sheetName val="D&amp;P특기사항"/>
      <sheetName val="MOTOR"/>
      <sheetName val="지주목시비량산출서"/>
      <sheetName val="주요항목별"/>
      <sheetName val="지수"/>
      <sheetName val="대치판정"/>
      <sheetName val="간지"/>
      <sheetName val="배수공"/>
      <sheetName val="4-10"/>
      <sheetName val="전기공사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사급자재"/>
      <sheetName val="약품설비"/>
      <sheetName val="설계내역"/>
      <sheetName val="03하반기내역서"/>
      <sheetName val="04상반기"/>
      <sheetName val="약품공급2"/>
      <sheetName val="공작물조직표(용배수)"/>
      <sheetName val="기기리스트"/>
      <sheetName val="정화조방수미장"/>
      <sheetName val="잡비"/>
      <sheetName val=" 견적서"/>
      <sheetName val="3BL공동구 수량"/>
      <sheetName val="평교-내역"/>
      <sheetName val="내역서01"/>
      <sheetName val="2000_11월설계내역"/>
      <sheetName val="Customer_Databas"/>
      <sheetName val="AS포장복구_"/>
      <sheetName val="표지_(2)"/>
      <sheetName val="기타_정보통신공사"/>
      <sheetName val="갑__지"/>
      <sheetName val="unit_4"/>
      <sheetName val="화재_탐지_설비"/>
      <sheetName val="단가_및_재료비"/>
      <sheetName val="준검_내역서"/>
      <sheetName val="Sheet1_(2)"/>
      <sheetName val="토공산출_(아파트)"/>
      <sheetName val="1_설계조건"/>
      <sheetName val="Ⅶ-2_현장경비산출"/>
      <sheetName val="귀래_설계_공내역서"/>
      <sheetName val="자재_집계표"/>
      <sheetName val="5_일위목록"/>
      <sheetName val="7_단가조사"/>
      <sheetName val="6_일위대가"/>
      <sheetName val="E_P_T수량산출서"/>
      <sheetName val="전선_및_전선관"/>
      <sheetName val="조명율표"/>
      <sheetName val="코드"/>
      <sheetName val="GAS저장소"/>
      <sheetName val="라인마킹"/>
      <sheetName val="위험물저장소"/>
      <sheetName val="일반창고동"/>
      <sheetName val="인건비"/>
      <sheetName val="일위집계표"/>
      <sheetName val="단가비교"/>
      <sheetName val="JUCK"/>
      <sheetName val="11월"/>
      <sheetName val="퍼스트"/>
      <sheetName val="EQT-ESTN"/>
      <sheetName val="제수"/>
      <sheetName val="공기"/>
      <sheetName val="산출근거"/>
      <sheetName val="설계"/>
      <sheetName val="소야공정계획표"/>
      <sheetName val="SCHE"/>
      <sheetName val="자단"/>
      <sheetName val="인공산출"/>
      <sheetName val="1호인버트수량"/>
      <sheetName val="석축설면"/>
      <sheetName val="법면단"/>
      <sheetName val="설계조건"/>
      <sheetName val="안정계산"/>
      <sheetName val="단면검토"/>
      <sheetName val="WORK"/>
      <sheetName val="투찰금액"/>
      <sheetName val="노무비"/>
      <sheetName val="지급자재"/>
      <sheetName val="제잡비"/>
      <sheetName val="토집"/>
      <sheetName val="날개벽수량표"/>
      <sheetName val="bearing"/>
      <sheetName val="노무비단가"/>
      <sheetName val="단가표_(2)"/>
      <sheetName val="참조(2)"/>
      <sheetName val="PAINT"/>
      <sheetName val="炷舅_XLS_데이타'!$E$124"/>
      <sheetName val="ls_노임"/>
      <sheetName val="炷舅_XLS"/>
      <sheetName val="가격비"/>
      <sheetName val="시공"/>
      <sheetName val="총괄"/>
      <sheetName val="1차_내역서"/>
      <sheetName val="가로등"/>
      <sheetName val="공정코드"/>
      <sheetName val="구조물공1(51~56)"/>
      <sheetName val="기성내역"/>
      <sheetName val="담장산출"/>
      <sheetName val="Sheet6"/>
      <sheetName val="증감내역서"/>
      <sheetName val="3.바닥판  "/>
      <sheetName val="정부노임단가"/>
      <sheetName val="FB25JN"/>
      <sheetName val="참고자료"/>
      <sheetName val="실행철강하도"/>
      <sheetName val="EJ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근거(기밀댐퍼)"/>
      <sheetName val="기초1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수목데이타 "/>
      <sheetName val="7단가"/>
      <sheetName val="원형1호맨홀토공수량"/>
      <sheetName val="적용기준"/>
      <sheetName val="을"/>
      <sheetName val="와동25-3(변경)"/>
      <sheetName val="절감계산"/>
      <sheetName val="주관사업"/>
      <sheetName val="시추주상도"/>
      <sheetName val="건축(을)"/>
      <sheetName val="List"/>
      <sheetName val="10"/>
      <sheetName val="11"/>
      <sheetName val="6"/>
      <sheetName val="7"/>
      <sheetName val="8"/>
      <sheetName val="9"/>
      <sheetName val="개요"/>
      <sheetName val="수량"/>
      <sheetName val="발생토"/>
      <sheetName val="일위대가목록"/>
      <sheetName val="당초내역서"/>
      <sheetName val="말뚝지지력산정"/>
      <sheetName val="천방교접속"/>
      <sheetName val="설계예시"/>
      <sheetName val="건축내역서"/>
      <sheetName val="설비내역서"/>
      <sheetName val="전기내역서"/>
      <sheetName val="전기일위대가"/>
      <sheetName val="기성내역서표지"/>
      <sheetName val="邅☳"/>
      <sheetName val="1.가설"/>
      <sheetName val="4.목공사"/>
      <sheetName val="덕소내역"/>
      <sheetName val="ENTRY"/>
      <sheetName val="가스(내역)"/>
      <sheetName val="22인공"/>
      <sheetName val="01"/>
      <sheetName val="가스내역"/>
      <sheetName val="위치조서"/>
      <sheetName val="공사발의서"/>
      <sheetName val="S0"/>
      <sheetName val="공사비집계표"/>
      <sheetName val="cable-data"/>
      <sheetName val="계산내역(설비)"/>
      <sheetName val="단면 (2)"/>
      <sheetName val="설계가"/>
      <sheetName val="자재"/>
      <sheetName val="b_balju"/>
      <sheetName val="잡철물"/>
      <sheetName val="사전공사"/>
      <sheetName val="평형별수량표"/>
      <sheetName val="가설개략"/>
      <sheetName val="을지"/>
      <sheetName val="평당"/>
      <sheetName val="매입세"/>
      <sheetName val="창호"/>
      <sheetName val="PW3"/>
      <sheetName val="PW4"/>
      <sheetName val="SC1"/>
      <sheetName val="PE"/>
      <sheetName val="PM"/>
      <sheetName val="TR"/>
      <sheetName val="부안일위"/>
      <sheetName val="자판실행"/>
      <sheetName val="6PILE  (돌출)"/>
      <sheetName val="하수급견적대비"/>
      <sheetName val="Ȁ_x0004_夁瓅"/>
      <sheetName val="수로단위수량"/>
      <sheetName val="9GNG운반"/>
      <sheetName val="Y-WORK"/>
      <sheetName val="가설"/>
      <sheetName val="구조포설"/>
      <sheetName val="복구"/>
      <sheetName val="부대"/>
      <sheetName val="부호표"/>
      <sheetName val="토공"/>
      <sheetName val="토공집계표"/>
      <sheetName val="단목"/>
      <sheetName val="토목수량"/>
      <sheetName val="각종단가"/>
      <sheetName val="동력부하계산"/>
      <sheetName val="투자효율분석"/>
      <sheetName val="오억미만"/>
      <sheetName val="H-pile(298x299)"/>
      <sheetName val="H-pile(250x250)"/>
      <sheetName val="목차 "/>
      <sheetName val="계획서"/>
      <sheetName val="연장"/>
      <sheetName val="위치도(점용허가용)"/>
      <sheetName val="신청서"/>
      <sheetName val="품셈표"/>
      <sheetName val="3.공통공사대비"/>
      <sheetName val="전차선로 물량표"/>
      <sheetName val="한강운반비"/>
      <sheetName val="공통(20-91)"/>
      <sheetName val="2000,9월 일위"/>
      <sheetName val="품의서(0217)"/>
      <sheetName val="현장관리비 산출내역"/>
      <sheetName val="소요자재"/>
      <sheetName val="노무산출서"/>
      <sheetName val="철거산출근거"/>
      <sheetName val="영업.일1"/>
      <sheetName val="배수판"/>
      <sheetName val="전계가"/>
      <sheetName val="TEL"/>
      <sheetName val="대공종"/>
      <sheetName val="실행"/>
      <sheetName val="EQUIP-H"/>
      <sheetName val="수량집계"/>
      <sheetName val="A-4"/>
      <sheetName val="교대시점"/>
      <sheetName val="설계기준"/>
      <sheetName val="2.2.10.샤시등"/>
      <sheetName val="내역1"/>
      <sheetName val="과세내역(세부)"/>
      <sheetName val="신표지1"/>
      <sheetName val="수량집계표"/>
      <sheetName val="공종별수량집계"/>
      <sheetName val="토목"/>
      <sheetName val="ITEM"/>
      <sheetName val="JOIN(2span)"/>
      <sheetName val="바닥판"/>
      <sheetName val="주빔의 설계"/>
      <sheetName val="철근량산정및사용성검토"/>
      <sheetName val="입력DATA"/>
      <sheetName val="계약내역서(을지)"/>
      <sheetName val="가격조사서"/>
      <sheetName val="부대내역"/>
      <sheetName val="제잡비집계"/>
      <sheetName val="가설건물"/>
      <sheetName val="70%"/>
      <sheetName val="터널조도"/>
      <sheetName val="영창26"/>
      <sheetName val="현장조사"/>
      <sheetName val="요약&amp;결과"/>
      <sheetName val="연돌일위집계"/>
      <sheetName val="토공실행"/>
      <sheetName val="원가"/>
      <sheetName val="N賃率-職"/>
      <sheetName val="인제내역"/>
      <sheetName val="안정검토(온1)"/>
      <sheetName val="인사자료총집계"/>
      <sheetName val="재료단가"/>
      <sheetName val="산출내역(K2)"/>
      <sheetName val="구조물공"/>
      <sheetName val="제출내역 (2)"/>
      <sheetName val="6공구(당초)"/>
      <sheetName val="부대공"/>
      <sheetName val="공사비집계"/>
      <sheetName val="투찰"/>
      <sheetName val="1,2공구원가계산서"/>
      <sheetName val="Macro2"/>
      <sheetName val="1공구산출내역서"/>
      <sheetName val="Macro1"/>
      <sheetName val="전체제잡비"/>
      <sheetName val="세골재  T2 변경 현황"/>
      <sheetName val="단가비교표"/>
      <sheetName val="3차설계"/>
      <sheetName val="200"/>
      <sheetName val="sub"/>
      <sheetName val="월별"/>
      <sheetName val="이름정의"/>
      <sheetName val="초기화면"/>
      <sheetName val="기계실 D200"/>
      <sheetName val="관리,공감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가감수량(2호)"/>
      <sheetName val="맨홀수량산출(2호)"/>
      <sheetName val="G.R300경비"/>
      <sheetName val="3차준공"/>
      <sheetName val="MAIN"/>
      <sheetName val="단면가정"/>
      <sheetName val="GAEYO"/>
      <sheetName val="토공정보"/>
      <sheetName val="2호맨홀공제수량"/>
      <sheetName val="신우"/>
      <sheetName val="차수"/>
      <sheetName val="인부신상자료"/>
      <sheetName val="예정(3)"/>
      <sheetName val="3.하중산정4.지지력"/>
      <sheetName val="성곽내역서"/>
      <sheetName val="우각부보강"/>
      <sheetName val="진주방향"/>
      <sheetName val="HVAC"/>
      <sheetName val="타견적(을)"/>
      <sheetName val="부시수량"/>
      <sheetName val="견적서"/>
      <sheetName val="tggwan(mac)"/>
      <sheetName val="실행(표지,갑,을)"/>
      <sheetName val="COVER"/>
      <sheetName val="월별입차량"/>
      <sheetName val="TRE TABLE"/>
      <sheetName val="98지급계획"/>
      <sheetName val="설명서"/>
      <sheetName val="예정공정표"/>
      <sheetName val="표지1"/>
      <sheetName val="부하(성남)"/>
      <sheetName val="자"/>
      <sheetName val="노"/>
      <sheetName val="신규품셈목차"/>
      <sheetName val="시중노임단가"/>
      <sheetName val="환경기계공정표 (3)"/>
      <sheetName val="2.가로등(영구)"/>
      <sheetName val="결재판(삭제하지말아주세요)"/>
      <sheetName val="O＆P"/>
      <sheetName val="일위_파일"/>
      <sheetName val="테이블"/>
      <sheetName val="table"/>
      <sheetName val="구조물철거타공정이월"/>
      <sheetName val="소방"/>
      <sheetName val="공사비산출내역"/>
      <sheetName val="도시가스현황"/>
      <sheetName val="결재갑지"/>
      <sheetName val="장비가동"/>
      <sheetName val="XXXXXX"/>
      <sheetName val="시화점실행"/>
      <sheetName val="Cost bd-&quot;A&quot;"/>
      <sheetName val="아파트"/>
      <sheetName val="부대시설"/>
      <sheetName val="공사대장"/>
      <sheetName val="토적계산"/>
      <sheetName val="공사비총괄표"/>
      <sheetName val="TB-내역서"/>
      <sheetName val="Sheet13"/>
      <sheetName val="발전기"/>
      <sheetName val="Sheet14"/>
      <sheetName val="전등설비"/>
      <sheetName val="우배수"/>
      <sheetName val="견적대비"/>
      <sheetName val="Front"/>
      <sheetName val="wall"/>
      <sheetName val="기성2"/>
      <sheetName val="관내역"/>
      <sheetName val="내역(토목)"/>
      <sheetName val="총괄집계표"/>
      <sheetName val="경상비"/>
      <sheetName val="-배수구조물⳵토공"/>
      <sheetName val="I一般比"/>
      <sheetName val="※참고자료※"/>
      <sheetName val="투입비"/>
      <sheetName val="철근량"/>
      <sheetName val="영동(D)"/>
      <sheetName val="프랜트면허"/>
      <sheetName val="3.바닥판설계"/>
      <sheetName val="D16"/>
      <sheetName val="D25"/>
      <sheetName val="D22"/>
      <sheetName val="대비표(토공1안)"/>
      <sheetName val="직원투입계획"/>
      <sheetName val="DATA1"/>
      <sheetName val="36+45-113-18+19+20I"/>
      <sheetName val="부속동"/>
      <sheetName val="일위대가(건축)"/>
      <sheetName val="경비"/>
      <sheetName val="원형맨홀수량"/>
      <sheetName val="날개벽(좌,우=45도,75도)"/>
      <sheetName val="내2"/>
      <sheetName val="날개벽"/>
      <sheetName val="암거단위-1련"/>
      <sheetName val="5.전사투자계획종함안"/>
      <sheetName val="도급원가"/>
      <sheetName val="P-산#1-1(WOWA1)"/>
      <sheetName val="통합내역"/>
      <sheetName val="재정비직인"/>
      <sheetName val="우수공"/>
      <sheetName val="공사원가"/>
      <sheetName val="X17-TOTAL"/>
      <sheetName val="설계변경조서"/>
      <sheetName val="현장관리비 "/>
      <sheetName val="현장지지물물량"/>
      <sheetName val="FAB별"/>
      <sheetName val="대비표"/>
      <sheetName val="방호시설검토"/>
      <sheetName val="내역서(전기)"/>
      <sheetName val="Apt내역"/>
      <sheetName val="설계내역서 "/>
      <sheetName val="1단계"/>
      <sheetName val="소비자가"/>
      <sheetName val="96보완계획7.12"/>
      <sheetName val="경율산정.XLS"/>
      <sheetName val="기초공"/>
      <sheetName val="기둥(원형)"/>
      <sheetName val="관기성공.내"/>
      <sheetName val="기타공사"/>
      <sheetName val="단청(제외)"/>
      <sheetName val="목공집계"/>
      <sheetName val="미장(2)"/>
      <sheetName val="운반"/>
      <sheetName val="지붕(기와)"/>
      <sheetName val="cal"/>
      <sheetName val="기준액"/>
      <sheetName val="직접공사비집계표_7"/>
      <sheetName val="공통가설_8"/>
      <sheetName val="기타시설"/>
      <sheetName val="아파트_9"/>
      <sheetName val="주민복지관"/>
      <sheetName val="지하주차장"/>
      <sheetName val="단가 산출서(산근#1~#102)"/>
      <sheetName val="자재표"/>
      <sheetName val="0.갑지"/>
      <sheetName val="8.현장관리비"/>
      <sheetName val="7.안전관리비"/>
      <sheetName val="SUMMARY(S)"/>
      <sheetName val="신.분"/>
      <sheetName val="건축공사"/>
      <sheetName val="C3"/>
      <sheetName val="냉천부속동"/>
      <sheetName val="내역서(기성청구)"/>
      <sheetName val="연결임시"/>
      <sheetName val="대로근거"/>
      <sheetName val="중로근거"/>
      <sheetName val="내역표지"/>
      <sheetName val="횡배수관수량집계"/>
      <sheetName val="횡배수관기초"/>
      <sheetName val="교대"/>
      <sheetName val="변경일위"/>
      <sheetName val="Book1"/>
      <sheetName val="용산1(해보)"/>
      <sheetName val="기타경비"/>
      <sheetName val="잔토처리"/>
      <sheetName val="터파기,되메우기,램머,코아"/>
      <sheetName val="절단,포장깨기"/>
      <sheetName val="기계경비일람"/>
      <sheetName val="표  지"/>
      <sheetName val="도급"/>
      <sheetName val="일반문틀 설치"/>
      <sheetName val="샌딩 에폭시 도장"/>
      <sheetName val="스텐문틀설치"/>
      <sheetName val="간선토공재집"/>
      <sheetName val="지선토공재집"/>
      <sheetName val="Code"/>
      <sheetName val="계정"/>
      <sheetName val="남양시작동자105노65기1.3화1.2"/>
      <sheetName val="설계서(본관)"/>
      <sheetName val="투찰내역"/>
      <sheetName val="대비"/>
      <sheetName val="3연box"/>
      <sheetName val="단 box"/>
      <sheetName val="노임 단가"/>
      <sheetName val="포장자재집계표"/>
      <sheetName val="INPUTDATA"/>
      <sheetName val="청천내"/>
      <sheetName val="XL4Poppy"/>
      <sheetName val="ETC"/>
      <sheetName val="자재_집계표1"/>
      <sheetName val="귀래_설계_공내역서1"/>
      <sheetName val="전선_및_전선관1"/>
      <sheetName val="2_대외공문"/>
      <sheetName val="공사별_가중치_산출근거(토목)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3_바닥판__"/>
      <sheetName val="별표 "/>
      <sheetName val="XREF"/>
      <sheetName val="감가상각누계액"/>
      <sheetName val="공량산출서"/>
      <sheetName val="Factor"/>
      <sheetName val="General Data"/>
      <sheetName val="내역서-전체낙찰율"/>
      <sheetName val="수입"/>
      <sheetName val="기슭막이(야면석찰쌓기)"/>
      <sheetName val="기구조직"/>
      <sheetName val="일위집계(기존)"/>
      <sheetName val="관계주식"/>
      <sheetName val="#3_일위대가목록"/>
      <sheetName val="선급금신청서"/>
      <sheetName val="교각1"/>
      <sheetName val="고개가설"/>
      <sheetName val="배관내역서"/>
      <sheetName val="배관품셈총괄표"/>
      <sheetName val="설비2차"/>
      <sheetName val="물량표"/>
      <sheetName val="일반전기"/>
      <sheetName val="해평견적"/>
      <sheetName val="직노"/>
      <sheetName val="45,46"/>
      <sheetName val="견적대비표"/>
      <sheetName val="환율표"/>
      <sheetName val="예산서"/>
      <sheetName val="VXXXXX"/>
      <sheetName val="입출재고현황 (2)"/>
      <sheetName val="증감대비"/>
      <sheetName val="실행대비"/>
      <sheetName val="남양시작동010313100%"/>
      <sheetName val="조명율"/>
      <sheetName val="항목등록"/>
      <sheetName val="남양구조시험동"/>
      <sheetName val="변수값"/>
      <sheetName val="중기상차"/>
      <sheetName val="AS복구"/>
      <sheetName val="중기터파기"/>
      <sheetName val="중갑지"/>
      <sheetName val="교대철근집계"/>
      <sheetName val="유림골조"/>
      <sheetName val="견"/>
      <sheetName val="1공구내역서(1)"/>
      <sheetName val="분류"/>
      <sheetName val="RAW DATA"/>
      <sheetName val="관람석제출"/>
      <sheetName val="코드표"/>
      <sheetName val="1.설계기준"/>
      <sheetName val="일목"/>
      <sheetName val="물가대비표"/>
      <sheetName val="절감계산(보일러)"/>
      <sheetName val="LF자재단가"/>
      <sheetName val="무시"/>
      <sheetName val="개산공사비"/>
      <sheetName val="1안내역"/>
      <sheetName val="Sheet7(ㅅ)"/>
      <sheetName val="2.토목공사"/>
      <sheetName val="날개벽(시점좌측)"/>
      <sheetName val="단가표"/>
      <sheetName val="c_balju"/>
      <sheetName val="세부내역서"/>
      <sheetName val="자재단가집계"/>
      <sheetName val="보차도경계석"/>
      <sheetName val="갑지(추정)"/>
      <sheetName val="토목-물가"/>
      <sheetName val="F4-F7"/>
      <sheetName val="예산M12A"/>
      <sheetName val="CC16-내역서"/>
      <sheetName val="집계"/>
      <sheetName val="건축공사수량"/>
      <sheetName val="왕십리방향"/>
      <sheetName val="공종별자재"/>
      <sheetName val="b_balju_cho"/>
      <sheetName val="교각계산"/>
      <sheetName val="48일위"/>
      <sheetName val="48수량"/>
      <sheetName val="22수량"/>
      <sheetName val="49일위"/>
      <sheetName val="22일위"/>
      <sheetName val="49수량"/>
      <sheetName val="사급자재비"/>
      <sheetName val="재료집계표"/>
      <sheetName val="EQUIP LIST"/>
      <sheetName val="본선 토공 분배표"/>
      <sheetName val="노 무 비"/>
      <sheetName val="중기사용료"/>
      <sheetName val="샘플표지"/>
      <sheetName val="자재조사표"/>
      <sheetName val="용수량(생활용수)"/>
      <sheetName val="woo(mac)"/>
      <sheetName val="설직재-1"/>
      <sheetName val="제직재"/>
      <sheetName val="식재일위대가"/>
      <sheetName val="단위수량"/>
      <sheetName val="전선관"/>
      <sheetName val="부표총괄표"/>
      <sheetName val="토목내역서"/>
      <sheetName val="ilch"/>
      <sheetName val="변화치수"/>
      <sheetName val="도급FORM"/>
      <sheetName val="분양가상한산출"/>
      <sheetName val="빙장비사양"/>
      <sheetName val="장비사양"/>
      <sheetName val="6.가격조사서 "/>
      <sheetName val="앉음벽 (2)"/>
      <sheetName val="덕전리"/>
      <sheetName val="POOM_MOTO"/>
      <sheetName val="POOM_MOTO2"/>
      <sheetName val="CTEMCOST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암거단위"/>
      <sheetName val="횡 연장"/>
      <sheetName val="단위수량산출"/>
      <sheetName val="AHU집계"/>
      <sheetName val="공조기"/>
      <sheetName val="공조기휀"/>
      <sheetName val="전익정산집계"/>
      <sheetName val="안내"/>
      <sheetName val="입력"/>
      <sheetName val="기준표"/>
      <sheetName val="인건비 "/>
      <sheetName val="매원개착터널총괄"/>
      <sheetName val="IBM UX"/>
      <sheetName val="항목(1)"/>
      <sheetName val="BOOK4"/>
      <sheetName val="역T형교대(말뚝기초)"/>
      <sheetName val="내역서1"/>
      <sheetName val="단가산출서 (2)"/>
      <sheetName val="단가산출서"/>
      <sheetName val="환율 및 노임"/>
      <sheetName val="속 일위대가"/>
      <sheetName val="자재단가대비표"/>
      <sheetName val="동일대내"/>
      <sheetName val="익월작업계힉"/>
      <sheetName val="가격"/>
      <sheetName val="인원계획-미화"/>
      <sheetName val="재무가정"/>
      <sheetName val="카메라"/>
      <sheetName val="99.12"/>
      <sheetName val="1Month+Sheet2!"/>
      <sheetName val="산출2-기기동력"/>
      <sheetName val="목동세대 산출근거"/>
      <sheetName val="예가비교표"/>
      <sheetName val="일위(PN)"/>
      <sheetName val="전문품의"/>
      <sheetName val="유기공정"/>
      <sheetName val="설계서(7)"/>
      <sheetName val="예산서(6)"/>
      <sheetName val="견적 (2)"/>
      <sheetName val="업무분장"/>
      <sheetName val="당초"/>
      <sheetName val="106C0300"/>
      <sheetName val="지입재료비"/>
      <sheetName val="사통"/>
      <sheetName val="0_갑지"/>
      <sheetName val="8_현장관리비"/>
      <sheetName val="7_안전관리비"/>
      <sheetName val="제2~4호표"/>
      <sheetName val="2-나.물가조사서"/>
      <sheetName val="기계경비(시간당)"/>
      <sheetName val="SCHEDULE"/>
      <sheetName val="ELECTRIC"/>
      <sheetName val="목표세부명세"/>
      <sheetName val="MAT_N048"/>
      <sheetName val="공주-교대(A1)"/>
      <sheetName val="MAT"/>
      <sheetName val="자금청구"/>
      <sheetName val="기성고조서 "/>
      <sheetName val="봉급(직영)"/>
      <sheetName val="구의33고"/>
      <sheetName val="요율"/>
      <sheetName val="BQ"/>
      <sheetName val="일위1"/>
      <sheetName val="참조-(1)"/>
      <sheetName val="자동제어"/>
      <sheetName val="PC"/>
      <sheetName val="16-1"/>
      <sheetName val="09공임"/>
      <sheetName val="기중"/>
      <sheetName val="일위2"/>
      <sheetName val="CON'C"/>
      <sheetName val="주소록"/>
      <sheetName val="내역서 제출"/>
      <sheetName val="현장경비"/>
      <sheetName val="일위대가(내역)"/>
      <sheetName val="foxz"/>
      <sheetName val="실행집계"/>
      <sheetName val="원실행"/>
      <sheetName val="공통가설계"/>
      <sheetName val="공통가설비"/>
      <sheetName val="현관계"/>
      <sheetName val="원가LIST"/>
      <sheetName val="월별투입계획"/>
      <sheetName val="el\설계서\수목일위.XLS]데이타"/>
      <sheetName val="현황"/>
      <sheetName val="현황(1공구)"/>
      <sheetName val="현황(2공구)"/>
      <sheetName val="현황(3공구)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터널구조물산근"/>
      <sheetName val="도로구조물산근"/>
      <sheetName val="터널굴착단산"/>
      <sheetName val="장약패턴90M2"/>
      <sheetName val="토공산근"/>
      <sheetName val="단가산출근거"/>
      <sheetName val="구조물공수량명세서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중기비"/>
      <sheetName val="공사비"/>
      <sheetName val="가드레일산근"/>
      <sheetName val="적용2002"/>
      <sheetName val="중기"/>
      <sheetName val="PACKING LIST"/>
      <sheetName val="조경공사(총괄)"/>
      <sheetName val="지주목 및 비료산출기준"/>
      <sheetName val="지주목및비료산출"/>
      <sheetName val="시설물수량산출서"/>
      <sheetName val="수량집계A"/>
      <sheetName val="철근집계A"/>
      <sheetName val="el\설계서\수목일위.XLS"/>
      <sheetName val="물가시세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일위대가 "/>
      <sheetName val="예산내역서"/>
      <sheetName val="총계"/>
      <sheetName val="원가서"/>
      <sheetName val="기계경비산출기준"/>
      <sheetName val="노무"/>
      <sheetName val="실행(ALT1)"/>
      <sheetName val="변경내역"/>
      <sheetName val="BOJUNGGM"/>
      <sheetName val="가시설"/>
      <sheetName val="기초단가"/>
      <sheetName val="결재판"/>
      <sheetName val="중기조종사 단위단가"/>
      <sheetName val="관접합및부설"/>
      <sheetName val="장비집계"/>
      <sheetName val="nys"/>
      <sheetName val="관급자재"/>
      <sheetName val="폐기물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장비손료"/>
      <sheetName val="공사설명서"/>
      <sheetName val="토공총괄표"/>
      <sheetName val="계산서(곡선부)"/>
      <sheetName val="전기일위목록"/>
      <sheetName val="전기대가"/>
      <sheetName val="산출조서표지"/>
      <sheetName val="공량산출"/>
      <sheetName val="단가산출_목록"/>
      <sheetName val="골재집계"/>
      <sheetName val="건축(APT,부대동)"/>
      <sheetName val="000000"/>
      <sheetName val="1회기성을"/>
    </sheetNames>
    <sheetDataSet>
      <sheetData sheetId="0">
        <row r="2">
          <cell r="E2">
            <v>23200</v>
          </cell>
        </row>
      </sheetData>
      <sheetData sheetId="1">
        <row r="2">
          <cell r="E2">
            <v>23200</v>
          </cell>
        </row>
      </sheetData>
      <sheetData sheetId="2">
        <row r="2">
          <cell r="E2">
            <v>23200</v>
          </cell>
        </row>
      </sheetData>
      <sheetData sheetId="3" refreshError="1">
        <row r="2">
          <cell r="E2">
            <v>23200</v>
          </cell>
        </row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4">
        <row r="2">
          <cell r="E2">
            <v>23200</v>
          </cell>
        </row>
      </sheetData>
      <sheetData sheetId="5" refreshError="1"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개요상세"/>
      <sheetName val="표지"/>
      <sheetName val="산출내역1"/>
      <sheetName val="원가(갑지)"/>
      <sheetName val="원가계산요약"/>
      <sheetName val="원가계산서"/>
      <sheetName val="일위대가표(수목최종)"/>
      <sheetName val="잔디면적"/>
      <sheetName val="수목수량집계표"/>
      <sheetName val="시설물수량집계표"/>
      <sheetName val="품질관리,직영비"/>
      <sheetName val="일위대가표(시설상위)"/>
      <sheetName val="일위대가표(시설하위)"/>
      <sheetName val="기본단가표"/>
      <sheetName val="단가산출"/>
      <sheetName val="중기산출(최종)"/>
      <sheetName val="일위대가표(유지관리)"/>
      <sheetName val="가로수수량집계표(1차조경)"/>
      <sheetName val="가로수객토집계표(1차조경)"/>
      <sheetName val="가로수객토집계표(구미전체)"/>
      <sheetName val="가로수수량집계표(구미전체)"/>
      <sheetName val="마운딩수량계산서"/>
      <sheetName val="2호공원 계획고토량"/>
      <sheetName val="토공유용계획"/>
      <sheetName val="일위추가(볼라드)"/>
      <sheetName val="개요(낙찰율)"/>
      <sheetName val="개요상세(낙찰율)"/>
      <sheetName val="개요(총공사비낙찰율)"/>
      <sheetName val="수량산출(음암)"/>
      <sheetName val="설계명세서"/>
      <sheetName val="데이타"/>
      <sheetName val="식재인부"/>
      <sheetName val="Front"/>
      <sheetName val="w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K7">
            <v>55970</v>
          </cell>
        </row>
        <row r="9">
          <cell r="K9">
            <v>68884</v>
          </cell>
        </row>
        <row r="11">
          <cell r="K11">
            <v>71251</v>
          </cell>
        </row>
        <row r="12">
          <cell r="K12">
            <v>56603</v>
          </cell>
        </row>
        <row r="13">
          <cell r="K13">
            <v>68228</v>
          </cell>
        </row>
        <row r="14">
          <cell r="K14">
            <v>43994</v>
          </cell>
        </row>
        <row r="15">
          <cell r="L15">
            <v>55214</v>
          </cell>
        </row>
        <row r="16">
          <cell r="L16">
            <v>47653</v>
          </cell>
        </row>
        <row r="17">
          <cell r="L17">
            <v>67725</v>
          </cell>
        </row>
        <row r="18">
          <cell r="K18">
            <v>73192</v>
          </cell>
        </row>
        <row r="19">
          <cell r="L19">
            <v>66461</v>
          </cell>
        </row>
        <row r="20">
          <cell r="L20">
            <v>78296</v>
          </cell>
        </row>
        <row r="21">
          <cell r="L21">
            <v>59780</v>
          </cell>
        </row>
        <row r="22">
          <cell r="L22">
            <v>63963</v>
          </cell>
        </row>
        <row r="23">
          <cell r="L23">
            <v>63468</v>
          </cell>
        </row>
        <row r="24">
          <cell r="L24">
            <v>56597</v>
          </cell>
        </row>
        <row r="25">
          <cell r="L25">
            <v>67451</v>
          </cell>
        </row>
        <row r="26">
          <cell r="L26">
            <v>67477</v>
          </cell>
        </row>
        <row r="27">
          <cell r="L27">
            <v>60197</v>
          </cell>
        </row>
        <row r="46">
          <cell r="L46">
            <v>558</v>
          </cell>
        </row>
        <row r="47">
          <cell r="L47">
            <v>1132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개요상세"/>
      <sheetName val="표지"/>
      <sheetName val="산출내역1"/>
      <sheetName val="원가(갑지)"/>
      <sheetName val="원가계산요약"/>
      <sheetName val="원가계산서"/>
      <sheetName val="일위대가표(수목최종)"/>
      <sheetName val="수목수량집계표"/>
      <sheetName val="잔디면적"/>
      <sheetName val="시설물수량집계표"/>
      <sheetName val="품질관리,직영비"/>
      <sheetName val="일위대가표(시설상위)"/>
      <sheetName val="일위대가표(시설하위)"/>
      <sheetName val="기본단가표"/>
      <sheetName val="일위대가표(분수)"/>
      <sheetName val="단가산출"/>
      <sheetName val="중기산출(최종)"/>
      <sheetName val="일위대가표(유지관리)"/>
      <sheetName val="가로수수량집계표(1차조경)"/>
      <sheetName val="가로수객토집계표(1차조경)"/>
      <sheetName val="가로수객토집계표(구미전체)"/>
      <sheetName val="가로수수량집계표(구미전체)"/>
      <sheetName val="마운딩수량계산서"/>
      <sheetName val="2호공원 계획고토량"/>
      <sheetName val="토공유용계획"/>
      <sheetName val="일위추가(볼라드)"/>
      <sheetName val="개요(낙찰율)"/>
      <sheetName val="개요상세(낙찰율)"/>
      <sheetName val="개요(총공사비낙찰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8">
          <cell r="K8">
            <v>60590</v>
          </cell>
        </row>
        <row r="10">
          <cell r="L10">
            <v>69086</v>
          </cell>
        </row>
        <row r="32">
          <cell r="L32">
            <v>71973</v>
          </cell>
        </row>
        <row r="33">
          <cell r="L33">
            <v>100560</v>
          </cell>
        </row>
        <row r="34">
          <cell r="L34">
            <v>51818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개요상세"/>
      <sheetName val="표지"/>
      <sheetName val="산출내역1"/>
      <sheetName val="원가(갑지)"/>
      <sheetName val="원가계산요약"/>
      <sheetName val="원가계산서"/>
      <sheetName val="일위대가표(수목최종)"/>
      <sheetName val="잔디면적"/>
      <sheetName val="수목수량집계표"/>
      <sheetName val="시설물수량집계표"/>
      <sheetName val="품질관리,직영비"/>
      <sheetName val="일위대가표(시설상위)"/>
      <sheetName val="일위대가표(시설하위)"/>
      <sheetName val="기본단가표"/>
      <sheetName val="단가산출"/>
      <sheetName val="중기산출(최종)"/>
      <sheetName val="일위대가표(유지관리)"/>
      <sheetName val="가로수수량집계표(1차조경)"/>
      <sheetName val="가로수객토집계표(1차조경)"/>
      <sheetName val="가로수객토집계표(구미전체)"/>
      <sheetName val="가로수수량집계표(구미전체)"/>
      <sheetName val="마운딩수량계산서"/>
      <sheetName val="2호공원 계획고토량"/>
      <sheetName val="토공유용계획"/>
      <sheetName val="일위추가(볼라드)"/>
      <sheetName val="개요(낙찰율)"/>
      <sheetName val="개요상세(낙찰율)"/>
      <sheetName val="개요(총공사비낙찰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K7">
            <v>55970</v>
          </cell>
        </row>
        <row r="46">
          <cell r="L46">
            <v>558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VXXXXX"/>
      <sheetName val="일위대가"/>
      <sheetName val="일위대가(내역)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el\설계서\수목일위.XLS]데이타"/>
      <sheetName val="___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터널구조물산근"/>
      <sheetName val="도로구조물산근"/>
      <sheetName val="Sheet1"/>
      <sheetName val="Sheet2"/>
      <sheetName val="터널굴착단산"/>
      <sheetName val="장약패턴90M2"/>
      <sheetName val="토공산근"/>
      <sheetName val="단가산출근거"/>
      <sheetName val="설계가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구조물공수량명세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PACKING LIST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수량집계A"/>
      <sheetName val="철근집계A"/>
      <sheetName val="el\설계서\수목일위.XLS"/>
      <sheetName val="AS포장복구 "/>
      <sheetName val="진주방향"/>
      <sheetName val="일위대가표"/>
      <sheetName val="DATE"/>
      <sheetName val="총괄내역서"/>
      <sheetName val="물가시세"/>
      <sheetName val="원가서"/>
      <sheetName val="건축2"/>
      <sheetName val="원가"/>
      <sheetName val="일위대가 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원가계산서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수목데이타"/>
      <sheetName val="1,2공구원가계산서"/>
      <sheetName val="2공구산출내역"/>
      <sheetName val="1공구산출내역서"/>
      <sheetName val="준검 내역서"/>
      <sheetName val="투찰"/>
      <sheetName val="값"/>
      <sheetName val="수량산출"/>
      <sheetName val="토공"/>
      <sheetName val="기계경비산출기준"/>
      <sheetName val="조건"/>
      <sheetName val="전차선로 물량표"/>
      <sheetName val="한강운반비"/>
      <sheetName val="#REF"/>
      <sheetName val="자재"/>
      <sheetName val="공통(20-91)"/>
      <sheetName val="장비집계"/>
      <sheetName val="공사비산출내역"/>
      <sheetName val="b_balju_cho"/>
      <sheetName val="가설공사비"/>
      <sheetName val="도로구조공사비"/>
      <sheetName val="도로토공공사비"/>
      <sheetName val="여수토공사비"/>
      <sheetName val="기본단가표"/>
      <sheetName val="수량산출서"/>
      <sheetName val="문학간접"/>
      <sheetName val="간접"/>
      <sheetName val="노무"/>
      <sheetName val="계산서(곡선부)"/>
      <sheetName val="포장재료집계표"/>
      <sheetName val="1차증가원가계산"/>
      <sheetName val="제출내역 (2)"/>
      <sheetName val="계정"/>
      <sheetName val="관급자재"/>
      <sheetName val="폐기물"/>
      <sheetName val="관접합및부설"/>
      <sheetName val="단가"/>
      <sheetName val="내역서"/>
      <sheetName val="nys"/>
      <sheetName val="Total"/>
      <sheetName val="2003상반기노임기준"/>
      <sheetName val="자재단가조사표-수목"/>
      <sheetName val="금액"/>
      <sheetName val="변수값"/>
      <sheetName val="중기상차"/>
      <sheetName val="AS복구"/>
      <sheetName val="중기터파기"/>
      <sheetName val="자료"/>
      <sheetName val="단가대비표"/>
      <sheetName val="견적"/>
      <sheetName val="실행(ALT1)"/>
      <sheetName val="별표집계"/>
      <sheetName val="데리네이타현황"/>
      <sheetName val="BOJUNGGM"/>
      <sheetName val="연습"/>
      <sheetName val="실행(표지,갑,을)"/>
      <sheetName val="중기조종사 단위단가"/>
      <sheetName val="공사요율산출표"/>
      <sheetName val="기준액"/>
      <sheetName val="기초단가"/>
      <sheetName val="변경내역"/>
      <sheetName val="6호기"/>
      <sheetName val="공사개요"/>
      <sheetName val="FB25JN"/>
      <sheetName val="공사설명서"/>
      <sheetName val="일위목록"/>
      <sheetName val="토공총괄표"/>
      <sheetName val="가시설"/>
      <sheetName val="카렌스센터계량기설치공사"/>
      <sheetName val="결재판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수목표준대가"/>
      <sheetName val="16-1"/>
      <sheetName val="설계서(본관)"/>
      <sheetName val="COVER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-치수표(곡선부)"/>
      <sheetName val="단위단가"/>
      <sheetName val="시설물일위"/>
      <sheetName val="가설공사"/>
      <sheetName val="단가결정"/>
      <sheetName val="내역아"/>
      <sheetName val="울타리"/>
      <sheetName val="공구원가계산"/>
      <sheetName val="을지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계획금액"/>
      <sheetName val="2000.11월설계내역"/>
      <sheetName val="전익자재"/>
      <sheetName val="소비자가"/>
      <sheetName val="70%"/>
      <sheetName val="기초코드"/>
      <sheetName val="2호맨홀공제수량"/>
      <sheetName val="버스운행안내"/>
      <sheetName val="근태계획서"/>
      <sheetName val="예방접종계획"/>
      <sheetName val="부대내역"/>
      <sheetName val="설명"/>
      <sheetName val="원가계산"/>
      <sheetName val="원가계산 (2)"/>
      <sheetName val="조내역"/>
      <sheetName val="일위산출"/>
      <sheetName val="실행대비"/>
      <sheetName val="건축-물가변동"/>
      <sheetName val="A-4"/>
      <sheetName val="노임이"/>
      <sheetName val="Recovered_Sheet1"/>
      <sheetName val="수량계표"/>
      <sheetName val="자판실행"/>
      <sheetName val="WORK"/>
      <sheetName val="참조 (2)"/>
      <sheetName val="건축"/>
      <sheetName val="기초입력 DATA"/>
      <sheetName val="제잡비계산"/>
      <sheetName val="용역비내역-진짜"/>
      <sheetName val="식재"/>
      <sheetName val="시설물"/>
      <sheetName val="식재출력용"/>
      <sheetName val="유지관리"/>
      <sheetName val="입찰견적보고서"/>
      <sheetName val="인건비"/>
      <sheetName val="이름표지정"/>
      <sheetName val="경영"/>
      <sheetName val="98년"/>
      <sheetName val="실적"/>
      <sheetName val="금액내역서"/>
      <sheetName val="삭제금지단가"/>
      <sheetName val="세부내역"/>
      <sheetName val="신청서"/>
      <sheetName val="수목단가"/>
      <sheetName val="시설수량표"/>
      <sheetName val="식재수량표"/>
      <sheetName val="자재단가"/>
      <sheetName val="도급기성"/>
      <sheetName val="코드"/>
      <sheetName val="콘크스"/>
      <sheetName val="산출기초"/>
      <sheetName val="Sheet1 (2)"/>
      <sheetName val="단가산출서"/>
      <sheetName val="전체"/>
      <sheetName val="배수장토목공사비"/>
      <sheetName val="증감내역서"/>
      <sheetName val="갈현동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대비표"/>
      <sheetName val="설계예산서"/>
      <sheetName val="LP-S"/>
      <sheetName val="기준비용"/>
      <sheetName val="설계예산"/>
      <sheetName val="월간관리비"/>
      <sheetName val="산출근거"/>
      <sheetName val="재료단가"/>
      <sheetName val="임금단가"/>
      <sheetName val="장비목록표"/>
      <sheetName val="장비운전경비"/>
      <sheetName val="정부노임단가"/>
      <sheetName val="토목검측서"/>
      <sheetName val="CON'C"/>
      <sheetName val="가설건물"/>
      <sheetName val="직재"/>
      <sheetName val="재집"/>
      <sheetName val="기타 정보통신공사"/>
      <sheetName val="106C0300"/>
      <sheetName val="1공구원가계산"/>
      <sheetName val="1공구원가계산서"/>
      <sheetName val="년도별노임표"/>
      <sheetName val="중기목록표"/>
      <sheetName val="재료"/>
      <sheetName val="시멘트"/>
      <sheetName val="조명시설"/>
      <sheetName val="토사(PE)"/>
      <sheetName val="iec"/>
      <sheetName val="ks"/>
      <sheetName val="DATA"/>
      <sheetName val="선로정수"/>
      <sheetName val="9811"/>
      <sheetName val="골조-APT 갑지"/>
      <sheetName val="구조물5월기성내역"/>
      <sheetName val="적용공정"/>
      <sheetName val="중기사용료산출근거"/>
      <sheetName val="단가산출2"/>
      <sheetName val="단가 및 재료비"/>
      <sheetName val="전등설비"/>
      <sheetName val="예산내역서"/>
      <sheetName val="설계"/>
      <sheetName val="우수받이"/>
      <sheetName val="제경비적용기준"/>
      <sheetName val="공사자료입력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설명서 "/>
      <sheetName val="토목"/>
      <sheetName val="11-2.아파트내역"/>
      <sheetName val="FOB발"/>
      <sheetName val="L_RPTB02_01"/>
      <sheetName val="입력"/>
      <sheetName val="안내"/>
      <sheetName val="지급자재"/>
      <sheetName val="표_재료"/>
      <sheetName val="골조시행"/>
      <sheetName val="해외(원화)"/>
      <sheetName val="총계"/>
      <sheetName val="3.바닥판  "/>
      <sheetName val="가감수량"/>
      <sheetName val="맨홀수량산출"/>
      <sheetName val="경비_원본"/>
      <sheetName val="BID"/>
      <sheetName val="1안"/>
      <sheetName val="표지 (2)"/>
      <sheetName val="기초1"/>
      <sheetName val="토목내역서"/>
      <sheetName val="자재단가2007.10"/>
      <sheetName val="자재단가2008.4"/>
      <sheetName val="제경비율"/>
      <sheetName val="팔당터널(1공구)"/>
      <sheetName val="참조(2)"/>
      <sheetName val="참조"/>
      <sheetName val="Sheet5"/>
      <sheetName val="부대tu"/>
      <sheetName val="터파기및재료"/>
      <sheetName val="소요자재"/>
      <sheetName val="노무산출서"/>
      <sheetName val="경비"/>
      <sheetName val="노임,재료비"/>
      <sheetName val="물가대비표"/>
      <sheetName val="6-1. 관개량조서"/>
      <sheetName val="재료값"/>
      <sheetName val="빙장비사양"/>
      <sheetName val="장비사양"/>
      <sheetName val="결재갑지"/>
      <sheetName val="CC16-내역서"/>
      <sheetName val="입찰"/>
      <sheetName val="현경"/>
      <sheetName val="CTEMCOST"/>
      <sheetName val="포장수량단위"/>
      <sheetName val="판매시설"/>
      <sheetName val="건축내역서"/>
      <sheetName val="기계경비"/>
      <sheetName val="INDEX  LIST"/>
      <sheetName val="공통가설"/>
      <sheetName val="고유코드_설계"/>
      <sheetName val="총괄"/>
      <sheetName val="목차"/>
      <sheetName val="을-ATYPE"/>
      <sheetName val="설계총괄표"/>
      <sheetName val="노임단가표"/>
      <sheetName val="화성태안9공구내역(실행)"/>
      <sheetName val="적용기준"/>
      <sheetName val="인건비 "/>
      <sheetName val="설계내역서"/>
      <sheetName val="01"/>
      <sheetName val="기계경비(시간당)"/>
      <sheetName val="램머"/>
      <sheetName val="장비경비"/>
      <sheetName val="30집계표"/>
      <sheetName val="플랜트 설치"/>
      <sheetName val="토목(대안)"/>
      <sheetName val="전기"/>
      <sheetName val="설계명세서"/>
      <sheetName val="평당공사비산정"/>
      <sheetName val="심사물량"/>
      <sheetName val="심사계산"/>
      <sheetName val="00노임기준"/>
      <sheetName val="내역(APT)"/>
      <sheetName val="말뚝지지력산정"/>
      <sheetName val="도급"/>
      <sheetName val="인제내역"/>
      <sheetName val="타공종이기"/>
      <sheetName val="표  지"/>
      <sheetName val="산출(부하간선)"/>
      <sheetName val="평가데이터"/>
      <sheetName val="연결임시"/>
      <sheetName val="전기공사"/>
      <sheetName val="아파트"/>
      <sheetName val="시중노임단가"/>
      <sheetName val="아파트 내역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2000년1차"/>
      <sheetName val="2000전체분"/>
      <sheetName val="산출근거(복구)"/>
      <sheetName val="단가표"/>
      <sheetName val="LOOKUP"/>
      <sheetName val="날개벽"/>
      <sheetName val="암거단위"/>
      <sheetName val="횡 연장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일위"/>
      <sheetName val="참고사항"/>
      <sheetName val="근로자자료입력"/>
      <sheetName val="세금자료"/>
      <sheetName val="설계내역"/>
      <sheetName val="산출내역서집계표"/>
      <sheetName val="공사비증감"/>
      <sheetName val="램프"/>
      <sheetName val="건설기계"/>
      <sheetName val="사급자재"/>
      <sheetName val="공정표"/>
      <sheetName val="화장실"/>
      <sheetName val="매채조회"/>
      <sheetName val="총괄표"/>
      <sheetName val="토공수량"/>
      <sheetName val="실행,원가 최종예상"/>
      <sheetName val="말고개터널조명전압강하"/>
      <sheetName val="배수장공사비명세서"/>
      <sheetName val="내역갑지"/>
      <sheetName val="적점"/>
      <sheetName val="Tool"/>
      <sheetName val="그림"/>
      <sheetName val="정화조방수미장"/>
      <sheetName val="1-최종안"/>
      <sheetName val="사업분석-분양가결정"/>
      <sheetName val="21301동"/>
      <sheetName val="지질조사"/>
      <sheetName val="1-4-2.관(약)"/>
      <sheetName val="협력업체"/>
      <sheetName val="원가data"/>
      <sheetName val="EARTH"/>
      <sheetName val="시공"/>
      <sheetName val="구체"/>
      <sheetName val="좌측날개벽"/>
      <sheetName val="우측날개벽"/>
      <sheetName val="토목주소"/>
      <sheetName val="프랜트면허"/>
      <sheetName val="맨홀수량집계"/>
      <sheetName val="JOIN(2span)"/>
      <sheetName val="바닥판"/>
      <sheetName val="주빔의 설계"/>
      <sheetName val="철근량산정및사용성검토"/>
      <sheetName val="입력DATA"/>
      <sheetName val="케이블트레이"/>
      <sheetName val="화설내"/>
      <sheetName val="자재 집계표"/>
      <sheetName val="원가계산하도"/>
      <sheetName val="입찰안"/>
      <sheetName val="주공 갑지"/>
      <sheetName val="투자비"/>
      <sheetName val="조성원가DATA"/>
      <sheetName val="사업비"/>
      <sheetName val="견적율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월별수입"/>
      <sheetName val="2공구하도급내역서"/>
      <sheetName val="철콘"/>
      <sheetName val="Sheet15"/>
      <sheetName val="본사공가현황"/>
      <sheetName val="pier(각형)"/>
      <sheetName val="BSD (2)"/>
      <sheetName val="배수내역"/>
      <sheetName val="일위집계(기존)"/>
      <sheetName val="DANGA"/>
      <sheetName val="수정"/>
      <sheetName val="설계변경총괄표(계산식)"/>
      <sheetName val="G.R300경비"/>
      <sheetName val="중기집계"/>
      <sheetName val="상부공철근집계(ABC)"/>
      <sheetName val="99노임기준"/>
      <sheetName val="단위수량"/>
      <sheetName val="단가(자재)"/>
      <sheetName val="단가(노임)"/>
      <sheetName val="기초목록"/>
      <sheetName val="총괄내역서(설계)"/>
      <sheetName val="약품설비"/>
      <sheetName val="장비투입계획"/>
      <sheetName val="직원투입계획"/>
      <sheetName val="해평견적"/>
      <sheetName val="신표지1"/>
      <sheetName val="입력란"/>
      <sheetName val="97노임단가"/>
      <sheetName val="공사진행"/>
      <sheetName val="예가표"/>
      <sheetName val="구조물공"/>
      <sheetName val="부대공"/>
      <sheetName val="배수공"/>
      <sheetName val="포장공"/>
      <sheetName val="7월11일"/>
      <sheetName val="코드표"/>
      <sheetName val="단가목록"/>
      <sheetName val="자재목록"/>
      <sheetName val="노임목록"/>
      <sheetName val="내역서1999.8최종"/>
      <sheetName val="DATA1"/>
      <sheetName val="CABLE SIZE-1"/>
      <sheetName val="날개벽(시점좌측)"/>
      <sheetName val="COST"/>
      <sheetName val="AL공사(원)"/>
      <sheetName val="상호참고자료"/>
      <sheetName val="발주처자료입력"/>
      <sheetName val="회사기본자료"/>
      <sheetName val="하자보증자료"/>
      <sheetName val="기술자관련자료"/>
      <sheetName val="el_설계서_수목일위.XLS_데이타"/>
      <sheetName val="el_설계서_수목일위.XLS"/>
      <sheetName val="48일위(기존)"/>
      <sheetName val="단가일람"/>
      <sheetName val="자재일람"/>
      <sheetName val="조경일람"/>
      <sheetName val="현장관리비"/>
      <sheetName val="기본단가"/>
      <sheetName val="기계설비-물가변동"/>
      <sheetName val="TABLE DB"/>
      <sheetName val="쌍용 data base"/>
      <sheetName val="LD"/>
      <sheetName val="기구조직"/>
      <sheetName val="현장식당(1)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건설산출"/>
      <sheetName val="계정code"/>
      <sheetName val="00상노임"/>
      <sheetName val="에너지동"/>
      <sheetName val="단계별내역 (2)"/>
      <sheetName val="운반비산출"/>
      <sheetName val="대로근거"/>
      <sheetName val="중로근거"/>
      <sheetName val="안양동교 1안"/>
      <sheetName val="내역(원)"/>
      <sheetName val="계측제어설비"/>
      <sheetName val="총집계표"/>
      <sheetName val="노임(1차)"/>
      <sheetName val="관련자료입력"/>
      <sheetName val="1단계"/>
      <sheetName val="마산방향"/>
      <sheetName val="원가계산서구조조정"/>
      <sheetName val="98수문일위"/>
      <sheetName val="설계변경내역 98"/>
      <sheetName val="매립"/>
      <sheetName val="실행"/>
      <sheetName val="Macro2"/>
      <sheetName val="Macro1"/>
      <sheetName val="★도급내역(2공구)"/>
      <sheetName val="밸브설치"/>
      <sheetName val="1"/>
      <sheetName val="2"/>
      <sheetName val="3"/>
      <sheetName val="4"/>
      <sheetName val="5"/>
      <sheetName val="경비내역(을)-1"/>
      <sheetName val="갑지(추정)"/>
      <sheetName val="수목_바_주목_"/>
      <sheetName val="ABUT수량-A1"/>
      <sheetName val="E.P.T수량산출서"/>
      <sheetName val="H-PILE수량집계"/>
      <sheetName val="직접경비호표"/>
      <sheetName val="지수"/>
      <sheetName val="정산산출서(배수판)"/>
      <sheetName val="여과지동"/>
      <sheetName val="공내역"/>
      <sheetName val="설계서"/>
      <sheetName val="부표총괄"/>
      <sheetName val="9509"/>
      <sheetName val="직원관련자료"/>
      <sheetName val="준공정산"/>
      <sheetName val="가로등"/>
      <sheetName val="D-철근총괄"/>
      <sheetName val="실행_ALT1_"/>
      <sheetName val="내역(전체_금차)"/>
      <sheetName val="제경비_전체"/>
      <sheetName val="제경비_금차준공분"/>
      <sheetName val="현장관리비 산출내역"/>
      <sheetName val="개요"/>
      <sheetName val="인원"/>
      <sheetName val="개별직종노임단가(2005.1)"/>
      <sheetName val="구간산출"/>
      <sheetName val="북제주원가"/>
      <sheetName val="골조물량"/>
      <sheetName val="본실행경비"/>
      <sheetName val="목록"/>
      <sheetName val="위치조서"/>
      <sheetName val="세부내역서"/>
      <sheetName val="UPRI"/>
      <sheetName val="공사별 가중치 산출근거(토목)"/>
      <sheetName val="가중치근거(조경)"/>
      <sheetName val="상반기손익차2총괄"/>
      <sheetName val="조건표"/>
      <sheetName val="직접노무비"/>
      <sheetName val="을"/>
      <sheetName val="단면가정"/>
      <sheetName val="설계조건"/>
      <sheetName val="토공사(흙막이)"/>
      <sheetName val="경율산정"/>
      <sheetName val="단가및재료비"/>
      <sheetName val="중기사용료"/>
      <sheetName val="8설7발"/>
      <sheetName val="2.고용보험료산출근거"/>
      <sheetName val=" 상부공통집계(총괄)"/>
      <sheetName val="기술자자료입력"/>
      <sheetName val="총괄변경내역서"/>
      <sheetName val="소방"/>
      <sheetName val="el\설계서\수목일위_XLS]데이타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1_토공"/>
      <sheetName val="2_배수공"/>
      <sheetName val="3_구조물공"/>
      <sheetName val="4_포장공"/>
      <sheetName val="지주목_및_비료산출기준"/>
      <sheetName val="PACKING_LIST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AS포장복구_"/>
      <sheetName val="전차선로_물량표"/>
      <sheetName val="일위대가_"/>
      <sheetName val="준검_내역서"/>
      <sheetName val="제출내역_(2)"/>
      <sheetName val="참조_(2)"/>
      <sheetName val="2000_11월설계내역"/>
      <sheetName val="Sheet1_(2)"/>
      <sheetName val="중기조종사_단위단가"/>
      <sheetName val="원가계산_(2)"/>
      <sheetName val="설비내역서"/>
      <sheetName val="전기내역서"/>
      <sheetName val="백호우계수"/>
      <sheetName val="차액보증"/>
      <sheetName val="본실행_x0005__x0000_"/>
      <sheetName val="24.보증금"/>
      <sheetName val="기본정보입력"/>
      <sheetName val="예산갑지"/>
      <sheetName val="운반"/>
      <sheetName val="건설기계사용료목록"/>
      <sheetName val="자재단가조사"/>
      <sheetName val="피해현황"/>
      <sheetName val="피해현황 (수량합계)"/>
      <sheetName val="단위수량산출서"/>
      <sheetName val="쌍송교"/>
      <sheetName val="토공(우물통,기타) "/>
      <sheetName val="상촌터널실행"/>
      <sheetName val="양재동 고향생각"/>
      <sheetName val="각사별공사비분개 "/>
      <sheetName val="내역표지"/>
      <sheetName val="단가산출1"/>
      <sheetName val="실행철강하도"/>
      <sheetName val="마감물량"/>
      <sheetName val="공사별 가중치 산출근거(건축)"/>
      <sheetName val="하중조건(평상시)"/>
      <sheetName val="단가집"/>
      <sheetName val="견적서"/>
      <sheetName val="수량산출(음암)"/>
      <sheetName val="식재가격"/>
      <sheetName val="식재총괄"/>
      <sheetName val="DC-O-4-S(설명서)"/>
      <sheetName val="ⴭⴭⴭⴭ"/>
      <sheetName val="개비온집계"/>
      <sheetName val="개비온 단위"/>
      <sheetName val="운반자료"/>
      <sheetName val="시점교대"/>
      <sheetName val="갑지1"/>
      <sheetName val="8.설치품셈"/>
      <sheetName val="99노임단가"/>
      <sheetName val="가도공"/>
      <sheetName val="9GNG운반"/>
      <sheetName val="건축공사"/>
      <sheetName val="법면단"/>
      <sheetName val="석축설면"/>
      <sheetName val="법면설면"/>
      <sheetName val="석축단"/>
      <sheetName val="법면수집"/>
      <sheetName val="지수적용공사비내역서"/>
      <sheetName val="주공 _x0005__x0000_"/>
      <sheetName val="동문건설"/>
      <sheetName val="ITEM"/>
      <sheetName val="고압수량(철거)"/>
      <sheetName val="전체실행"/>
      <sheetName val="철거산출근거"/>
      <sheetName val="토공연장"/>
      <sheetName val="배수통관(좌)"/>
      <sheetName val="FCM"/>
      <sheetName val="계획"/>
      <sheetName val="사업비변경내역(96.9단가)"/>
      <sheetName val="내역서(전기)"/>
      <sheetName val="자재코드"/>
      <sheetName val="actual"/>
      <sheetName val="총괄 내역서"/>
      <sheetName val="조경일0"/>
      <sheetName val="방수"/>
      <sheetName val="기성내역"/>
      <sheetName val="1~9 하중계산"/>
      <sheetName val="실행내역서 "/>
      <sheetName val="실행간접비용"/>
      <sheetName val="유동표"/>
      <sheetName val="기초입력_DATA"/>
      <sheetName val="일위대가_(식재)"/>
      <sheetName val="기타_정보통신공사"/>
      <sheetName val="골조-APT_갑지"/>
      <sheetName val="단가_및_재료비"/>
      <sheetName val="INDEX__LIST"/>
      <sheetName val="설명서_"/>
      <sheetName val="3_바닥판__"/>
      <sheetName val="자재단가2007_10"/>
      <sheetName val="자재단가2008_4"/>
      <sheetName val="표지_(2)"/>
      <sheetName val="6-1__관개량조서"/>
      <sheetName val="인건비_"/>
      <sheetName val="11-2_아파트내역"/>
      <sheetName val="표__지"/>
      <sheetName val="부안일위"/>
      <sheetName val="자재비"/>
      <sheetName val="2)관접합"/>
      <sheetName val="증감대비"/>
      <sheetName val="설계명세서-2"/>
      <sheetName val="MOTOR"/>
      <sheetName val="구조"/>
      <sheetName val="FTRN20-총괄표"/>
      <sheetName val="고시단가"/>
      <sheetName val="플랜트_설치"/>
      <sheetName val="아파트_내역"/>
      <sheetName val="7_원가계산서(품셈)"/>
      <sheetName val="단가산출근거_목록표"/>
      <sheetName val="토적집계"/>
      <sheetName val="VST재료산출"/>
      <sheetName val="구조물철거타공정이월"/>
      <sheetName val="단가조사"/>
      <sheetName val="경산"/>
      <sheetName val="4.설계예산내역서"/>
      <sheetName val="6.관급자재조서"/>
      <sheetName val="품신"/>
      <sheetName val="3.예정공정표"/>
      <sheetName val="7.청제공기계기구조서"/>
      <sheetName val="공사명입력"/>
      <sheetName val="인건비(10)"/>
      <sheetName val="잡비"/>
      <sheetName val="6PILE  (돌출)"/>
      <sheetName val="공종별산출내역서"/>
      <sheetName val="단_가_산_출_근_거"/>
      <sheetName val="중기_목록표"/>
      <sheetName val="시간당_중기사용료"/>
      <sheetName val="환율및_기초자료"/>
      <sheetName val="주빔의_설계"/>
      <sheetName val="CABLE_SIZE-1"/>
      <sheetName val="1-4-2_관(약)"/>
      <sheetName val="자재_집계표"/>
      <sheetName val="횡_연장"/>
      <sheetName val="내역서1999_8최종"/>
      <sheetName val="COPING"/>
      <sheetName val="견적단가"/>
      <sheetName val="Sheet4_x0000__x0010_[수목일위.XLS]가드레일산근_x0000_耀_x000f_[수목일"/>
      <sheetName val="주공 _x0010__x0000_"/>
      <sheetName val="공사비_x0010__x0000_"/>
      <sheetName val="3.고용보험료산출근거"/>
      <sheetName val="4.고용보험"/>
      <sheetName val="공사비׃⿓"/>
      <sheetName val="주공 ׃⿓"/>
      <sheetName val="현장관리׃"/>
      <sheetName val="정보"/>
      <sheetName val="총괄집계표"/>
      <sheetName val="일위대가(가설)"/>
      <sheetName val="직노"/>
      <sheetName val="실행내역"/>
      <sheetName val="내역서 제출"/>
      <sheetName val="공사비 증감 내역서"/>
      <sheetName val="도로정위치부표"/>
      <sheetName val="DB구축"/>
      <sheetName val="도로조사부표"/>
      <sheetName val="재정비내역"/>
      <sheetName val="입력변수"/>
      <sheetName val="지적고시내역"/>
      <sheetName val="교각1"/>
      <sheetName val="기초자료입력"/>
      <sheetName val="시가지우회도로공내역서"/>
      <sheetName val="포장복구집계"/>
      <sheetName val="간접비"/>
      <sheetName val="토  공"/>
      <sheetName val="INPUT"/>
      <sheetName val="재료수량(1)"/>
      <sheetName val="비계공사"/>
      <sheetName val="A"/>
      <sheetName val="D"/>
      <sheetName val="현장경비"/>
      <sheetName val="08공임"/>
      <sheetName val="기중"/>
      <sheetName val="일위2"/>
      <sheetName val="참조M"/>
      <sheetName val="수지표"/>
      <sheetName val="거래처등록"/>
      <sheetName val="참고자료"/>
      <sheetName val="은행코드"/>
      <sheetName val="단면 (2)"/>
      <sheetName val="기둥(원형)"/>
      <sheetName val="공사요율"/>
      <sheetName val="31.경비기본입력"/>
      <sheetName val="청제공기계일위대가"/>
      <sheetName val="내역을"/>
      <sheetName val="골막이(야매)"/>
      <sheetName val="교량하부공"/>
      <sheetName val="계약서"/>
      <sheetName val="마감LIST-1"/>
      <sheetName val="터널조도"/>
      <sheetName val="일위-1"/>
      <sheetName val="제잡비"/>
      <sheetName val="C3"/>
      <sheetName val="에너媀͖"/>
      <sheetName val="기술자관련자爈"/>
      <sheetName val="기술자관련자爇"/>
      <sheetName val="변경-C"/>
      <sheetName val="약품공급2"/>
      <sheetName val="전력"/>
      <sheetName val="자재단가비교표"/>
      <sheetName val="견적기준"/>
      <sheetName val="001"/>
      <sheetName val="대비"/>
      <sheetName val="제안서입력"/>
      <sheetName val="단가(긴급전화)"/>
      <sheetName val="jobhist"/>
      <sheetName val="단가입력"/>
      <sheetName val="Summary"/>
      <sheetName val="6. 안전관리비"/>
      <sheetName val="비목군분류일위"/>
      <sheetName val="J01"/>
      <sheetName val="현장경상비"/>
      <sheetName val="적격"/>
      <sheetName val="기자재비"/>
      <sheetName val="1호인버트수량"/>
      <sheetName val="안정계산"/>
      <sheetName val="단면검토"/>
      <sheetName val="공사비집계표"/>
      <sheetName val="기준"/>
      <sheetName val="품목납기"/>
      <sheetName val="연동내역"/>
      <sheetName val="5.2.6~7공사요율"/>
      <sheetName val="JUCKEYK"/>
      <sheetName val="실행내역(10.13)"/>
      <sheetName val="견적대비표"/>
      <sheetName val="계장 품셈표"/>
      <sheetName val="물량산출"/>
      <sheetName val="도"/>
      <sheetName val="교각계산"/>
      <sheetName val="청천내"/>
      <sheetName val="Sheet17"/>
      <sheetName val="입력데이터"/>
      <sheetName val="철근량산정및사용성검⩿"/>
      <sheetName val="충주"/>
      <sheetName val="구조_x0005__x0000_"/>
      <sheetName val="배수내_x0005_"/>
      <sheetName val="회사기_x0005__x0000_"/>
      <sheetName val="도배공사언고"/>
      <sheetName val="수리보고서비"/>
      <sheetName val="방수-수량산출서"/>
      <sheetName val="일위대가단가표"/>
      <sheetName val="결과조달"/>
      <sheetName val="구헾"/>
      <sheetName val="품셈표"/>
      <sheetName val="옹벽"/>
      <sheetName val="ELECTRIC"/>
      <sheetName val="수안보-MBR1"/>
      <sheetName val="빙축열"/>
      <sheetName val="1SPAN"/>
      <sheetName val="일위대가(1)"/>
      <sheetName val="재정비직인"/>
      <sheetName val="패널"/>
      <sheetName val="1.취수장"/>
      <sheetName val="산근"/>
      <sheetName val="관리,공감"/>
      <sheetName val="귀래 설계 공내역서"/>
      <sheetName val="방지책개소별명세"/>
      <sheetName val="Scenario"/>
      <sheetName val="하수급견적대비"/>
      <sheetName val="발주내역"/>
      <sheetName val="실행철강렀቟"/>
      <sheetName val="자재 집_x0005__x0003_"/>
      <sheetName val="_x0000__x0003__x0000__x0004_"/>
      <sheetName val="건축일위"/>
      <sheetName val="그라우팅일위"/>
      <sheetName val="세골재  T2 변경 현황"/>
      <sheetName val="자재(원원+원대)"/>
      <sheetName val="A LINE"/>
      <sheetName val="AL공사԰"/>
      <sheetName val="남양구조시험동"/>
      <sheetName val="JUCK"/>
      <sheetName val="DATA-UPS"/>
      <sheetName val="Sheet6"/>
      <sheetName val="도급내역"/>
      <sheetName val="교대"/>
      <sheetName val="계정c԰_x0000_缀"/>
      <sheetName val="BQ(실행)"/>
      <sheetName val="분석대장"/>
      <sheetName val="U-TYPE(1)"/>
      <sheetName val="식재일위"/>
      <sheetName val="S0"/>
      <sheetName val="Sheet4_x0000__x0000__x0000__x0000__x0000__x0000__x0000__x0010_[수목일위.XLS]가드레일산근_x0000_"/>
      <sheetName val="슬래브1"/>
      <sheetName val="98지급계획"/>
      <sheetName val="조경일壀"/>
      <sheetName val="FAB별"/>
      <sheetName val="카펫타일"/>
      <sheetName val="정공공사"/>
      <sheetName val="등가관장표"/>
      <sheetName val="산출내역집계표"/>
      <sheetName val="설계예시"/>
      <sheetName val="인부노임"/>
      <sheetName val="접속도로1"/>
      <sheetName val="1-4-_x0000__x0000__x0005__x0000_㳀ҙ"/>
      <sheetName val="골栀᱔렀"/>
      <sheetName val="자재반입현황표"/>
      <sheetName val="24.보증금(전신전화가입권)"/>
      <sheetName val="IHS"/>
      <sheetName val="6.송금의뢰내역서"/>
      <sheetName val="기본설정"/>
      <sheetName val="간선계산"/>
      <sheetName val="관리동"/>
      <sheetName val="블럭 손익"/>
      <sheetName val="소방 하 내역"/>
      <sheetName val="일위대가(긴급전화)"/>
      <sheetName val="긴급전화(단가)"/>
      <sheetName val="직접경비"/>
      <sheetName val="직접인건비"/>
      <sheetName val="가격자료"/>
      <sheetName val="토缀ᨎ԰"/>
      <sheetName val="기본일위"/>
      <sheetName val="Factor"/>
      <sheetName val="에너ፈߞ"/>
      <sheetName val="직접䈀ᅪ԰_x0000_"/>
      <sheetName val="재ﻇ"/>
      <sheetName val="공사비명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23200</v>
          </cell>
        </row>
        <row r="46">
          <cell r="E46">
            <v>16300</v>
          </cell>
        </row>
        <row r="99">
          <cell r="E99">
            <v>35900</v>
          </cell>
        </row>
        <row r="104">
          <cell r="E104">
            <v>114000</v>
          </cell>
        </row>
        <row r="658">
          <cell r="E658">
            <v>51060</v>
          </cell>
        </row>
        <row r="659">
          <cell r="E659">
            <v>29933</v>
          </cell>
        </row>
      </sheetData>
      <sheetData sheetId="6">
        <row r="5">
          <cell r="B5" t="str">
            <v>백-호</v>
          </cell>
        </row>
      </sheetData>
      <sheetData sheetId="7">
        <row r="5">
          <cell r="B5" t="str">
            <v>백-호</v>
          </cell>
        </row>
      </sheetData>
      <sheetData sheetId="8"/>
      <sheetData sheetId="9" refreshError="1"/>
      <sheetData sheetId="10"/>
      <sheetData sheetId="11"/>
      <sheetData sheetId="12"/>
      <sheetData sheetId="13">
        <row r="5">
          <cell r="B5" t="str">
            <v>백-호</v>
          </cell>
        </row>
      </sheetData>
      <sheetData sheetId="14">
        <row r="2">
          <cell r="E2">
            <v>23200</v>
          </cell>
        </row>
      </sheetData>
      <sheetData sheetId="15">
        <row r="2">
          <cell r="E2">
            <v>23200</v>
          </cell>
        </row>
      </sheetData>
      <sheetData sheetId="16">
        <row r="5">
          <cell r="B5">
            <v>0.09</v>
          </cell>
        </row>
      </sheetData>
      <sheetData sheetId="17">
        <row r="5">
          <cell r="B5" t="str">
            <v>백-호</v>
          </cell>
        </row>
      </sheetData>
      <sheetData sheetId="18">
        <row r="2">
          <cell r="E2">
            <v>23200</v>
          </cell>
        </row>
      </sheetData>
      <sheetData sheetId="19" refreshError="1"/>
      <sheetData sheetId="20">
        <row r="5">
          <cell r="B5" t="str">
            <v>백-호</v>
          </cell>
        </row>
      </sheetData>
      <sheetData sheetId="21"/>
      <sheetData sheetId="22"/>
      <sheetData sheetId="23">
        <row r="5">
          <cell r="B5" t="str">
            <v>백-호</v>
          </cell>
        </row>
      </sheetData>
      <sheetData sheetId="24">
        <row r="5">
          <cell r="B5" t="str">
            <v>백-호</v>
          </cell>
        </row>
      </sheetData>
      <sheetData sheetId="25">
        <row r="5">
          <cell r="B5" t="str">
            <v>백-호</v>
          </cell>
        </row>
      </sheetData>
      <sheetData sheetId="26">
        <row r="5">
          <cell r="B5" t="str">
            <v>백-호</v>
          </cell>
        </row>
      </sheetData>
      <sheetData sheetId="27">
        <row r="5">
          <cell r="B5" t="str">
            <v>백-호</v>
          </cell>
        </row>
      </sheetData>
      <sheetData sheetId="28">
        <row r="5">
          <cell r="B5" t="str">
            <v>백-호</v>
          </cell>
        </row>
      </sheetData>
      <sheetData sheetId="29">
        <row r="5">
          <cell r="B5" t="str">
            <v>백-호</v>
          </cell>
        </row>
      </sheetData>
      <sheetData sheetId="30">
        <row r="5">
          <cell r="B5" t="str">
            <v>백-호</v>
          </cell>
        </row>
      </sheetData>
      <sheetData sheetId="31">
        <row r="5">
          <cell r="B5" t="str">
            <v>백-호</v>
          </cell>
        </row>
      </sheetData>
      <sheetData sheetId="32">
        <row r="5">
          <cell r="B5" t="str">
            <v>백-호</v>
          </cell>
        </row>
      </sheetData>
      <sheetData sheetId="33">
        <row r="5">
          <cell r="B5" t="str">
            <v>백-호</v>
          </cell>
        </row>
      </sheetData>
      <sheetData sheetId="34">
        <row r="5">
          <cell r="B5" t="str">
            <v>백-호</v>
          </cell>
        </row>
      </sheetData>
      <sheetData sheetId="35">
        <row r="5">
          <cell r="B5" t="str">
            <v>백-호</v>
          </cell>
        </row>
      </sheetData>
      <sheetData sheetId="36">
        <row r="5">
          <cell r="B5" t="str">
            <v>백-호</v>
          </cell>
        </row>
      </sheetData>
      <sheetData sheetId="37">
        <row r="5">
          <cell r="B5" t="str">
            <v>백-호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5">
          <cell r="B5" t="str">
            <v>백-호</v>
          </cell>
        </row>
      </sheetData>
      <sheetData sheetId="44">
        <row r="5">
          <cell r="B5" t="str">
            <v>백-호</v>
          </cell>
        </row>
      </sheetData>
      <sheetData sheetId="45">
        <row r="5">
          <cell r="B5" t="str">
            <v>백-호</v>
          </cell>
        </row>
      </sheetData>
      <sheetData sheetId="46">
        <row r="5">
          <cell r="B5" t="str">
            <v>백-호</v>
          </cell>
        </row>
      </sheetData>
      <sheetData sheetId="47"/>
      <sheetData sheetId="48">
        <row r="5">
          <cell r="B5" t="str">
            <v>백-호</v>
          </cell>
        </row>
      </sheetData>
      <sheetData sheetId="49">
        <row r="5">
          <cell r="B5" t="str">
            <v>백-호</v>
          </cell>
        </row>
      </sheetData>
      <sheetData sheetId="50">
        <row r="5">
          <cell r="B5" t="str">
            <v>백-호</v>
          </cell>
        </row>
      </sheetData>
      <sheetData sheetId="51">
        <row r="5">
          <cell r="B5" t="str">
            <v>백-호</v>
          </cell>
        </row>
      </sheetData>
      <sheetData sheetId="52">
        <row r="5">
          <cell r="B5" t="str">
            <v>백-호</v>
          </cell>
        </row>
      </sheetData>
      <sheetData sheetId="53">
        <row r="5">
          <cell r="B5" t="str">
            <v>백-호</v>
          </cell>
        </row>
      </sheetData>
      <sheetData sheetId="54">
        <row r="5">
          <cell r="B5" t="str">
            <v>백-호</v>
          </cell>
        </row>
      </sheetData>
      <sheetData sheetId="55">
        <row r="5">
          <cell r="B5" t="str">
            <v>백-호</v>
          </cell>
        </row>
      </sheetData>
      <sheetData sheetId="56" refreshError="1"/>
      <sheetData sheetId="57">
        <row r="5">
          <cell r="B5" t="str">
            <v>백-호</v>
          </cell>
        </row>
      </sheetData>
      <sheetData sheetId="58">
        <row r="5">
          <cell r="B5" t="str">
            <v>백-호</v>
          </cell>
        </row>
      </sheetData>
      <sheetData sheetId="59">
        <row r="5">
          <cell r="B5" t="str">
            <v>백-호</v>
          </cell>
        </row>
      </sheetData>
      <sheetData sheetId="60">
        <row r="5">
          <cell r="B5" t="str">
            <v>백-호</v>
          </cell>
        </row>
      </sheetData>
      <sheetData sheetId="61">
        <row r="5">
          <cell r="B5" t="str">
            <v>백-호</v>
          </cell>
        </row>
      </sheetData>
      <sheetData sheetId="62">
        <row r="5">
          <cell r="B5" t="str">
            <v>백-호</v>
          </cell>
        </row>
      </sheetData>
      <sheetData sheetId="63">
        <row r="5">
          <cell r="B5" t="str">
            <v>백-호</v>
          </cell>
        </row>
      </sheetData>
      <sheetData sheetId="64">
        <row r="5">
          <cell r="B5" t="str">
            <v>백-호</v>
          </cell>
        </row>
      </sheetData>
      <sheetData sheetId="65">
        <row r="5">
          <cell r="B5" t="str">
            <v>백-호</v>
          </cell>
        </row>
      </sheetData>
      <sheetData sheetId="66">
        <row r="5">
          <cell r="B5" t="str">
            <v>백-호</v>
          </cell>
        </row>
      </sheetData>
      <sheetData sheetId="67">
        <row r="5">
          <cell r="B5" t="str">
            <v>백-호</v>
          </cell>
        </row>
      </sheetData>
      <sheetData sheetId="68">
        <row r="5">
          <cell r="B5" t="str">
            <v>백-호</v>
          </cell>
        </row>
      </sheetData>
      <sheetData sheetId="69">
        <row r="5">
          <cell r="B5" t="str">
            <v>백-호</v>
          </cell>
        </row>
      </sheetData>
      <sheetData sheetId="70"/>
      <sheetData sheetId="71">
        <row r="5">
          <cell r="B5" t="str">
            <v>백-호</v>
          </cell>
        </row>
      </sheetData>
      <sheetData sheetId="72">
        <row r="5">
          <cell r="B5" t="str">
            <v>백-호</v>
          </cell>
        </row>
      </sheetData>
      <sheetData sheetId="73">
        <row r="5">
          <cell r="B5" t="str">
            <v>백-호</v>
          </cell>
        </row>
      </sheetData>
      <sheetData sheetId="74">
        <row r="5">
          <cell r="B5" t="str">
            <v>백-호</v>
          </cell>
        </row>
      </sheetData>
      <sheetData sheetId="75">
        <row r="5">
          <cell r="B5" t="str">
            <v>백-호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단가"/>
      <sheetName val="XXXXXX"/>
      <sheetName val="VXXX"/>
      <sheetName val="진짜내역"/>
      <sheetName val="총괄"/>
      <sheetName val="집계"/>
      <sheetName val="내역"/>
      <sheetName val="공량집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전시원"/>
      <sheetName val="전시내"/>
      <sheetName val="Sheet1"/>
      <sheetName val="Sheet2"/>
      <sheetName val="Sheet3"/>
      <sheetName val="표"/>
      <sheetName val="목"/>
      <sheetName val="설"/>
      <sheetName val="일"/>
      <sheetName val="일집표"/>
      <sheetName val="일위표"/>
      <sheetName val="수표"/>
      <sheetName val="원가"/>
      <sheetName val="집계표"/>
      <sheetName val="내역서(내부)"/>
      <sheetName val="내역서"/>
      <sheetName val="일위대가"/>
      <sheetName val="단가산출서"/>
      <sheetName val="중기사용료"/>
      <sheetName val="재료단가"/>
      <sheetName val="노임단가"/>
      <sheetName val="총경기장별내역서(10-11)"/>
      <sheetName val="경기장별내역서(12-107)"/>
      <sheetName val="일위대가목록"/>
      <sheetName val="한강운반비"/>
      <sheetName val="1차 내역서"/>
      <sheetName val="공통(20-91)"/>
      <sheetName val="토목공사일반"/>
      <sheetName val="사당"/>
      <sheetName val="차액보증"/>
      <sheetName val="계양가시설"/>
      <sheetName val="부대공"/>
      <sheetName val="포장공"/>
      <sheetName val="토공"/>
      <sheetName val="입찰안"/>
      <sheetName val="백암비스타내역"/>
      <sheetName val="을"/>
      <sheetName val="현장"/>
      <sheetName val="2공구산출내역"/>
      <sheetName val="내역서2안"/>
      <sheetName val="품셈TABLE"/>
      <sheetName val="JUCK"/>
      <sheetName val="노무"/>
      <sheetName val="물가"/>
      <sheetName val="원가 (2)"/>
      <sheetName val="직재"/>
      <sheetName val="#REF"/>
      <sheetName val="6PILE  (돌출)"/>
      <sheetName val="일위대가(4층원격)"/>
      <sheetName val="철거산출근거"/>
      <sheetName val="견적서"/>
      <sheetName val="J直材4"/>
      <sheetName val="단가조사"/>
      <sheetName val="기초내역서"/>
      <sheetName val="수량산출"/>
      <sheetName val="대가목록표"/>
      <sheetName val="설계서(표지)"/>
      <sheetName val="원가계산서"/>
      <sheetName val="98지급계획"/>
      <sheetName val="공통가설"/>
      <sheetName val="공사현황"/>
      <sheetName val="추가대화"/>
      <sheetName val="금액내역서"/>
      <sheetName val="소방사항"/>
      <sheetName val="교통대책내역"/>
      <sheetName val="중기조종사 단위단가"/>
      <sheetName val="DATE"/>
      <sheetName val="평가데이터"/>
      <sheetName val="골조시행"/>
      <sheetName val="첨부1"/>
      <sheetName val="요율"/>
      <sheetName val="2000.11월설계내역"/>
      <sheetName val="인건-측정"/>
      <sheetName val="산출근거"/>
      <sheetName val="부재리스트"/>
      <sheetName val="BID"/>
      <sheetName val="현장경비"/>
      <sheetName val="전체"/>
      <sheetName val="내역서(설비+소방)"/>
      <sheetName val="실행내역"/>
      <sheetName val="공사개요"/>
      <sheetName val="자재단가리스트"/>
      <sheetName val="패널"/>
      <sheetName val="별표"/>
      <sheetName val="인테리어내역"/>
      <sheetName val="갑지(추정)"/>
      <sheetName val="토목"/>
      <sheetName val="아파트 내역"/>
      <sheetName val="N賃率-職"/>
      <sheetName val="일위"/>
      <sheetName val="감가상각"/>
      <sheetName val="Sheet4"/>
      <sheetName val="초기화면"/>
      <sheetName val="관급자재"/>
      <sheetName val="NEGO"/>
      <sheetName val="BCK3672"/>
      <sheetName val="토사(PE)"/>
      <sheetName val="Total"/>
      <sheetName val="대상공사(조달청)"/>
      <sheetName val="자료(통합)"/>
      <sheetName val="TANK견적대지"/>
      <sheetName val="도급FORM"/>
      <sheetName val="ELECTRIC"/>
      <sheetName val="노무비"/>
      <sheetName val="간접"/>
      <sheetName val="파일의이용"/>
      <sheetName val="실행"/>
      <sheetName val="104동"/>
      <sheetName val="설계명세서(a"/>
      <sheetName val="변수값"/>
      <sheetName val="중기상차"/>
      <sheetName val="AS복구"/>
      <sheetName val="중기터파기"/>
      <sheetName val="CT "/>
      <sheetName val="사급자재(1단계)"/>
      <sheetName val="데이타"/>
      <sheetName val="공사예산하조서(O.K)"/>
      <sheetName val="기계경비(시간당)"/>
      <sheetName val="램머"/>
      <sheetName val="설계명세서 (장비)"/>
      <sheetName val="기본일위"/>
      <sheetName val="KIM"/>
      <sheetName val="건축원가"/>
      <sheetName val="내역서총집계표"/>
      <sheetName val="설계내역서"/>
      <sheetName val="2공구하도급내역서"/>
      <sheetName val="시설장비부하계산서"/>
      <sheetName val="2006년일위대가"/>
      <sheetName val="주소"/>
      <sheetName val="청천내"/>
      <sheetName val="총괄내역서"/>
      <sheetName val="일위대가표"/>
      <sheetName val="급수 (LPM)"/>
      <sheetName val="단가기준"/>
      <sheetName val="저"/>
      <sheetName val="자  재"/>
      <sheetName val="건축외주"/>
      <sheetName val="설계명세서"/>
      <sheetName val="자료입력"/>
      <sheetName val="원가계산서 "/>
      <sheetName val="단가 (2)"/>
      <sheetName val="날개벽"/>
      <sheetName val="도급견적가"/>
      <sheetName val="16-1"/>
      <sheetName val="사업부배부A"/>
      <sheetName val="제품별단가"/>
      <sheetName val="제품별절단길이-0628"/>
      <sheetName val="1.설계기준"/>
      <sheetName val="기둥(원형)"/>
      <sheetName val="기초공"/>
      <sheetName val="건축내역(진해석동)"/>
      <sheetName val="동수"/>
      <sheetName val="누계12"/>
      <sheetName val="LP-S"/>
      <sheetName val="전체도급"/>
      <sheetName val="pier(각형)"/>
      <sheetName val="총괄표"/>
      <sheetName val="자판실행"/>
      <sheetName val="평내중"/>
      <sheetName val="총괄내역"/>
      <sheetName val="구천"/>
      <sheetName val="연결관암거"/>
      <sheetName val="6호기"/>
      <sheetName val="공통비(전체)"/>
      <sheetName val="공사내역"/>
      <sheetName val="일용직내역"/>
      <sheetName val="FB25JN"/>
      <sheetName val="부대내역"/>
      <sheetName val="전력"/>
      <sheetName val="자재표"/>
      <sheetName val="합천내역"/>
      <sheetName val="I一般比"/>
      <sheetName val="국별인원"/>
      <sheetName val="현금"/>
      <sheetName val="CP-E2 (품셈표)"/>
      <sheetName val="A-4"/>
      <sheetName val="공통가설공사"/>
      <sheetName val="MIJIBI"/>
      <sheetName val="일위목록-기"/>
      <sheetName val="단"/>
      <sheetName val="토적표"/>
      <sheetName val="갑지"/>
      <sheetName val="입력"/>
      <sheetName val="A LINE"/>
      <sheetName val="홍보비디오"/>
      <sheetName val="Book4"/>
      <sheetName val=" HIT-&gt;HMC 견적(3900)"/>
      <sheetName val="설직재-1"/>
      <sheetName val="2F 회의실견적(5_14 일대)"/>
      <sheetName val="工완성공사율"/>
      <sheetName val="PAC"/>
      <sheetName val="20관리비율"/>
      <sheetName val="계수시트"/>
      <sheetName val="개요"/>
      <sheetName val="프랜트면허"/>
      <sheetName val="직접수량"/>
      <sheetName val="공구"/>
      <sheetName val="연습"/>
      <sheetName val="외주비"/>
      <sheetName val="소각장스케줄"/>
      <sheetName val="구리토평1전기"/>
      <sheetName val="덕전리"/>
      <sheetName val="TRU"/>
      <sheetName val="DATA"/>
      <sheetName val="기본자료"/>
      <sheetName val="전기혼잡제경비(45)"/>
      <sheetName val="원가계산"/>
      <sheetName val="원가계산 (2)"/>
      <sheetName val="COST"/>
      <sheetName val="단가 "/>
      <sheetName val="수목표준대가"/>
      <sheetName val="수목데이타 "/>
      <sheetName val="말뚝물량"/>
      <sheetName val="예산명세서"/>
      <sheetName val="연부97-1"/>
      <sheetName val="갑지1"/>
      <sheetName val="기존단가 (2)"/>
      <sheetName val="납부서"/>
      <sheetName val="실행철강하도"/>
      <sheetName val="Sheet5"/>
      <sheetName val="fursys"/>
      <sheetName val="내   역"/>
      <sheetName val="재공품기초자료"/>
      <sheetName val="1차_내역서"/>
      <sheetName val="원가_(2)"/>
      <sheetName val="6PILE__(돌출)"/>
      <sheetName val="중기조종사_단위단가"/>
      <sheetName val="아파트_내역"/>
      <sheetName val="제직재"/>
      <sheetName val="구조대가"/>
      <sheetName val="포설대가1"/>
      <sheetName val="부대대가"/>
      <sheetName val="중강당 내역"/>
      <sheetName val="소비자가"/>
      <sheetName val="유림골조"/>
      <sheetName val="비교1"/>
      <sheetName val="단중표"/>
      <sheetName val="명세서"/>
      <sheetName val="직접경비"/>
      <sheetName val="직접인건비"/>
      <sheetName val="내역서적용수량"/>
      <sheetName val="99노임기준"/>
      <sheetName val="건축공사 분괴표원본데이터(공통+건축)"/>
      <sheetName val="70%"/>
      <sheetName val="단가산출"/>
      <sheetName val="5-2.수량산출(A4)"/>
      <sheetName val="6-1.노임단가"/>
      <sheetName val="6-1.단가비교표"/>
      <sheetName val="터파기및재료"/>
      <sheetName val="정부노임단가"/>
      <sheetName val="단가및재료비"/>
      <sheetName val="시설물기초"/>
      <sheetName val="1차설계변경내역"/>
      <sheetName val="건축내역"/>
      <sheetName val="SUMMARY"/>
      <sheetName val="PAINT"/>
      <sheetName val="전기변내역"/>
      <sheetName val="기초자료입력"/>
      <sheetName val="식재일위대가"/>
      <sheetName val="인사자료총집계"/>
      <sheetName val="주식"/>
      <sheetName val="외삼초"/>
      <sheetName val="서울대규장각(가시설흙막이)"/>
      <sheetName val="PSCbeam설계"/>
      <sheetName val="업체별기성내역"/>
      <sheetName val="전차선로 물량표"/>
      <sheetName val="2003 일위대가"/>
      <sheetName val="工관리비율"/>
      <sheetName val="준검 내역서"/>
      <sheetName val="내역서1999.8최종"/>
      <sheetName val="재료비"/>
      <sheetName val="공통(Ȳ_x0000__xd800_䧶_x0000__x0000_"/>
      <sheetName val="도급예산내역서봉투"/>
      <sheetName val="공사원가계산서"/>
      <sheetName val="설계산출기초"/>
      <sheetName val="설계산출표지"/>
      <sheetName val="도급예산내역서총괄표"/>
      <sheetName val="을부담운반비"/>
      <sheetName val="운반비산출"/>
      <sheetName val="수목데이타"/>
      <sheetName val="전선 및 전선관"/>
      <sheetName val="6.일위목록"/>
      <sheetName val="노임이"/>
      <sheetName val="한일양산"/>
      <sheetName val="출자한도"/>
      <sheetName val="실행내역서"/>
      <sheetName val="제-노임"/>
      <sheetName val="명세"/>
      <sheetName val="기초단가"/>
      <sheetName val="중기사용료산출근거"/>
      <sheetName val="단가산출2"/>
      <sheetName val="단가 및 재료비"/>
      <sheetName val="공사기본내용입력"/>
      <sheetName val="03전반노무비"/>
      <sheetName val="5사남"/>
      <sheetName val="현장관리"/>
      <sheetName val="식재인부"/>
      <sheetName val="분양가"/>
      <sheetName val="2.대외공문"/>
      <sheetName val="TEL"/>
      <sheetName val="부대대비"/>
      <sheetName val="냉연집계"/>
      <sheetName val="10월"/>
      <sheetName val="이름정의"/>
      <sheetName val="설계내역"/>
      <sheetName val="코드표"/>
      <sheetName val="99총공사내역서"/>
      <sheetName val="data table"/>
      <sheetName val="공량산출서"/>
      <sheetName val="가로등내역서"/>
      <sheetName val="신규DEP"/>
      <sheetName val="Tool"/>
      <sheetName val="산출내역서"/>
      <sheetName val="실행대비"/>
      <sheetName val="1"/>
      <sheetName val="2"/>
      <sheetName val="3"/>
      <sheetName val="4"/>
      <sheetName val="5"/>
      <sheetName val="6"/>
      <sheetName val="기초입력 DATA"/>
      <sheetName val="1456"/>
      <sheetName val="Sheet1 (2)"/>
      <sheetName val="동원인원"/>
      <sheetName val="유기공정"/>
      <sheetName val="공통(Ȳ"/>
      <sheetName val="SW개발대상목록(기능점수)"/>
      <sheetName val="지하"/>
      <sheetName val="1000 DB구축 부표"/>
      <sheetName val="설계서"/>
      <sheetName val="증감대비"/>
      <sheetName val="경영"/>
      <sheetName val="98년"/>
      <sheetName val="실적"/>
      <sheetName val="1안"/>
      <sheetName val="CODE(2)"/>
      <sheetName val="토공사(흙막이)"/>
      <sheetName val="증감내역서"/>
      <sheetName val="현장관리비"/>
      <sheetName val="부대공Ⅱ"/>
      <sheetName val="시화점실행"/>
      <sheetName val="전기"/>
      <sheetName val="일위_파일"/>
      <sheetName val="RE9604"/>
      <sheetName val="부하계산서"/>
      <sheetName val="관접합및부설"/>
      <sheetName val="대비2"/>
      <sheetName val="기초일위대가"/>
      <sheetName val="단가대비표"/>
      <sheetName val="소방"/>
      <sheetName val="원가+내역"/>
      <sheetName val="INPUT"/>
      <sheetName val="2)관접합"/>
      <sheetName val="일위(설)"/>
      <sheetName val="목록"/>
      <sheetName val="¿øº¸"/>
      <sheetName val="Á¦¿ø"/>
      <sheetName val="ÀçÁý"/>
      <sheetName val="Àç"/>
      <sheetName val="°£Àç"/>
      <sheetName val="³ëÁý"/>
      <sheetName val="Á÷³ë"/>
      <sheetName val="³ë°ø"/>
      <sheetName val="ÀÓÀ²"/>
      <sheetName val="°£³ëºñ"/>
      <sheetName val="°æ»ê"/>
      <sheetName val="ÁøÂ¥³»¿ª"/>
      <sheetName val="´Ü°¡"/>
      <sheetName val="ÃÑ°ý"/>
      <sheetName val="Áý°è"/>
      <sheetName val="³»¿ª"/>
      <sheetName val="°ø·®Áý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ü½Ã¿ø"/>
      <sheetName val="Àü½Ã³»"/>
      <sheetName val="Ç¥"/>
      <sheetName val="¸ñ"/>
      <sheetName val="¼³"/>
      <sheetName val="ÀÏ"/>
      <sheetName val="ÀÏÁýÇ¥"/>
      <sheetName val="ÀÏÀ§Ç¥"/>
      <sheetName val="¼öÇ¥"/>
      <sheetName val="¿ø°¡"/>
      <sheetName val="Áý°èÇ¥"/>
      <sheetName val="³»¿ª¼­(³»ºÎ)"/>
      <sheetName val="³»¿ª¼­"/>
      <sheetName val="ÀÏÀ§´ë°¡"/>
      <sheetName val="´Ü°¡»êÃâ¼­"/>
      <sheetName val="Áß±â»ç¿ë·á"/>
      <sheetName val="Àç·á´Ü°¡"/>
      <sheetName val="³ëÀÓ´Ü°¡"/>
      <sheetName val="ÃÑ°æ±âÀåº°³»¿ª¼­(10-11)"/>
      <sheetName val="°æ±âÀåº°³»¿ª¼­(12-107)"/>
      <sheetName val="1Â÷ ³»¿ª¼­"/>
      <sheetName val="ÀÏÀ§´ë°¡¸ñ·Ï"/>
      <sheetName val="ÇÑ°­¿î¹Ýºñ"/>
      <sheetName val="°øÅë(20-91)"/>
      <sheetName val="»ç´ç"/>
      <sheetName val="À»"/>
      <sheetName val="ÀÔÂû¾È"/>
      <sheetName val="¹é¾Ïºñ½ºÅ¸³»¿ª"/>
      <sheetName val="98Áö±Þ°èÈ¹"/>
      <sheetName val="¿ø°¡ (2)"/>
      <sheetName val="¹°°¡"/>
      <sheetName val="Á÷Àç"/>
      <sheetName val="6PILE  (µ¹Ãâ)"/>
      <sheetName val="ÀÏÀ§´ë°¡(4Ãþ¿ø°Ý)"/>
      <sheetName val="Â÷¾×º¸Áõ"/>
      <sheetName val="Ã¶°Å»êÃâ±Ù°Å"/>
      <sheetName val="ºÎ´ë°ø"/>
      <sheetName val="Æ÷Àå°ø"/>
      <sheetName val="Åä°ø"/>
      <sheetName val="°ßÀû¼­"/>
      <sheetName val="JòÁî§4"/>
      <sheetName val="±âÃÊ³»¿ª¼­"/>
      <sheetName val="¼ö·®»êÃâ"/>
      <sheetName val="´ë°¡¸ñ·ÏÇ¥"/>
      <sheetName val="ÇöÀå"/>
      <sheetName val="2°ø±¸»êÃâ³»¿ª"/>
      <sheetName val="³»¿ª¼­2¾È"/>
      <sheetName val="Ç°¼ÀTABLE"/>
      <sheetName val="Åä¸ñ°ø»çÀÏ¹Ý"/>
      <sheetName val="Ãß°¡´ëÈ­"/>
      <sheetName val="°øÅë°¡¼³"/>
      <sheetName val="¼³°è¼­(Ç¥Áö)"/>
      <sheetName val="¿ø°¡°è»ê¼­"/>
      <sheetName val="°ø»çÇöÈ²"/>
      <sheetName val="´Ü°¡Á¶»ç"/>
      <sheetName val="±Ý¾×³»¿ª¼­"/>
      <sheetName val="¼Ò¹æ»çÇ×"/>
      <sheetName val="±³Åë´ëÃ¥³»¿ª"/>
      <sheetName val="»êÃâ±Ù°Å"/>
      <sheetName val="ÀÚÀç´Ü°¡¸®½ºÆ®"/>
      <sheetName val="ÆÐ³Î"/>
      <sheetName val="°è¾ç°¡½Ã¼³"/>
      <sheetName val="³ë¹«"/>
      <sheetName val="°ø»ç°³¿ä"/>
      <sheetName val="½ÇÇà³»¿ª"/>
      <sheetName val="NìüëÒ-òÅ"/>
      <sheetName val="Æò°¡µ¥ÀÌÅÍ"/>
      <sheetName val="µµ±ÞFORM"/>
      <sheetName val="¾ÆÆÄÆ® ³»¿ª"/>
      <sheetName val="ÃÊ±âÈ­¸é"/>
      <sheetName val="°ü±ÞÀÚÀç"/>
      <sheetName val="TANK°ßÀû´ëÁö"/>
      <sheetName val="ÀÎ°Ç-ÃøÁ¤"/>
      <sheetName val="´ë»ó°ø»ç(Á¶´ÞÃ»)"/>
      <sheetName val="ÀÚ·á(ÅëÇÕ)"/>
      <sheetName val="ÀÏÀ§"/>
      <sheetName val="°ø»ç¿¹»êÇÏÁ¶¼­(O.K)"/>
      <sheetName val="³ë¹«ºñ"/>
      <sheetName val="±â°è°æºñ(½Ã°£´ç)"/>
      <sheetName val="·¥¸Ó"/>
      <sheetName val="ÆÄÀÏÀÇÀÌ¿ë"/>
      <sheetName val="¼³°è¸í¼¼¼­ (Àåºñ)"/>
      <sheetName val="±âº»ÀÏÀ§"/>
      <sheetName val="³»¿ª¼­(¼³ºñ+¼Ò¹æ)"/>
      <sheetName val="ÀüÃ¼"/>
      <sheetName val="°ñÁ¶½ÃÇà"/>
      <sheetName val="Ã·ºÎ1"/>
      <sheetName val="ºÎÀç¸®½ºÆ®"/>
      <sheetName val="º°Ç¥"/>
      <sheetName val="¼³°è³»¿ª¼­"/>
      <sheetName val="2°ø±¸ÇÏµµ±Þ³»¿ª¼­"/>
      <sheetName val="°ÇÃà¿ø°¡"/>
      <sheetName val="³»¿ª¼­ÃÑÁý°èÇ¥"/>
      <sheetName val="ÀÎÅ×¸®¾î³»¿ª"/>
      <sheetName val="°©Áö(ÃßÁ¤)"/>
      <sheetName val="Åä¸ñ"/>
      <sheetName val="ÇöÀå°æºñ"/>
      <sheetName val="Áß±âÁ¶Á¾»ç ´ÜÀ§´Ü°¡"/>
      <sheetName val="¿äÀ²"/>
      <sheetName val="2000.11¿ù¼³°è³»¿ª"/>
      <sheetName val="ÀÚ  Àç"/>
      <sheetName val="°ÇÃà¿ÜÁÖ"/>
      <sheetName val="½Ã¼³ÀåºñºÎÇÏ°è»ê¼­"/>
      <sheetName val="°¨°¡»ó°¢"/>
      <sheetName val="Åä»ç(PE)"/>
      <sheetName val="³¯°³º®"/>
      <sheetName val="약품공급2"/>
      <sheetName val="FOB발"/>
      <sheetName val="스텐문틀설치"/>
      <sheetName val="샌딩 에폭시 도장"/>
      <sheetName val="물가자료"/>
      <sheetName val="세금자료"/>
      <sheetName val="60명당사(총괄)"/>
      <sheetName val="손익분석"/>
      <sheetName val="운반비"/>
      <sheetName val="설계예산서"/>
      <sheetName val="자재대"/>
      <sheetName val="구간별현황"/>
      <sheetName val="기성청구서"/>
      <sheetName val="001"/>
      <sheetName val="견적내역"/>
      <sheetName val="ABUT수량-A1"/>
      <sheetName val="AIR SHOWER(3인용)"/>
      <sheetName val="Y-WORK"/>
      <sheetName val="공수"/>
      <sheetName val="산근"/>
      <sheetName val="외주"/>
      <sheetName val="호표"/>
      <sheetName val="도로정위치부표"/>
      <sheetName val="도로조사부표"/>
      <sheetName val="대표자"/>
      <sheetName val="단가_(2)"/>
      <sheetName val="자__재"/>
      <sheetName val="2000_11월설계내역"/>
      <sheetName val="CT_"/>
      <sheetName val="공사예산하조서(O_K)"/>
      <sheetName val="설계명세서_(장비)"/>
      <sheetName val="_HIT-&gt;HMC_견적(3900)"/>
      <sheetName val="2F_회의실견적(5_14_일대)"/>
      <sheetName val="원가계산서_"/>
      <sheetName val="단가_"/>
      <sheetName val="수목데이타_"/>
      <sheetName val="1_설계기준"/>
      <sheetName val="급수_(LPM)"/>
      <sheetName val="일위대가표(유단가)"/>
      <sheetName val="업무"/>
      <sheetName val="감리원배치기준"/>
      <sheetName val="책임감리공제요율"/>
      <sheetName val="등급별 배치기준"/>
      <sheetName val="건축설계 대가요율"/>
      <sheetName val="경율산정"/>
      <sheetName val="전등설비"/>
      <sheetName val="입력데이타"/>
      <sheetName val="대가단최종"/>
      <sheetName val="간접비계산"/>
      <sheetName val="b_balju"/>
      <sheetName val="시멘트"/>
      <sheetName val="분전함신설"/>
      <sheetName val="접지1종"/>
      <sheetName val="실행보고서갑지"/>
      <sheetName val="열린교실"/>
      <sheetName val="자재단가"/>
      <sheetName val="값"/>
      <sheetName val="200"/>
      <sheetName val="공통(Ȳ?_xd800_䧶??"/>
      <sheetName val="BOX전기내역"/>
      <sheetName val="6-1. 관개량조서"/>
      <sheetName val="3.공통공사대비"/>
      <sheetName val="산출내역서집계표"/>
      <sheetName val="총차분(토목)"/>
      <sheetName val="부안일위"/>
      <sheetName val="유림콘도"/>
      <sheetName val="단청공사"/>
      <sheetName val="2000년1차"/>
      <sheetName val="참고"/>
      <sheetName val="wall"/>
      <sheetName val="데리네이타현황"/>
      <sheetName val="빙축열"/>
      <sheetName val="집수정단위수량 "/>
      <sheetName val="Base"/>
      <sheetName val="일반공사"/>
      <sheetName val="입찰"/>
      <sheetName val="현경"/>
      <sheetName val="설계변경총괄표(계산식)"/>
      <sheetName val="대비표(토공1안)"/>
      <sheetName val="Sheet6"/>
      <sheetName val="설계"/>
      <sheetName val="시중노임단가"/>
      <sheetName val="총물량"/>
      <sheetName val="용수간선"/>
      <sheetName val="표지"/>
      <sheetName val="설명서 "/>
      <sheetName val="해평견적"/>
      <sheetName val="견적"/>
      <sheetName val="도봉2지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토공"/>
      <sheetName val="철콘"/>
      <sheetName val="강교"/>
      <sheetName val="기타"/>
      <sheetName val="하도급 사항"/>
      <sheetName val="P.Q대상공사"/>
      <sheetName val="세부평점1"/>
      <sheetName val="세부평점2"/>
      <sheetName val="경영상태"/>
      <sheetName val="자재및인력"/>
      <sheetName val="투찰금액"/>
      <sheetName val="경산"/>
      <sheetName val="w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G2">
            <v>0.69450000000000001</v>
          </cell>
        </row>
      </sheetData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토공"/>
      <sheetName val="철콘"/>
      <sheetName val="강교"/>
      <sheetName val="기타"/>
      <sheetName val="하도급 사항"/>
      <sheetName val="P.Q대상공사"/>
      <sheetName val="세부평점1"/>
      <sheetName val="세부평점2"/>
      <sheetName val="경영상태"/>
      <sheetName val="자재및인력"/>
      <sheetName val="투찰금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G2">
            <v>0.69450000000000001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09"/>
      <sheetName val="단가조사"/>
      <sheetName val="투찰금액"/>
      <sheetName val="단가조정"/>
      <sheetName val="공내역"/>
      <sheetName val="2000년1차"/>
      <sheetName val="FRP PIPING 일위대가"/>
      <sheetName val="여과지동"/>
      <sheetName val="기초자료"/>
      <sheetName val="DATA"/>
      <sheetName val="집계표"/>
      <sheetName val="화성태안9공구내역(실행)"/>
      <sheetName val="실행내역서 "/>
      <sheetName val="내역서"/>
      <sheetName val="세부내역서"/>
      <sheetName val="간선"/>
      <sheetName val="발전기"/>
      <sheetName val="DUT-BAT1"/>
      <sheetName val="전기자료"/>
      <sheetName val="도체종-상수표"/>
      <sheetName val="준검 내역서"/>
      <sheetName val="환경인력"/>
      <sheetName val="데리네이타현황"/>
      <sheetName val="48일위(기존)"/>
      <sheetName val="조도"/>
      <sheetName val="보험료산출"/>
      <sheetName val="J"/>
      <sheetName val="산출내역(4월)"/>
      <sheetName val="산출내역(5월) (2)"/>
      <sheetName val="일위대가"/>
      <sheetName val="토공"/>
      <sheetName val="기술자료 (광화문)"/>
      <sheetName val="#REF"/>
      <sheetName val="자재"/>
      <sheetName val="기록장"/>
      <sheetName val="감액총괄표"/>
      <sheetName val="내역서(교량)전체"/>
      <sheetName val="견적을지"/>
      <sheetName val="연결임시"/>
      <sheetName val="철거공사1"/>
      <sheetName val="2.대외공문"/>
      <sheetName val="총괄내역서"/>
      <sheetName val="전차선로 물량표"/>
      <sheetName val="한강운반비"/>
      <sheetName val="노임"/>
      <sheetName val="자재단가"/>
      <sheetName val="NYS"/>
    </sheetNames>
    <sheetDataSet>
      <sheetData sheetId="0">
        <row r="3">
          <cell r="A3">
            <v>1</v>
          </cell>
          <cell r="B3" t="str">
            <v>전선관</v>
          </cell>
          <cell r="C3" t="str">
            <v>ST  16C</v>
          </cell>
          <cell r="D3" t="str">
            <v>m</v>
          </cell>
          <cell r="G3">
            <v>741</v>
          </cell>
          <cell r="H3">
            <v>665</v>
          </cell>
          <cell r="Q3">
            <v>665</v>
          </cell>
          <cell r="R3">
            <v>0.1</v>
          </cell>
          <cell r="S3" t="str">
            <v>내선</v>
          </cell>
          <cell r="T3">
            <v>0.08</v>
          </cell>
          <cell r="U3" t="str">
            <v>내선</v>
          </cell>
          <cell r="V3">
            <v>5.6000000000000001E-2</v>
          </cell>
          <cell r="Y3" t="str">
            <v>지중매설 :70%</v>
          </cell>
        </row>
        <row r="4">
          <cell r="A4">
            <v>2</v>
          </cell>
          <cell r="B4" t="str">
            <v>전선관</v>
          </cell>
          <cell r="C4" t="str">
            <v>ST  22C</v>
          </cell>
          <cell r="D4" t="str">
            <v>m</v>
          </cell>
          <cell r="G4">
            <v>741</v>
          </cell>
          <cell r="H4">
            <v>852</v>
          </cell>
          <cell r="Q4">
            <v>852</v>
          </cell>
          <cell r="R4">
            <v>0.1</v>
          </cell>
          <cell r="S4" t="str">
            <v>내선</v>
          </cell>
          <cell r="T4">
            <v>0.11</v>
          </cell>
          <cell r="U4" t="str">
            <v>내선</v>
          </cell>
          <cell r="V4">
            <v>7.6999999999999999E-2</v>
          </cell>
          <cell r="Y4" t="str">
            <v>지중매설 :70%</v>
          </cell>
        </row>
        <row r="5">
          <cell r="A5">
            <v>3</v>
          </cell>
          <cell r="B5" t="str">
            <v>전선관</v>
          </cell>
          <cell r="C5" t="str">
            <v>ST  28C</v>
          </cell>
          <cell r="D5" t="str">
            <v>m</v>
          </cell>
          <cell r="G5">
            <v>741</v>
          </cell>
          <cell r="H5">
            <v>1112</v>
          </cell>
          <cell r="Q5">
            <v>1112</v>
          </cell>
          <cell r="R5">
            <v>0.1</v>
          </cell>
          <cell r="S5" t="str">
            <v>내선</v>
          </cell>
          <cell r="T5">
            <v>0.14000000000000001</v>
          </cell>
          <cell r="U5" t="str">
            <v>내선</v>
          </cell>
          <cell r="V5">
            <v>9.8000000000000004E-2</v>
          </cell>
          <cell r="Y5" t="str">
            <v>지중매설 :70%</v>
          </cell>
        </row>
        <row r="6">
          <cell r="A6">
            <v>4</v>
          </cell>
          <cell r="B6" t="str">
            <v>전선관</v>
          </cell>
          <cell r="C6" t="str">
            <v>ST  36C</v>
          </cell>
          <cell r="D6" t="str">
            <v>m</v>
          </cell>
          <cell r="G6">
            <v>741</v>
          </cell>
          <cell r="H6">
            <v>1365</v>
          </cell>
          <cell r="Q6">
            <v>1365</v>
          </cell>
          <cell r="R6">
            <v>0.1</v>
          </cell>
          <cell r="S6" t="str">
            <v>내선</v>
          </cell>
          <cell r="T6">
            <v>0.2</v>
          </cell>
          <cell r="U6" t="str">
            <v>내선</v>
          </cell>
          <cell r="V6">
            <v>0.14000000000000001</v>
          </cell>
          <cell r="Y6" t="str">
            <v>지중매설 :70%</v>
          </cell>
        </row>
        <row r="7">
          <cell r="A7">
            <v>5</v>
          </cell>
          <cell r="B7" t="str">
            <v>전선관</v>
          </cell>
          <cell r="C7" t="str">
            <v>ST  42C</v>
          </cell>
          <cell r="D7" t="str">
            <v>m</v>
          </cell>
          <cell r="G7">
            <v>741</v>
          </cell>
          <cell r="H7">
            <v>1582</v>
          </cell>
          <cell r="Q7">
            <v>1582</v>
          </cell>
          <cell r="R7">
            <v>0.1</v>
          </cell>
          <cell r="S7" t="str">
            <v>내선</v>
          </cell>
          <cell r="T7">
            <v>0.25</v>
          </cell>
          <cell r="U7" t="str">
            <v>내선</v>
          </cell>
          <cell r="V7">
            <v>0.17499999999999999</v>
          </cell>
          <cell r="Y7" t="str">
            <v>지중매설 :70%</v>
          </cell>
        </row>
        <row r="8">
          <cell r="A8">
            <v>6</v>
          </cell>
          <cell r="B8" t="str">
            <v>전선관</v>
          </cell>
          <cell r="C8" t="str">
            <v>ST  54C</v>
          </cell>
          <cell r="D8" t="str">
            <v>m</v>
          </cell>
          <cell r="G8">
            <v>741</v>
          </cell>
          <cell r="H8">
            <v>2206</v>
          </cell>
          <cell r="Q8">
            <v>2206</v>
          </cell>
          <cell r="R8">
            <v>0.1</v>
          </cell>
          <cell r="S8" t="str">
            <v>내선</v>
          </cell>
          <cell r="T8">
            <v>0.34</v>
          </cell>
          <cell r="U8" t="str">
            <v>내선</v>
          </cell>
          <cell r="V8">
            <v>0.23799999999999999</v>
          </cell>
          <cell r="Y8" t="str">
            <v>지중매설 :70%</v>
          </cell>
        </row>
        <row r="9">
          <cell r="A9">
            <v>7</v>
          </cell>
          <cell r="B9" t="str">
            <v>전선관</v>
          </cell>
          <cell r="C9" t="str">
            <v>ST  104C</v>
          </cell>
          <cell r="D9" t="str">
            <v>m</v>
          </cell>
          <cell r="G9">
            <v>741</v>
          </cell>
          <cell r="H9">
            <v>5020</v>
          </cell>
          <cell r="Q9">
            <v>5020</v>
          </cell>
          <cell r="R9">
            <v>0.1</v>
          </cell>
          <cell r="S9" t="str">
            <v>내선</v>
          </cell>
          <cell r="T9">
            <v>0.71</v>
          </cell>
          <cell r="U9" t="str">
            <v>내선</v>
          </cell>
          <cell r="V9">
            <v>0.497</v>
          </cell>
          <cell r="Y9" t="str">
            <v>지중매설 :70%</v>
          </cell>
        </row>
        <row r="10">
          <cell r="A10">
            <v>8</v>
          </cell>
          <cell r="Q10" t="str">
            <v/>
          </cell>
        </row>
        <row r="11">
          <cell r="A11">
            <v>9</v>
          </cell>
          <cell r="Q11" t="str">
            <v/>
          </cell>
        </row>
        <row r="12">
          <cell r="A12">
            <v>10</v>
          </cell>
          <cell r="B12" t="str">
            <v>전선관</v>
          </cell>
          <cell r="C12" t="str">
            <v>HI-PVC  16C</v>
          </cell>
          <cell r="D12" t="str">
            <v>m</v>
          </cell>
          <cell r="G12">
            <v>745</v>
          </cell>
          <cell r="H12">
            <v>279</v>
          </cell>
          <cell r="Q12">
            <v>279</v>
          </cell>
          <cell r="R12">
            <v>0.1</v>
          </cell>
          <cell r="S12" t="str">
            <v>내선</v>
          </cell>
          <cell r="T12">
            <v>0.05</v>
          </cell>
          <cell r="U12" t="str">
            <v>내선</v>
          </cell>
          <cell r="V12">
            <v>3.5000000000000003E-2</v>
          </cell>
          <cell r="Y12" t="str">
            <v>지중매설 :70%</v>
          </cell>
        </row>
        <row r="13">
          <cell r="A13">
            <v>11</v>
          </cell>
          <cell r="B13" t="str">
            <v>전선관</v>
          </cell>
          <cell r="C13" t="str">
            <v>HI-PVC  22C</v>
          </cell>
          <cell r="D13" t="str">
            <v>m</v>
          </cell>
          <cell r="G13">
            <v>745</v>
          </cell>
          <cell r="H13">
            <v>336</v>
          </cell>
          <cell r="Q13">
            <v>336</v>
          </cell>
          <cell r="R13">
            <v>0.1</v>
          </cell>
          <cell r="S13" t="str">
            <v>내선</v>
          </cell>
          <cell r="T13">
            <v>0.06</v>
          </cell>
          <cell r="U13" t="str">
            <v>내선</v>
          </cell>
          <cell r="V13">
            <v>4.2000000000000003E-2</v>
          </cell>
          <cell r="Y13" t="str">
            <v>지중매설 :70%</v>
          </cell>
        </row>
        <row r="14">
          <cell r="A14">
            <v>12</v>
          </cell>
          <cell r="B14" t="str">
            <v>전선관</v>
          </cell>
          <cell r="C14" t="str">
            <v>HI-PVC  28C</v>
          </cell>
          <cell r="D14" t="str">
            <v>m</v>
          </cell>
          <cell r="G14">
            <v>745</v>
          </cell>
          <cell r="H14">
            <v>650</v>
          </cell>
          <cell r="Q14">
            <v>650</v>
          </cell>
          <cell r="R14">
            <v>0.1</v>
          </cell>
          <cell r="S14" t="str">
            <v>내선</v>
          </cell>
          <cell r="T14">
            <v>0.08</v>
          </cell>
          <cell r="U14" t="str">
            <v>내선</v>
          </cell>
          <cell r="V14">
            <v>5.6000000000000001E-2</v>
          </cell>
          <cell r="Y14" t="str">
            <v>지중매설 :70%</v>
          </cell>
        </row>
        <row r="15">
          <cell r="A15">
            <v>13</v>
          </cell>
          <cell r="B15" t="str">
            <v>전선관</v>
          </cell>
          <cell r="C15" t="str">
            <v>HI-PVC  36C</v>
          </cell>
          <cell r="D15" t="str">
            <v>m</v>
          </cell>
          <cell r="G15">
            <v>745</v>
          </cell>
          <cell r="H15">
            <v>906</v>
          </cell>
          <cell r="Q15">
            <v>906</v>
          </cell>
          <cell r="R15">
            <v>0.1</v>
          </cell>
          <cell r="S15" t="str">
            <v>내선</v>
          </cell>
          <cell r="T15">
            <v>0.1</v>
          </cell>
          <cell r="U15" t="str">
            <v>내선</v>
          </cell>
          <cell r="V15">
            <v>7.0000000000000007E-2</v>
          </cell>
          <cell r="Y15" t="str">
            <v>지중매설 :70%</v>
          </cell>
        </row>
        <row r="16">
          <cell r="A16">
            <v>14</v>
          </cell>
          <cell r="B16" t="str">
            <v>전선관</v>
          </cell>
          <cell r="C16" t="str">
            <v>HI-PVC  42C</v>
          </cell>
          <cell r="D16" t="str">
            <v>m</v>
          </cell>
          <cell r="G16">
            <v>745</v>
          </cell>
          <cell r="H16">
            <v>1182</v>
          </cell>
          <cell r="Q16">
            <v>1182</v>
          </cell>
          <cell r="R16">
            <v>0.1</v>
          </cell>
          <cell r="S16" t="str">
            <v>내선</v>
          </cell>
          <cell r="T16">
            <v>0.13</v>
          </cell>
          <cell r="U16" t="str">
            <v>내선</v>
          </cell>
          <cell r="V16">
            <v>9.0999999999999998E-2</v>
          </cell>
          <cell r="Y16" t="str">
            <v>지중매설 :70%</v>
          </cell>
        </row>
        <row r="17">
          <cell r="A17">
            <v>15</v>
          </cell>
          <cell r="Q17" t="str">
            <v/>
          </cell>
          <cell r="S17" t="str">
            <v>내선</v>
          </cell>
          <cell r="T17">
            <v>8.8749999999999996E-2</v>
          </cell>
        </row>
        <row r="18">
          <cell r="A18">
            <v>16</v>
          </cell>
          <cell r="Q18" t="str">
            <v/>
          </cell>
        </row>
        <row r="19">
          <cell r="A19">
            <v>17</v>
          </cell>
          <cell r="B19" t="str">
            <v>전선관</v>
          </cell>
          <cell r="C19" t="str">
            <v xml:space="preserve">PE  22C  </v>
          </cell>
          <cell r="D19" t="str">
            <v>m</v>
          </cell>
          <cell r="G19">
            <v>746</v>
          </cell>
          <cell r="H19">
            <v>200</v>
          </cell>
          <cell r="Q19">
            <v>200</v>
          </cell>
          <cell r="R19">
            <v>0.1</v>
          </cell>
          <cell r="U19" t="str">
            <v>배전</v>
          </cell>
          <cell r="V19">
            <v>7.8E-2</v>
          </cell>
        </row>
        <row r="20">
          <cell r="A20">
            <v>18</v>
          </cell>
          <cell r="B20" t="str">
            <v>전선관</v>
          </cell>
          <cell r="C20" t="str">
            <v>PE  28C</v>
          </cell>
          <cell r="D20" t="str">
            <v>m</v>
          </cell>
          <cell r="G20">
            <v>746</v>
          </cell>
          <cell r="H20">
            <v>330</v>
          </cell>
          <cell r="Q20">
            <v>330</v>
          </cell>
          <cell r="R20">
            <v>0.1</v>
          </cell>
          <cell r="U20" t="str">
            <v>배전</v>
          </cell>
          <cell r="V20">
            <v>7.8E-2</v>
          </cell>
        </row>
        <row r="21">
          <cell r="A21">
            <v>19</v>
          </cell>
          <cell r="B21" t="str">
            <v>전선관</v>
          </cell>
          <cell r="C21" t="str">
            <v>PE  36C</v>
          </cell>
          <cell r="D21" t="str">
            <v>m</v>
          </cell>
          <cell r="G21">
            <v>746</v>
          </cell>
          <cell r="H21">
            <v>490</v>
          </cell>
          <cell r="Q21">
            <v>490</v>
          </cell>
          <cell r="R21">
            <v>0.1</v>
          </cell>
          <cell r="U21" t="str">
            <v>배전</v>
          </cell>
          <cell r="V21">
            <v>7.8E-2</v>
          </cell>
        </row>
        <row r="22">
          <cell r="A22">
            <v>20</v>
          </cell>
          <cell r="B22" t="str">
            <v>전선관</v>
          </cell>
          <cell r="C22" t="str">
            <v>PE  42C</v>
          </cell>
          <cell r="D22" t="str">
            <v>m</v>
          </cell>
          <cell r="G22">
            <v>746</v>
          </cell>
          <cell r="H22">
            <v>570</v>
          </cell>
          <cell r="Q22">
            <v>570</v>
          </cell>
          <cell r="R22">
            <v>0.1</v>
          </cell>
          <cell r="U22" t="str">
            <v>배전</v>
          </cell>
          <cell r="V22">
            <v>7.8E-2</v>
          </cell>
        </row>
        <row r="23">
          <cell r="A23">
            <v>21</v>
          </cell>
          <cell r="Q23" t="str">
            <v/>
          </cell>
        </row>
        <row r="24">
          <cell r="A24">
            <v>22</v>
          </cell>
          <cell r="Q24" t="str">
            <v/>
          </cell>
        </row>
        <row r="25">
          <cell r="A25">
            <v>23</v>
          </cell>
          <cell r="B25" t="str">
            <v>전선관</v>
          </cell>
          <cell r="C25" t="str">
            <v xml:space="preserve">ELPφ30  </v>
          </cell>
          <cell r="D25" t="str">
            <v>m</v>
          </cell>
          <cell r="G25">
            <v>745</v>
          </cell>
          <cell r="H25">
            <v>330</v>
          </cell>
          <cell r="Q25">
            <v>330</v>
          </cell>
          <cell r="R25">
            <v>0.1</v>
          </cell>
          <cell r="U25" t="str">
            <v>배전</v>
          </cell>
          <cell r="V25">
            <v>1.2E-2</v>
          </cell>
          <cell r="W25" t="str">
            <v>보인</v>
          </cell>
          <cell r="X25">
            <v>2.9000000000000001E-2</v>
          </cell>
        </row>
        <row r="26">
          <cell r="A26">
            <v>24</v>
          </cell>
          <cell r="B26" t="str">
            <v>전선관</v>
          </cell>
          <cell r="C26" t="str">
            <v xml:space="preserve">ELPφ40  </v>
          </cell>
          <cell r="D26" t="str">
            <v>m</v>
          </cell>
          <cell r="G26">
            <v>745</v>
          </cell>
          <cell r="H26">
            <v>480</v>
          </cell>
          <cell r="Q26">
            <v>480</v>
          </cell>
          <cell r="R26">
            <v>0.1</v>
          </cell>
          <cell r="U26" t="str">
            <v>배전</v>
          </cell>
          <cell r="V26">
            <v>1.2E-2</v>
          </cell>
          <cell r="W26" t="str">
            <v>보인</v>
          </cell>
          <cell r="X26">
            <v>2.9000000000000001E-2</v>
          </cell>
        </row>
        <row r="27">
          <cell r="A27">
            <v>25</v>
          </cell>
          <cell r="B27" t="str">
            <v>전선관</v>
          </cell>
          <cell r="C27" t="str">
            <v xml:space="preserve">ELPφ50  </v>
          </cell>
          <cell r="D27" t="str">
            <v>m</v>
          </cell>
          <cell r="G27">
            <v>745</v>
          </cell>
          <cell r="H27">
            <v>600</v>
          </cell>
          <cell r="Q27">
            <v>600</v>
          </cell>
          <cell r="R27">
            <v>0.1</v>
          </cell>
          <cell r="U27" t="str">
            <v>배전</v>
          </cell>
          <cell r="V27">
            <v>1.2E-2</v>
          </cell>
          <cell r="W27" t="str">
            <v>보인</v>
          </cell>
          <cell r="X27">
            <v>2.9000000000000001E-2</v>
          </cell>
        </row>
        <row r="28">
          <cell r="A28">
            <v>26</v>
          </cell>
          <cell r="B28" t="str">
            <v>전선관</v>
          </cell>
          <cell r="C28" t="str">
            <v>ELPφ65</v>
          </cell>
          <cell r="D28" t="str">
            <v>m</v>
          </cell>
          <cell r="G28">
            <v>745</v>
          </cell>
          <cell r="H28">
            <v>900</v>
          </cell>
          <cell r="Q28">
            <v>900</v>
          </cell>
          <cell r="R28">
            <v>0.1</v>
          </cell>
          <cell r="U28" t="str">
            <v>배전</v>
          </cell>
          <cell r="V28">
            <v>1.4999999999999999E-2</v>
          </cell>
          <cell r="W28" t="str">
            <v>보인</v>
          </cell>
          <cell r="X28">
            <v>3.5000000000000003E-2</v>
          </cell>
        </row>
        <row r="29">
          <cell r="A29">
            <v>27</v>
          </cell>
          <cell r="B29" t="str">
            <v>전선관</v>
          </cell>
          <cell r="C29" t="str">
            <v>ELPφ80</v>
          </cell>
          <cell r="D29" t="str">
            <v>m</v>
          </cell>
          <cell r="G29">
            <v>745</v>
          </cell>
          <cell r="H29">
            <v>1300</v>
          </cell>
          <cell r="Q29">
            <v>1300</v>
          </cell>
          <cell r="R29">
            <v>0.1</v>
          </cell>
          <cell r="U29" t="str">
            <v>배전</v>
          </cell>
          <cell r="V29">
            <v>1.4999999999999999E-2</v>
          </cell>
          <cell r="W29" t="str">
            <v>보인</v>
          </cell>
          <cell r="X29">
            <v>3.5000000000000003E-2</v>
          </cell>
        </row>
        <row r="30">
          <cell r="A30">
            <v>28</v>
          </cell>
          <cell r="B30" t="str">
            <v>전선관</v>
          </cell>
          <cell r="C30" t="str">
            <v>ELPφ100</v>
          </cell>
          <cell r="D30" t="str">
            <v>m</v>
          </cell>
          <cell r="G30">
            <v>745</v>
          </cell>
          <cell r="H30">
            <v>1800</v>
          </cell>
          <cell r="Q30">
            <v>1800</v>
          </cell>
          <cell r="R30">
            <v>0.1</v>
          </cell>
          <cell r="U30" t="str">
            <v>배전</v>
          </cell>
          <cell r="V30">
            <v>1.7999999999999999E-2</v>
          </cell>
          <cell r="W30" t="str">
            <v>보인</v>
          </cell>
          <cell r="X30">
            <v>5.7000000000000002E-2</v>
          </cell>
        </row>
        <row r="31">
          <cell r="A31">
            <v>29</v>
          </cell>
          <cell r="B31" t="str">
            <v>전선관</v>
          </cell>
          <cell r="C31" t="str">
            <v>ELPφ125</v>
          </cell>
          <cell r="D31" t="str">
            <v>m</v>
          </cell>
          <cell r="G31">
            <v>745</v>
          </cell>
          <cell r="H31">
            <v>2700</v>
          </cell>
          <cell r="Q31">
            <v>2700</v>
          </cell>
          <cell r="R31">
            <v>0.1</v>
          </cell>
          <cell r="U31" t="str">
            <v>배전</v>
          </cell>
          <cell r="V31">
            <v>2.5000000000000001E-2</v>
          </cell>
          <cell r="W31" t="str">
            <v>보인</v>
          </cell>
          <cell r="X31">
            <v>7.6999999999999999E-2</v>
          </cell>
        </row>
        <row r="32">
          <cell r="A32">
            <v>30</v>
          </cell>
          <cell r="B32" t="str">
            <v>전선관</v>
          </cell>
          <cell r="C32" t="str">
            <v>ELPφ150</v>
          </cell>
          <cell r="D32" t="str">
            <v>m</v>
          </cell>
          <cell r="G32">
            <v>745</v>
          </cell>
          <cell r="H32">
            <v>3200</v>
          </cell>
          <cell r="Q32">
            <v>3200</v>
          </cell>
          <cell r="R32">
            <v>0.1</v>
          </cell>
          <cell r="U32" t="str">
            <v>배전</v>
          </cell>
          <cell r="V32">
            <v>0.03</v>
          </cell>
          <cell r="W32" t="str">
            <v>보인</v>
          </cell>
          <cell r="X32">
            <v>9.7000000000000003E-2</v>
          </cell>
        </row>
        <row r="33">
          <cell r="A33">
            <v>31</v>
          </cell>
          <cell r="B33" t="str">
            <v>전선관</v>
          </cell>
          <cell r="C33" t="str">
            <v>ELPφ175</v>
          </cell>
          <cell r="D33" t="str">
            <v>m</v>
          </cell>
          <cell r="G33">
            <v>745</v>
          </cell>
          <cell r="H33">
            <v>4800</v>
          </cell>
          <cell r="Q33">
            <v>4800</v>
          </cell>
          <cell r="R33">
            <v>0.1</v>
          </cell>
          <cell r="U33" t="str">
            <v>배전</v>
          </cell>
          <cell r="V33">
            <v>3.5999999999999997E-2</v>
          </cell>
          <cell r="W33" t="str">
            <v>보인</v>
          </cell>
          <cell r="X33">
            <v>0.11700000000000001</v>
          </cell>
        </row>
        <row r="34">
          <cell r="A34">
            <v>32</v>
          </cell>
          <cell r="B34" t="str">
            <v>전선관</v>
          </cell>
          <cell r="C34" t="str">
            <v>ELPφ200</v>
          </cell>
          <cell r="D34" t="str">
            <v>m</v>
          </cell>
          <cell r="G34">
            <v>745</v>
          </cell>
          <cell r="H34">
            <v>6400</v>
          </cell>
          <cell r="Q34">
            <v>6400</v>
          </cell>
          <cell r="R34">
            <v>0.1</v>
          </cell>
          <cell r="U34" t="str">
            <v>배전</v>
          </cell>
          <cell r="V34">
            <v>4.1000000000000002E-2</v>
          </cell>
          <cell r="W34" t="str">
            <v>보인</v>
          </cell>
          <cell r="X34">
            <v>0.129</v>
          </cell>
        </row>
        <row r="35">
          <cell r="A35">
            <v>33</v>
          </cell>
          <cell r="B35" t="str">
            <v>FLEXIBLE  TUBE 2종</v>
          </cell>
          <cell r="C35" t="str">
            <v>PLICA 방수 #38</v>
          </cell>
          <cell r="D35" t="str">
            <v>m</v>
          </cell>
          <cell r="G35">
            <v>743</v>
          </cell>
          <cell r="H35">
            <v>5560</v>
          </cell>
          <cell r="Q35">
            <v>5560</v>
          </cell>
          <cell r="R35">
            <v>0.1</v>
          </cell>
          <cell r="S35" t="str">
            <v>내선</v>
          </cell>
          <cell r="T35">
            <v>9.0999999999999998E-2</v>
          </cell>
        </row>
        <row r="36">
          <cell r="A36">
            <v>34</v>
          </cell>
          <cell r="B36" t="str">
            <v>FLEXIBLE  TUBE 2종</v>
          </cell>
          <cell r="C36" t="str">
            <v>PLICA 방수 #50</v>
          </cell>
          <cell r="D36" t="str">
            <v>m</v>
          </cell>
          <cell r="G36">
            <v>743</v>
          </cell>
          <cell r="H36">
            <v>8080</v>
          </cell>
          <cell r="Q36">
            <v>8080</v>
          </cell>
          <cell r="R36">
            <v>0.1</v>
          </cell>
          <cell r="S36" t="str">
            <v>내선</v>
          </cell>
          <cell r="T36">
            <v>0.13</v>
          </cell>
        </row>
        <row r="37">
          <cell r="A37">
            <v>35</v>
          </cell>
          <cell r="B37" t="str">
            <v>FLEXIBLE  TUBE 1종</v>
          </cell>
          <cell r="C37" t="str">
            <v>고장력비방수  15C</v>
          </cell>
          <cell r="D37" t="str">
            <v>m</v>
          </cell>
          <cell r="G37">
            <v>742</v>
          </cell>
          <cell r="H37">
            <v>930</v>
          </cell>
          <cell r="Q37">
            <v>930</v>
          </cell>
          <cell r="R37">
            <v>0.1</v>
          </cell>
          <cell r="S37" t="str">
            <v>내선</v>
          </cell>
          <cell r="T37">
            <v>3.9E-2</v>
          </cell>
        </row>
        <row r="38">
          <cell r="A38">
            <v>36</v>
          </cell>
          <cell r="B38" t="str">
            <v>FLEXIBLE  CONNECTOR</v>
          </cell>
          <cell r="C38" t="str">
            <v>PVC 15C-CD</v>
          </cell>
          <cell r="D38" t="str">
            <v>EA</v>
          </cell>
          <cell r="G38">
            <v>746</v>
          </cell>
          <cell r="H38">
            <v>90</v>
          </cell>
          <cell r="Q38">
            <v>90</v>
          </cell>
        </row>
        <row r="39">
          <cell r="A39">
            <v>37</v>
          </cell>
          <cell r="B39" t="str">
            <v>FLEXIBLE  TUBE 1종</v>
          </cell>
          <cell r="C39" t="str">
            <v>고장력방수  15C</v>
          </cell>
          <cell r="D39" t="str">
            <v>m</v>
          </cell>
          <cell r="G39">
            <v>742</v>
          </cell>
          <cell r="H39">
            <v>2000</v>
          </cell>
          <cell r="Q39">
            <v>2000</v>
          </cell>
          <cell r="R39">
            <v>0.1</v>
          </cell>
          <cell r="S39" t="str">
            <v>내선</v>
          </cell>
          <cell r="T39">
            <v>3.9E-2</v>
          </cell>
        </row>
        <row r="40">
          <cell r="A40">
            <v>38</v>
          </cell>
          <cell r="B40" t="str">
            <v>FLEXIBLE  CONNECTOR</v>
          </cell>
          <cell r="C40" t="str">
            <v>방수용콘넥타15C-황동</v>
          </cell>
          <cell r="D40" t="str">
            <v>EA</v>
          </cell>
          <cell r="G40">
            <v>742</v>
          </cell>
          <cell r="H40">
            <v>1370</v>
          </cell>
          <cell r="Q40">
            <v>1370</v>
          </cell>
        </row>
        <row r="41">
          <cell r="A41">
            <v>39</v>
          </cell>
          <cell r="B41" t="str">
            <v>FLEXIBLE  TUBE 1종</v>
          </cell>
          <cell r="C41" t="str">
            <v>고장력방수  17C</v>
          </cell>
          <cell r="D41" t="str">
            <v>m</v>
          </cell>
          <cell r="G41">
            <v>742</v>
          </cell>
          <cell r="H41">
            <v>2620</v>
          </cell>
          <cell r="Q41">
            <v>2620</v>
          </cell>
          <cell r="R41">
            <v>0.1</v>
          </cell>
          <cell r="S41" t="str">
            <v>내선</v>
          </cell>
          <cell r="T41">
            <v>4.9000000000000002E-2</v>
          </cell>
        </row>
        <row r="42">
          <cell r="A42">
            <v>40</v>
          </cell>
          <cell r="B42" t="str">
            <v>FLEXIBLE  CONNECTOR</v>
          </cell>
          <cell r="C42" t="str">
            <v>방수용콘넥타17C-황동</v>
          </cell>
          <cell r="D42" t="str">
            <v>EA</v>
          </cell>
          <cell r="G42">
            <v>742</v>
          </cell>
          <cell r="H42">
            <v>1890</v>
          </cell>
          <cell r="Q42">
            <v>1890</v>
          </cell>
        </row>
        <row r="43">
          <cell r="A43">
            <v>41</v>
          </cell>
          <cell r="B43" t="str">
            <v>FLEXIBLE  TUBE 1종</v>
          </cell>
          <cell r="C43" t="str">
            <v>고장력방수  24C</v>
          </cell>
          <cell r="D43" t="str">
            <v>m</v>
          </cell>
          <cell r="G43">
            <v>742</v>
          </cell>
          <cell r="H43">
            <v>3120</v>
          </cell>
          <cell r="Q43">
            <v>3120</v>
          </cell>
          <cell r="R43">
            <v>0.1</v>
          </cell>
          <cell r="S43" t="str">
            <v>내선</v>
          </cell>
          <cell r="T43">
            <v>6.3E-2</v>
          </cell>
        </row>
        <row r="44">
          <cell r="A44">
            <v>42</v>
          </cell>
          <cell r="B44" t="str">
            <v>FLEXIBLE  CONNECTOR</v>
          </cell>
          <cell r="C44" t="str">
            <v>방수용콘넥타24C-황동</v>
          </cell>
          <cell r="D44" t="str">
            <v>EA</v>
          </cell>
          <cell r="G44">
            <v>742</v>
          </cell>
          <cell r="H44">
            <v>2300</v>
          </cell>
          <cell r="Q44">
            <v>2300</v>
          </cell>
        </row>
        <row r="45">
          <cell r="A45">
            <v>43</v>
          </cell>
          <cell r="B45" t="str">
            <v>FLEXIBLE  TUBE 1종</v>
          </cell>
          <cell r="C45" t="str">
            <v>고장력방수  30C</v>
          </cell>
          <cell r="D45" t="str">
            <v>m</v>
          </cell>
          <cell r="G45">
            <v>742</v>
          </cell>
          <cell r="H45">
            <v>4700</v>
          </cell>
          <cell r="Q45">
            <v>4700</v>
          </cell>
          <cell r="R45">
            <v>0.1</v>
          </cell>
          <cell r="S45" t="str">
            <v>내선</v>
          </cell>
          <cell r="T45">
            <v>7.6999999999999999E-2</v>
          </cell>
        </row>
        <row r="46">
          <cell r="A46">
            <v>44</v>
          </cell>
          <cell r="B46" t="str">
            <v>FLEXIBLE  CONNECTOR</v>
          </cell>
          <cell r="C46" t="str">
            <v>방수용콘넥타30C-황동</v>
          </cell>
          <cell r="D46" t="str">
            <v>EA</v>
          </cell>
          <cell r="G46">
            <v>742</v>
          </cell>
          <cell r="H46">
            <v>3620</v>
          </cell>
          <cell r="Q46">
            <v>3620</v>
          </cell>
        </row>
        <row r="47">
          <cell r="A47">
            <v>45</v>
          </cell>
          <cell r="B47" t="str">
            <v>FLEXIBLE  TUBE 1종</v>
          </cell>
          <cell r="C47" t="str">
            <v>고장력방수  38C</v>
          </cell>
          <cell r="D47" t="str">
            <v>m</v>
          </cell>
          <cell r="G47">
            <v>742</v>
          </cell>
          <cell r="H47">
            <v>7500</v>
          </cell>
          <cell r="Q47">
            <v>7500</v>
          </cell>
          <cell r="R47">
            <v>0.1</v>
          </cell>
          <cell r="S47" t="str">
            <v>내선</v>
          </cell>
          <cell r="T47">
            <v>9.0999999999999998E-2</v>
          </cell>
        </row>
        <row r="48">
          <cell r="A48">
            <v>46</v>
          </cell>
          <cell r="B48" t="str">
            <v>FLEXIBLE  CONNECTOR</v>
          </cell>
          <cell r="C48" t="str">
            <v>방수용콘넥타38C-황동</v>
          </cell>
          <cell r="D48" t="str">
            <v>EA</v>
          </cell>
          <cell r="G48">
            <v>742</v>
          </cell>
          <cell r="H48">
            <v>5450</v>
          </cell>
          <cell r="Q48">
            <v>5450</v>
          </cell>
        </row>
        <row r="49">
          <cell r="A49">
            <v>47</v>
          </cell>
          <cell r="B49" t="str">
            <v>FLEXIBLE  TUBE 1종</v>
          </cell>
          <cell r="C49" t="str">
            <v>고장력방수 50C</v>
          </cell>
          <cell r="D49" t="str">
            <v>m</v>
          </cell>
          <cell r="G49">
            <v>742</v>
          </cell>
          <cell r="H49">
            <v>8800</v>
          </cell>
          <cell r="Q49">
            <v>8800</v>
          </cell>
          <cell r="R49">
            <v>0.1</v>
          </cell>
          <cell r="S49" t="str">
            <v>내선</v>
          </cell>
          <cell r="T49">
            <v>0.13</v>
          </cell>
        </row>
        <row r="50">
          <cell r="A50">
            <v>48</v>
          </cell>
          <cell r="B50" t="str">
            <v>FLEXIBLE  CONNECTOR</v>
          </cell>
          <cell r="C50" t="str">
            <v>방수용콘넥타50C-황동</v>
          </cell>
          <cell r="D50" t="str">
            <v>EA</v>
          </cell>
          <cell r="G50">
            <v>742</v>
          </cell>
          <cell r="H50">
            <v>7370</v>
          </cell>
          <cell r="Q50">
            <v>7370</v>
          </cell>
        </row>
        <row r="51">
          <cell r="A51">
            <v>49</v>
          </cell>
          <cell r="B51" t="str">
            <v>FLEXIBLE  TUBE 2종</v>
          </cell>
          <cell r="C51" t="str">
            <v>PLICA 방수 #15</v>
          </cell>
          <cell r="D51" t="str">
            <v>m</v>
          </cell>
          <cell r="G51">
            <v>743</v>
          </cell>
          <cell r="H51">
            <v>2370</v>
          </cell>
          <cell r="Q51">
            <v>2370</v>
          </cell>
          <cell r="R51">
            <v>0.1</v>
          </cell>
          <cell r="S51" t="str">
            <v>내선</v>
          </cell>
          <cell r="T51">
            <v>3.9E-2</v>
          </cell>
        </row>
        <row r="52">
          <cell r="A52">
            <v>50</v>
          </cell>
          <cell r="B52" t="str">
            <v>FLEXIBLE  TUBE 2종</v>
          </cell>
          <cell r="C52" t="str">
            <v>PLICA 방수 #17</v>
          </cell>
          <cell r="D52" t="str">
            <v>m</v>
          </cell>
          <cell r="G52">
            <v>743</v>
          </cell>
          <cell r="H52">
            <v>2650</v>
          </cell>
          <cell r="Q52">
            <v>2650</v>
          </cell>
          <cell r="R52">
            <v>0.1</v>
          </cell>
          <cell r="S52" t="str">
            <v>내선</v>
          </cell>
          <cell r="T52">
            <v>4.9000000000000002E-2</v>
          </cell>
        </row>
        <row r="53">
          <cell r="A53">
            <v>51</v>
          </cell>
          <cell r="B53" t="str">
            <v>FLEXIBLE  TUBE 2종</v>
          </cell>
          <cell r="C53" t="str">
            <v>PLICA 방수 #24</v>
          </cell>
          <cell r="D53" t="str">
            <v>m</v>
          </cell>
          <cell r="G53">
            <v>743</v>
          </cell>
          <cell r="H53">
            <v>3520</v>
          </cell>
          <cell r="Q53">
            <v>3520</v>
          </cell>
          <cell r="R53">
            <v>0.1</v>
          </cell>
          <cell r="S53" t="str">
            <v>내선</v>
          </cell>
          <cell r="T53">
            <v>6.3E-2</v>
          </cell>
        </row>
        <row r="54">
          <cell r="A54">
            <v>52</v>
          </cell>
          <cell r="B54" t="str">
            <v>FLEXIBLE  TUBE 2종</v>
          </cell>
          <cell r="C54" t="str">
            <v>PLICA 방수 #30</v>
          </cell>
          <cell r="D54" t="str">
            <v>EA</v>
          </cell>
          <cell r="G54">
            <v>743</v>
          </cell>
          <cell r="H54">
            <v>4560</v>
          </cell>
          <cell r="Q54">
            <v>4560</v>
          </cell>
          <cell r="R54">
            <v>0.1</v>
          </cell>
          <cell r="S54" t="str">
            <v>내선</v>
          </cell>
          <cell r="T54">
            <v>7.6999999999999999E-2</v>
          </cell>
        </row>
        <row r="55">
          <cell r="A55">
            <v>53</v>
          </cell>
          <cell r="B55" t="str">
            <v>노말 밴드</v>
          </cell>
          <cell r="C55" t="str">
            <v>ST  28C</v>
          </cell>
          <cell r="D55" t="str">
            <v>EA</v>
          </cell>
          <cell r="G55">
            <v>741</v>
          </cell>
          <cell r="H55">
            <v>1440</v>
          </cell>
          <cell r="Q55">
            <v>1440</v>
          </cell>
        </row>
        <row r="56">
          <cell r="A56">
            <v>54</v>
          </cell>
          <cell r="B56" t="str">
            <v>노말 밴드</v>
          </cell>
          <cell r="C56" t="str">
            <v>ST  36C</v>
          </cell>
          <cell r="D56" t="str">
            <v>EA</v>
          </cell>
          <cell r="G56">
            <v>741</v>
          </cell>
          <cell r="H56">
            <v>2240</v>
          </cell>
          <cell r="Q56">
            <v>2240</v>
          </cell>
        </row>
        <row r="57">
          <cell r="A57">
            <v>55</v>
          </cell>
          <cell r="B57" t="str">
            <v>노말 밴드</v>
          </cell>
          <cell r="C57" t="str">
            <v>ST  42C</v>
          </cell>
          <cell r="D57" t="str">
            <v>EA</v>
          </cell>
          <cell r="G57">
            <v>741</v>
          </cell>
          <cell r="H57">
            <v>2640</v>
          </cell>
          <cell r="Q57">
            <v>2640</v>
          </cell>
        </row>
        <row r="58">
          <cell r="A58">
            <v>56</v>
          </cell>
          <cell r="B58" t="str">
            <v>노말 밴드</v>
          </cell>
          <cell r="C58" t="str">
            <v>ST  54C</v>
          </cell>
          <cell r="D58" t="str">
            <v>EA</v>
          </cell>
          <cell r="G58">
            <v>741</v>
          </cell>
          <cell r="H58">
            <v>4000</v>
          </cell>
          <cell r="Q58">
            <v>4000</v>
          </cell>
        </row>
        <row r="59">
          <cell r="A59">
            <v>57</v>
          </cell>
          <cell r="B59" t="str">
            <v>노말 밴드</v>
          </cell>
          <cell r="C59" t="str">
            <v>ST  104C</v>
          </cell>
          <cell r="D59" t="str">
            <v>EA</v>
          </cell>
          <cell r="G59">
            <v>741</v>
          </cell>
          <cell r="H59">
            <v>18400</v>
          </cell>
          <cell r="Q59">
            <v>18400</v>
          </cell>
        </row>
        <row r="60">
          <cell r="A60">
            <v>58</v>
          </cell>
          <cell r="B60" t="str">
            <v>FLEXIBLE  CONNECTOR</v>
          </cell>
          <cell r="C60" t="str">
            <v>PLICA 방수 #24</v>
          </cell>
          <cell r="D60" t="str">
            <v>EA</v>
          </cell>
          <cell r="G60">
            <v>743</v>
          </cell>
          <cell r="H60">
            <v>1010</v>
          </cell>
          <cell r="Q60">
            <v>1010</v>
          </cell>
        </row>
        <row r="61">
          <cell r="A61">
            <v>59</v>
          </cell>
          <cell r="B61" t="str">
            <v>FLEXIBLE  CONNECTOR</v>
          </cell>
          <cell r="C61" t="str">
            <v>PLICA 방수 #30</v>
          </cell>
          <cell r="D61" t="str">
            <v>EA</v>
          </cell>
          <cell r="G61">
            <v>743</v>
          </cell>
          <cell r="H61">
            <v>1620</v>
          </cell>
          <cell r="Q61">
            <v>1620</v>
          </cell>
        </row>
        <row r="62">
          <cell r="A62">
            <v>60</v>
          </cell>
          <cell r="B62" t="str">
            <v>노말 밴드</v>
          </cell>
          <cell r="C62" t="str">
            <v>HI-PVC  28C</v>
          </cell>
          <cell r="D62" t="str">
            <v>EA</v>
          </cell>
          <cell r="G62">
            <v>745</v>
          </cell>
          <cell r="H62">
            <v>800</v>
          </cell>
          <cell r="Q62">
            <v>800</v>
          </cell>
        </row>
        <row r="63">
          <cell r="A63">
            <v>61</v>
          </cell>
          <cell r="B63" t="str">
            <v>노말 밴드</v>
          </cell>
          <cell r="C63" t="str">
            <v>HI-PVC  36C</v>
          </cell>
          <cell r="D63" t="str">
            <v>EA</v>
          </cell>
          <cell r="G63">
            <v>745</v>
          </cell>
          <cell r="H63">
            <v>900</v>
          </cell>
          <cell r="Q63">
            <v>900</v>
          </cell>
        </row>
        <row r="64">
          <cell r="A64">
            <v>62</v>
          </cell>
          <cell r="B64" t="str">
            <v>노말 밴드</v>
          </cell>
          <cell r="C64" t="str">
            <v>HI-PVC  42C</v>
          </cell>
          <cell r="D64" t="str">
            <v>EA</v>
          </cell>
          <cell r="G64">
            <v>745</v>
          </cell>
          <cell r="H64">
            <v>1200</v>
          </cell>
          <cell r="Q64">
            <v>1200</v>
          </cell>
        </row>
        <row r="65">
          <cell r="A65">
            <v>63</v>
          </cell>
          <cell r="Q65" t="str">
            <v/>
          </cell>
        </row>
        <row r="66">
          <cell r="A66">
            <v>64</v>
          </cell>
          <cell r="Q66" t="str">
            <v/>
          </cell>
        </row>
        <row r="67">
          <cell r="A67">
            <v>65</v>
          </cell>
          <cell r="B67" t="str">
            <v xml:space="preserve">전선 </v>
          </cell>
          <cell r="C67" t="str">
            <v>IV   1.6</v>
          </cell>
          <cell r="D67" t="str">
            <v>m</v>
          </cell>
          <cell r="G67">
            <v>714</v>
          </cell>
          <cell r="H67">
            <v>69</v>
          </cell>
          <cell r="Q67">
            <v>69</v>
          </cell>
          <cell r="R67">
            <v>0.1</v>
          </cell>
          <cell r="S67" t="str">
            <v>내선</v>
          </cell>
          <cell r="T67">
            <v>0.01</v>
          </cell>
          <cell r="U67" t="str">
            <v>내선</v>
          </cell>
          <cell r="V67">
            <v>8.0000000000000002E-3</v>
          </cell>
          <cell r="Y67" t="str">
            <v>바닥배선 :80%</v>
          </cell>
        </row>
        <row r="68">
          <cell r="A68">
            <v>66</v>
          </cell>
          <cell r="B68" t="str">
            <v xml:space="preserve">전선 </v>
          </cell>
          <cell r="C68" t="str">
            <v>IV   2.0</v>
          </cell>
          <cell r="D68" t="str">
            <v>m</v>
          </cell>
          <cell r="G68">
            <v>714</v>
          </cell>
          <cell r="H68">
            <v>103</v>
          </cell>
          <cell r="Q68">
            <v>103</v>
          </cell>
          <cell r="R68">
            <v>0.1</v>
          </cell>
          <cell r="S68" t="str">
            <v>내선</v>
          </cell>
          <cell r="T68">
            <v>0.01</v>
          </cell>
          <cell r="U68" t="str">
            <v>내선</v>
          </cell>
          <cell r="V68">
            <v>8.0000000000000002E-3</v>
          </cell>
          <cell r="Y68" t="str">
            <v>바닥배선 :80%</v>
          </cell>
        </row>
        <row r="69">
          <cell r="A69">
            <v>67</v>
          </cell>
          <cell r="B69" t="str">
            <v xml:space="preserve">전선 </v>
          </cell>
          <cell r="C69" t="str">
            <v>IV   5.5sq</v>
          </cell>
          <cell r="D69" t="str">
            <v>m</v>
          </cell>
          <cell r="G69">
            <v>714</v>
          </cell>
          <cell r="H69">
            <v>196</v>
          </cell>
          <cell r="Q69">
            <v>196</v>
          </cell>
          <cell r="R69">
            <v>0.1</v>
          </cell>
          <cell r="S69" t="str">
            <v>내선</v>
          </cell>
          <cell r="T69">
            <v>0.01</v>
          </cell>
          <cell r="U69" t="str">
            <v>내선</v>
          </cell>
          <cell r="V69">
            <v>8.0000000000000002E-3</v>
          </cell>
          <cell r="Y69" t="str">
            <v>바닥배선 :80%</v>
          </cell>
        </row>
        <row r="70">
          <cell r="A70">
            <v>68</v>
          </cell>
          <cell r="B70" t="str">
            <v xml:space="preserve">전선 </v>
          </cell>
          <cell r="C70" t="str">
            <v>IV   8sq</v>
          </cell>
          <cell r="D70" t="str">
            <v>m</v>
          </cell>
          <cell r="G70">
            <v>714</v>
          </cell>
          <cell r="H70">
            <v>277</v>
          </cell>
          <cell r="Q70">
            <v>277</v>
          </cell>
          <cell r="R70">
            <v>0.1</v>
          </cell>
          <cell r="S70" t="str">
            <v>내선</v>
          </cell>
          <cell r="T70">
            <v>0.02</v>
          </cell>
          <cell r="U70" t="str">
            <v>내선</v>
          </cell>
          <cell r="V70">
            <v>1.6E-2</v>
          </cell>
          <cell r="Y70" t="str">
            <v>바닥배선 :80%</v>
          </cell>
        </row>
        <row r="71">
          <cell r="A71">
            <v>69</v>
          </cell>
          <cell r="B71" t="str">
            <v xml:space="preserve">전선 </v>
          </cell>
          <cell r="C71" t="str">
            <v>IV   14sq</v>
          </cell>
          <cell r="D71" t="str">
            <v>m</v>
          </cell>
          <cell r="G71">
            <v>714</v>
          </cell>
          <cell r="H71">
            <v>543</v>
          </cell>
          <cell r="Q71">
            <v>543</v>
          </cell>
          <cell r="R71">
            <v>0.1</v>
          </cell>
          <cell r="S71" t="str">
            <v>내선</v>
          </cell>
          <cell r="T71">
            <v>0.02</v>
          </cell>
          <cell r="U71" t="str">
            <v>내선</v>
          </cell>
          <cell r="V71">
            <v>1.6E-2</v>
          </cell>
          <cell r="Y71" t="str">
            <v>바닥배선 :80%</v>
          </cell>
        </row>
        <row r="72">
          <cell r="A72">
            <v>70</v>
          </cell>
          <cell r="B72" t="str">
            <v xml:space="preserve">전선 </v>
          </cell>
          <cell r="C72" t="str">
            <v>IV   22sq</v>
          </cell>
          <cell r="D72" t="str">
            <v>m</v>
          </cell>
          <cell r="G72">
            <v>714</v>
          </cell>
          <cell r="H72">
            <v>830</v>
          </cell>
          <cell r="Q72">
            <v>830</v>
          </cell>
          <cell r="R72">
            <v>0.1</v>
          </cell>
          <cell r="S72" t="str">
            <v>내선</v>
          </cell>
          <cell r="T72">
            <v>3.1E-2</v>
          </cell>
          <cell r="U72" t="str">
            <v>내선</v>
          </cell>
          <cell r="V72">
            <v>2.5000000000000001E-2</v>
          </cell>
          <cell r="Y72" t="str">
            <v>바닥배선 :80%</v>
          </cell>
        </row>
        <row r="73">
          <cell r="A73">
            <v>71</v>
          </cell>
          <cell r="B73" t="str">
            <v xml:space="preserve">전선 </v>
          </cell>
          <cell r="C73" t="str">
            <v>IV   38sq</v>
          </cell>
          <cell r="D73" t="str">
            <v>m</v>
          </cell>
          <cell r="G73">
            <v>714</v>
          </cell>
          <cell r="H73">
            <v>1321</v>
          </cell>
          <cell r="Q73">
            <v>1321</v>
          </cell>
          <cell r="R73">
            <v>0.1</v>
          </cell>
          <cell r="S73" t="str">
            <v>내선</v>
          </cell>
          <cell r="T73">
            <v>3.1E-2</v>
          </cell>
          <cell r="U73" t="str">
            <v>내선</v>
          </cell>
          <cell r="V73">
            <v>2.5000000000000001E-2</v>
          </cell>
          <cell r="Y73" t="str">
            <v>바닥배선 :80%</v>
          </cell>
        </row>
        <row r="74">
          <cell r="A74">
            <v>72</v>
          </cell>
          <cell r="Q74" t="str">
            <v/>
          </cell>
        </row>
        <row r="75">
          <cell r="A75">
            <v>73</v>
          </cell>
          <cell r="Q75" t="str">
            <v/>
          </cell>
        </row>
        <row r="76">
          <cell r="A76">
            <v>74</v>
          </cell>
          <cell r="Q76" t="str">
            <v/>
          </cell>
        </row>
        <row r="77">
          <cell r="A77">
            <v>75</v>
          </cell>
          <cell r="B77" t="str">
            <v xml:space="preserve">전선 </v>
          </cell>
          <cell r="C77" t="str">
            <v>GV   2.0sq</v>
          </cell>
          <cell r="D77" t="str">
            <v>m</v>
          </cell>
          <cell r="G77">
            <v>715</v>
          </cell>
          <cell r="H77">
            <v>177</v>
          </cell>
          <cell r="Q77">
            <v>177</v>
          </cell>
          <cell r="R77">
            <v>0.1</v>
          </cell>
          <cell r="S77" t="str">
            <v>내선</v>
          </cell>
          <cell r="T77">
            <v>0.01</v>
          </cell>
          <cell r="U77" t="str">
            <v>내선</v>
          </cell>
          <cell r="V77">
            <v>8.0000000000000002E-3</v>
          </cell>
          <cell r="Y77" t="str">
            <v>바닥배선 :80%</v>
          </cell>
        </row>
        <row r="78">
          <cell r="A78">
            <v>76</v>
          </cell>
          <cell r="B78" t="str">
            <v xml:space="preserve">전선 </v>
          </cell>
          <cell r="C78" t="str">
            <v>GV   3.5sq</v>
          </cell>
          <cell r="D78" t="str">
            <v>m</v>
          </cell>
          <cell r="G78">
            <v>715</v>
          </cell>
          <cell r="H78">
            <v>239</v>
          </cell>
          <cell r="Q78">
            <v>239</v>
          </cell>
          <cell r="R78">
            <v>0.1</v>
          </cell>
          <cell r="S78" t="str">
            <v>내선</v>
          </cell>
          <cell r="T78">
            <v>0.01</v>
          </cell>
          <cell r="U78" t="str">
            <v>내선</v>
          </cell>
          <cell r="V78">
            <v>8.0000000000000002E-3</v>
          </cell>
          <cell r="Y78" t="str">
            <v>바닥배선 :80%</v>
          </cell>
        </row>
        <row r="79">
          <cell r="A79">
            <v>77</v>
          </cell>
          <cell r="B79" t="str">
            <v xml:space="preserve">전선 </v>
          </cell>
          <cell r="C79" t="str">
            <v>GV   5.5sq</v>
          </cell>
          <cell r="D79" t="str">
            <v>m</v>
          </cell>
          <cell r="G79">
            <v>715</v>
          </cell>
          <cell r="H79">
            <v>324</v>
          </cell>
          <cell r="Q79">
            <v>324</v>
          </cell>
          <cell r="R79">
            <v>0.1</v>
          </cell>
          <cell r="S79" t="str">
            <v>내선</v>
          </cell>
          <cell r="T79">
            <v>0.01</v>
          </cell>
          <cell r="U79" t="str">
            <v>내선</v>
          </cell>
          <cell r="V79">
            <v>8.0000000000000002E-3</v>
          </cell>
          <cell r="Y79" t="str">
            <v>바닥배선 :80%</v>
          </cell>
        </row>
        <row r="80">
          <cell r="A80">
            <v>78</v>
          </cell>
          <cell r="B80" t="str">
            <v xml:space="preserve">전선 </v>
          </cell>
          <cell r="C80" t="str">
            <v>GV   8sq</v>
          </cell>
          <cell r="D80" t="str">
            <v>m</v>
          </cell>
          <cell r="G80">
            <v>715</v>
          </cell>
          <cell r="H80">
            <v>495</v>
          </cell>
          <cell r="Q80">
            <v>495</v>
          </cell>
          <cell r="R80">
            <v>0.1</v>
          </cell>
          <cell r="S80" t="str">
            <v>내선</v>
          </cell>
          <cell r="T80">
            <v>0.02</v>
          </cell>
          <cell r="U80" t="str">
            <v>내선</v>
          </cell>
          <cell r="V80">
            <v>1.6E-2</v>
          </cell>
          <cell r="Y80" t="str">
            <v>바닥배선 :80%</v>
          </cell>
        </row>
        <row r="81">
          <cell r="A81">
            <v>79</v>
          </cell>
          <cell r="B81" t="str">
            <v xml:space="preserve">전선 </v>
          </cell>
          <cell r="C81" t="str">
            <v>GV   14sq</v>
          </cell>
          <cell r="D81" t="str">
            <v>m</v>
          </cell>
          <cell r="G81">
            <v>715</v>
          </cell>
          <cell r="H81">
            <v>835</v>
          </cell>
          <cell r="Q81">
            <v>835</v>
          </cell>
          <cell r="R81">
            <v>0.1</v>
          </cell>
          <cell r="S81" t="str">
            <v>내선</v>
          </cell>
          <cell r="T81">
            <v>0.02</v>
          </cell>
          <cell r="U81" t="str">
            <v>내선</v>
          </cell>
          <cell r="V81">
            <v>1.6E-2</v>
          </cell>
          <cell r="Y81" t="str">
            <v>바닥배선 :80%</v>
          </cell>
        </row>
        <row r="82">
          <cell r="A82">
            <v>80</v>
          </cell>
          <cell r="B82" t="str">
            <v xml:space="preserve">전선 </v>
          </cell>
          <cell r="C82" t="str">
            <v>GV   22sq</v>
          </cell>
          <cell r="D82" t="str">
            <v>m</v>
          </cell>
          <cell r="G82">
            <v>715</v>
          </cell>
          <cell r="H82">
            <v>1159</v>
          </cell>
          <cell r="Q82">
            <v>1159</v>
          </cell>
          <cell r="R82">
            <v>0.1</v>
          </cell>
          <cell r="S82" t="str">
            <v>내선</v>
          </cell>
          <cell r="T82">
            <v>3.1E-2</v>
          </cell>
          <cell r="U82" t="str">
            <v>내선</v>
          </cell>
          <cell r="V82">
            <v>2.5000000000000001E-2</v>
          </cell>
          <cell r="Y82" t="str">
            <v>바닥배선 :80%</v>
          </cell>
        </row>
        <row r="83">
          <cell r="A83">
            <v>81</v>
          </cell>
          <cell r="B83" t="str">
            <v xml:space="preserve">전선 </v>
          </cell>
          <cell r="C83" t="str">
            <v>GV   38sq</v>
          </cell>
          <cell r="D83" t="str">
            <v>m</v>
          </cell>
          <cell r="G83">
            <v>715</v>
          </cell>
          <cell r="H83">
            <v>1746</v>
          </cell>
          <cell r="Q83">
            <v>1746</v>
          </cell>
          <cell r="R83">
            <v>0.1</v>
          </cell>
          <cell r="S83" t="str">
            <v>내선</v>
          </cell>
          <cell r="T83">
            <v>3.1E-2</v>
          </cell>
          <cell r="U83" t="str">
            <v>내선</v>
          </cell>
          <cell r="V83">
            <v>2.5000000000000001E-2</v>
          </cell>
          <cell r="Y83" t="str">
            <v>바닥배선 :80%</v>
          </cell>
        </row>
        <row r="84">
          <cell r="A84">
            <v>82</v>
          </cell>
          <cell r="B84" t="str">
            <v xml:space="preserve">전선 </v>
          </cell>
          <cell r="C84" t="str">
            <v>GV   60sq</v>
          </cell>
          <cell r="D84" t="str">
            <v>m</v>
          </cell>
          <cell r="G84">
            <v>715</v>
          </cell>
          <cell r="H84">
            <v>2760</v>
          </cell>
          <cell r="Q84">
            <v>2760</v>
          </cell>
          <cell r="R84">
            <v>0.1</v>
          </cell>
          <cell r="S84" t="str">
            <v>내선</v>
          </cell>
          <cell r="T84">
            <v>5.1999999999999998E-2</v>
          </cell>
          <cell r="U84" t="str">
            <v>내선</v>
          </cell>
          <cell r="V84">
            <v>4.2000000000000003E-2</v>
          </cell>
          <cell r="Y84" t="str">
            <v>바닥배선 :80%</v>
          </cell>
        </row>
        <row r="85">
          <cell r="A85">
            <v>83</v>
          </cell>
          <cell r="B85" t="str">
            <v xml:space="preserve">전선 </v>
          </cell>
          <cell r="C85" t="str">
            <v>GV   100sq</v>
          </cell>
          <cell r="D85" t="str">
            <v>m</v>
          </cell>
          <cell r="G85">
            <v>715</v>
          </cell>
          <cell r="H85">
            <v>4112</v>
          </cell>
          <cell r="Q85">
            <v>4112</v>
          </cell>
          <cell r="R85">
            <v>0.1</v>
          </cell>
          <cell r="S85" t="str">
            <v>내선</v>
          </cell>
          <cell r="T85">
            <v>6.4000000000000001E-2</v>
          </cell>
          <cell r="U85" t="str">
            <v>내선</v>
          </cell>
          <cell r="V85">
            <v>5.0999999999999997E-2</v>
          </cell>
          <cell r="Y85" t="str">
            <v>바닥배선 :80%</v>
          </cell>
        </row>
        <row r="86">
          <cell r="A86">
            <v>84</v>
          </cell>
          <cell r="Q86" t="str">
            <v/>
          </cell>
        </row>
        <row r="87">
          <cell r="A87">
            <v>85</v>
          </cell>
          <cell r="Q87" t="str">
            <v/>
          </cell>
        </row>
        <row r="88">
          <cell r="A88">
            <v>86</v>
          </cell>
          <cell r="Q88" t="str">
            <v/>
          </cell>
        </row>
        <row r="89">
          <cell r="A89">
            <v>87</v>
          </cell>
          <cell r="B89" t="str">
            <v>동 피뢰침H:7.5M이하</v>
          </cell>
          <cell r="C89" t="str">
            <v>大14×430㎜</v>
          </cell>
          <cell r="D89" t="str">
            <v>EA</v>
          </cell>
          <cell r="G89">
            <v>800</v>
          </cell>
          <cell r="H89">
            <v>10800</v>
          </cell>
          <cell r="Q89">
            <v>10800</v>
          </cell>
          <cell r="S89" t="str">
            <v>내선</v>
          </cell>
          <cell r="T89">
            <v>0.89999999999999991</v>
          </cell>
          <cell r="U89" t="str">
            <v>내선</v>
          </cell>
          <cell r="V89">
            <v>1.5</v>
          </cell>
          <cell r="Y89" t="str">
            <v>발판좋은곳(철탑)60%</v>
          </cell>
        </row>
        <row r="90">
          <cell r="A90">
            <v>88</v>
          </cell>
          <cell r="B90" t="str">
            <v>동 피뢰침H:10M이하</v>
          </cell>
          <cell r="C90" t="str">
            <v>大14×430㎜</v>
          </cell>
          <cell r="D90" t="str">
            <v>EA</v>
          </cell>
          <cell r="G90">
            <v>800</v>
          </cell>
          <cell r="H90">
            <v>10800</v>
          </cell>
          <cell r="Q90">
            <v>10800</v>
          </cell>
          <cell r="S90" t="str">
            <v>내선</v>
          </cell>
          <cell r="T90">
            <v>1.1399999999999999</v>
          </cell>
          <cell r="U90" t="str">
            <v>내선</v>
          </cell>
          <cell r="V90">
            <v>1.9</v>
          </cell>
          <cell r="Y90" t="str">
            <v>*배선,접지물포함</v>
          </cell>
        </row>
        <row r="91">
          <cell r="A91">
            <v>89</v>
          </cell>
          <cell r="B91" t="str">
            <v>동 피뢰침H:15M이하</v>
          </cell>
          <cell r="C91" t="str">
            <v>大14×430㎜</v>
          </cell>
          <cell r="D91" t="str">
            <v>EA</v>
          </cell>
          <cell r="G91">
            <v>800</v>
          </cell>
          <cell r="H91">
            <v>10800</v>
          </cell>
          <cell r="Q91">
            <v>10800</v>
          </cell>
          <cell r="U91" t="str">
            <v>배전</v>
          </cell>
          <cell r="V91">
            <v>2.6</v>
          </cell>
          <cell r="Y91" t="str">
            <v>*전주설치는배전전공</v>
          </cell>
        </row>
        <row r="92">
          <cell r="A92">
            <v>90</v>
          </cell>
          <cell r="B92" t="str">
            <v>동 피뢰침H:20M이하</v>
          </cell>
          <cell r="C92" t="str">
            <v>大14×430㎜</v>
          </cell>
          <cell r="D92" t="str">
            <v>EA</v>
          </cell>
          <cell r="G92">
            <v>800</v>
          </cell>
          <cell r="H92">
            <v>10800</v>
          </cell>
          <cell r="Q92">
            <v>10800</v>
          </cell>
          <cell r="U92" t="str">
            <v>배전</v>
          </cell>
          <cell r="V92">
            <v>3.4</v>
          </cell>
          <cell r="Y92" t="str">
            <v>상동</v>
          </cell>
        </row>
        <row r="93">
          <cell r="A93">
            <v>91</v>
          </cell>
          <cell r="B93" t="str">
            <v>동 피뢰침H:7.5M이하</v>
          </cell>
          <cell r="C93" t="str">
            <v>中14×320㎜</v>
          </cell>
          <cell r="D93" t="str">
            <v>EA</v>
          </cell>
          <cell r="G93">
            <v>800</v>
          </cell>
          <cell r="H93">
            <v>9560</v>
          </cell>
          <cell r="Q93">
            <v>9560</v>
          </cell>
          <cell r="S93" t="str">
            <v>내선</v>
          </cell>
          <cell r="T93">
            <v>0.89999999999999991</v>
          </cell>
          <cell r="U93" t="str">
            <v>내선</v>
          </cell>
          <cell r="V93">
            <v>1.5</v>
          </cell>
          <cell r="Y93" t="str">
            <v>상동</v>
          </cell>
        </row>
        <row r="94">
          <cell r="A94">
            <v>92</v>
          </cell>
          <cell r="B94" t="str">
            <v>동 피뢰침H:10M이하</v>
          </cell>
          <cell r="C94" t="str">
            <v>中14×320㎜</v>
          </cell>
          <cell r="D94" t="str">
            <v>EA</v>
          </cell>
          <cell r="G94">
            <v>800</v>
          </cell>
          <cell r="H94">
            <v>9560</v>
          </cell>
          <cell r="Q94">
            <v>9560</v>
          </cell>
          <cell r="S94" t="str">
            <v>내선</v>
          </cell>
          <cell r="T94">
            <v>1.1399999999999999</v>
          </cell>
          <cell r="U94" t="str">
            <v>내선</v>
          </cell>
          <cell r="V94">
            <v>1.9</v>
          </cell>
          <cell r="Y94" t="str">
            <v>상동</v>
          </cell>
        </row>
        <row r="95">
          <cell r="A95">
            <v>93</v>
          </cell>
          <cell r="B95" t="str">
            <v>동 피뢰침H:15M이하</v>
          </cell>
          <cell r="C95" t="str">
            <v>中14×320㎜</v>
          </cell>
          <cell r="D95" t="str">
            <v>EA</v>
          </cell>
          <cell r="G95">
            <v>800</v>
          </cell>
          <cell r="H95">
            <v>9560</v>
          </cell>
          <cell r="Q95">
            <v>9560</v>
          </cell>
          <cell r="U95" t="str">
            <v>배전</v>
          </cell>
          <cell r="V95">
            <v>2.6</v>
          </cell>
          <cell r="Y95" t="str">
            <v>상동</v>
          </cell>
        </row>
        <row r="96">
          <cell r="A96">
            <v>94</v>
          </cell>
          <cell r="B96" t="str">
            <v>동 피뢰침H:20M이하</v>
          </cell>
          <cell r="C96" t="str">
            <v>中14×320㎜</v>
          </cell>
          <cell r="D96" t="str">
            <v>EA</v>
          </cell>
          <cell r="G96">
            <v>800</v>
          </cell>
          <cell r="H96">
            <v>9560</v>
          </cell>
          <cell r="Q96">
            <v>9560</v>
          </cell>
          <cell r="U96" t="str">
            <v>배전</v>
          </cell>
          <cell r="V96">
            <v>3.4</v>
          </cell>
          <cell r="Y96" t="str">
            <v>상동</v>
          </cell>
        </row>
        <row r="97">
          <cell r="A97">
            <v>95</v>
          </cell>
          <cell r="Q97" t="str">
            <v/>
          </cell>
        </row>
        <row r="98">
          <cell r="A98">
            <v>96</v>
          </cell>
          <cell r="B98" t="str">
            <v>접지봉</v>
          </cell>
          <cell r="C98" t="str">
            <v>φ14×1000㎜(동피복)</v>
          </cell>
          <cell r="D98" t="str">
            <v>EA</v>
          </cell>
          <cell r="G98">
            <v>800</v>
          </cell>
          <cell r="H98">
            <v>2700</v>
          </cell>
          <cell r="Q98">
            <v>2700</v>
          </cell>
          <cell r="S98" t="str">
            <v>내선</v>
          </cell>
          <cell r="T98">
            <v>0.2</v>
          </cell>
          <cell r="U98" t="str">
            <v>보인</v>
          </cell>
          <cell r="V98">
            <v>0.1</v>
          </cell>
        </row>
        <row r="99">
          <cell r="A99">
            <v>97</v>
          </cell>
          <cell r="B99" t="str">
            <v>접지봉</v>
          </cell>
          <cell r="C99" t="str">
            <v>φ16×1800㎜(동피복)</v>
          </cell>
          <cell r="D99" t="str">
            <v>EA</v>
          </cell>
          <cell r="G99">
            <v>800</v>
          </cell>
          <cell r="H99">
            <v>3820</v>
          </cell>
          <cell r="Q99">
            <v>3820</v>
          </cell>
          <cell r="S99" t="str">
            <v>내선</v>
          </cell>
          <cell r="T99">
            <v>0.2</v>
          </cell>
          <cell r="U99" t="str">
            <v>보인</v>
          </cell>
          <cell r="V99">
            <v>0.1</v>
          </cell>
        </row>
        <row r="100">
          <cell r="A100">
            <v>98</v>
          </cell>
          <cell r="B100" t="str">
            <v>접지봉</v>
          </cell>
          <cell r="C100" t="str">
            <v>φ18×2400㎜(동피복)</v>
          </cell>
          <cell r="D100" t="str">
            <v>EA</v>
          </cell>
          <cell r="G100">
            <v>800</v>
          </cell>
          <cell r="H100">
            <v>5280</v>
          </cell>
          <cell r="Q100">
            <v>5280</v>
          </cell>
          <cell r="S100" t="str">
            <v>내선</v>
          </cell>
          <cell r="T100">
            <v>0.2</v>
          </cell>
          <cell r="U100" t="str">
            <v>보인</v>
          </cell>
          <cell r="V100">
            <v>0.1</v>
          </cell>
        </row>
        <row r="101">
          <cell r="A101">
            <v>99</v>
          </cell>
          <cell r="B101" t="str">
            <v>접지봉</v>
          </cell>
          <cell r="C101" t="str">
            <v>φ16×1800㎜-3EA</v>
          </cell>
          <cell r="D101" t="str">
            <v>조</v>
          </cell>
          <cell r="Q101">
            <v>0</v>
          </cell>
          <cell r="S101" t="str">
            <v>내선</v>
          </cell>
          <cell r="T101">
            <v>0.45</v>
          </cell>
          <cell r="U101" t="str">
            <v>보인</v>
          </cell>
          <cell r="V101">
            <v>0.23</v>
          </cell>
        </row>
        <row r="102">
          <cell r="A102">
            <v>100</v>
          </cell>
          <cell r="Q102" t="str">
            <v/>
          </cell>
        </row>
        <row r="103">
          <cell r="A103">
            <v>101</v>
          </cell>
          <cell r="B103" t="str">
            <v xml:space="preserve">전선 </v>
          </cell>
          <cell r="C103" t="str">
            <v>HIV   1.2</v>
          </cell>
          <cell r="D103" t="str">
            <v>m</v>
          </cell>
          <cell r="G103">
            <v>714</v>
          </cell>
          <cell r="H103">
            <v>45</v>
          </cell>
          <cell r="Q103">
            <v>45</v>
          </cell>
          <cell r="R103">
            <v>0.1</v>
          </cell>
          <cell r="S103" t="str">
            <v>내선</v>
          </cell>
          <cell r="T103">
            <v>0.01</v>
          </cell>
        </row>
        <row r="104">
          <cell r="A104">
            <v>102</v>
          </cell>
          <cell r="B104" t="str">
            <v xml:space="preserve">전선 </v>
          </cell>
          <cell r="C104" t="str">
            <v>HIV   1.6</v>
          </cell>
          <cell r="D104" t="str">
            <v>m</v>
          </cell>
          <cell r="G104">
            <v>714</v>
          </cell>
          <cell r="H104">
            <v>73</v>
          </cell>
          <cell r="Q104">
            <v>73</v>
          </cell>
          <cell r="R104">
            <v>0.1</v>
          </cell>
          <cell r="S104" t="str">
            <v>내선</v>
          </cell>
          <cell r="T104">
            <v>0.01</v>
          </cell>
        </row>
        <row r="105">
          <cell r="A105">
            <v>103</v>
          </cell>
          <cell r="B105" t="str">
            <v xml:space="preserve">전선 </v>
          </cell>
          <cell r="C105" t="str">
            <v>HIV   2.0</v>
          </cell>
          <cell r="D105" t="str">
            <v>m</v>
          </cell>
          <cell r="G105">
            <v>714</v>
          </cell>
          <cell r="H105">
            <v>107</v>
          </cell>
          <cell r="Q105">
            <v>107</v>
          </cell>
          <cell r="R105">
            <v>0.1</v>
          </cell>
          <cell r="S105" t="str">
            <v>내선</v>
          </cell>
          <cell r="T105">
            <v>0.01</v>
          </cell>
        </row>
        <row r="106">
          <cell r="A106">
            <v>104</v>
          </cell>
          <cell r="B106" t="str">
            <v xml:space="preserve">전선 </v>
          </cell>
          <cell r="C106" t="str">
            <v>HIV   5.5sq</v>
          </cell>
          <cell r="D106" t="str">
            <v>m</v>
          </cell>
          <cell r="G106">
            <v>714</v>
          </cell>
          <cell r="H106">
            <v>209</v>
          </cell>
          <cell r="Q106">
            <v>209</v>
          </cell>
          <cell r="R106">
            <v>0.1</v>
          </cell>
          <cell r="S106" t="str">
            <v>내선</v>
          </cell>
          <cell r="T106">
            <v>0.01</v>
          </cell>
        </row>
        <row r="107">
          <cell r="A107">
            <v>105</v>
          </cell>
          <cell r="B107" t="str">
            <v xml:space="preserve">전선 </v>
          </cell>
          <cell r="C107" t="str">
            <v>HIV   8sq</v>
          </cell>
          <cell r="D107" t="str">
            <v>m</v>
          </cell>
          <cell r="G107">
            <v>714</v>
          </cell>
          <cell r="H107">
            <v>296</v>
          </cell>
          <cell r="Q107">
            <v>296</v>
          </cell>
          <cell r="R107">
            <v>0.1</v>
          </cell>
          <cell r="S107" t="str">
            <v>내선</v>
          </cell>
          <cell r="T107">
            <v>0.02</v>
          </cell>
        </row>
        <row r="108">
          <cell r="A108">
            <v>106</v>
          </cell>
          <cell r="B108" t="str">
            <v xml:space="preserve">전선 </v>
          </cell>
          <cell r="C108" t="str">
            <v>HIV   14sq</v>
          </cell>
          <cell r="D108" t="str">
            <v>m</v>
          </cell>
          <cell r="G108">
            <v>714</v>
          </cell>
          <cell r="H108">
            <v>583</v>
          </cell>
          <cell r="Q108">
            <v>583</v>
          </cell>
          <cell r="R108">
            <v>0.1</v>
          </cell>
          <cell r="S108" t="str">
            <v>내선</v>
          </cell>
          <cell r="T108">
            <v>0.02</v>
          </cell>
        </row>
        <row r="109">
          <cell r="A109">
            <v>107</v>
          </cell>
          <cell r="B109" t="str">
            <v xml:space="preserve">전선 </v>
          </cell>
          <cell r="C109" t="str">
            <v>HIV   22sq</v>
          </cell>
          <cell r="D109" t="str">
            <v>m</v>
          </cell>
          <cell r="G109">
            <v>714</v>
          </cell>
          <cell r="H109">
            <v>888</v>
          </cell>
          <cell r="Q109">
            <v>888</v>
          </cell>
          <cell r="R109">
            <v>0.1</v>
          </cell>
          <cell r="S109" t="str">
            <v>내선</v>
          </cell>
          <cell r="T109">
            <v>3.1E-2</v>
          </cell>
        </row>
        <row r="110">
          <cell r="A110">
            <v>108</v>
          </cell>
          <cell r="B110" t="str">
            <v xml:space="preserve">전선 </v>
          </cell>
          <cell r="C110" t="str">
            <v>HIV   38sq</v>
          </cell>
          <cell r="D110" t="str">
            <v>m</v>
          </cell>
          <cell r="G110">
            <v>714</v>
          </cell>
          <cell r="H110">
            <v>1414</v>
          </cell>
          <cell r="Q110">
            <v>1414</v>
          </cell>
          <cell r="R110">
            <v>0.1</v>
          </cell>
          <cell r="S110" t="str">
            <v>내선</v>
          </cell>
          <cell r="T110">
            <v>3.1E-2</v>
          </cell>
        </row>
        <row r="111">
          <cell r="A111">
            <v>109</v>
          </cell>
          <cell r="Q111" t="str">
            <v/>
          </cell>
        </row>
        <row r="112">
          <cell r="A112">
            <v>110</v>
          </cell>
          <cell r="Q112" t="str">
            <v/>
          </cell>
        </row>
        <row r="113">
          <cell r="A113">
            <v>111</v>
          </cell>
          <cell r="Q113" t="str">
            <v/>
          </cell>
        </row>
        <row r="114">
          <cell r="A114">
            <v>112</v>
          </cell>
          <cell r="B114" t="str">
            <v>전화선</v>
          </cell>
          <cell r="C114" t="str">
            <v>TIV 0.8/2C</v>
          </cell>
          <cell r="D114" t="str">
            <v>m</v>
          </cell>
          <cell r="G114">
            <v>731</v>
          </cell>
          <cell r="H114">
            <v>60</v>
          </cell>
          <cell r="Q114">
            <v>60</v>
          </cell>
          <cell r="R114">
            <v>0.1</v>
          </cell>
          <cell r="S114" t="str">
            <v>통내</v>
          </cell>
          <cell r="T114">
            <v>1.4999999999999999E-2</v>
          </cell>
        </row>
        <row r="115">
          <cell r="A115">
            <v>113</v>
          </cell>
          <cell r="B115" t="str">
            <v>전화선</v>
          </cell>
          <cell r="C115" t="str">
            <v>TIV 1.0/2C</v>
          </cell>
          <cell r="D115" t="str">
            <v>m</v>
          </cell>
          <cell r="G115">
            <v>731</v>
          </cell>
          <cell r="H115">
            <v>113</v>
          </cell>
          <cell r="Q115">
            <v>113</v>
          </cell>
          <cell r="R115">
            <v>0.1</v>
          </cell>
          <cell r="S115" t="str">
            <v>통내</v>
          </cell>
          <cell r="T115">
            <v>1.4999999999999999E-2</v>
          </cell>
        </row>
        <row r="116">
          <cell r="A116">
            <v>114</v>
          </cell>
          <cell r="B116" t="str">
            <v>전화선</v>
          </cell>
          <cell r="C116" t="str">
            <v>TIV 1.2/2C</v>
          </cell>
          <cell r="D116" t="str">
            <v>m</v>
          </cell>
          <cell r="G116">
            <v>731</v>
          </cell>
          <cell r="H116">
            <v>119</v>
          </cell>
          <cell r="Q116">
            <v>119</v>
          </cell>
          <cell r="R116">
            <v>0.1</v>
          </cell>
          <cell r="S116" t="str">
            <v>통내</v>
          </cell>
          <cell r="T116">
            <v>1.4999999999999999E-2</v>
          </cell>
        </row>
        <row r="117">
          <cell r="A117">
            <v>115</v>
          </cell>
          <cell r="Q117" t="str">
            <v/>
          </cell>
        </row>
        <row r="118">
          <cell r="A118">
            <v>116</v>
          </cell>
          <cell r="B118" t="str">
            <v xml:space="preserve"> 저압 케이블</v>
          </cell>
          <cell r="C118" t="str">
            <v>600V CV 2.0 sq/1C</v>
          </cell>
          <cell r="D118" t="str">
            <v>m</v>
          </cell>
          <cell r="G118">
            <v>718</v>
          </cell>
          <cell r="H118">
            <v>173</v>
          </cell>
          <cell r="Q118">
            <v>173</v>
          </cell>
          <cell r="R118">
            <v>0.05</v>
          </cell>
          <cell r="S118" t="str">
            <v>저케</v>
          </cell>
          <cell r="T118">
            <v>0.01</v>
          </cell>
          <cell r="U118" t="str">
            <v>저케</v>
          </cell>
          <cell r="V118">
            <v>5.0000000000000001E-3</v>
          </cell>
          <cell r="W118" t="str">
            <v>보인</v>
          </cell>
          <cell r="X118">
            <v>5.0000000000000001E-3</v>
          </cell>
          <cell r="Y118" t="str">
            <v xml:space="preserve">옥외에서    2열동시 :180%        3열동시 :260%        4열동시 :340%         *구내부설시 본품의50%가산    </v>
          </cell>
        </row>
        <row r="119">
          <cell r="A119">
            <v>117</v>
          </cell>
          <cell r="B119" t="str">
            <v xml:space="preserve"> 저압 케이블</v>
          </cell>
          <cell r="C119" t="str">
            <v>600V CV 3.5 sq/1C</v>
          </cell>
          <cell r="D119" t="str">
            <v>m</v>
          </cell>
          <cell r="G119">
            <v>718</v>
          </cell>
          <cell r="H119">
            <v>218</v>
          </cell>
          <cell r="Q119">
            <v>218</v>
          </cell>
          <cell r="R119">
            <v>0.05</v>
          </cell>
          <cell r="S119" t="str">
            <v>저케</v>
          </cell>
          <cell r="T119">
            <v>1.0999999999999999E-2</v>
          </cell>
          <cell r="U119" t="str">
            <v>저케</v>
          </cell>
          <cell r="V119">
            <v>5.0000000000000001E-3</v>
          </cell>
          <cell r="W119" t="str">
            <v>보인</v>
          </cell>
          <cell r="X119">
            <v>5.0000000000000001E-3</v>
          </cell>
          <cell r="Y119" t="str">
            <v xml:space="preserve"> :180%        3열동시 :260%        4열동시 :340%         *구내부설시 본품의51%가산</v>
          </cell>
        </row>
        <row r="120">
          <cell r="A120">
            <v>118</v>
          </cell>
          <cell r="B120" t="str">
            <v xml:space="preserve"> 저압 케이블</v>
          </cell>
          <cell r="C120" t="str">
            <v>600V CV 5.5 sq/1C</v>
          </cell>
          <cell r="D120" t="str">
            <v>m</v>
          </cell>
          <cell r="G120">
            <v>718</v>
          </cell>
          <cell r="H120">
            <v>316</v>
          </cell>
          <cell r="Q120">
            <v>316</v>
          </cell>
          <cell r="R120">
            <v>0.05</v>
          </cell>
          <cell r="S120" t="str">
            <v>저케</v>
          </cell>
          <cell r="T120">
            <v>1.2999999999999999E-2</v>
          </cell>
          <cell r="U120" t="str">
            <v>저케</v>
          </cell>
          <cell r="V120">
            <v>5.0000000000000001E-3</v>
          </cell>
          <cell r="W120" t="str">
            <v>보인</v>
          </cell>
          <cell r="X120">
            <v>5.0000000000000001E-3</v>
          </cell>
          <cell r="Y120" t="str">
            <v xml:space="preserve"> :260%        4열동시 :340%         *구내부설시 본품의52%가산</v>
          </cell>
        </row>
        <row r="121">
          <cell r="A121">
            <v>119</v>
          </cell>
          <cell r="B121" t="str">
            <v xml:space="preserve"> 저압 케이블</v>
          </cell>
          <cell r="C121" t="str">
            <v>600V CV 8sq/1C</v>
          </cell>
          <cell r="D121" t="str">
            <v>m</v>
          </cell>
          <cell r="G121">
            <v>718</v>
          </cell>
          <cell r="H121">
            <v>409</v>
          </cell>
          <cell r="Q121">
            <v>409</v>
          </cell>
          <cell r="R121">
            <v>0.05</v>
          </cell>
          <cell r="S121" t="str">
            <v>저케</v>
          </cell>
          <cell r="T121">
            <v>1.4E-2</v>
          </cell>
          <cell r="U121" t="str">
            <v>저케</v>
          </cell>
          <cell r="V121">
            <v>5.4999999999999997E-3</v>
          </cell>
          <cell r="W121" t="str">
            <v>보인</v>
          </cell>
          <cell r="X121">
            <v>5.4999999999999997E-3</v>
          </cell>
          <cell r="Y121" t="str">
            <v xml:space="preserve"> :340%         *구내부설시 본품의53%가산</v>
          </cell>
        </row>
        <row r="122">
          <cell r="A122">
            <v>120</v>
          </cell>
          <cell r="B122" t="str">
            <v xml:space="preserve"> 저압 케이블</v>
          </cell>
          <cell r="C122" t="str">
            <v>600V  CV  14sq/1C</v>
          </cell>
          <cell r="D122" t="str">
            <v>m</v>
          </cell>
          <cell r="G122">
            <v>718</v>
          </cell>
          <cell r="H122">
            <v>719</v>
          </cell>
          <cell r="Q122">
            <v>719</v>
          </cell>
          <cell r="R122">
            <v>0.05</v>
          </cell>
          <cell r="S122" t="str">
            <v>저케</v>
          </cell>
          <cell r="T122">
            <v>0.02</v>
          </cell>
          <cell r="U122" t="str">
            <v>저케</v>
          </cell>
          <cell r="V122">
            <v>5.4999999999999997E-3</v>
          </cell>
          <cell r="W122" t="str">
            <v>보인</v>
          </cell>
          <cell r="X122">
            <v>5.4999999999999997E-3</v>
          </cell>
          <cell r="Y122" t="str">
            <v>시 본품의50%가산</v>
          </cell>
        </row>
        <row r="123">
          <cell r="A123">
            <v>121</v>
          </cell>
          <cell r="B123" t="str">
            <v xml:space="preserve"> 저압 케이블</v>
          </cell>
          <cell r="C123" t="str">
            <v>600V  CV 22sq/1C</v>
          </cell>
          <cell r="D123" t="str">
            <v>m</v>
          </cell>
          <cell r="G123">
            <v>718</v>
          </cell>
          <cell r="H123">
            <v>949</v>
          </cell>
          <cell r="Q123">
            <v>949</v>
          </cell>
          <cell r="R123">
            <v>0.05</v>
          </cell>
          <cell r="S123" t="str">
            <v>저케</v>
          </cell>
          <cell r="T123">
            <v>2.5999999999999999E-2</v>
          </cell>
          <cell r="U123" t="str">
            <v>저케</v>
          </cell>
          <cell r="V123">
            <v>7.0000000000000001E-3</v>
          </cell>
          <cell r="W123" t="str">
            <v>보인</v>
          </cell>
          <cell r="X123">
            <v>5.4999999999999997E-3</v>
          </cell>
        </row>
        <row r="124">
          <cell r="A124">
            <v>122</v>
          </cell>
          <cell r="B124" t="str">
            <v xml:space="preserve"> 저압 케이블</v>
          </cell>
          <cell r="C124" t="str">
            <v>600V  CV 38sq/1C</v>
          </cell>
          <cell r="D124" t="str">
            <v>m</v>
          </cell>
          <cell r="G124">
            <v>718</v>
          </cell>
          <cell r="H124">
            <v>1461</v>
          </cell>
          <cell r="Q124">
            <v>1461</v>
          </cell>
          <cell r="R124">
            <v>0.05</v>
          </cell>
          <cell r="S124" t="str">
            <v>저케</v>
          </cell>
          <cell r="T124">
            <v>3.5999999999999997E-2</v>
          </cell>
          <cell r="U124" t="str">
            <v>저케</v>
          </cell>
          <cell r="V124">
            <v>7.4999999999999997E-3</v>
          </cell>
          <cell r="W124" t="str">
            <v>보인</v>
          </cell>
          <cell r="X124">
            <v>7.0000000000000001E-3</v>
          </cell>
        </row>
        <row r="125">
          <cell r="A125">
            <v>123</v>
          </cell>
          <cell r="B125" t="str">
            <v xml:space="preserve"> 저압 케이블</v>
          </cell>
          <cell r="C125" t="str">
            <v>600V  CV 60sq/1C</v>
          </cell>
          <cell r="D125" t="str">
            <v>m</v>
          </cell>
          <cell r="G125">
            <v>718</v>
          </cell>
          <cell r="H125">
            <v>2288</v>
          </cell>
          <cell r="Q125">
            <v>2288</v>
          </cell>
          <cell r="R125">
            <v>0.05</v>
          </cell>
          <cell r="S125" t="str">
            <v>저케</v>
          </cell>
          <cell r="T125">
            <v>4.9000000000000002E-2</v>
          </cell>
          <cell r="U125" t="str">
            <v>저케</v>
          </cell>
          <cell r="V125">
            <v>8.5000000000000006E-3</v>
          </cell>
          <cell r="W125" t="str">
            <v>보인</v>
          </cell>
          <cell r="X125">
            <v>8.5000000000000006E-3</v>
          </cell>
        </row>
        <row r="126">
          <cell r="A126">
            <v>124</v>
          </cell>
          <cell r="B126" t="str">
            <v xml:space="preserve"> 저압 케이블</v>
          </cell>
          <cell r="C126" t="str">
            <v>600V  CV 100sq/1C</v>
          </cell>
          <cell r="D126" t="str">
            <v>m</v>
          </cell>
          <cell r="G126">
            <v>718</v>
          </cell>
          <cell r="H126">
            <v>3735</v>
          </cell>
          <cell r="Q126">
            <v>3735</v>
          </cell>
          <cell r="R126">
            <v>0.05</v>
          </cell>
          <cell r="S126" t="str">
            <v>저케</v>
          </cell>
          <cell r="T126">
            <v>7.0999999999999994E-2</v>
          </cell>
          <cell r="U126" t="str">
            <v>저케</v>
          </cell>
          <cell r="V126">
            <v>1.15E-2</v>
          </cell>
          <cell r="W126" t="str">
            <v>보인</v>
          </cell>
          <cell r="X126">
            <v>1.0999999999999999E-2</v>
          </cell>
        </row>
        <row r="127">
          <cell r="A127">
            <v>125</v>
          </cell>
          <cell r="B127" t="str">
            <v xml:space="preserve"> 저압 케이블</v>
          </cell>
          <cell r="C127" t="str">
            <v>600V  CV 150sq/1C</v>
          </cell>
          <cell r="D127" t="str">
            <v>m</v>
          </cell>
          <cell r="G127">
            <v>718</v>
          </cell>
          <cell r="H127">
            <v>5445</v>
          </cell>
          <cell r="Q127">
            <v>5445</v>
          </cell>
          <cell r="R127">
            <v>0.05</v>
          </cell>
          <cell r="S127" t="str">
            <v>저케</v>
          </cell>
          <cell r="T127">
            <v>9.7000000000000003E-2</v>
          </cell>
          <cell r="U127" t="str">
            <v>저케</v>
          </cell>
          <cell r="V127">
            <v>1.4500000000000001E-2</v>
          </cell>
          <cell r="W127" t="str">
            <v>보인</v>
          </cell>
          <cell r="X127">
            <v>1.4500000000000001E-2</v>
          </cell>
        </row>
        <row r="128">
          <cell r="A128">
            <v>126</v>
          </cell>
          <cell r="B128" t="str">
            <v xml:space="preserve"> 저압 케이블</v>
          </cell>
          <cell r="C128" t="str">
            <v>600V  CV 200sq/1C</v>
          </cell>
          <cell r="D128" t="str">
            <v>m</v>
          </cell>
          <cell r="G128">
            <v>718</v>
          </cell>
          <cell r="H128">
            <v>8560</v>
          </cell>
          <cell r="Q128">
            <v>8560</v>
          </cell>
          <cell r="R128">
            <v>0.05</v>
          </cell>
          <cell r="S128" t="str">
            <v>저케</v>
          </cell>
          <cell r="T128">
            <v>0.11700000000000001</v>
          </cell>
          <cell r="U128" t="str">
            <v>저케</v>
          </cell>
          <cell r="V128">
            <v>1.7500000000000002E-2</v>
          </cell>
          <cell r="W128" t="str">
            <v>보인</v>
          </cell>
          <cell r="X128">
            <v>1.7000000000000001E-2</v>
          </cell>
        </row>
        <row r="129">
          <cell r="A129">
            <v>127</v>
          </cell>
          <cell r="B129" t="str">
            <v xml:space="preserve"> 저압 케이블</v>
          </cell>
          <cell r="C129" t="str">
            <v>600V  CV 250sq/1C</v>
          </cell>
          <cell r="D129" t="str">
            <v>m</v>
          </cell>
          <cell r="G129">
            <v>718</v>
          </cell>
          <cell r="H129">
            <v>9933</v>
          </cell>
          <cell r="Q129">
            <v>9933</v>
          </cell>
          <cell r="R129">
            <v>0.05</v>
          </cell>
          <cell r="S129" t="str">
            <v>저케</v>
          </cell>
          <cell r="T129">
            <v>0.14199999999999999</v>
          </cell>
          <cell r="U129" t="str">
            <v>저케</v>
          </cell>
          <cell r="V129">
            <v>2.5000000000000001E-2</v>
          </cell>
          <cell r="W129" t="str">
            <v>보인</v>
          </cell>
          <cell r="X129">
            <v>2.4500000000000001E-2</v>
          </cell>
        </row>
        <row r="130">
          <cell r="A130">
            <v>128</v>
          </cell>
          <cell r="Q130" t="str">
            <v/>
          </cell>
        </row>
        <row r="131">
          <cell r="A131">
            <v>129</v>
          </cell>
          <cell r="Q131" t="str">
            <v/>
          </cell>
        </row>
        <row r="132">
          <cell r="A132">
            <v>130</v>
          </cell>
          <cell r="B132" t="str">
            <v>저압 케이블</v>
          </cell>
          <cell r="C132" t="str">
            <v>600V EV 5.5 sq/1C</v>
          </cell>
          <cell r="D132" t="str">
            <v>m</v>
          </cell>
          <cell r="G132">
            <v>727</v>
          </cell>
          <cell r="H132">
            <v>251</v>
          </cell>
          <cell r="Q132">
            <v>251</v>
          </cell>
          <cell r="R132">
            <v>0.05</v>
          </cell>
          <cell r="S132" t="str">
            <v>저케</v>
          </cell>
          <cell r="T132">
            <v>1.2999999999999999E-2</v>
          </cell>
          <cell r="U132" t="str">
            <v>저케</v>
          </cell>
          <cell r="V132">
            <v>5.0000000000000001E-3</v>
          </cell>
          <cell r="W132" t="str">
            <v>보인</v>
          </cell>
          <cell r="X132">
            <v>5.0000000000000001E-3</v>
          </cell>
          <cell r="Y132" t="str">
            <v xml:space="preserve">옥외에서    2열동시 :180%        3열동시 :260%        4열동시 :340%         *구내부설시 본품의50%가산    </v>
          </cell>
        </row>
        <row r="133">
          <cell r="A133">
            <v>131</v>
          </cell>
          <cell r="B133" t="str">
            <v>저압 케이블</v>
          </cell>
          <cell r="C133" t="str">
            <v>600V EV 8sq/1C</v>
          </cell>
          <cell r="D133" t="str">
            <v>m</v>
          </cell>
          <cell r="G133">
            <v>727</v>
          </cell>
          <cell r="H133">
            <v>356</v>
          </cell>
          <cell r="Q133">
            <v>356</v>
          </cell>
          <cell r="R133">
            <v>0.05</v>
          </cell>
          <cell r="S133" t="str">
            <v>저케</v>
          </cell>
          <cell r="T133">
            <v>1.4E-2</v>
          </cell>
          <cell r="U133" t="str">
            <v>저케</v>
          </cell>
          <cell r="V133">
            <v>5.4999999999999997E-3</v>
          </cell>
          <cell r="W133" t="str">
            <v>보인</v>
          </cell>
          <cell r="X133">
            <v>5.4999999999999997E-3</v>
          </cell>
          <cell r="Y133" t="str">
            <v xml:space="preserve"> :180%        3열동시 :260%        4열동시 :340%         *구내부설시 본품의51%가산</v>
          </cell>
        </row>
        <row r="134">
          <cell r="A134">
            <v>132</v>
          </cell>
          <cell r="B134" t="str">
            <v>저압 케이블</v>
          </cell>
          <cell r="C134" t="str">
            <v>600V  EV  14sq/1C</v>
          </cell>
          <cell r="D134" t="str">
            <v>m</v>
          </cell>
          <cell r="G134">
            <v>727</v>
          </cell>
          <cell r="H134">
            <v>533</v>
          </cell>
          <cell r="Q134">
            <v>533</v>
          </cell>
          <cell r="R134">
            <v>0.05</v>
          </cell>
          <cell r="S134" t="str">
            <v>저케</v>
          </cell>
          <cell r="T134">
            <v>0.02</v>
          </cell>
          <cell r="U134" t="str">
            <v>저케</v>
          </cell>
          <cell r="V134">
            <v>5.4999999999999997E-3</v>
          </cell>
          <cell r="W134" t="str">
            <v>보인</v>
          </cell>
          <cell r="X134">
            <v>5.4999999999999997E-3</v>
          </cell>
          <cell r="Y134" t="str">
            <v xml:space="preserve"> :260%        4열동시 :340%         *구내부설시 본품의52%가산</v>
          </cell>
        </row>
        <row r="135">
          <cell r="A135">
            <v>133</v>
          </cell>
          <cell r="B135" t="str">
            <v>저압 케이블</v>
          </cell>
          <cell r="C135" t="str">
            <v>600V  EV 22sq/1C</v>
          </cell>
          <cell r="D135" t="str">
            <v>m</v>
          </cell>
          <cell r="G135">
            <v>727</v>
          </cell>
          <cell r="H135">
            <v>755</v>
          </cell>
          <cell r="Q135">
            <v>755</v>
          </cell>
          <cell r="R135">
            <v>0.05</v>
          </cell>
          <cell r="S135" t="str">
            <v>저케</v>
          </cell>
          <cell r="T135">
            <v>2.5999999999999999E-2</v>
          </cell>
          <cell r="U135" t="str">
            <v>저케</v>
          </cell>
          <cell r="V135">
            <v>7.0000000000000001E-3</v>
          </cell>
          <cell r="W135" t="str">
            <v>보인</v>
          </cell>
          <cell r="X135">
            <v>5.4999999999999997E-3</v>
          </cell>
          <cell r="Y135" t="str">
            <v xml:space="preserve"> :340%         *구내부설시 본품의53%가산</v>
          </cell>
        </row>
        <row r="136">
          <cell r="A136">
            <v>134</v>
          </cell>
          <cell r="B136" t="str">
            <v>저압 케이블</v>
          </cell>
          <cell r="C136" t="str">
            <v>600V  EV 38sq/1C</v>
          </cell>
          <cell r="D136" t="str">
            <v>m</v>
          </cell>
          <cell r="G136">
            <v>727</v>
          </cell>
          <cell r="H136">
            <v>1181</v>
          </cell>
          <cell r="Q136">
            <v>1181</v>
          </cell>
          <cell r="R136">
            <v>0.05</v>
          </cell>
          <cell r="S136" t="str">
            <v>저케</v>
          </cell>
          <cell r="T136">
            <v>3.5999999999999997E-2</v>
          </cell>
          <cell r="U136" t="str">
            <v>저케</v>
          </cell>
          <cell r="V136">
            <v>7.4999999999999997E-3</v>
          </cell>
          <cell r="W136" t="str">
            <v>보인</v>
          </cell>
          <cell r="X136">
            <v>7.0000000000000001E-3</v>
          </cell>
          <cell r="Y136" t="str">
            <v>시 본품의50%가산</v>
          </cell>
        </row>
        <row r="137">
          <cell r="A137">
            <v>135</v>
          </cell>
          <cell r="B137" t="str">
            <v>저압 케이블</v>
          </cell>
          <cell r="C137" t="str">
            <v>600V  EV 50sq/1C</v>
          </cell>
          <cell r="D137" t="str">
            <v>m</v>
          </cell>
          <cell r="G137">
            <v>727</v>
          </cell>
          <cell r="H137">
            <v>1626</v>
          </cell>
          <cell r="Q137">
            <v>1626</v>
          </cell>
          <cell r="R137">
            <v>0.05</v>
          </cell>
          <cell r="S137" t="str">
            <v>저케</v>
          </cell>
          <cell r="T137">
            <v>4.2999999999999997E-2</v>
          </cell>
          <cell r="U137" t="str">
            <v>저케</v>
          </cell>
          <cell r="V137">
            <v>8.5000000000000006E-3</v>
          </cell>
          <cell r="W137" t="str">
            <v>보인</v>
          </cell>
          <cell r="X137">
            <v>8.5000000000000006E-3</v>
          </cell>
        </row>
        <row r="138">
          <cell r="A138">
            <v>136</v>
          </cell>
          <cell r="B138" t="str">
            <v>저압 케이블</v>
          </cell>
          <cell r="C138" t="str">
            <v>600V  EV 60sq/1C</v>
          </cell>
          <cell r="D138" t="str">
            <v>m</v>
          </cell>
          <cell r="G138">
            <v>727</v>
          </cell>
          <cell r="H138">
            <v>1939</v>
          </cell>
          <cell r="Q138">
            <v>1939</v>
          </cell>
          <cell r="R138">
            <v>0.05</v>
          </cell>
          <cell r="S138" t="str">
            <v>저케</v>
          </cell>
          <cell r="T138">
            <v>4.9000000000000002E-2</v>
          </cell>
          <cell r="U138" t="str">
            <v>저케</v>
          </cell>
          <cell r="V138">
            <v>8.5000000000000006E-3</v>
          </cell>
          <cell r="W138" t="str">
            <v>보인</v>
          </cell>
          <cell r="X138">
            <v>8.5000000000000006E-3</v>
          </cell>
        </row>
        <row r="139">
          <cell r="A139">
            <v>137</v>
          </cell>
          <cell r="B139" t="str">
            <v>저압 케이블</v>
          </cell>
          <cell r="C139" t="str">
            <v>600V  EV 80sq/1C</v>
          </cell>
          <cell r="D139" t="str">
            <v>m</v>
          </cell>
          <cell r="G139">
            <v>727</v>
          </cell>
          <cell r="H139">
            <v>2494</v>
          </cell>
          <cell r="Q139">
            <v>2494</v>
          </cell>
          <cell r="R139">
            <v>0.05</v>
          </cell>
          <cell r="S139" t="str">
            <v>저케</v>
          </cell>
          <cell r="T139">
            <v>0.06</v>
          </cell>
          <cell r="U139" t="str">
            <v>저케</v>
          </cell>
          <cell r="V139">
            <v>1.15E-2</v>
          </cell>
          <cell r="W139" t="str">
            <v>보인</v>
          </cell>
          <cell r="X139">
            <v>1.0999999999999999E-2</v>
          </cell>
        </row>
        <row r="140">
          <cell r="A140">
            <v>138</v>
          </cell>
          <cell r="B140" t="str">
            <v>저압 케이블</v>
          </cell>
          <cell r="C140" t="str">
            <v>600V  EV 100sq/1C</v>
          </cell>
          <cell r="D140" t="str">
            <v>m</v>
          </cell>
          <cell r="G140">
            <v>727</v>
          </cell>
          <cell r="H140">
            <v>3160</v>
          </cell>
          <cell r="Q140">
            <v>3160</v>
          </cell>
          <cell r="R140">
            <v>0.05</v>
          </cell>
          <cell r="S140" t="str">
            <v>저케</v>
          </cell>
          <cell r="T140">
            <v>7.0999999999999994E-2</v>
          </cell>
          <cell r="U140" t="str">
            <v>저케</v>
          </cell>
          <cell r="V140">
            <v>1.15E-2</v>
          </cell>
          <cell r="W140" t="str">
            <v>보인</v>
          </cell>
          <cell r="X140">
            <v>1.0999999999999999E-2</v>
          </cell>
        </row>
        <row r="141">
          <cell r="A141">
            <v>139</v>
          </cell>
          <cell r="B141" t="str">
            <v>저압 케이블</v>
          </cell>
          <cell r="C141" t="str">
            <v>600V  EV 125sq/1C</v>
          </cell>
          <cell r="D141" t="str">
            <v>m</v>
          </cell>
          <cell r="G141">
            <v>727</v>
          </cell>
          <cell r="H141">
            <v>3881</v>
          </cell>
          <cell r="Q141">
            <v>3881</v>
          </cell>
          <cell r="R141">
            <v>0.05</v>
          </cell>
          <cell r="S141" t="str">
            <v>저케</v>
          </cell>
          <cell r="T141">
            <v>8.4000000000000005E-2</v>
          </cell>
          <cell r="U141" t="str">
            <v>저케</v>
          </cell>
          <cell r="V141">
            <v>1.4500000000000001E-2</v>
          </cell>
          <cell r="W141" t="str">
            <v>보인</v>
          </cell>
          <cell r="X141">
            <v>1.4500000000000001E-2</v>
          </cell>
        </row>
        <row r="142">
          <cell r="A142">
            <v>140</v>
          </cell>
          <cell r="B142" t="str">
            <v>저압 케이블</v>
          </cell>
          <cell r="C142" t="str">
            <v>600V  EV 150sq/1C</v>
          </cell>
          <cell r="D142" t="str">
            <v>m</v>
          </cell>
          <cell r="G142">
            <v>727</v>
          </cell>
          <cell r="H142">
            <v>4748</v>
          </cell>
          <cell r="Q142">
            <v>4748</v>
          </cell>
          <cell r="R142">
            <v>0.05</v>
          </cell>
          <cell r="S142" t="str">
            <v>저케</v>
          </cell>
          <cell r="T142">
            <v>9.7000000000000003E-2</v>
          </cell>
          <cell r="U142" t="str">
            <v>저케</v>
          </cell>
          <cell r="V142">
            <v>1.4500000000000001E-2</v>
          </cell>
          <cell r="W142" t="str">
            <v>보인</v>
          </cell>
          <cell r="X142">
            <v>1.4500000000000001E-2</v>
          </cell>
        </row>
        <row r="143">
          <cell r="A143">
            <v>141</v>
          </cell>
          <cell r="B143" t="str">
            <v>저압 케이블</v>
          </cell>
          <cell r="C143" t="str">
            <v>600V  EV 200sq/1C</v>
          </cell>
          <cell r="D143" t="str">
            <v>m</v>
          </cell>
          <cell r="G143">
            <v>727</v>
          </cell>
          <cell r="H143">
            <v>6086</v>
          </cell>
          <cell r="Q143">
            <v>6086</v>
          </cell>
          <cell r="R143">
            <v>0.05</v>
          </cell>
          <cell r="S143" t="str">
            <v>저케</v>
          </cell>
          <cell r="T143">
            <v>0.11700000000000001</v>
          </cell>
          <cell r="U143" t="str">
            <v>저케</v>
          </cell>
          <cell r="V143">
            <v>1.7500000000000002E-2</v>
          </cell>
          <cell r="W143" t="str">
            <v>보인</v>
          </cell>
          <cell r="X143">
            <v>1.7000000000000001E-2</v>
          </cell>
        </row>
        <row r="144">
          <cell r="A144">
            <v>142</v>
          </cell>
          <cell r="B144" t="str">
            <v>저압 케이블</v>
          </cell>
          <cell r="C144" t="str">
            <v>600V  EV 250sq/1C</v>
          </cell>
          <cell r="D144" t="str">
            <v>m</v>
          </cell>
          <cell r="G144">
            <v>727</v>
          </cell>
          <cell r="H144">
            <v>7801</v>
          </cell>
          <cell r="Q144">
            <v>7801</v>
          </cell>
          <cell r="R144">
            <v>0.05</v>
          </cell>
          <cell r="S144" t="str">
            <v>저케</v>
          </cell>
          <cell r="T144">
            <v>0.14199999999999999</v>
          </cell>
          <cell r="U144" t="str">
            <v>저케</v>
          </cell>
          <cell r="V144">
            <v>2.5000000000000001E-2</v>
          </cell>
          <cell r="W144" t="str">
            <v>보인</v>
          </cell>
          <cell r="X144">
            <v>2.4500000000000001E-2</v>
          </cell>
        </row>
        <row r="145">
          <cell r="A145">
            <v>143</v>
          </cell>
          <cell r="Q145" t="str">
            <v/>
          </cell>
        </row>
        <row r="146">
          <cell r="A146">
            <v>144</v>
          </cell>
          <cell r="Q146" t="str">
            <v/>
          </cell>
        </row>
        <row r="147">
          <cell r="A147">
            <v>145</v>
          </cell>
          <cell r="B147" t="str">
            <v>제어 케이블</v>
          </cell>
          <cell r="C147" t="str">
            <v>CVV  2.0sq/2C</v>
          </cell>
          <cell r="D147" t="str">
            <v>m</v>
          </cell>
          <cell r="G147">
            <v>716</v>
          </cell>
          <cell r="H147">
            <v>484</v>
          </cell>
          <cell r="Q147">
            <v>484</v>
          </cell>
          <cell r="R147">
            <v>0.05</v>
          </cell>
          <cell r="S147" t="str">
            <v>저케</v>
          </cell>
          <cell r="T147">
            <v>1.4E-2</v>
          </cell>
        </row>
        <row r="148">
          <cell r="A148">
            <v>146</v>
          </cell>
          <cell r="B148" t="str">
            <v>제어 케이블</v>
          </cell>
          <cell r="C148" t="str">
            <v>CVV  2.0sq/3C</v>
          </cell>
          <cell r="D148" t="str">
            <v>m</v>
          </cell>
          <cell r="G148">
            <v>716</v>
          </cell>
          <cell r="H148">
            <v>594</v>
          </cell>
          <cell r="Q148">
            <v>594</v>
          </cell>
          <cell r="R148">
            <v>0.05</v>
          </cell>
          <cell r="S148" t="str">
            <v>저케</v>
          </cell>
          <cell r="T148">
            <v>1.9E-2</v>
          </cell>
        </row>
        <row r="149">
          <cell r="A149">
            <v>147</v>
          </cell>
          <cell r="B149" t="str">
            <v>제어 케이블</v>
          </cell>
          <cell r="C149" t="str">
            <v>CVV  2.0sq/4C</v>
          </cell>
          <cell r="D149" t="str">
            <v>m</v>
          </cell>
          <cell r="G149">
            <v>716</v>
          </cell>
          <cell r="H149">
            <v>716</v>
          </cell>
          <cell r="Q149">
            <v>716</v>
          </cell>
          <cell r="R149">
            <v>0.05</v>
          </cell>
          <cell r="S149" t="str">
            <v>저케</v>
          </cell>
          <cell r="T149">
            <v>2.5999999999999999E-2</v>
          </cell>
        </row>
        <row r="150">
          <cell r="A150">
            <v>148</v>
          </cell>
          <cell r="B150" t="str">
            <v>제어 케이블</v>
          </cell>
          <cell r="C150" t="str">
            <v>CVV  2.0sq/5C</v>
          </cell>
          <cell r="D150" t="str">
            <v>m</v>
          </cell>
          <cell r="G150">
            <v>716</v>
          </cell>
          <cell r="H150">
            <v>656</v>
          </cell>
          <cell r="Q150">
            <v>656</v>
          </cell>
          <cell r="R150">
            <v>0.05</v>
          </cell>
          <cell r="S150" t="str">
            <v>저케</v>
          </cell>
          <cell r="T150">
            <v>3.2000000000000001E-2</v>
          </cell>
        </row>
        <row r="151">
          <cell r="A151">
            <v>149</v>
          </cell>
          <cell r="B151" t="str">
            <v>제어 케이블</v>
          </cell>
          <cell r="C151" t="str">
            <v>CVV  2.0sq/6C</v>
          </cell>
          <cell r="D151" t="str">
            <v>m</v>
          </cell>
          <cell r="G151">
            <v>716</v>
          </cell>
          <cell r="H151">
            <v>758</v>
          </cell>
          <cell r="Q151">
            <v>758</v>
          </cell>
          <cell r="R151">
            <v>0.05</v>
          </cell>
          <cell r="S151" t="str">
            <v>저케</v>
          </cell>
          <cell r="T151">
            <v>3.5000000000000003E-2</v>
          </cell>
        </row>
        <row r="152">
          <cell r="A152">
            <v>150</v>
          </cell>
          <cell r="B152" t="str">
            <v>제어 케이블</v>
          </cell>
          <cell r="C152" t="str">
            <v>CVV  2.0sq/7C</v>
          </cell>
          <cell r="D152" t="str">
            <v>m</v>
          </cell>
          <cell r="G152">
            <v>716</v>
          </cell>
          <cell r="H152">
            <v>810</v>
          </cell>
          <cell r="Q152">
            <v>810</v>
          </cell>
          <cell r="R152">
            <v>0.05</v>
          </cell>
          <cell r="S152" t="str">
            <v>저케</v>
          </cell>
          <cell r="T152">
            <v>3.9E-2</v>
          </cell>
        </row>
        <row r="153">
          <cell r="A153">
            <v>151</v>
          </cell>
          <cell r="B153" t="str">
            <v>제어 케이블</v>
          </cell>
          <cell r="C153" t="str">
            <v>CVV  2.0sq/8C</v>
          </cell>
          <cell r="D153" t="str">
            <v>m</v>
          </cell>
          <cell r="G153">
            <v>716</v>
          </cell>
          <cell r="H153">
            <v>1010</v>
          </cell>
          <cell r="Q153">
            <v>1010</v>
          </cell>
          <cell r="R153">
            <v>0.05</v>
          </cell>
          <cell r="S153" t="str">
            <v>저케</v>
          </cell>
          <cell r="T153">
            <v>4.2000000000000003E-2</v>
          </cell>
        </row>
        <row r="154">
          <cell r="A154">
            <v>152</v>
          </cell>
          <cell r="B154" t="str">
            <v>제어 케이블</v>
          </cell>
          <cell r="C154" t="str">
            <v>CVV  2.0sq/9C</v>
          </cell>
          <cell r="D154" t="str">
            <v>m</v>
          </cell>
          <cell r="G154">
            <v>716</v>
          </cell>
          <cell r="H154">
            <v>1100</v>
          </cell>
          <cell r="Q154">
            <v>1100</v>
          </cell>
          <cell r="R154">
            <v>0.05</v>
          </cell>
          <cell r="S154" t="str">
            <v>저케</v>
          </cell>
          <cell r="T154">
            <v>4.4999999999999998E-2</v>
          </cell>
        </row>
        <row r="155">
          <cell r="A155">
            <v>153</v>
          </cell>
          <cell r="B155" t="str">
            <v>제어 케이블</v>
          </cell>
          <cell r="C155" t="str">
            <v>CVV  2.0sq/10C</v>
          </cell>
          <cell r="D155" t="str">
            <v>m</v>
          </cell>
          <cell r="G155">
            <v>716</v>
          </cell>
          <cell r="H155">
            <v>1262</v>
          </cell>
          <cell r="Q155">
            <v>1262</v>
          </cell>
          <cell r="R155">
            <v>0.05</v>
          </cell>
          <cell r="S155" t="str">
            <v>저케</v>
          </cell>
          <cell r="T155">
            <v>4.8000000000000001E-2</v>
          </cell>
        </row>
        <row r="156">
          <cell r="A156">
            <v>154</v>
          </cell>
          <cell r="B156" t="str">
            <v>제어 케이블</v>
          </cell>
          <cell r="C156" t="str">
            <v>CVV  2.0sq/12C</v>
          </cell>
          <cell r="D156" t="str">
            <v>m</v>
          </cell>
          <cell r="G156">
            <v>716</v>
          </cell>
          <cell r="H156">
            <v>1400</v>
          </cell>
          <cell r="Q156">
            <v>1400</v>
          </cell>
          <cell r="R156">
            <v>0.05</v>
          </cell>
          <cell r="S156" t="str">
            <v>저케</v>
          </cell>
          <cell r="T156">
            <v>5.3999999999999999E-2</v>
          </cell>
        </row>
        <row r="157">
          <cell r="A157">
            <v>155</v>
          </cell>
          <cell r="B157" t="str">
            <v>제어 케이블</v>
          </cell>
          <cell r="C157" t="str">
            <v>CVV  2.0sq/15C</v>
          </cell>
          <cell r="D157" t="str">
            <v>m</v>
          </cell>
          <cell r="G157">
            <v>716</v>
          </cell>
          <cell r="H157">
            <v>1813</v>
          </cell>
          <cell r="Q157">
            <v>1813</v>
          </cell>
          <cell r="R157">
            <v>0.05</v>
          </cell>
          <cell r="S157" t="str">
            <v>저케</v>
          </cell>
          <cell r="T157">
            <v>6.3E-2</v>
          </cell>
        </row>
        <row r="158">
          <cell r="A158">
            <v>156</v>
          </cell>
          <cell r="B158" t="str">
            <v>제어 케이블</v>
          </cell>
          <cell r="C158" t="str">
            <v>CVV  2.0sq/19C</v>
          </cell>
          <cell r="D158" t="str">
            <v>m</v>
          </cell>
          <cell r="G158">
            <v>716</v>
          </cell>
          <cell r="H158">
            <v>2049</v>
          </cell>
          <cell r="Q158">
            <v>2049</v>
          </cell>
          <cell r="R158">
            <v>0.05</v>
          </cell>
          <cell r="S158" t="str">
            <v>저케</v>
          </cell>
          <cell r="T158">
            <v>7.1999999999999995E-2</v>
          </cell>
        </row>
        <row r="159">
          <cell r="A159">
            <v>157</v>
          </cell>
          <cell r="B159" t="str">
            <v>제어 케이블</v>
          </cell>
          <cell r="C159" t="str">
            <v>CVV  2.0sq/24C</v>
          </cell>
          <cell r="D159" t="str">
            <v>m</v>
          </cell>
          <cell r="G159">
            <v>716</v>
          </cell>
          <cell r="H159">
            <v>2590</v>
          </cell>
          <cell r="Q159">
            <v>2590</v>
          </cell>
          <cell r="R159">
            <v>0.05</v>
          </cell>
          <cell r="S159" t="str">
            <v>저케</v>
          </cell>
          <cell r="T159">
            <v>8.4000000000000005E-2</v>
          </cell>
        </row>
        <row r="160">
          <cell r="A160">
            <v>158</v>
          </cell>
          <cell r="B160" t="str">
            <v>제어 케이블</v>
          </cell>
          <cell r="C160" t="str">
            <v>CVV  2.0sq/27C</v>
          </cell>
          <cell r="D160" t="str">
            <v>m</v>
          </cell>
          <cell r="G160">
            <v>716</v>
          </cell>
          <cell r="H160">
            <v>2826</v>
          </cell>
          <cell r="Q160">
            <v>2826</v>
          </cell>
          <cell r="R160">
            <v>0.05</v>
          </cell>
          <cell r="S160" t="str">
            <v>저케</v>
          </cell>
          <cell r="T160">
            <v>9.0999999999999998E-2</v>
          </cell>
        </row>
        <row r="161">
          <cell r="A161">
            <v>159</v>
          </cell>
          <cell r="B161" t="str">
            <v>제어 케이블</v>
          </cell>
          <cell r="C161" t="str">
            <v>CVV  2.0sq/30C</v>
          </cell>
          <cell r="D161" t="str">
            <v>m</v>
          </cell>
          <cell r="G161">
            <v>716</v>
          </cell>
          <cell r="H161">
            <v>3163</v>
          </cell>
          <cell r="Q161">
            <v>3163</v>
          </cell>
          <cell r="R161">
            <v>0.05</v>
          </cell>
          <cell r="S161" t="str">
            <v>저케</v>
          </cell>
          <cell r="T161">
            <v>9.8000000000000004E-2</v>
          </cell>
        </row>
        <row r="162">
          <cell r="A162">
            <v>160</v>
          </cell>
          <cell r="Q162" t="str">
            <v/>
          </cell>
        </row>
        <row r="163">
          <cell r="A163">
            <v>161</v>
          </cell>
          <cell r="B163" t="str">
            <v>제어 케이블</v>
          </cell>
          <cell r="C163" t="str">
            <v>CVV-SB  2.0sq/2C</v>
          </cell>
          <cell r="D163" t="str">
            <v>m</v>
          </cell>
          <cell r="G163">
            <v>717</v>
          </cell>
          <cell r="H163">
            <v>754</v>
          </cell>
          <cell r="Q163">
            <v>754</v>
          </cell>
          <cell r="R163">
            <v>0.05</v>
          </cell>
          <cell r="S163" t="str">
            <v>저케</v>
          </cell>
          <cell r="T163">
            <v>1.4E-2</v>
          </cell>
        </row>
        <row r="164">
          <cell r="A164">
            <v>162</v>
          </cell>
          <cell r="B164" t="str">
            <v>제어 케이블</v>
          </cell>
          <cell r="C164" t="str">
            <v>CVV-SB  2.0sq/3C</v>
          </cell>
          <cell r="D164" t="str">
            <v>m</v>
          </cell>
          <cell r="G164">
            <v>717</v>
          </cell>
          <cell r="H164">
            <v>910</v>
          </cell>
          <cell r="Q164">
            <v>910</v>
          </cell>
          <cell r="R164">
            <v>0.05</v>
          </cell>
          <cell r="S164" t="str">
            <v>저케</v>
          </cell>
          <cell r="T164">
            <v>1.9E-2</v>
          </cell>
        </row>
        <row r="165">
          <cell r="A165">
            <v>163</v>
          </cell>
          <cell r="B165" t="str">
            <v>제어 케이블</v>
          </cell>
          <cell r="C165" t="str">
            <v>CVV-SB  2.0sq/4C</v>
          </cell>
          <cell r="D165" t="str">
            <v>m</v>
          </cell>
          <cell r="G165">
            <v>717</v>
          </cell>
          <cell r="H165">
            <v>1048</v>
          </cell>
          <cell r="Q165">
            <v>1048</v>
          </cell>
          <cell r="R165">
            <v>0.05</v>
          </cell>
          <cell r="S165" t="str">
            <v>저케</v>
          </cell>
          <cell r="T165">
            <v>2.5999999999999999E-2</v>
          </cell>
        </row>
        <row r="166">
          <cell r="A166">
            <v>164</v>
          </cell>
          <cell r="B166" t="str">
            <v>제어 케이블</v>
          </cell>
          <cell r="C166" t="str">
            <v>CVV-SB  2.0sq/5C</v>
          </cell>
          <cell r="D166" t="str">
            <v>m</v>
          </cell>
          <cell r="G166">
            <v>717</v>
          </cell>
          <cell r="H166">
            <v>1143</v>
          </cell>
          <cell r="Q166">
            <v>1143</v>
          </cell>
          <cell r="R166">
            <v>0.05</v>
          </cell>
          <cell r="S166" t="str">
            <v>저케</v>
          </cell>
          <cell r="T166">
            <v>3.2000000000000001E-2</v>
          </cell>
        </row>
        <row r="167">
          <cell r="A167">
            <v>165</v>
          </cell>
          <cell r="B167" t="str">
            <v>제어 케이블</v>
          </cell>
          <cell r="C167" t="str">
            <v>CVV-SB  2.0sq/6C</v>
          </cell>
          <cell r="D167" t="str">
            <v>m</v>
          </cell>
          <cell r="G167">
            <v>717</v>
          </cell>
          <cell r="H167">
            <v>1283</v>
          </cell>
          <cell r="Q167">
            <v>1283</v>
          </cell>
          <cell r="R167">
            <v>0.05</v>
          </cell>
          <cell r="S167" t="str">
            <v>저케</v>
          </cell>
          <cell r="T167">
            <v>3.5000000000000003E-2</v>
          </cell>
        </row>
        <row r="168">
          <cell r="A168">
            <v>166</v>
          </cell>
          <cell r="B168" t="str">
            <v>제어 케이블</v>
          </cell>
          <cell r="C168" t="str">
            <v>CVV-SB  2.0sq/7C</v>
          </cell>
          <cell r="D168" t="str">
            <v>m</v>
          </cell>
          <cell r="G168">
            <v>717</v>
          </cell>
          <cell r="H168">
            <v>1363</v>
          </cell>
          <cell r="Q168">
            <v>1363</v>
          </cell>
          <cell r="R168">
            <v>0.05</v>
          </cell>
          <cell r="S168" t="str">
            <v>저케</v>
          </cell>
          <cell r="T168">
            <v>3.9E-2</v>
          </cell>
        </row>
        <row r="169">
          <cell r="A169">
            <v>167</v>
          </cell>
          <cell r="B169" t="str">
            <v>제어 케이블</v>
          </cell>
          <cell r="C169" t="str">
            <v>CVV-SB  2.0sq/9C</v>
          </cell>
          <cell r="D169" t="str">
            <v>m</v>
          </cell>
          <cell r="G169">
            <v>717</v>
          </cell>
          <cell r="H169">
            <v>1584</v>
          </cell>
          <cell r="Q169">
            <v>1584</v>
          </cell>
          <cell r="R169">
            <v>0.05</v>
          </cell>
          <cell r="S169" t="str">
            <v>저케</v>
          </cell>
          <cell r="T169">
            <v>4.4999999999999998E-2</v>
          </cell>
        </row>
        <row r="170">
          <cell r="A170">
            <v>168</v>
          </cell>
          <cell r="B170" t="str">
            <v>제어 케이블</v>
          </cell>
          <cell r="C170" t="str">
            <v>CVV-SB  2.0sq/10C</v>
          </cell>
          <cell r="D170" t="str">
            <v>m</v>
          </cell>
          <cell r="G170">
            <v>717</v>
          </cell>
          <cell r="H170">
            <v>1734</v>
          </cell>
          <cell r="Q170">
            <v>1734</v>
          </cell>
          <cell r="R170">
            <v>0.05</v>
          </cell>
          <cell r="S170" t="str">
            <v>저케</v>
          </cell>
          <cell r="T170">
            <v>4.8000000000000001E-2</v>
          </cell>
        </row>
        <row r="171">
          <cell r="A171">
            <v>169</v>
          </cell>
          <cell r="B171" t="str">
            <v>제어 케이블</v>
          </cell>
          <cell r="C171" t="str">
            <v>CVV-SB  2.0sq/12C</v>
          </cell>
          <cell r="D171" t="str">
            <v>m</v>
          </cell>
          <cell r="G171">
            <v>717</v>
          </cell>
          <cell r="H171">
            <v>1899</v>
          </cell>
          <cell r="Q171">
            <v>1899</v>
          </cell>
          <cell r="R171">
            <v>0.05</v>
          </cell>
          <cell r="S171" t="str">
            <v>저케</v>
          </cell>
          <cell r="T171">
            <v>5.3999999999999999E-2</v>
          </cell>
        </row>
        <row r="172">
          <cell r="A172">
            <v>170</v>
          </cell>
          <cell r="B172" t="str">
            <v>제어 케이블</v>
          </cell>
          <cell r="C172" t="str">
            <v>CVV-SB  2.0sq/15C</v>
          </cell>
          <cell r="D172" t="str">
            <v>m</v>
          </cell>
          <cell r="G172">
            <v>717</v>
          </cell>
          <cell r="H172">
            <v>2278</v>
          </cell>
          <cell r="Q172">
            <v>2278</v>
          </cell>
          <cell r="R172">
            <v>0.05</v>
          </cell>
          <cell r="S172" t="str">
            <v>저케</v>
          </cell>
          <cell r="T172">
            <v>6.3E-2</v>
          </cell>
        </row>
        <row r="173">
          <cell r="A173">
            <v>171</v>
          </cell>
          <cell r="B173" t="str">
            <v>제어 케이블</v>
          </cell>
          <cell r="C173" t="str">
            <v>CVV-SB  2.0sq/17C</v>
          </cell>
          <cell r="D173" t="str">
            <v>m</v>
          </cell>
          <cell r="G173">
            <v>717</v>
          </cell>
          <cell r="H173">
            <v>2502</v>
          </cell>
          <cell r="Q173">
            <v>2502</v>
          </cell>
          <cell r="R173">
            <v>0.05</v>
          </cell>
          <cell r="S173" t="str">
            <v>저케</v>
          </cell>
          <cell r="T173">
            <v>6.9000000000000006E-2</v>
          </cell>
        </row>
        <row r="174">
          <cell r="A174">
            <v>172</v>
          </cell>
          <cell r="B174" t="str">
            <v>제어 케이블</v>
          </cell>
          <cell r="C174" t="str">
            <v>CVV-SB  2.0sq/19C</v>
          </cell>
          <cell r="D174" t="str">
            <v>m</v>
          </cell>
          <cell r="G174">
            <v>717</v>
          </cell>
          <cell r="H174">
            <v>2643</v>
          </cell>
          <cell r="Q174">
            <v>2643</v>
          </cell>
          <cell r="R174">
            <v>0.05</v>
          </cell>
          <cell r="S174" t="str">
            <v>저케</v>
          </cell>
          <cell r="T174">
            <v>7.1999999999999995E-2</v>
          </cell>
        </row>
        <row r="175">
          <cell r="A175">
            <v>173</v>
          </cell>
          <cell r="B175" t="str">
            <v>제어 케이블</v>
          </cell>
          <cell r="C175" t="str">
            <v>CVV-SB  2.0sq/22C</v>
          </cell>
          <cell r="D175" t="str">
            <v>m</v>
          </cell>
          <cell r="G175">
            <v>717</v>
          </cell>
          <cell r="H175">
            <v>3171</v>
          </cell>
          <cell r="Q175">
            <v>3171</v>
          </cell>
          <cell r="R175">
            <v>0.05</v>
          </cell>
          <cell r="S175" t="str">
            <v>저케</v>
          </cell>
          <cell r="T175">
            <v>7.9000000000000001E-2</v>
          </cell>
        </row>
        <row r="176">
          <cell r="A176">
            <v>174</v>
          </cell>
          <cell r="B176" t="str">
            <v>제어 케이블</v>
          </cell>
          <cell r="C176" t="str">
            <v>CVV-SB  2.0sq/24C</v>
          </cell>
          <cell r="D176" t="str">
            <v>m</v>
          </cell>
          <cell r="G176">
            <v>717</v>
          </cell>
          <cell r="H176">
            <v>3150</v>
          </cell>
          <cell r="Q176">
            <v>3150</v>
          </cell>
          <cell r="R176">
            <v>0.05</v>
          </cell>
          <cell r="S176" t="str">
            <v>저케</v>
          </cell>
          <cell r="T176">
            <v>8.4000000000000005E-2</v>
          </cell>
        </row>
        <row r="177">
          <cell r="A177">
            <v>175</v>
          </cell>
          <cell r="B177" t="str">
            <v>제어 케이블</v>
          </cell>
          <cell r="C177" t="str">
            <v>CVV-SB  2.0sq/29C</v>
          </cell>
          <cell r="D177" t="str">
            <v>m</v>
          </cell>
          <cell r="G177">
            <v>717</v>
          </cell>
          <cell r="H177">
            <v>3452</v>
          </cell>
          <cell r="Q177">
            <v>3452</v>
          </cell>
          <cell r="R177">
            <v>0.05</v>
          </cell>
          <cell r="S177" t="str">
            <v>저케</v>
          </cell>
          <cell r="T177">
            <v>9.5000000000000001E-2</v>
          </cell>
        </row>
        <row r="178">
          <cell r="A178">
            <v>176</v>
          </cell>
          <cell r="B178" t="str">
            <v>제어 케이블</v>
          </cell>
          <cell r="C178" t="str">
            <v>CVV-SB  2.0sq/30C</v>
          </cell>
          <cell r="D178" t="str">
            <v>m</v>
          </cell>
          <cell r="G178">
            <v>717</v>
          </cell>
          <cell r="H178">
            <v>3695</v>
          </cell>
          <cell r="Q178">
            <v>3695</v>
          </cell>
          <cell r="R178">
            <v>0.05</v>
          </cell>
          <cell r="S178" t="str">
            <v>저케</v>
          </cell>
          <cell r="T178">
            <v>9.8000000000000004E-2</v>
          </cell>
        </row>
        <row r="179">
          <cell r="A179">
            <v>177</v>
          </cell>
          <cell r="Q179" t="str">
            <v/>
          </cell>
        </row>
        <row r="180">
          <cell r="A180">
            <v>178</v>
          </cell>
          <cell r="B180" t="str">
            <v>통신 케이블</v>
          </cell>
          <cell r="C180" t="str">
            <v>CPEV 0.65/5P</v>
          </cell>
          <cell r="D180" t="str">
            <v>m</v>
          </cell>
          <cell r="G180">
            <v>730</v>
          </cell>
          <cell r="H180">
            <v>568</v>
          </cell>
          <cell r="Q180">
            <v>568</v>
          </cell>
          <cell r="R180">
            <v>0.05</v>
          </cell>
          <cell r="S180" t="str">
            <v>통케</v>
          </cell>
          <cell r="T180">
            <v>1.7999999999999999E-2</v>
          </cell>
          <cell r="Y180" t="str">
            <v>2열동시180%</v>
          </cell>
        </row>
        <row r="181">
          <cell r="A181">
            <v>179</v>
          </cell>
          <cell r="B181" t="str">
            <v>통신 케이블</v>
          </cell>
          <cell r="C181" t="str">
            <v>CPEV 0.65/10P</v>
          </cell>
          <cell r="D181" t="str">
            <v>m</v>
          </cell>
          <cell r="G181">
            <v>730</v>
          </cell>
          <cell r="H181">
            <v>713</v>
          </cell>
          <cell r="Q181">
            <v>713</v>
          </cell>
          <cell r="R181">
            <v>0.05</v>
          </cell>
          <cell r="S181" t="str">
            <v>통케</v>
          </cell>
          <cell r="T181">
            <v>1.7999999999999999E-2</v>
          </cell>
          <cell r="Y181" t="str">
            <v>3열동시240%</v>
          </cell>
        </row>
        <row r="182">
          <cell r="A182">
            <v>180</v>
          </cell>
          <cell r="B182" t="str">
            <v>통신 케이블</v>
          </cell>
          <cell r="C182" t="str">
            <v>CPEV 0.65/20P</v>
          </cell>
          <cell r="D182" t="str">
            <v>m</v>
          </cell>
          <cell r="G182">
            <v>730</v>
          </cell>
          <cell r="H182">
            <v>1053</v>
          </cell>
          <cell r="Q182">
            <v>1053</v>
          </cell>
          <cell r="R182">
            <v>0.05</v>
          </cell>
          <cell r="S182" t="str">
            <v>통케</v>
          </cell>
          <cell r="T182">
            <v>2.1999999999999999E-2</v>
          </cell>
          <cell r="Y182" t="str">
            <v>4열동시320%</v>
          </cell>
        </row>
        <row r="183">
          <cell r="A183">
            <v>181</v>
          </cell>
          <cell r="B183" t="str">
            <v>통신 케이블</v>
          </cell>
          <cell r="C183" t="str">
            <v>CPEV 0.65/30P</v>
          </cell>
          <cell r="D183" t="str">
            <v>m</v>
          </cell>
          <cell r="G183">
            <v>730</v>
          </cell>
          <cell r="H183">
            <v>1432</v>
          </cell>
          <cell r="Q183">
            <v>1432</v>
          </cell>
          <cell r="R183">
            <v>0.05</v>
          </cell>
          <cell r="S183" t="str">
            <v>통케</v>
          </cell>
          <cell r="T183">
            <v>2.3E-2</v>
          </cell>
        </row>
        <row r="184">
          <cell r="A184">
            <v>182</v>
          </cell>
          <cell r="Q184" t="str">
            <v/>
          </cell>
        </row>
        <row r="185">
          <cell r="A185">
            <v>183</v>
          </cell>
          <cell r="Q185" t="str">
            <v/>
          </cell>
        </row>
        <row r="186">
          <cell r="A186">
            <v>184</v>
          </cell>
          <cell r="B186" t="str">
            <v>동축 케이블</v>
          </cell>
          <cell r="C186" t="str">
            <v>ECX  5C-2V</v>
          </cell>
          <cell r="D186" t="str">
            <v>m</v>
          </cell>
          <cell r="G186">
            <v>730</v>
          </cell>
          <cell r="H186">
            <v>386</v>
          </cell>
          <cell r="Q186">
            <v>386</v>
          </cell>
          <cell r="R186">
            <v>0.05</v>
          </cell>
          <cell r="S186" t="str">
            <v>통설</v>
          </cell>
          <cell r="T186">
            <v>1.7999999999999999E-2</v>
          </cell>
        </row>
        <row r="187">
          <cell r="A187">
            <v>185</v>
          </cell>
          <cell r="B187" t="str">
            <v>동축 케이블</v>
          </cell>
          <cell r="C187" t="str">
            <v>ECX  7C-2V</v>
          </cell>
          <cell r="D187" t="str">
            <v>m</v>
          </cell>
          <cell r="G187">
            <v>730</v>
          </cell>
          <cell r="H187">
            <v>698</v>
          </cell>
          <cell r="Q187">
            <v>698</v>
          </cell>
          <cell r="R187">
            <v>0.05</v>
          </cell>
          <cell r="S187" t="str">
            <v>통설</v>
          </cell>
          <cell r="T187">
            <v>2.1999999999999999E-2</v>
          </cell>
        </row>
        <row r="188">
          <cell r="A188">
            <v>186</v>
          </cell>
          <cell r="B188" t="str">
            <v>동축 케이블</v>
          </cell>
          <cell r="C188" t="str">
            <v>ECX 10C-2V</v>
          </cell>
          <cell r="D188" t="str">
            <v>m</v>
          </cell>
          <cell r="G188">
            <v>730</v>
          </cell>
          <cell r="H188">
            <v>1432</v>
          </cell>
          <cell r="Q188">
            <v>1432</v>
          </cell>
          <cell r="R188">
            <v>0.05</v>
          </cell>
          <cell r="S188" t="str">
            <v>통설</v>
          </cell>
          <cell r="T188">
            <v>3.2000000000000001E-2</v>
          </cell>
        </row>
        <row r="189">
          <cell r="A189">
            <v>187</v>
          </cell>
          <cell r="Q189" t="str">
            <v/>
          </cell>
        </row>
        <row r="190">
          <cell r="A190">
            <v>188</v>
          </cell>
          <cell r="B190" t="str">
            <v>22.9KV 전력케이블</v>
          </cell>
          <cell r="C190" t="str">
            <v>CV/CN 60sq/1C</v>
          </cell>
          <cell r="D190" t="str">
            <v>m</v>
          </cell>
          <cell r="G190">
            <v>720</v>
          </cell>
          <cell r="H190">
            <v>7834</v>
          </cell>
          <cell r="Q190">
            <v>7834</v>
          </cell>
          <cell r="R190">
            <v>0.05</v>
          </cell>
          <cell r="S190" t="str">
            <v>특케</v>
          </cell>
          <cell r="T190">
            <v>8.09E-2</v>
          </cell>
          <cell r="Y190" t="str">
            <v>2심:140%</v>
          </cell>
        </row>
        <row r="191">
          <cell r="A191">
            <v>189</v>
          </cell>
          <cell r="B191" t="str">
            <v>22.9KV 전력케이블</v>
          </cell>
          <cell r="C191" t="str">
            <v>CV/CN 100sq/1C</v>
          </cell>
          <cell r="D191" t="str">
            <v>m</v>
          </cell>
          <cell r="G191">
            <v>720</v>
          </cell>
          <cell r="H191">
            <v>9219</v>
          </cell>
          <cell r="Q191">
            <v>9219</v>
          </cell>
          <cell r="R191">
            <v>0.05</v>
          </cell>
          <cell r="S191" t="str">
            <v>특케</v>
          </cell>
          <cell r="T191">
            <v>0.1172</v>
          </cell>
          <cell r="Y191" t="str">
            <v>3심:200%</v>
          </cell>
        </row>
        <row r="192">
          <cell r="A192">
            <v>190</v>
          </cell>
          <cell r="Q192" t="str">
            <v/>
          </cell>
          <cell r="Y192" t="str">
            <v>4심:260%</v>
          </cell>
        </row>
        <row r="193">
          <cell r="A193">
            <v>191</v>
          </cell>
          <cell r="Q193" t="str">
            <v/>
          </cell>
        </row>
        <row r="194">
          <cell r="A194">
            <v>192</v>
          </cell>
          <cell r="Q194" t="str">
            <v/>
          </cell>
        </row>
        <row r="195">
          <cell r="A195">
            <v>193</v>
          </cell>
          <cell r="B195" t="str">
            <v>케이블 헤드 60sq</v>
          </cell>
          <cell r="C195" t="str">
            <v>23KV/1C  1단말/KIT</v>
          </cell>
          <cell r="D195" t="str">
            <v>EA</v>
          </cell>
          <cell r="G195">
            <v>736</v>
          </cell>
          <cell r="H195">
            <v>67400</v>
          </cell>
          <cell r="Q195">
            <v>67400</v>
          </cell>
          <cell r="R195">
            <v>0.05</v>
          </cell>
          <cell r="S195" t="str">
            <v>특케</v>
          </cell>
          <cell r="T195">
            <v>1.05</v>
          </cell>
        </row>
        <row r="196">
          <cell r="A196">
            <v>194</v>
          </cell>
          <cell r="B196" t="str">
            <v>케이블 헤드 100sq</v>
          </cell>
          <cell r="C196" t="str">
            <v>23KV/1C  1단말/KIT</v>
          </cell>
          <cell r="D196" t="str">
            <v>EA</v>
          </cell>
          <cell r="G196">
            <v>736</v>
          </cell>
          <cell r="H196">
            <v>89500</v>
          </cell>
          <cell r="Q196">
            <v>89500</v>
          </cell>
          <cell r="R196">
            <v>0.05</v>
          </cell>
          <cell r="S196" t="str">
            <v>특케</v>
          </cell>
          <cell r="T196">
            <v>1.2</v>
          </cell>
        </row>
        <row r="197">
          <cell r="A197">
            <v>195</v>
          </cell>
          <cell r="Q197" t="str">
            <v/>
          </cell>
        </row>
        <row r="198">
          <cell r="A198">
            <v>196</v>
          </cell>
          <cell r="Q198" t="str">
            <v/>
          </cell>
        </row>
        <row r="199">
          <cell r="A199">
            <v>197</v>
          </cell>
          <cell r="Q199" t="str">
            <v/>
          </cell>
        </row>
        <row r="200">
          <cell r="A200">
            <v>198</v>
          </cell>
          <cell r="B200" t="str">
            <v>고압케이블</v>
          </cell>
          <cell r="C200" t="str">
            <v>3.3KV CV8sq/1C</v>
          </cell>
          <cell r="D200" t="str">
            <v>m</v>
          </cell>
          <cell r="G200">
            <v>719</v>
          </cell>
          <cell r="H200">
            <v>1182</v>
          </cell>
          <cell r="Q200">
            <v>1182</v>
          </cell>
          <cell r="R200">
            <v>0.05</v>
          </cell>
          <cell r="S200" t="str">
            <v>고케</v>
          </cell>
          <cell r="T200">
            <v>1.5400000000000002E-2</v>
          </cell>
        </row>
        <row r="201">
          <cell r="A201">
            <v>199</v>
          </cell>
          <cell r="B201" t="str">
            <v>고압케이블</v>
          </cell>
          <cell r="C201" t="str">
            <v>3.3KV CV14sq/1C</v>
          </cell>
          <cell r="D201" t="str">
            <v>m</v>
          </cell>
          <cell r="G201">
            <v>719</v>
          </cell>
          <cell r="H201">
            <v>1515</v>
          </cell>
          <cell r="Q201">
            <v>1515</v>
          </cell>
          <cell r="R201">
            <v>0.05</v>
          </cell>
          <cell r="S201" t="str">
            <v>고케</v>
          </cell>
          <cell r="T201">
            <v>2.2000000000000002E-2</v>
          </cell>
        </row>
        <row r="202">
          <cell r="A202">
            <v>200</v>
          </cell>
          <cell r="B202" t="str">
            <v>고압케이블</v>
          </cell>
          <cell r="C202" t="str">
            <v>3.3KV CV22sq/1C</v>
          </cell>
          <cell r="D202" t="str">
            <v>m</v>
          </cell>
          <cell r="G202">
            <v>719</v>
          </cell>
          <cell r="H202">
            <v>1825</v>
          </cell>
          <cell r="Q202">
            <v>1825</v>
          </cell>
          <cell r="R202">
            <v>0.05</v>
          </cell>
          <cell r="S202" t="str">
            <v>고케</v>
          </cell>
          <cell r="T202">
            <v>2.86E-2</v>
          </cell>
        </row>
        <row r="203">
          <cell r="A203">
            <v>201</v>
          </cell>
          <cell r="B203" t="str">
            <v>고압케이블</v>
          </cell>
          <cell r="C203" t="str">
            <v>3.3KV CV30sq/1C</v>
          </cell>
          <cell r="D203" t="str">
            <v>m</v>
          </cell>
          <cell r="G203">
            <v>719</v>
          </cell>
          <cell r="H203">
            <v>2201</v>
          </cell>
          <cell r="Q203">
            <v>2201</v>
          </cell>
          <cell r="R203">
            <v>0.05</v>
          </cell>
          <cell r="S203" t="str">
            <v>고케</v>
          </cell>
          <cell r="T203">
            <v>3.3000000000000002E-2</v>
          </cell>
        </row>
        <row r="204">
          <cell r="A204">
            <v>202</v>
          </cell>
          <cell r="B204" t="str">
            <v>고압케이블</v>
          </cell>
          <cell r="C204" t="str">
            <v>3.3KV CV38sq/1C</v>
          </cell>
          <cell r="D204" t="str">
            <v>m</v>
          </cell>
          <cell r="G204">
            <v>719</v>
          </cell>
          <cell r="H204">
            <v>2647</v>
          </cell>
          <cell r="Q204">
            <v>2647</v>
          </cell>
          <cell r="R204">
            <v>0.05</v>
          </cell>
          <cell r="S204" t="str">
            <v>고케</v>
          </cell>
          <cell r="T204">
            <v>3.9600000000000003E-2</v>
          </cell>
        </row>
        <row r="205">
          <cell r="A205">
            <v>203</v>
          </cell>
          <cell r="B205" t="str">
            <v>고압케이블</v>
          </cell>
          <cell r="C205" t="str">
            <v>3.3KV CV50sq/1C</v>
          </cell>
          <cell r="D205" t="str">
            <v>m</v>
          </cell>
          <cell r="G205">
            <v>719</v>
          </cell>
          <cell r="H205">
            <v>3260</v>
          </cell>
          <cell r="Q205">
            <v>3260</v>
          </cell>
          <cell r="R205">
            <v>0.05</v>
          </cell>
          <cell r="S205" t="str">
            <v>고케</v>
          </cell>
          <cell r="T205">
            <v>4.7300000000000002E-2</v>
          </cell>
        </row>
        <row r="206">
          <cell r="A206">
            <v>204</v>
          </cell>
          <cell r="B206" t="str">
            <v>고압케이블</v>
          </cell>
          <cell r="C206" t="str">
            <v>3.3KV CV60sq/1C</v>
          </cell>
          <cell r="D206" t="str">
            <v>m</v>
          </cell>
          <cell r="G206">
            <v>719</v>
          </cell>
          <cell r="H206">
            <v>3953</v>
          </cell>
          <cell r="Q206">
            <v>3953</v>
          </cell>
          <cell r="R206">
            <v>0.05</v>
          </cell>
          <cell r="S206" t="str">
            <v>고케</v>
          </cell>
          <cell r="T206">
            <v>5.3900000000000003E-2</v>
          </cell>
        </row>
        <row r="207">
          <cell r="A207">
            <v>205</v>
          </cell>
          <cell r="B207" t="str">
            <v>고압케이블</v>
          </cell>
          <cell r="C207" t="str">
            <v>3.3KV CV80sq/1C</v>
          </cell>
          <cell r="D207" t="str">
            <v>m</v>
          </cell>
          <cell r="G207">
            <v>719</v>
          </cell>
          <cell r="H207">
            <v>4347</v>
          </cell>
          <cell r="Q207">
            <v>4347</v>
          </cell>
          <cell r="R207">
            <v>0.05</v>
          </cell>
          <cell r="S207" t="str">
            <v>고케</v>
          </cell>
          <cell r="T207">
            <v>6.6000000000000003E-2</v>
          </cell>
        </row>
        <row r="208">
          <cell r="A208">
            <v>206</v>
          </cell>
          <cell r="B208" t="str">
            <v>고압케이블</v>
          </cell>
          <cell r="C208" t="str">
            <v>3.3KV CV100sq/1C</v>
          </cell>
          <cell r="D208" t="str">
            <v>m</v>
          </cell>
          <cell r="G208">
            <v>719</v>
          </cell>
          <cell r="H208">
            <v>5188</v>
          </cell>
          <cell r="Q208">
            <v>5188</v>
          </cell>
          <cell r="R208">
            <v>0.05</v>
          </cell>
          <cell r="S208" t="str">
            <v>고케</v>
          </cell>
          <cell r="T208">
            <v>7.8100000000000003E-2</v>
          </cell>
        </row>
        <row r="209">
          <cell r="A209">
            <v>207</v>
          </cell>
          <cell r="B209" t="str">
            <v>고압케이블</v>
          </cell>
          <cell r="C209" t="str">
            <v>3.3KV CV125sq/1C</v>
          </cell>
          <cell r="D209" t="str">
            <v>m</v>
          </cell>
          <cell r="G209">
            <v>719</v>
          </cell>
          <cell r="H209">
            <v>7110</v>
          </cell>
          <cell r="Q209">
            <v>7110</v>
          </cell>
          <cell r="R209">
            <v>0.05</v>
          </cell>
          <cell r="S209" t="str">
            <v>고케</v>
          </cell>
          <cell r="T209">
            <v>9.240000000000001E-2</v>
          </cell>
        </row>
        <row r="210">
          <cell r="A210">
            <v>208</v>
          </cell>
          <cell r="B210" t="str">
            <v>고압케이블</v>
          </cell>
          <cell r="C210" t="str">
            <v>3.3KV CV150sq/1C</v>
          </cell>
          <cell r="D210" t="str">
            <v>m</v>
          </cell>
          <cell r="G210">
            <v>719</v>
          </cell>
          <cell r="H210">
            <v>8415</v>
          </cell>
          <cell r="Q210">
            <v>8415</v>
          </cell>
          <cell r="R210">
            <v>0.05</v>
          </cell>
          <cell r="S210" t="str">
            <v>고케</v>
          </cell>
          <cell r="T210">
            <v>0.10670000000000002</v>
          </cell>
        </row>
        <row r="211">
          <cell r="A211">
            <v>209</v>
          </cell>
          <cell r="B211" t="str">
            <v>고압케이블</v>
          </cell>
          <cell r="C211" t="str">
            <v>3.3KV CV200sq/1C</v>
          </cell>
          <cell r="D211" t="str">
            <v>m</v>
          </cell>
          <cell r="G211">
            <v>719</v>
          </cell>
          <cell r="H211">
            <v>11412</v>
          </cell>
          <cell r="Q211">
            <v>11412</v>
          </cell>
          <cell r="R211">
            <v>0.05</v>
          </cell>
          <cell r="S211" t="str">
            <v>고케</v>
          </cell>
          <cell r="T211">
            <v>0.12870000000000001</v>
          </cell>
        </row>
        <row r="212">
          <cell r="A212">
            <v>210</v>
          </cell>
          <cell r="B212" t="str">
            <v>고압케이블</v>
          </cell>
          <cell r="C212" t="str">
            <v>3.3KV CV250sq/1C</v>
          </cell>
          <cell r="D212" t="str">
            <v>m</v>
          </cell>
          <cell r="G212">
            <v>719</v>
          </cell>
          <cell r="H212">
            <v>13970</v>
          </cell>
          <cell r="Q212">
            <v>13970</v>
          </cell>
          <cell r="R212">
            <v>0.05</v>
          </cell>
          <cell r="S212" t="str">
            <v>고케</v>
          </cell>
          <cell r="T212">
            <v>0.15620000000000001</v>
          </cell>
        </row>
        <row r="213">
          <cell r="A213">
            <v>211</v>
          </cell>
          <cell r="Q213" t="str">
            <v/>
          </cell>
        </row>
        <row r="214">
          <cell r="A214">
            <v>212</v>
          </cell>
          <cell r="Q214" t="str">
            <v/>
          </cell>
        </row>
        <row r="215">
          <cell r="A215">
            <v>213</v>
          </cell>
          <cell r="Q215" t="str">
            <v/>
          </cell>
        </row>
        <row r="216">
          <cell r="A216">
            <v>214</v>
          </cell>
          <cell r="B216" t="str">
            <v>케이블 헤드 8sq</v>
          </cell>
          <cell r="C216" t="str">
            <v>6.6KV/1C  1단말/KIT</v>
          </cell>
          <cell r="D216" t="str">
            <v>EA</v>
          </cell>
          <cell r="Q216">
            <v>0</v>
          </cell>
          <cell r="S216" t="str">
            <v>고케</v>
          </cell>
          <cell r="T216">
            <v>0.34</v>
          </cell>
        </row>
        <row r="217">
          <cell r="A217">
            <v>215</v>
          </cell>
          <cell r="B217" t="str">
            <v>케이블 헤드 14sq</v>
          </cell>
          <cell r="C217" t="str">
            <v>6.6KV/1C  1단말/KIT</v>
          </cell>
          <cell r="D217" t="str">
            <v>EA</v>
          </cell>
          <cell r="Q217">
            <v>0</v>
          </cell>
          <cell r="S217" t="str">
            <v>고케</v>
          </cell>
          <cell r="T217">
            <v>0.36</v>
          </cell>
        </row>
        <row r="218">
          <cell r="A218">
            <v>216</v>
          </cell>
          <cell r="B218" t="str">
            <v>케이블 헤드 22sq</v>
          </cell>
          <cell r="C218" t="str">
            <v>6.6KV/1C  1단말/KIT</v>
          </cell>
          <cell r="D218" t="str">
            <v>EA</v>
          </cell>
          <cell r="G218">
            <v>738</v>
          </cell>
          <cell r="H218">
            <v>22640</v>
          </cell>
          <cell r="Q218">
            <v>22640</v>
          </cell>
          <cell r="S218" t="str">
            <v>고케</v>
          </cell>
          <cell r="T218">
            <v>0.46</v>
          </cell>
        </row>
        <row r="219">
          <cell r="A219">
            <v>217</v>
          </cell>
          <cell r="B219" t="str">
            <v>케이블 헤드 30sq</v>
          </cell>
          <cell r="C219" t="str">
            <v>6.6KV/1C  1단말/KIT</v>
          </cell>
          <cell r="D219" t="str">
            <v>EA</v>
          </cell>
          <cell r="Q219">
            <v>0</v>
          </cell>
          <cell r="S219" t="str">
            <v>고케</v>
          </cell>
          <cell r="T219">
            <v>0.52</v>
          </cell>
        </row>
        <row r="220">
          <cell r="A220">
            <v>218</v>
          </cell>
          <cell r="B220" t="str">
            <v>케이블 헤드 38sq</v>
          </cell>
          <cell r="C220" t="str">
            <v>6.6KV/1C  1단말/KIT</v>
          </cell>
          <cell r="D220" t="str">
            <v>EA</v>
          </cell>
          <cell r="G220">
            <v>738</v>
          </cell>
          <cell r="H220">
            <v>22800</v>
          </cell>
          <cell r="Q220">
            <v>22800</v>
          </cell>
          <cell r="S220" t="str">
            <v>고케</v>
          </cell>
          <cell r="T220">
            <v>0.55000000000000004</v>
          </cell>
        </row>
        <row r="221">
          <cell r="A221">
            <v>219</v>
          </cell>
          <cell r="B221" t="str">
            <v>케이블 헤드 50sq</v>
          </cell>
          <cell r="C221" t="str">
            <v>6.6KV/1C  1단말/KIT</v>
          </cell>
          <cell r="D221" t="str">
            <v>EA</v>
          </cell>
          <cell r="Q221">
            <v>0</v>
          </cell>
          <cell r="S221" t="str">
            <v>고케</v>
          </cell>
          <cell r="T221">
            <v>0.6</v>
          </cell>
        </row>
        <row r="222">
          <cell r="A222">
            <v>220</v>
          </cell>
          <cell r="B222" t="str">
            <v>케이블 헤드 60sq</v>
          </cell>
          <cell r="C222" t="str">
            <v>6.6KV/1C  1단말/KIT</v>
          </cell>
          <cell r="D222" t="str">
            <v>EA</v>
          </cell>
          <cell r="G222">
            <v>738</v>
          </cell>
          <cell r="H222">
            <v>26000</v>
          </cell>
          <cell r="Q222">
            <v>26000</v>
          </cell>
          <cell r="S222" t="str">
            <v>고케</v>
          </cell>
          <cell r="T222">
            <v>0.67</v>
          </cell>
        </row>
        <row r="223">
          <cell r="A223">
            <v>221</v>
          </cell>
          <cell r="B223" t="str">
            <v>케이블 헤드 80sq</v>
          </cell>
          <cell r="C223" t="str">
            <v>6.6KV/1C  1단말/KIT</v>
          </cell>
          <cell r="D223" t="str">
            <v>EA</v>
          </cell>
          <cell r="Q223">
            <v>0</v>
          </cell>
          <cell r="S223" t="str">
            <v>고케</v>
          </cell>
          <cell r="T223">
            <v>0.72</v>
          </cell>
        </row>
        <row r="224">
          <cell r="A224">
            <v>222</v>
          </cell>
          <cell r="B224" t="str">
            <v>케이블 헤드 100sq</v>
          </cell>
          <cell r="C224" t="str">
            <v>6.6KV/1C  1단말/KIT</v>
          </cell>
          <cell r="D224" t="str">
            <v>EA</v>
          </cell>
          <cell r="G224">
            <v>738</v>
          </cell>
          <cell r="H224">
            <v>26700</v>
          </cell>
          <cell r="Q224">
            <v>26700</v>
          </cell>
          <cell r="S224" t="str">
            <v>고케</v>
          </cell>
          <cell r="T224">
            <v>0.76</v>
          </cell>
        </row>
        <row r="225">
          <cell r="A225">
            <v>223</v>
          </cell>
          <cell r="B225" t="str">
            <v>케이블 헤드 125sq</v>
          </cell>
          <cell r="C225" t="str">
            <v>6.6KV/1C  1단말/KIT</v>
          </cell>
          <cell r="D225" t="str">
            <v>EA</v>
          </cell>
          <cell r="Q225">
            <v>0</v>
          </cell>
          <cell r="S225" t="str">
            <v>고케</v>
          </cell>
          <cell r="T225">
            <v>0.85</v>
          </cell>
        </row>
        <row r="226">
          <cell r="A226">
            <v>224</v>
          </cell>
          <cell r="B226" t="str">
            <v>케이블 헤드 150sq</v>
          </cell>
          <cell r="C226" t="str">
            <v>6.6KV/1C  1단말/KIT</v>
          </cell>
          <cell r="D226" t="str">
            <v>EA</v>
          </cell>
          <cell r="G226">
            <v>738</v>
          </cell>
          <cell r="H226">
            <v>31800</v>
          </cell>
          <cell r="Q226">
            <v>31800</v>
          </cell>
          <cell r="S226" t="str">
            <v>고케</v>
          </cell>
          <cell r="T226">
            <v>0.95</v>
          </cell>
        </row>
        <row r="227">
          <cell r="A227">
            <v>225</v>
          </cell>
          <cell r="B227" t="str">
            <v>케이블 헤드 200sq</v>
          </cell>
          <cell r="C227" t="str">
            <v>6.6KV/1C  1단말/KIT</v>
          </cell>
          <cell r="D227" t="str">
            <v>EA</v>
          </cell>
          <cell r="G227">
            <v>738</v>
          </cell>
          <cell r="H227">
            <v>32600</v>
          </cell>
          <cell r="Q227">
            <v>32600</v>
          </cell>
          <cell r="S227" t="str">
            <v>고케</v>
          </cell>
          <cell r="T227">
            <v>1.03</v>
          </cell>
        </row>
        <row r="228">
          <cell r="A228">
            <v>226</v>
          </cell>
          <cell r="B228" t="str">
            <v>케이블 헤드 250sq</v>
          </cell>
          <cell r="C228" t="str">
            <v>6.6KV/1C  1단말/KIT</v>
          </cell>
          <cell r="D228" t="str">
            <v>EA</v>
          </cell>
          <cell r="G228">
            <v>738</v>
          </cell>
          <cell r="H228">
            <v>33400</v>
          </cell>
          <cell r="Q228">
            <v>33400</v>
          </cell>
          <cell r="S228" t="str">
            <v>고케</v>
          </cell>
          <cell r="T228">
            <v>1.18</v>
          </cell>
        </row>
        <row r="229">
          <cell r="A229">
            <v>227</v>
          </cell>
          <cell r="Q229" t="str">
            <v/>
          </cell>
        </row>
        <row r="230">
          <cell r="A230">
            <v>228</v>
          </cell>
          <cell r="Q230" t="str">
            <v/>
          </cell>
        </row>
        <row r="231">
          <cell r="A231">
            <v>229</v>
          </cell>
          <cell r="B231" t="str">
            <v>케이블헤드 지지금구</v>
          </cell>
          <cell r="C231" t="str">
            <v>상,하부용</v>
          </cell>
          <cell r="D231" t="str">
            <v>조</v>
          </cell>
          <cell r="G231">
            <v>828</v>
          </cell>
          <cell r="H231">
            <v>42000</v>
          </cell>
          <cell r="Q231">
            <v>42000</v>
          </cell>
          <cell r="U231" t="str">
            <v>배전</v>
          </cell>
          <cell r="V231">
            <v>0.45</v>
          </cell>
          <cell r="W231" t="str">
            <v>보인</v>
          </cell>
          <cell r="X231">
            <v>0.23</v>
          </cell>
        </row>
        <row r="232">
          <cell r="A232">
            <v>230</v>
          </cell>
          <cell r="B232" t="str">
            <v>전주용 입상관</v>
          </cell>
          <cell r="C232" t="str">
            <v>φ130×2m</v>
          </cell>
          <cell r="D232" t="str">
            <v>EA</v>
          </cell>
          <cell r="G232">
            <v>828</v>
          </cell>
          <cell r="H232">
            <v>17000</v>
          </cell>
          <cell r="Q232">
            <v>17000</v>
          </cell>
          <cell r="U232" t="str">
            <v>배전</v>
          </cell>
          <cell r="V232">
            <v>0.46</v>
          </cell>
          <cell r="W232" t="str">
            <v>보인</v>
          </cell>
          <cell r="X232">
            <v>0.17</v>
          </cell>
        </row>
        <row r="233">
          <cell r="A233">
            <v>231</v>
          </cell>
          <cell r="B233" t="str">
            <v>반경철관</v>
          </cell>
          <cell r="C233" t="str">
            <v>80×2×2400</v>
          </cell>
          <cell r="D233" t="str">
            <v>EA</v>
          </cell>
          <cell r="G233">
            <v>827</v>
          </cell>
          <cell r="H233">
            <v>9800</v>
          </cell>
          <cell r="Q233">
            <v>9800</v>
          </cell>
          <cell r="U233" t="str">
            <v>배관</v>
          </cell>
          <cell r="V233">
            <v>0.122</v>
          </cell>
        </row>
        <row r="234">
          <cell r="A234">
            <v>232</v>
          </cell>
          <cell r="B234" t="str">
            <v>반경철관 취부밴드</v>
          </cell>
          <cell r="D234" t="str">
            <v>EA</v>
          </cell>
          <cell r="G234">
            <v>827</v>
          </cell>
          <cell r="H234">
            <v>1200</v>
          </cell>
          <cell r="Q234">
            <v>1200</v>
          </cell>
        </row>
        <row r="235">
          <cell r="A235">
            <v>233</v>
          </cell>
          <cell r="B235" t="str">
            <v>입상관취부밴드</v>
          </cell>
          <cell r="D235" t="str">
            <v>EA</v>
          </cell>
          <cell r="G235">
            <v>827</v>
          </cell>
          <cell r="H235">
            <v>1200</v>
          </cell>
          <cell r="Q235">
            <v>1200</v>
          </cell>
        </row>
        <row r="236">
          <cell r="A236">
            <v>234</v>
          </cell>
          <cell r="Q236" t="str">
            <v/>
          </cell>
        </row>
        <row r="237">
          <cell r="A237">
            <v>235</v>
          </cell>
          <cell r="B237" t="str">
            <v>위샤 캡</v>
          </cell>
          <cell r="C237" t="str">
            <v>ST 36C</v>
          </cell>
          <cell r="D237" t="str">
            <v>EA</v>
          </cell>
          <cell r="G237">
            <v>741</v>
          </cell>
          <cell r="H237">
            <v>2480</v>
          </cell>
          <cell r="Q237">
            <v>2480</v>
          </cell>
          <cell r="S237" t="str">
            <v>내선</v>
          </cell>
          <cell r="T237">
            <v>0.03</v>
          </cell>
        </row>
        <row r="238">
          <cell r="A238">
            <v>236</v>
          </cell>
          <cell r="B238" t="str">
            <v>위샤 캡</v>
          </cell>
          <cell r="C238" t="str">
            <v>ST 42C</v>
          </cell>
          <cell r="D238" t="str">
            <v>EA</v>
          </cell>
          <cell r="G238">
            <v>741</v>
          </cell>
          <cell r="H238">
            <v>2770</v>
          </cell>
          <cell r="Q238">
            <v>2770</v>
          </cell>
          <cell r="S238" t="str">
            <v>내선</v>
          </cell>
          <cell r="T238">
            <v>0.03</v>
          </cell>
        </row>
        <row r="239">
          <cell r="A239">
            <v>237</v>
          </cell>
          <cell r="B239" t="str">
            <v>위샤 캡</v>
          </cell>
          <cell r="C239" t="str">
            <v>ST 54C</v>
          </cell>
          <cell r="D239" t="str">
            <v>EA</v>
          </cell>
          <cell r="G239">
            <v>741</v>
          </cell>
          <cell r="H239">
            <v>3440</v>
          </cell>
          <cell r="Q239">
            <v>3440</v>
          </cell>
          <cell r="S239" t="str">
            <v>내선</v>
          </cell>
          <cell r="T239">
            <v>0.04</v>
          </cell>
        </row>
        <row r="240">
          <cell r="A240">
            <v>238</v>
          </cell>
          <cell r="B240" t="str">
            <v>위샤 캡</v>
          </cell>
          <cell r="C240" t="str">
            <v>ST 104C</v>
          </cell>
          <cell r="D240" t="str">
            <v>EA</v>
          </cell>
          <cell r="G240">
            <v>741</v>
          </cell>
          <cell r="H240">
            <v>23910</v>
          </cell>
          <cell r="Q240">
            <v>23910</v>
          </cell>
          <cell r="S240" t="str">
            <v>내선</v>
          </cell>
          <cell r="T240">
            <v>0.04</v>
          </cell>
        </row>
        <row r="241">
          <cell r="A241">
            <v>239</v>
          </cell>
          <cell r="Q241" t="str">
            <v/>
          </cell>
        </row>
        <row r="242">
          <cell r="A242">
            <v>240</v>
          </cell>
          <cell r="Q242" t="str">
            <v/>
          </cell>
        </row>
        <row r="243">
          <cell r="A243">
            <v>241</v>
          </cell>
          <cell r="B243" t="str">
            <v>PULL BOX</v>
          </cell>
          <cell r="C243" t="str">
            <v>100×100×100</v>
          </cell>
          <cell r="D243" t="str">
            <v>EA</v>
          </cell>
          <cell r="G243">
            <v>746</v>
          </cell>
          <cell r="H243">
            <v>1600</v>
          </cell>
          <cell r="Q243">
            <v>1600</v>
          </cell>
          <cell r="S243" t="str">
            <v>내선</v>
          </cell>
          <cell r="T243">
            <v>0.35</v>
          </cell>
          <cell r="U243" t="str">
            <v>내선</v>
          </cell>
          <cell r="V243">
            <v>0.66</v>
          </cell>
          <cell r="Y243" t="str">
            <v>옥외는 벽면</v>
          </cell>
        </row>
        <row r="244">
          <cell r="A244">
            <v>242</v>
          </cell>
          <cell r="B244" t="str">
            <v>PULL BOX</v>
          </cell>
          <cell r="C244" t="str">
            <v>150×150×100</v>
          </cell>
          <cell r="D244" t="str">
            <v>EA</v>
          </cell>
          <cell r="G244">
            <v>746</v>
          </cell>
          <cell r="H244">
            <v>2000</v>
          </cell>
          <cell r="Q244">
            <v>2000</v>
          </cell>
          <cell r="S244" t="str">
            <v>내선</v>
          </cell>
          <cell r="T244">
            <v>0.35</v>
          </cell>
          <cell r="U244" t="str">
            <v>내선</v>
          </cell>
          <cell r="V244">
            <v>0.66</v>
          </cell>
          <cell r="Y244" t="str">
            <v>옥외는 벽면</v>
          </cell>
        </row>
        <row r="245">
          <cell r="A245">
            <v>243</v>
          </cell>
          <cell r="B245" t="str">
            <v>PULL BOX</v>
          </cell>
          <cell r="C245" t="str">
            <v>200×200×100</v>
          </cell>
          <cell r="D245" t="str">
            <v>EA</v>
          </cell>
          <cell r="G245">
            <v>746</v>
          </cell>
          <cell r="H245">
            <v>3100</v>
          </cell>
          <cell r="Q245">
            <v>3100</v>
          </cell>
          <cell r="S245" t="str">
            <v>내선</v>
          </cell>
          <cell r="T245">
            <v>0.35</v>
          </cell>
          <cell r="U245" t="str">
            <v>내선</v>
          </cell>
          <cell r="V245">
            <v>0.66</v>
          </cell>
          <cell r="Y245" t="str">
            <v>옥외는 벽면</v>
          </cell>
        </row>
        <row r="246">
          <cell r="A246">
            <v>244</v>
          </cell>
          <cell r="B246" t="str">
            <v>PULL BOX</v>
          </cell>
          <cell r="C246" t="str">
            <v>250×250×100</v>
          </cell>
          <cell r="D246" t="str">
            <v>EA</v>
          </cell>
          <cell r="G246">
            <v>746</v>
          </cell>
          <cell r="H246">
            <v>4650</v>
          </cell>
          <cell r="Q246">
            <v>4650</v>
          </cell>
          <cell r="S246" t="str">
            <v>내선</v>
          </cell>
          <cell r="T246">
            <v>0.35</v>
          </cell>
          <cell r="U246" t="str">
            <v>내선</v>
          </cell>
          <cell r="V246">
            <v>0.66</v>
          </cell>
          <cell r="Y246" t="str">
            <v>옥외는 벽면</v>
          </cell>
        </row>
        <row r="247">
          <cell r="A247">
            <v>245</v>
          </cell>
          <cell r="B247" t="str">
            <v>PULL BOX</v>
          </cell>
          <cell r="C247" t="str">
            <v>300×300×100</v>
          </cell>
          <cell r="D247" t="str">
            <v>EA</v>
          </cell>
          <cell r="G247">
            <v>746</v>
          </cell>
          <cell r="H247">
            <v>5000</v>
          </cell>
          <cell r="Q247">
            <v>5000</v>
          </cell>
          <cell r="S247" t="str">
            <v>내선</v>
          </cell>
          <cell r="T247">
            <v>0.35</v>
          </cell>
          <cell r="U247" t="str">
            <v>내선</v>
          </cell>
          <cell r="V247">
            <v>0.66</v>
          </cell>
          <cell r="Y247" t="str">
            <v>옥외는 벽면</v>
          </cell>
        </row>
        <row r="248">
          <cell r="A248">
            <v>246</v>
          </cell>
          <cell r="B248" t="str">
            <v>PULL BOX</v>
          </cell>
          <cell r="C248" t="str">
            <v>150×150×150</v>
          </cell>
          <cell r="D248" t="str">
            <v>EA</v>
          </cell>
          <cell r="G248">
            <v>746</v>
          </cell>
          <cell r="H248">
            <v>2350</v>
          </cell>
          <cell r="Q248">
            <v>2350</v>
          </cell>
          <cell r="S248" t="str">
            <v>내선</v>
          </cell>
          <cell r="T248">
            <v>0.35</v>
          </cell>
          <cell r="U248" t="str">
            <v>내선</v>
          </cell>
          <cell r="V248">
            <v>0.66</v>
          </cell>
          <cell r="Y248" t="str">
            <v>옥외는 벽면</v>
          </cell>
        </row>
        <row r="249">
          <cell r="A249">
            <v>247</v>
          </cell>
          <cell r="B249" t="str">
            <v>PULL BOX</v>
          </cell>
          <cell r="C249" t="str">
            <v>200×200×150</v>
          </cell>
          <cell r="D249" t="str">
            <v>EA</v>
          </cell>
          <cell r="G249">
            <v>746</v>
          </cell>
          <cell r="H249">
            <v>3900</v>
          </cell>
          <cell r="Q249">
            <v>3900</v>
          </cell>
          <cell r="S249" t="str">
            <v>내선</v>
          </cell>
          <cell r="T249">
            <v>0.35</v>
          </cell>
          <cell r="U249" t="str">
            <v>내선</v>
          </cell>
          <cell r="V249">
            <v>0.66</v>
          </cell>
          <cell r="Y249" t="str">
            <v>옥외는 벽면</v>
          </cell>
        </row>
        <row r="250">
          <cell r="A250">
            <v>248</v>
          </cell>
          <cell r="B250" t="str">
            <v>PULL BOX</v>
          </cell>
          <cell r="C250" t="str">
            <v>250×250×150</v>
          </cell>
          <cell r="D250" t="str">
            <v>EA</v>
          </cell>
          <cell r="G250">
            <v>746</v>
          </cell>
          <cell r="H250">
            <v>5000</v>
          </cell>
          <cell r="Q250">
            <v>5000</v>
          </cell>
          <cell r="S250" t="str">
            <v>내선</v>
          </cell>
          <cell r="T250">
            <v>0.35</v>
          </cell>
          <cell r="U250" t="str">
            <v>내선</v>
          </cell>
          <cell r="V250">
            <v>0.66</v>
          </cell>
          <cell r="Y250" t="str">
            <v>옥외는 벽면</v>
          </cell>
        </row>
        <row r="251">
          <cell r="A251">
            <v>249</v>
          </cell>
          <cell r="B251" t="str">
            <v>PULL BOX</v>
          </cell>
          <cell r="C251" t="str">
            <v>300×300×150</v>
          </cell>
          <cell r="D251" t="str">
            <v>EA</v>
          </cell>
          <cell r="G251">
            <v>746</v>
          </cell>
          <cell r="H251">
            <v>5750</v>
          </cell>
          <cell r="Q251">
            <v>5750</v>
          </cell>
          <cell r="S251" t="str">
            <v>내선</v>
          </cell>
          <cell r="T251">
            <v>0.35</v>
          </cell>
          <cell r="U251" t="str">
            <v>내선</v>
          </cell>
          <cell r="V251">
            <v>0.66</v>
          </cell>
          <cell r="Y251" t="str">
            <v>옥외는 벽면</v>
          </cell>
        </row>
        <row r="252">
          <cell r="A252">
            <v>250</v>
          </cell>
          <cell r="B252" t="str">
            <v>PULL BOX</v>
          </cell>
          <cell r="C252" t="str">
            <v>400×400×150</v>
          </cell>
          <cell r="D252" t="str">
            <v>EA</v>
          </cell>
          <cell r="G252">
            <v>746</v>
          </cell>
          <cell r="H252">
            <v>9350</v>
          </cell>
          <cell r="Q252">
            <v>9350</v>
          </cell>
          <cell r="S252" t="str">
            <v>내선</v>
          </cell>
          <cell r="T252">
            <v>0.35</v>
          </cell>
          <cell r="U252" t="str">
            <v>내선</v>
          </cell>
          <cell r="V252">
            <v>0.66</v>
          </cell>
          <cell r="Y252" t="str">
            <v>옥외는 벽면</v>
          </cell>
        </row>
        <row r="253">
          <cell r="A253">
            <v>251</v>
          </cell>
          <cell r="B253" t="str">
            <v>PULL BOX</v>
          </cell>
          <cell r="C253" t="str">
            <v>300×300×200</v>
          </cell>
          <cell r="D253" t="str">
            <v>EA</v>
          </cell>
          <cell r="G253">
            <v>746</v>
          </cell>
          <cell r="H253">
            <v>6500</v>
          </cell>
          <cell r="Q253">
            <v>6500</v>
          </cell>
          <cell r="S253" t="str">
            <v>내선</v>
          </cell>
          <cell r="T253">
            <v>0.35</v>
          </cell>
          <cell r="U253" t="str">
            <v>내선</v>
          </cell>
          <cell r="V253">
            <v>0.66</v>
          </cell>
          <cell r="Y253" t="str">
            <v>옥외는 벽면</v>
          </cell>
        </row>
        <row r="254">
          <cell r="A254">
            <v>252</v>
          </cell>
          <cell r="B254" t="str">
            <v>PULL BOX</v>
          </cell>
          <cell r="C254" t="str">
            <v>400×400×200</v>
          </cell>
          <cell r="D254" t="str">
            <v>EA</v>
          </cell>
          <cell r="G254">
            <v>746</v>
          </cell>
          <cell r="H254">
            <v>10200</v>
          </cell>
          <cell r="Q254">
            <v>10200</v>
          </cell>
          <cell r="S254" t="str">
            <v>내선</v>
          </cell>
          <cell r="T254">
            <v>0.66</v>
          </cell>
          <cell r="U254" t="str">
            <v>내선</v>
          </cell>
          <cell r="V254">
            <v>0.95</v>
          </cell>
          <cell r="Y254" t="str">
            <v>옥외는 벽면</v>
          </cell>
        </row>
        <row r="255">
          <cell r="A255">
            <v>253</v>
          </cell>
          <cell r="B255" t="str">
            <v>PULL BOX</v>
          </cell>
          <cell r="C255" t="str">
            <v>500×500×200</v>
          </cell>
          <cell r="D255" t="str">
            <v>EA</v>
          </cell>
          <cell r="G255">
            <v>746</v>
          </cell>
          <cell r="H255">
            <v>18200</v>
          </cell>
          <cell r="Q255">
            <v>18200</v>
          </cell>
          <cell r="S255" t="str">
            <v>내선</v>
          </cell>
          <cell r="T255">
            <v>0.66</v>
          </cell>
          <cell r="U255" t="str">
            <v>내선</v>
          </cell>
          <cell r="V255">
            <v>0.95</v>
          </cell>
          <cell r="Y255" t="str">
            <v>옥외는 벽면</v>
          </cell>
        </row>
        <row r="256">
          <cell r="A256">
            <v>254</v>
          </cell>
          <cell r="B256" t="str">
            <v>PULL BOX</v>
          </cell>
          <cell r="C256" t="str">
            <v>300×300×300</v>
          </cell>
          <cell r="D256" t="str">
            <v>EA</v>
          </cell>
          <cell r="G256">
            <v>746</v>
          </cell>
          <cell r="H256">
            <v>6500</v>
          </cell>
          <cell r="Q256">
            <v>6500</v>
          </cell>
          <cell r="S256" t="str">
            <v>내선</v>
          </cell>
          <cell r="T256">
            <v>0.66</v>
          </cell>
          <cell r="U256" t="str">
            <v>내선</v>
          </cell>
          <cell r="V256">
            <v>0.95</v>
          </cell>
          <cell r="Y256" t="str">
            <v>옥외는 벽면</v>
          </cell>
        </row>
        <row r="257">
          <cell r="A257">
            <v>255</v>
          </cell>
          <cell r="B257" t="str">
            <v>PULL BOX</v>
          </cell>
          <cell r="C257" t="str">
            <v>400×400×300</v>
          </cell>
          <cell r="D257" t="str">
            <v>EA</v>
          </cell>
          <cell r="G257">
            <v>746</v>
          </cell>
          <cell r="H257">
            <v>12100</v>
          </cell>
          <cell r="Q257">
            <v>12100</v>
          </cell>
          <cell r="S257" t="str">
            <v>내선</v>
          </cell>
          <cell r="T257">
            <v>0.66</v>
          </cell>
          <cell r="U257" t="str">
            <v>내선</v>
          </cell>
          <cell r="V257">
            <v>0.95</v>
          </cell>
          <cell r="Y257" t="str">
            <v>옥외는 벽면</v>
          </cell>
        </row>
        <row r="258">
          <cell r="A258">
            <v>256</v>
          </cell>
          <cell r="B258" t="str">
            <v>PULL BOX</v>
          </cell>
          <cell r="C258" t="str">
            <v>500×500×300</v>
          </cell>
          <cell r="D258" t="str">
            <v>EA</v>
          </cell>
          <cell r="G258">
            <v>746</v>
          </cell>
          <cell r="H258">
            <v>22000</v>
          </cell>
          <cell r="Q258">
            <v>22000</v>
          </cell>
          <cell r="S258" t="str">
            <v>내선</v>
          </cell>
          <cell r="T258">
            <v>0.66</v>
          </cell>
          <cell r="U258" t="str">
            <v>내선</v>
          </cell>
          <cell r="V258">
            <v>0.95</v>
          </cell>
          <cell r="Y258" t="str">
            <v>옥외는 벽면</v>
          </cell>
        </row>
        <row r="259">
          <cell r="A259">
            <v>257</v>
          </cell>
          <cell r="B259" t="str">
            <v>PULL BOX</v>
          </cell>
          <cell r="C259" t="str">
            <v>600×600×300</v>
          </cell>
          <cell r="D259" t="str">
            <v>EA</v>
          </cell>
          <cell r="G259">
            <v>746</v>
          </cell>
          <cell r="H259">
            <v>27500</v>
          </cell>
          <cell r="Q259">
            <v>27500</v>
          </cell>
          <cell r="S259" t="str">
            <v>내선</v>
          </cell>
          <cell r="T259">
            <v>0.66</v>
          </cell>
          <cell r="U259" t="str">
            <v>내선</v>
          </cell>
          <cell r="V259">
            <v>0.95</v>
          </cell>
          <cell r="Y259" t="str">
            <v>옥외는 벽면</v>
          </cell>
        </row>
        <row r="260">
          <cell r="A260">
            <v>258</v>
          </cell>
          <cell r="B260" t="str">
            <v>PULL BOX</v>
          </cell>
          <cell r="C260" t="str">
            <v>600×600×400</v>
          </cell>
          <cell r="D260" t="str">
            <v>EA</v>
          </cell>
          <cell r="G260">
            <v>746</v>
          </cell>
          <cell r="H260">
            <v>33000</v>
          </cell>
          <cell r="Q260">
            <v>33000</v>
          </cell>
          <cell r="S260" t="str">
            <v>내선</v>
          </cell>
          <cell r="T260">
            <v>0.66</v>
          </cell>
          <cell r="U260" t="str">
            <v>내선</v>
          </cell>
          <cell r="V260">
            <v>0.95</v>
          </cell>
          <cell r="Y260" t="str">
            <v>옥외는 벽면</v>
          </cell>
        </row>
        <row r="261">
          <cell r="A261">
            <v>259</v>
          </cell>
          <cell r="Q261" t="str">
            <v/>
          </cell>
        </row>
        <row r="262">
          <cell r="A262">
            <v>260</v>
          </cell>
          <cell r="Q262" t="str">
            <v/>
          </cell>
        </row>
        <row r="263">
          <cell r="A263">
            <v>261</v>
          </cell>
          <cell r="Q263" t="str">
            <v/>
          </cell>
        </row>
        <row r="264">
          <cell r="A264">
            <v>262</v>
          </cell>
          <cell r="Q264" t="str">
            <v/>
          </cell>
        </row>
        <row r="265">
          <cell r="A265">
            <v>263</v>
          </cell>
          <cell r="B265" t="str">
            <v>노출박스</v>
          </cell>
          <cell r="C265" t="str">
            <v>16C 1방출</v>
          </cell>
          <cell r="D265" t="str">
            <v>EA</v>
          </cell>
          <cell r="G265">
            <v>748</v>
          </cell>
          <cell r="H265">
            <v>2040</v>
          </cell>
          <cell r="Q265">
            <v>2040</v>
          </cell>
          <cell r="S265" t="str">
            <v>내선</v>
          </cell>
          <cell r="T265">
            <v>0.28999999999999998</v>
          </cell>
        </row>
        <row r="266">
          <cell r="A266">
            <v>264</v>
          </cell>
          <cell r="B266" t="str">
            <v>노출박스</v>
          </cell>
          <cell r="C266" t="str">
            <v>16C 2방출</v>
          </cell>
          <cell r="D266" t="str">
            <v>EA</v>
          </cell>
          <cell r="G266">
            <v>748</v>
          </cell>
          <cell r="H266">
            <v>2167</v>
          </cell>
          <cell r="Q266">
            <v>2167</v>
          </cell>
          <cell r="S266" t="str">
            <v>내선</v>
          </cell>
          <cell r="T266">
            <v>0.28999999999999998</v>
          </cell>
        </row>
        <row r="267">
          <cell r="A267">
            <v>265</v>
          </cell>
          <cell r="B267" t="str">
            <v>노출박스</v>
          </cell>
          <cell r="C267" t="str">
            <v>22C 1방출</v>
          </cell>
          <cell r="D267" t="str">
            <v>EA</v>
          </cell>
          <cell r="G267">
            <v>748</v>
          </cell>
          <cell r="H267">
            <v>2295</v>
          </cell>
          <cell r="Q267">
            <v>2295</v>
          </cell>
          <cell r="S267" t="str">
            <v>내선</v>
          </cell>
          <cell r="T267">
            <v>0.28999999999999998</v>
          </cell>
        </row>
        <row r="268">
          <cell r="A268">
            <v>266</v>
          </cell>
          <cell r="B268" t="str">
            <v>노출박스</v>
          </cell>
          <cell r="C268" t="str">
            <v>22C 2방출</v>
          </cell>
          <cell r="D268" t="str">
            <v>EA</v>
          </cell>
          <cell r="G268">
            <v>748</v>
          </cell>
          <cell r="H268">
            <v>2465</v>
          </cell>
          <cell r="Q268">
            <v>2465</v>
          </cell>
          <cell r="S268" t="str">
            <v>내선</v>
          </cell>
          <cell r="T268">
            <v>0.28999999999999998</v>
          </cell>
        </row>
        <row r="269">
          <cell r="A269">
            <v>267</v>
          </cell>
          <cell r="B269" t="str">
            <v>노출박스</v>
          </cell>
          <cell r="C269" t="str">
            <v>28C 1방출</v>
          </cell>
          <cell r="D269" t="str">
            <v>EA</v>
          </cell>
          <cell r="G269">
            <v>748</v>
          </cell>
          <cell r="H269">
            <v>3655</v>
          </cell>
          <cell r="Q269">
            <v>3655</v>
          </cell>
          <cell r="S269" t="str">
            <v>내선</v>
          </cell>
          <cell r="T269">
            <v>0.28999999999999998</v>
          </cell>
        </row>
        <row r="270">
          <cell r="A270">
            <v>268</v>
          </cell>
          <cell r="B270" t="str">
            <v>노출박스</v>
          </cell>
          <cell r="C270" t="str">
            <v>28C 2방출</v>
          </cell>
          <cell r="D270" t="str">
            <v>EA</v>
          </cell>
          <cell r="G270">
            <v>748</v>
          </cell>
          <cell r="H270">
            <v>3995</v>
          </cell>
          <cell r="Q270">
            <v>3995</v>
          </cell>
          <cell r="S270" t="str">
            <v>내선</v>
          </cell>
          <cell r="T270">
            <v>0.28999999999999998</v>
          </cell>
        </row>
        <row r="271">
          <cell r="A271">
            <v>269</v>
          </cell>
          <cell r="Q271" t="str">
            <v/>
          </cell>
        </row>
        <row r="272">
          <cell r="A272">
            <v>270</v>
          </cell>
          <cell r="Q272" t="str">
            <v/>
          </cell>
        </row>
        <row r="273">
          <cell r="A273">
            <v>271</v>
          </cell>
          <cell r="B273" t="str">
            <v>Outlet Box</v>
          </cell>
          <cell r="C273" t="str">
            <v>4각 천정</v>
          </cell>
          <cell r="D273" t="str">
            <v>EA</v>
          </cell>
          <cell r="G273">
            <v>748</v>
          </cell>
          <cell r="H273">
            <v>630</v>
          </cell>
          <cell r="Q273">
            <v>630</v>
          </cell>
          <cell r="S273" t="str">
            <v>내선</v>
          </cell>
          <cell r="T273">
            <v>0.12</v>
          </cell>
        </row>
        <row r="274">
          <cell r="A274">
            <v>272</v>
          </cell>
          <cell r="B274" t="str">
            <v>Outlet Box</v>
          </cell>
          <cell r="C274" t="str">
            <v>4각벽부</v>
          </cell>
          <cell r="D274" t="str">
            <v>EA</v>
          </cell>
          <cell r="G274">
            <v>748</v>
          </cell>
          <cell r="H274">
            <v>630</v>
          </cell>
          <cell r="Q274">
            <v>630</v>
          </cell>
          <cell r="S274" t="str">
            <v>내선</v>
          </cell>
          <cell r="T274">
            <v>0.2</v>
          </cell>
        </row>
        <row r="275">
          <cell r="A275">
            <v>273</v>
          </cell>
          <cell r="B275" t="str">
            <v>Outlet Box</v>
          </cell>
          <cell r="C275" t="str">
            <v xml:space="preserve">  8 각</v>
          </cell>
          <cell r="D275" t="str">
            <v>EA</v>
          </cell>
          <cell r="G275">
            <v>748</v>
          </cell>
          <cell r="H275">
            <v>540</v>
          </cell>
          <cell r="Q275">
            <v>540</v>
          </cell>
          <cell r="S275" t="str">
            <v>내선</v>
          </cell>
          <cell r="T275">
            <v>0.12</v>
          </cell>
        </row>
        <row r="276">
          <cell r="A276">
            <v>274</v>
          </cell>
          <cell r="B276" t="str">
            <v>Outlet Box</v>
          </cell>
          <cell r="C276" t="str">
            <v>SW</v>
          </cell>
          <cell r="D276" t="str">
            <v>EA</v>
          </cell>
          <cell r="G276">
            <v>748</v>
          </cell>
          <cell r="H276">
            <v>495</v>
          </cell>
          <cell r="Q276">
            <v>495</v>
          </cell>
          <cell r="S276" t="str">
            <v>내선</v>
          </cell>
          <cell r="T276">
            <v>0.2</v>
          </cell>
        </row>
        <row r="277">
          <cell r="A277">
            <v>275</v>
          </cell>
          <cell r="B277" t="str">
            <v>PVC  Outlet Box</v>
          </cell>
          <cell r="C277" t="str">
            <v xml:space="preserve">  8 각</v>
          </cell>
          <cell r="D277" t="str">
            <v>EA</v>
          </cell>
          <cell r="G277">
            <v>749</v>
          </cell>
          <cell r="H277">
            <v>670</v>
          </cell>
          <cell r="Q277">
            <v>670</v>
          </cell>
          <cell r="S277" t="str">
            <v>내선</v>
          </cell>
          <cell r="T277">
            <v>0.12</v>
          </cell>
        </row>
        <row r="278">
          <cell r="A278">
            <v>276</v>
          </cell>
          <cell r="B278" t="str">
            <v>PVC  Outlet Box</v>
          </cell>
          <cell r="C278" t="str">
            <v xml:space="preserve">  4 각</v>
          </cell>
          <cell r="D278" t="str">
            <v>EA</v>
          </cell>
          <cell r="G278">
            <v>749</v>
          </cell>
          <cell r="H278">
            <v>745</v>
          </cell>
          <cell r="Q278">
            <v>745</v>
          </cell>
          <cell r="S278" t="str">
            <v>내선</v>
          </cell>
          <cell r="T278">
            <v>0.12</v>
          </cell>
        </row>
        <row r="279">
          <cell r="A279">
            <v>277</v>
          </cell>
          <cell r="B279" t="str">
            <v>콘센트(접지극부 )</v>
          </cell>
          <cell r="C279" t="str">
            <v>1구 2P 15A 250V</v>
          </cell>
          <cell r="D279" t="str">
            <v>EA</v>
          </cell>
          <cell r="G279">
            <v>804</v>
          </cell>
          <cell r="H279">
            <v>1010</v>
          </cell>
          <cell r="Q279">
            <v>1010</v>
          </cell>
          <cell r="S279" t="str">
            <v>내선</v>
          </cell>
          <cell r="T279">
            <v>0.08</v>
          </cell>
        </row>
        <row r="280">
          <cell r="A280">
            <v>278</v>
          </cell>
          <cell r="B280" t="str">
            <v>콘센트(접지극부 )</v>
          </cell>
          <cell r="C280" t="str">
            <v>1구방폭 2P 15A 250V</v>
          </cell>
          <cell r="D280" t="str">
            <v>EA</v>
          </cell>
          <cell r="G280">
            <v>818</v>
          </cell>
          <cell r="H280">
            <v>67000</v>
          </cell>
          <cell r="Q280">
            <v>67000</v>
          </cell>
          <cell r="S280" t="str">
            <v>내선</v>
          </cell>
          <cell r="T280">
            <v>0.16</v>
          </cell>
        </row>
        <row r="281">
          <cell r="A281">
            <v>279</v>
          </cell>
          <cell r="B281" t="str">
            <v>콘센트(접지극부 )</v>
          </cell>
          <cell r="C281" t="str">
            <v>1구방수 2P 15A 250V</v>
          </cell>
          <cell r="D281" t="str">
            <v>EA</v>
          </cell>
          <cell r="G281">
            <v>804</v>
          </cell>
          <cell r="H281">
            <v>2500</v>
          </cell>
          <cell r="Q281">
            <v>2500</v>
          </cell>
          <cell r="S281" t="str">
            <v>내선</v>
          </cell>
          <cell r="T281">
            <v>0.08</v>
          </cell>
        </row>
        <row r="282">
          <cell r="A282">
            <v>280</v>
          </cell>
          <cell r="B282" t="str">
            <v>콘센트(접지극부 )</v>
          </cell>
          <cell r="C282" t="str">
            <v>2구 2P 15A 250V</v>
          </cell>
          <cell r="D282" t="str">
            <v>EA</v>
          </cell>
          <cell r="G282">
            <v>804</v>
          </cell>
          <cell r="H282">
            <v>1300</v>
          </cell>
          <cell r="Q282">
            <v>1300</v>
          </cell>
          <cell r="S282" t="str">
            <v>내선</v>
          </cell>
          <cell r="T282">
            <v>0.08</v>
          </cell>
        </row>
        <row r="283">
          <cell r="A283">
            <v>281</v>
          </cell>
          <cell r="B283" t="str">
            <v>콘센트(접지극부 )</v>
          </cell>
          <cell r="C283" t="str">
            <v>2구 2P 30A 250V</v>
          </cell>
          <cell r="D283" t="str">
            <v>EA</v>
          </cell>
          <cell r="G283">
            <v>806</v>
          </cell>
          <cell r="H283">
            <v>1452</v>
          </cell>
          <cell r="Q283">
            <v>1452</v>
          </cell>
          <cell r="S283" t="str">
            <v>내선</v>
          </cell>
          <cell r="T283">
            <v>0.08</v>
          </cell>
        </row>
        <row r="284">
          <cell r="A284">
            <v>282</v>
          </cell>
          <cell r="B284" t="str">
            <v>콘센트(접지극부 )</v>
          </cell>
          <cell r="C284" t="str">
            <v>3P 20A 250V</v>
          </cell>
          <cell r="D284" t="str">
            <v>EA</v>
          </cell>
          <cell r="G284">
            <v>806</v>
          </cell>
          <cell r="H284">
            <v>1074</v>
          </cell>
          <cell r="Q284">
            <v>1074</v>
          </cell>
          <cell r="S284" t="str">
            <v>내선</v>
          </cell>
          <cell r="T284">
            <v>9.5000000000000001E-2</v>
          </cell>
        </row>
        <row r="285">
          <cell r="A285">
            <v>283</v>
          </cell>
          <cell r="B285" t="str">
            <v>콘센트(접지극부 )</v>
          </cell>
          <cell r="C285" t="str">
            <v>3P 30A 250V</v>
          </cell>
          <cell r="D285" t="str">
            <v>EA</v>
          </cell>
          <cell r="Q285">
            <v>0</v>
          </cell>
          <cell r="S285" t="str">
            <v>내선</v>
          </cell>
          <cell r="T285">
            <v>0.14499999999999999</v>
          </cell>
        </row>
        <row r="286">
          <cell r="A286">
            <v>284</v>
          </cell>
          <cell r="Q286" t="str">
            <v/>
          </cell>
        </row>
        <row r="287">
          <cell r="A287">
            <v>285</v>
          </cell>
          <cell r="Q287" t="str">
            <v/>
          </cell>
        </row>
        <row r="288">
          <cell r="A288">
            <v>286</v>
          </cell>
          <cell r="B288" t="str">
            <v>전화용 콘센트</v>
          </cell>
          <cell r="C288" t="str">
            <v>체신부규격4P</v>
          </cell>
          <cell r="D288" t="str">
            <v>EA</v>
          </cell>
          <cell r="G288">
            <v>804</v>
          </cell>
          <cell r="H288">
            <v>620</v>
          </cell>
          <cell r="Q288">
            <v>620</v>
          </cell>
          <cell r="S288" t="str">
            <v>통내</v>
          </cell>
          <cell r="T288">
            <v>7.0000000000000007E-2</v>
          </cell>
        </row>
        <row r="289">
          <cell r="A289">
            <v>287</v>
          </cell>
          <cell r="B289" t="str">
            <v>TV유니트</v>
          </cell>
          <cell r="C289" t="str">
            <v>IN 75</v>
          </cell>
          <cell r="D289" t="str">
            <v>EA</v>
          </cell>
          <cell r="G289">
            <v>804</v>
          </cell>
          <cell r="H289">
            <v>1700</v>
          </cell>
          <cell r="Q289">
            <v>1700</v>
          </cell>
          <cell r="S289" t="str">
            <v>통내</v>
          </cell>
          <cell r="T289">
            <v>0.08</v>
          </cell>
        </row>
        <row r="290">
          <cell r="A290">
            <v>288</v>
          </cell>
          <cell r="Q290" t="str">
            <v/>
          </cell>
        </row>
        <row r="291">
          <cell r="A291">
            <v>289</v>
          </cell>
          <cell r="Q291" t="str">
            <v/>
          </cell>
        </row>
        <row r="292">
          <cell r="A292">
            <v>290</v>
          </cell>
          <cell r="B292" t="str">
            <v>텀블러SW</v>
          </cell>
          <cell r="C292" t="str">
            <v>1로 1구 램프</v>
          </cell>
          <cell r="D292" t="str">
            <v>EA</v>
          </cell>
          <cell r="G292">
            <v>804</v>
          </cell>
          <cell r="H292">
            <v>1080</v>
          </cell>
          <cell r="Q292">
            <v>1080</v>
          </cell>
          <cell r="S292" t="str">
            <v>내선</v>
          </cell>
          <cell r="T292">
            <v>6.5000000000000002E-2</v>
          </cell>
        </row>
        <row r="293">
          <cell r="A293">
            <v>291</v>
          </cell>
          <cell r="B293" t="str">
            <v>텀블러SW</v>
          </cell>
          <cell r="C293" t="str">
            <v>1로 1구  방폭2P 10A</v>
          </cell>
          <cell r="D293" t="str">
            <v>EA</v>
          </cell>
          <cell r="G293">
            <v>818</v>
          </cell>
          <cell r="H293">
            <v>38600</v>
          </cell>
          <cell r="Q293">
            <v>38600</v>
          </cell>
          <cell r="S293" t="str">
            <v>내선</v>
          </cell>
          <cell r="T293">
            <v>0.13</v>
          </cell>
        </row>
        <row r="294">
          <cell r="A294">
            <v>292</v>
          </cell>
          <cell r="B294" t="str">
            <v>텀블러SW</v>
          </cell>
          <cell r="C294" t="str">
            <v>1로 2구 램프</v>
          </cell>
          <cell r="D294" t="str">
            <v>EA</v>
          </cell>
          <cell r="G294">
            <v>804</v>
          </cell>
          <cell r="H294">
            <v>1840</v>
          </cell>
          <cell r="Q294">
            <v>1840</v>
          </cell>
          <cell r="S294" t="str">
            <v>내선</v>
          </cell>
          <cell r="T294">
            <v>8.5000000000000006E-2</v>
          </cell>
        </row>
        <row r="295">
          <cell r="A295">
            <v>293</v>
          </cell>
          <cell r="B295" t="str">
            <v>텀블러SW</v>
          </cell>
          <cell r="C295" t="str">
            <v>1로 3구 램프</v>
          </cell>
          <cell r="D295" t="str">
            <v>EA</v>
          </cell>
          <cell r="G295">
            <v>804</v>
          </cell>
          <cell r="H295">
            <v>2600</v>
          </cell>
          <cell r="Q295">
            <v>2600</v>
          </cell>
          <cell r="S295" t="str">
            <v>내선</v>
          </cell>
          <cell r="T295">
            <v>8.5000000000000006E-2</v>
          </cell>
        </row>
        <row r="296">
          <cell r="A296">
            <v>294</v>
          </cell>
          <cell r="B296" t="str">
            <v>텀블러SW</v>
          </cell>
          <cell r="C296" t="str">
            <v>3로 1구 램프</v>
          </cell>
          <cell r="D296" t="str">
            <v>EA</v>
          </cell>
          <cell r="G296">
            <v>804</v>
          </cell>
          <cell r="H296">
            <v>1210</v>
          </cell>
          <cell r="Q296">
            <v>1210</v>
          </cell>
          <cell r="S296" t="str">
            <v>내선</v>
          </cell>
          <cell r="T296">
            <v>8.5000000000000006E-2</v>
          </cell>
        </row>
        <row r="297">
          <cell r="A297">
            <v>295</v>
          </cell>
          <cell r="B297" t="str">
            <v>텀블러SW</v>
          </cell>
          <cell r="C297" t="str">
            <v>3로  2구</v>
          </cell>
          <cell r="D297" t="str">
            <v>EA</v>
          </cell>
          <cell r="G297">
            <v>804</v>
          </cell>
          <cell r="H297">
            <v>2100</v>
          </cell>
          <cell r="Q297">
            <v>2100</v>
          </cell>
          <cell r="S297" t="str">
            <v>내선</v>
          </cell>
          <cell r="T297">
            <v>0.10200000000000001</v>
          </cell>
        </row>
        <row r="298">
          <cell r="A298">
            <v>296</v>
          </cell>
          <cell r="B298" t="str">
            <v>텀블러SW</v>
          </cell>
          <cell r="C298" t="str">
            <v>4로 1구 램프</v>
          </cell>
          <cell r="D298" t="str">
            <v>EA</v>
          </cell>
          <cell r="G298">
            <v>804</v>
          </cell>
          <cell r="H298">
            <v>2020</v>
          </cell>
          <cell r="Q298">
            <v>2020</v>
          </cell>
          <cell r="S298" t="str">
            <v>내선</v>
          </cell>
          <cell r="T298">
            <v>0.1</v>
          </cell>
        </row>
        <row r="299">
          <cell r="A299">
            <v>297</v>
          </cell>
          <cell r="B299" t="str">
            <v>텀블러SW</v>
          </cell>
          <cell r="C299" t="str">
            <v>4로 2구 램프</v>
          </cell>
          <cell r="D299" t="str">
            <v>EA</v>
          </cell>
          <cell r="G299">
            <v>804</v>
          </cell>
          <cell r="H299">
            <v>3720</v>
          </cell>
          <cell r="Q299">
            <v>3720</v>
          </cell>
          <cell r="S299" t="str">
            <v>내선</v>
          </cell>
          <cell r="T299">
            <v>0.12</v>
          </cell>
        </row>
        <row r="300">
          <cell r="A300">
            <v>298</v>
          </cell>
          <cell r="Q300" t="str">
            <v/>
          </cell>
        </row>
        <row r="301">
          <cell r="A301">
            <v>299</v>
          </cell>
          <cell r="Q301" t="str">
            <v/>
          </cell>
        </row>
        <row r="302">
          <cell r="A302">
            <v>300</v>
          </cell>
          <cell r="B302" t="str">
            <v>등 기 구</v>
          </cell>
          <cell r="C302" t="str">
            <v>IL-60W 벽부</v>
          </cell>
          <cell r="D302" t="str">
            <v>EA</v>
          </cell>
          <cell r="G302">
            <v>816</v>
          </cell>
          <cell r="H302">
            <v>25500</v>
          </cell>
          <cell r="Q302">
            <v>25500</v>
          </cell>
          <cell r="S302" t="str">
            <v>내선</v>
          </cell>
          <cell r="T302">
            <v>0.15</v>
          </cell>
        </row>
        <row r="303">
          <cell r="A303">
            <v>301</v>
          </cell>
          <cell r="B303" t="str">
            <v>등 기 구</v>
          </cell>
          <cell r="C303" t="str">
            <v>IL-100W 벽부</v>
          </cell>
          <cell r="D303" t="str">
            <v>EA</v>
          </cell>
          <cell r="G303">
            <v>816</v>
          </cell>
          <cell r="H303">
            <v>25500</v>
          </cell>
          <cell r="Q303">
            <v>25500</v>
          </cell>
          <cell r="S303" t="str">
            <v>내선</v>
          </cell>
          <cell r="T303">
            <v>0.158</v>
          </cell>
        </row>
        <row r="304">
          <cell r="A304">
            <v>302</v>
          </cell>
          <cell r="B304" t="str">
            <v>등 기 구</v>
          </cell>
          <cell r="C304" t="str">
            <v>IL-200W 벽부</v>
          </cell>
          <cell r="D304" t="str">
            <v>EA</v>
          </cell>
          <cell r="G304">
            <v>816</v>
          </cell>
          <cell r="H304">
            <v>25500</v>
          </cell>
          <cell r="Q304">
            <v>25500</v>
          </cell>
          <cell r="S304" t="str">
            <v>내선</v>
          </cell>
          <cell r="T304">
            <v>0.158</v>
          </cell>
        </row>
        <row r="305">
          <cell r="A305">
            <v>303</v>
          </cell>
          <cell r="B305" t="str">
            <v>등 기 구</v>
          </cell>
          <cell r="C305" t="str">
            <v>IL-60W 천정매입</v>
          </cell>
          <cell r="D305" t="str">
            <v>EA</v>
          </cell>
          <cell r="G305">
            <v>816</v>
          </cell>
          <cell r="H305">
            <v>25500</v>
          </cell>
          <cell r="Q305">
            <v>25500</v>
          </cell>
          <cell r="S305" t="str">
            <v>내선</v>
          </cell>
          <cell r="T305">
            <v>0.245</v>
          </cell>
        </row>
        <row r="306">
          <cell r="A306">
            <v>304</v>
          </cell>
          <cell r="B306" t="str">
            <v>등 기 구</v>
          </cell>
          <cell r="C306" t="str">
            <v>IL-60W 천정직부</v>
          </cell>
          <cell r="D306" t="str">
            <v>EA</v>
          </cell>
          <cell r="G306">
            <v>816</v>
          </cell>
          <cell r="H306">
            <v>25500</v>
          </cell>
          <cell r="Q306">
            <v>25500</v>
          </cell>
          <cell r="S306" t="str">
            <v>내선</v>
          </cell>
          <cell r="T306">
            <v>0.18</v>
          </cell>
        </row>
        <row r="307">
          <cell r="A307">
            <v>305</v>
          </cell>
          <cell r="B307" t="str">
            <v>등 기 구</v>
          </cell>
          <cell r="C307" t="str">
            <v>IL-100W 천정직부</v>
          </cell>
          <cell r="D307" t="str">
            <v>EA</v>
          </cell>
          <cell r="G307">
            <v>816</v>
          </cell>
          <cell r="H307">
            <v>25500</v>
          </cell>
          <cell r="Q307">
            <v>25500</v>
          </cell>
          <cell r="S307" t="str">
            <v>내선</v>
          </cell>
          <cell r="T307">
            <v>0.19</v>
          </cell>
        </row>
        <row r="308">
          <cell r="A308">
            <v>306</v>
          </cell>
          <cell r="B308" t="str">
            <v>등 기 구</v>
          </cell>
          <cell r="C308" t="str">
            <v>비상등</v>
          </cell>
          <cell r="D308" t="str">
            <v>EA</v>
          </cell>
          <cell r="G308">
            <v>650</v>
          </cell>
          <cell r="H308">
            <v>95000</v>
          </cell>
          <cell r="Q308">
            <v>95000</v>
          </cell>
          <cell r="S308" t="str">
            <v>내선</v>
          </cell>
          <cell r="T308">
            <v>0.158</v>
          </cell>
        </row>
        <row r="309">
          <cell r="A309">
            <v>307</v>
          </cell>
          <cell r="Q309" t="str">
            <v/>
          </cell>
        </row>
        <row r="310">
          <cell r="A310">
            <v>308</v>
          </cell>
          <cell r="B310" t="str">
            <v>등 기 구</v>
          </cell>
          <cell r="C310" t="str">
            <v>FL 2/40삼각벽부</v>
          </cell>
          <cell r="D310" t="str">
            <v>EA</v>
          </cell>
          <cell r="G310">
            <v>811</v>
          </cell>
          <cell r="H310">
            <v>27500</v>
          </cell>
          <cell r="Q310">
            <v>27500</v>
          </cell>
          <cell r="S310" t="str">
            <v>내선</v>
          </cell>
          <cell r="T310">
            <v>0.36499999999999999</v>
          </cell>
        </row>
        <row r="311">
          <cell r="A311">
            <v>309</v>
          </cell>
          <cell r="B311" t="str">
            <v>등 기 구</v>
          </cell>
          <cell r="C311" t="str">
            <v>FL 2/20삼각직부</v>
          </cell>
          <cell r="D311" t="str">
            <v>EA</v>
          </cell>
          <cell r="G311">
            <v>811</v>
          </cell>
          <cell r="H311">
            <v>24000</v>
          </cell>
          <cell r="Q311">
            <v>24000</v>
          </cell>
          <cell r="S311" t="str">
            <v>내선</v>
          </cell>
          <cell r="T311">
            <v>0.19500000000000001</v>
          </cell>
        </row>
        <row r="312">
          <cell r="A312">
            <v>310</v>
          </cell>
          <cell r="B312" t="str">
            <v>등 기 구</v>
          </cell>
          <cell r="C312" t="str">
            <v>FL 2/40삼각직부</v>
          </cell>
          <cell r="D312" t="str">
            <v>EA</v>
          </cell>
          <cell r="G312">
            <v>811</v>
          </cell>
          <cell r="H312">
            <v>26500</v>
          </cell>
          <cell r="Q312">
            <v>26500</v>
          </cell>
          <cell r="S312" t="str">
            <v>내선</v>
          </cell>
          <cell r="T312">
            <v>0.30499999999999999</v>
          </cell>
        </row>
        <row r="313">
          <cell r="A313">
            <v>311</v>
          </cell>
          <cell r="B313" t="str">
            <v>등 기 구</v>
          </cell>
          <cell r="C313" t="str">
            <v>FL 1/40삼각직부</v>
          </cell>
          <cell r="D313" t="str">
            <v>EA</v>
          </cell>
          <cell r="G313">
            <v>811</v>
          </cell>
          <cell r="H313">
            <v>15500</v>
          </cell>
          <cell r="Q313">
            <v>15500</v>
          </cell>
          <cell r="S313" t="str">
            <v>내선</v>
          </cell>
          <cell r="T313">
            <v>0.245</v>
          </cell>
        </row>
        <row r="314">
          <cell r="A314">
            <v>312</v>
          </cell>
          <cell r="B314" t="str">
            <v>등 기 구(SUS)</v>
          </cell>
          <cell r="C314" t="str">
            <v>FL 1/40삼각직부</v>
          </cell>
          <cell r="D314" t="str">
            <v>EA</v>
          </cell>
          <cell r="K314" t="str">
            <v>신일조명</v>
          </cell>
          <cell r="L314">
            <v>23500</v>
          </cell>
          <cell r="Q314">
            <v>23500</v>
          </cell>
          <cell r="S314" t="str">
            <v>내선</v>
          </cell>
          <cell r="T314">
            <v>0.245</v>
          </cell>
        </row>
        <row r="315">
          <cell r="A315">
            <v>313</v>
          </cell>
          <cell r="B315" t="str">
            <v>등 기 구</v>
          </cell>
          <cell r="C315" t="str">
            <v>FL 2/20매입</v>
          </cell>
          <cell r="D315" t="str">
            <v>EA</v>
          </cell>
          <cell r="G315">
            <v>811</v>
          </cell>
          <cell r="H315">
            <v>28000</v>
          </cell>
          <cell r="Q315">
            <v>28000</v>
          </cell>
          <cell r="S315" t="str">
            <v>내선</v>
          </cell>
          <cell r="T315">
            <v>0.32</v>
          </cell>
        </row>
        <row r="316">
          <cell r="A316">
            <v>314</v>
          </cell>
          <cell r="B316" t="str">
            <v>등 기 구</v>
          </cell>
          <cell r="C316" t="str">
            <v>FL 4/20매입</v>
          </cell>
          <cell r="D316" t="str">
            <v>EA</v>
          </cell>
          <cell r="G316">
            <v>811</v>
          </cell>
          <cell r="H316">
            <v>49500</v>
          </cell>
          <cell r="Q316">
            <v>49500</v>
          </cell>
          <cell r="S316" t="str">
            <v>내선</v>
          </cell>
          <cell r="T316">
            <v>0.56999999999999995</v>
          </cell>
        </row>
        <row r="317">
          <cell r="A317">
            <v>315</v>
          </cell>
          <cell r="B317" t="str">
            <v>등 기 구</v>
          </cell>
          <cell r="C317" t="str">
            <v>FL 2/40매입</v>
          </cell>
          <cell r="D317" t="str">
            <v>EA</v>
          </cell>
          <cell r="G317">
            <v>811</v>
          </cell>
          <cell r="H317">
            <v>35000</v>
          </cell>
          <cell r="Q317">
            <v>35000</v>
          </cell>
          <cell r="S317" t="str">
            <v>내선</v>
          </cell>
          <cell r="T317">
            <v>0.48799999999999999</v>
          </cell>
        </row>
        <row r="318">
          <cell r="A318">
            <v>316</v>
          </cell>
          <cell r="B318" t="str">
            <v>등 기 구</v>
          </cell>
          <cell r="C318" t="str">
            <v>FL 2/20펜던트</v>
          </cell>
          <cell r="D318" t="str">
            <v>EA</v>
          </cell>
          <cell r="G318">
            <v>811</v>
          </cell>
          <cell r="H318">
            <v>24500</v>
          </cell>
          <cell r="Q318">
            <v>24500</v>
          </cell>
          <cell r="S318" t="str">
            <v>내선</v>
          </cell>
          <cell r="T318">
            <v>0.23499999999999999</v>
          </cell>
        </row>
        <row r="319">
          <cell r="A319">
            <v>317</v>
          </cell>
          <cell r="B319" t="str">
            <v>등 기 구</v>
          </cell>
          <cell r="C319" t="str">
            <v>FL 2/40펜던트</v>
          </cell>
          <cell r="D319" t="str">
            <v>EA</v>
          </cell>
          <cell r="G319">
            <v>811</v>
          </cell>
          <cell r="H319">
            <v>27500</v>
          </cell>
          <cell r="Q319">
            <v>27500</v>
          </cell>
          <cell r="S319" t="str">
            <v>내선</v>
          </cell>
          <cell r="T319">
            <v>0.36499999999999999</v>
          </cell>
        </row>
        <row r="320">
          <cell r="A320">
            <v>318</v>
          </cell>
          <cell r="B320" t="str">
            <v>등 기 구</v>
          </cell>
          <cell r="C320" t="str">
            <v>FL 1/40펜던트</v>
          </cell>
          <cell r="D320" t="str">
            <v>EA</v>
          </cell>
          <cell r="G320">
            <v>811</v>
          </cell>
          <cell r="H320">
            <v>16500</v>
          </cell>
          <cell r="Q320">
            <v>16500</v>
          </cell>
          <cell r="S320" t="str">
            <v>내선</v>
          </cell>
          <cell r="T320">
            <v>0.29499999999999998</v>
          </cell>
        </row>
        <row r="321">
          <cell r="A321">
            <v>319</v>
          </cell>
          <cell r="B321" t="str">
            <v>등 기 구</v>
          </cell>
          <cell r="C321" t="str">
            <v>FL 1/30W 천정직부</v>
          </cell>
          <cell r="D321" t="str">
            <v>EA</v>
          </cell>
          <cell r="Q321">
            <v>0</v>
          </cell>
          <cell r="S321" t="str">
            <v>내선</v>
          </cell>
          <cell r="T321">
            <v>0.16500000000000001</v>
          </cell>
        </row>
        <row r="322">
          <cell r="A322">
            <v>320</v>
          </cell>
          <cell r="B322" t="str">
            <v>등 기 구</v>
          </cell>
          <cell r="C322" t="str">
            <v>FL 1/30W매입</v>
          </cell>
          <cell r="D322" t="str">
            <v>EA</v>
          </cell>
          <cell r="Q322">
            <v>0</v>
          </cell>
          <cell r="S322" t="str">
            <v>내선</v>
          </cell>
          <cell r="T322">
            <v>0.26600000000000001</v>
          </cell>
        </row>
        <row r="323">
          <cell r="A323">
            <v>321</v>
          </cell>
          <cell r="B323" t="str">
            <v>등 기 구</v>
          </cell>
          <cell r="C323" t="str">
            <v>FL 2/30W매입</v>
          </cell>
          <cell r="D323" t="str">
            <v>EA</v>
          </cell>
          <cell r="Q323">
            <v>0</v>
          </cell>
          <cell r="S323" t="str">
            <v>내선</v>
          </cell>
          <cell r="T323">
            <v>0.36</v>
          </cell>
        </row>
        <row r="324">
          <cell r="A324">
            <v>322</v>
          </cell>
          <cell r="B324" t="str">
            <v>등 기 구</v>
          </cell>
          <cell r="C324" t="str">
            <v>FL 1/40W매입</v>
          </cell>
          <cell r="D324" t="str">
            <v>EA</v>
          </cell>
          <cell r="G324">
            <v>811</v>
          </cell>
          <cell r="H324">
            <v>26000</v>
          </cell>
          <cell r="Q324">
            <v>26000</v>
          </cell>
          <cell r="S324" t="str">
            <v>내선</v>
          </cell>
          <cell r="T324">
            <v>0.39900000000000002</v>
          </cell>
        </row>
        <row r="325">
          <cell r="A325">
            <v>323</v>
          </cell>
          <cell r="B325" t="str">
            <v>등 기 구</v>
          </cell>
          <cell r="C325" t="str">
            <v>FL 2/40방폭형</v>
          </cell>
          <cell r="D325" t="str">
            <v>EA</v>
          </cell>
          <cell r="G325">
            <v>818</v>
          </cell>
          <cell r="H325">
            <v>244000</v>
          </cell>
          <cell r="Q325">
            <v>244000</v>
          </cell>
          <cell r="S325" t="str">
            <v>내선</v>
          </cell>
          <cell r="T325">
            <v>0.73</v>
          </cell>
        </row>
        <row r="326">
          <cell r="A326">
            <v>324</v>
          </cell>
          <cell r="B326" t="str">
            <v>등 기 구(SUS)</v>
          </cell>
          <cell r="C326" t="str">
            <v>FL 1/40W매입</v>
          </cell>
          <cell r="D326" t="str">
            <v>EA</v>
          </cell>
          <cell r="K326" t="str">
            <v>신일조명</v>
          </cell>
          <cell r="L326">
            <v>34000</v>
          </cell>
          <cell r="Q326">
            <v>34000</v>
          </cell>
          <cell r="S326" t="str">
            <v>내선</v>
          </cell>
          <cell r="T326">
            <v>0.39900000000000002</v>
          </cell>
        </row>
        <row r="327">
          <cell r="A327">
            <v>325</v>
          </cell>
          <cell r="B327" t="str">
            <v>등 기 구(SUS)</v>
          </cell>
          <cell r="C327" t="str">
            <v>FL 1/40펜던트</v>
          </cell>
          <cell r="D327" t="str">
            <v>EA</v>
          </cell>
          <cell r="K327" t="str">
            <v>신일조명</v>
          </cell>
          <cell r="L327">
            <v>24500</v>
          </cell>
          <cell r="Q327">
            <v>24500</v>
          </cell>
          <cell r="S327" t="str">
            <v>내선</v>
          </cell>
          <cell r="T327">
            <v>0.29499999999999998</v>
          </cell>
        </row>
        <row r="328">
          <cell r="A328">
            <v>326</v>
          </cell>
          <cell r="B328" t="str">
            <v>램      프</v>
          </cell>
          <cell r="C328" t="str">
            <v>FL 10W  26㎜×330㎜</v>
          </cell>
          <cell r="D328" t="str">
            <v>EA</v>
          </cell>
          <cell r="G328">
            <v>807</v>
          </cell>
          <cell r="H328">
            <v>580</v>
          </cell>
          <cell r="Q328">
            <v>580</v>
          </cell>
        </row>
        <row r="329">
          <cell r="A329">
            <v>327</v>
          </cell>
          <cell r="B329" t="str">
            <v>램      프</v>
          </cell>
          <cell r="C329" t="str">
            <v>FL 20W  28㎜×590㎜</v>
          </cell>
          <cell r="D329" t="str">
            <v>EA</v>
          </cell>
          <cell r="G329">
            <v>807</v>
          </cell>
          <cell r="H329">
            <v>650</v>
          </cell>
          <cell r="Q329">
            <v>650</v>
          </cell>
        </row>
        <row r="330">
          <cell r="A330">
            <v>328</v>
          </cell>
          <cell r="B330" t="str">
            <v>램      프</v>
          </cell>
          <cell r="C330" t="str">
            <v>FL 30W  26㎜×893㎜</v>
          </cell>
          <cell r="D330" t="str">
            <v>EA</v>
          </cell>
          <cell r="G330">
            <v>807</v>
          </cell>
          <cell r="H330">
            <v>1450</v>
          </cell>
          <cell r="Q330">
            <v>1450</v>
          </cell>
        </row>
        <row r="331">
          <cell r="A331">
            <v>329</v>
          </cell>
          <cell r="B331" t="str">
            <v>램      프</v>
          </cell>
          <cell r="C331" t="str">
            <v>FL 40W  28㎜×1198㎜</v>
          </cell>
          <cell r="D331" t="str">
            <v>EA</v>
          </cell>
          <cell r="G331">
            <v>807</v>
          </cell>
          <cell r="H331">
            <v>980</v>
          </cell>
          <cell r="Q331">
            <v>980</v>
          </cell>
        </row>
        <row r="332">
          <cell r="A332">
            <v>330</v>
          </cell>
          <cell r="B332" t="str">
            <v>램      프</v>
          </cell>
          <cell r="C332" t="str">
            <v>FCL22W28.5㎜×216㎜</v>
          </cell>
          <cell r="D332" t="str">
            <v>EA</v>
          </cell>
          <cell r="G332">
            <v>807</v>
          </cell>
          <cell r="H332">
            <v>1300</v>
          </cell>
          <cell r="Q332">
            <v>1300</v>
          </cell>
        </row>
        <row r="333">
          <cell r="A333">
            <v>331</v>
          </cell>
          <cell r="B333" t="str">
            <v>램      프</v>
          </cell>
          <cell r="C333" t="str">
            <v>FCL30W28.5㎜×236㎜</v>
          </cell>
          <cell r="D333" t="str">
            <v>EA</v>
          </cell>
          <cell r="G333">
            <v>807</v>
          </cell>
          <cell r="H333">
            <v>1300</v>
          </cell>
          <cell r="Q333">
            <v>1300</v>
          </cell>
        </row>
        <row r="334">
          <cell r="A334">
            <v>332</v>
          </cell>
          <cell r="B334" t="str">
            <v>램      프</v>
          </cell>
          <cell r="C334" t="str">
            <v>FCL32W28.5㎜×312㎜</v>
          </cell>
          <cell r="D334" t="str">
            <v>EA</v>
          </cell>
          <cell r="G334">
            <v>807</v>
          </cell>
          <cell r="H334">
            <v>1800</v>
          </cell>
          <cell r="Q334">
            <v>1800</v>
          </cell>
        </row>
        <row r="335">
          <cell r="A335">
            <v>333</v>
          </cell>
          <cell r="B335" t="str">
            <v>램      프</v>
          </cell>
          <cell r="C335" t="str">
            <v>FCL40W28.5㎜×386㎜</v>
          </cell>
          <cell r="D335" t="str">
            <v>EA</v>
          </cell>
          <cell r="G335">
            <v>807</v>
          </cell>
          <cell r="H335">
            <v>2700</v>
          </cell>
          <cell r="Q335">
            <v>2700</v>
          </cell>
        </row>
        <row r="336">
          <cell r="A336">
            <v>334</v>
          </cell>
          <cell r="Q336" t="str">
            <v/>
          </cell>
        </row>
        <row r="337">
          <cell r="A337">
            <v>335</v>
          </cell>
          <cell r="Q337" t="str">
            <v/>
          </cell>
        </row>
        <row r="338">
          <cell r="A338">
            <v>336</v>
          </cell>
          <cell r="Q338" t="str">
            <v/>
          </cell>
        </row>
        <row r="339">
          <cell r="A339">
            <v>337</v>
          </cell>
          <cell r="B339" t="str">
            <v>램      프</v>
          </cell>
          <cell r="C339" t="str">
            <v>220V  IL 60W</v>
          </cell>
          <cell r="D339" t="str">
            <v>EA</v>
          </cell>
          <cell r="G339">
            <v>808</v>
          </cell>
          <cell r="H339">
            <v>220</v>
          </cell>
          <cell r="Q339">
            <v>220</v>
          </cell>
        </row>
        <row r="340">
          <cell r="A340">
            <v>338</v>
          </cell>
          <cell r="B340" t="str">
            <v>램      프</v>
          </cell>
          <cell r="C340" t="str">
            <v>220V  IL 100W</v>
          </cell>
          <cell r="D340" t="str">
            <v>EA</v>
          </cell>
          <cell r="G340">
            <v>808</v>
          </cell>
          <cell r="H340">
            <v>230</v>
          </cell>
          <cell r="Q340">
            <v>230</v>
          </cell>
        </row>
        <row r="341">
          <cell r="A341">
            <v>339</v>
          </cell>
          <cell r="B341" t="str">
            <v>램      프</v>
          </cell>
          <cell r="C341" t="str">
            <v>220V  IL 200W</v>
          </cell>
          <cell r="D341" t="str">
            <v>EA</v>
          </cell>
          <cell r="G341">
            <v>808</v>
          </cell>
          <cell r="H341">
            <v>380</v>
          </cell>
          <cell r="Q341">
            <v>380</v>
          </cell>
        </row>
        <row r="342">
          <cell r="A342">
            <v>340</v>
          </cell>
          <cell r="Q342" t="str">
            <v/>
          </cell>
        </row>
        <row r="343">
          <cell r="A343">
            <v>341</v>
          </cell>
          <cell r="Q343" t="str">
            <v/>
          </cell>
        </row>
        <row r="344">
          <cell r="A344">
            <v>342</v>
          </cell>
          <cell r="B344" t="str">
            <v>등 기 구</v>
          </cell>
          <cell r="C344" t="str">
            <v>MH 250W천정형</v>
          </cell>
          <cell r="D344" t="str">
            <v>EA</v>
          </cell>
          <cell r="G344">
            <v>810</v>
          </cell>
          <cell r="H344">
            <v>44000</v>
          </cell>
          <cell r="Q344">
            <v>44000</v>
          </cell>
          <cell r="S344" t="str">
            <v>내선</v>
          </cell>
          <cell r="T344">
            <v>0.495</v>
          </cell>
        </row>
        <row r="345">
          <cell r="A345">
            <v>343</v>
          </cell>
          <cell r="B345" t="str">
            <v>등 기 구</v>
          </cell>
          <cell r="C345" t="str">
            <v>MH 175W천정형</v>
          </cell>
          <cell r="D345" t="str">
            <v>EA</v>
          </cell>
          <cell r="G345">
            <v>810</v>
          </cell>
          <cell r="H345">
            <v>44000</v>
          </cell>
          <cell r="Q345">
            <v>44000</v>
          </cell>
          <cell r="S345" t="str">
            <v>내선</v>
          </cell>
          <cell r="T345">
            <v>0.44</v>
          </cell>
        </row>
        <row r="346">
          <cell r="A346">
            <v>344</v>
          </cell>
          <cell r="B346" t="str">
            <v>등 기 구</v>
          </cell>
          <cell r="C346" t="str">
            <v>MH 175W벽부형</v>
          </cell>
          <cell r="D346" t="str">
            <v>EA</v>
          </cell>
          <cell r="G346">
            <v>810</v>
          </cell>
          <cell r="H346">
            <v>45000</v>
          </cell>
          <cell r="Q346">
            <v>45000</v>
          </cell>
          <cell r="S346" t="str">
            <v>내선</v>
          </cell>
          <cell r="T346">
            <v>0.44</v>
          </cell>
        </row>
        <row r="347">
          <cell r="A347">
            <v>345</v>
          </cell>
          <cell r="Q347" t="str">
            <v/>
          </cell>
        </row>
        <row r="348">
          <cell r="A348">
            <v>346</v>
          </cell>
          <cell r="Q348" t="str">
            <v/>
          </cell>
        </row>
        <row r="349">
          <cell r="A349">
            <v>347</v>
          </cell>
          <cell r="Q349" t="str">
            <v/>
          </cell>
        </row>
        <row r="350">
          <cell r="A350">
            <v>348</v>
          </cell>
          <cell r="Q350" t="str">
            <v/>
          </cell>
        </row>
        <row r="351">
          <cell r="A351">
            <v>349</v>
          </cell>
          <cell r="B351" t="str">
            <v>메탈할라이드 램프</v>
          </cell>
          <cell r="C351" t="str">
            <v>MH 175W</v>
          </cell>
          <cell r="D351" t="str">
            <v>EA</v>
          </cell>
          <cell r="G351">
            <v>813</v>
          </cell>
          <cell r="H351">
            <v>15000</v>
          </cell>
          <cell r="Q351">
            <v>15000</v>
          </cell>
        </row>
        <row r="352">
          <cell r="A352">
            <v>350</v>
          </cell>
          <cell r="B352" t="str">
            <v>메탈할라이드 램프</v>
          </cell>
          <cell r="C352" t="str">
            <v>MH 250W</v>
          </cell>
          <cell r="D352" t="str">
            <v>EA</v>
          </cell>
          <cell r="G352">
            <v>813</v>
          </cell>
          <cell r="H352">
            <v>16000</v>
          </cell>
          <cell r="Q352">
            <v>16000</v>
          </cell>
        </row>
        <row r="353">
          <cell r="A353">
            <v>351</v>
          </cell>
          <cell r="Q353" t="str">
            <v/>
          </cell>
        </row>
        <row r="354">
          <cell r="A354">
            <v>352</v>
          </cell>
          <cell r="Q354" t="str">
            <v/>
          </cell>
        </row>
        <row r="355">
          <cell r="A355">
            <v>353</v>
          </cell>
          <cell r="Q355" t="str">
            <v/>
          </cell>
        </row>
        <row r="356">
          <cell r="A356">
            <v>354</v>
          </cell>
          <cell r="B356" t="str">
            <v>메탈할라이드 안정기</v>
          </cell>
          <cell r="C356" t="str">
            <v>220V/175W</v>
          </cell>
          <cell r="D356" t="str">
            <v>EA</v>
          </cell>
          <cell r="G356">
            <v>813</v>
          </cell>
          <cell r="H356">
            <v>22000</v>
          </cell>
          <cell r="Q356">
            <v>22000</v>
          </cell>
        </row>
        <row r="357">
          <cell r="A357">
            <v>355</v>
          </cell>
          <cell r="B357" t="str">
            <v>메탈할라이드 안정기</v>
          </cell>
          <cell r="C357" t="str">
            <v>220V/250W</v>
          </cell>
          <cell r="D357" t="str">
            <v>EA</v>
          </cell>
          <cell r="G357">
            <v>813</v>
          </cell>
          <cell r="H357">
            <v>25000</v>
          </cell>
          <cell r="Q357">
            <v>25000</v>
          </cell>
        </row>
        <row r="358">
          <cell r="A358">
            <v>356</v>
          </cell>
          <cell r="Q358" t="str">
            <v/>
          </cell>
        </row>
        <row r="359">
          <cell r="A359">
            <v>357</v>
          </cell>
          <cell r="Q359" t="str">
            <v/>
          </cell>
        </row>
        <row r="360">
          <cell r="A360">
            <v>358</v>
          </cell>
          <cell r="B360" t="str">
            <v>판넬</v>
          </cell>
          <cell r="D360" t="str">
            <v>면</v>
          </cell>
          <cell r="Q360">
            <v>0</v>
          </cell>
          <cell r="S360" t="str">
            <v>프전</v>
          </cell>
          <cell r="T360">
            <v>5.8</v>
          </cell>
          <cell r="U360" t="str">
            <v>보인</v>
          </cell>
          <cell r="V360">
            <v>1.9</v>
          </cell>
        </row>
        <row r="361">
          <cell r="A361">
            <v>359</v>
          </cell>
          <cell r="Q361" t="str">
            <v/>
          </cell>
        </row>
        <row r="362">
          <cell r="A362">
            <v>360</v>
          </cell>
          <cell r="B362" t="str">
            <v>전극식레벨</v>
          </cell>
          <cell r="C362" t="str">
            <v>3선 3극</v>
          </cell>
          <cell r="D362" t="str">
            <v>set</v>
          </cell>
          <cell r="G362">
            <v>794</v>
          </cell>
          <cell r="H362">
            <v>40000</v>
          </cell>
          <cell r="Q362">
            <v>40000</v>
          </cell>
          <cell r="S362" t="str">
            <v>내선</v>
          </cell>
          <cell r="T362">
            <v>0.8</v>
          </cell>
          <cell r="Y362" t="str">
            <v>공율은 전극봉지지기</v>
          </cell>
        </row>
        <row r="363">
          <cell r="A363">
            <v>361</v>
          </cell>
          <cell r="B363" t="str">
            <v>전극식레벨</v>
          </cell>
          <cell r="C363" t="str">
            <v>4선 4극</v>
          </cell>
          <cell r="D363" t="str">
            <v>set</v>
          </cell>
          <cell r="G363">
            <v>794</v>
          </cell>
          <cell r="H363">
            <v>85000</v>
          </cell>
          <cell r="Q363">
            <v>85000</v>
          </cell>
          <cell r="S363" t="str">
            <v>내선</v>
          </cell>
          <cell r="T363">
            <v>0.85</v>
          </cell>
          <cell r="Y363" t="str">
            <v>공율은 전극봉지지기</v>
          </cell>
        </row>
        <row r="364">
          <cell r="A364">
            <v>362</v>
          </cell>
          <cell r="B364" t="str">
            <v>전극식레벨</v>
          </cell>
          <cell r="C364" t="str">
            <v>5선 5극</v>
          </cell>
          <cell r="D364" t="str">
            <v>set</v>
          </cell>
          <cell r="G364">
            <v>794</v>
          </cell>
          <cell r="H364">
            <v>100000</v>
          </cell>
          <cell r="Q364">
            <v>100000</v>
          </cell>
          <cell r="S364" t="str">
            <v>내선</v>
          </cell>
          <cell r="T364">
            <v>1.1000000000000001</v>
          </cell>
          <cell r="Y364" t="str">
            <v>공율은 전극봉지지기</v>
          </cell>
        </row>
        <row r="365">
          <cell r="A365">
            <v>363</v>
          </cell>
          <cell r="Q365" t="str">
            <v/>
          </cell>
        </row>
        <row r="366">
          <cell r="A366">
            <v>364</v>
          </cell>
          <cell r="Q366" t="str">
            <v/>
          </cell>
        </row>
        <row r="367">
          <cell r="A367">
            <v>365</v>
          </cell>
          <cell r="B367" t="str">
            <v>AMP</v>
          </cell>
          <cell r="D367" t="str">
            <v>면</v>
          </cell>
          <cell r="Q367">
            <v>0</v>
          </cell>
          <cell r="S367" t="str">
            <v>통내</v>
          </cell>
          <cell r="T367">
            <v>9</v>
          </cell>
        </row>
        <row r="368">
          <cell r="A368">
            <v>366</v>
          </cell>
          <cell r="B368" t="str">
            <v>스피커</v>
          </cell>
          <cell r="C368" t="str">
            <v>3W  천정형</v>
          </cell>
          <cell r="D368" t="str">
            <v>EA</v>
          </cell>
          <cell r="G368">
            <v>838</v>
          </cell>
          <cell r="H368">
            <v>12000</v>
          </cell>
          <cell r="Q368">
            <v>12000</v>
          </cell>
          <cell r="S368" t="str">
            <v>통내</v>
          </cell>
          <cell r="T368">
            <v>0.45</v>
          </cell>
        </row>
        <row r="369">
          <cell r="A369">
            <v>367</v>
          </cell>
          <cell r="B369" t="str">
            <v>스피커</v>
          </cell>
          <cell r="C369" t="str">
            <v>3W 벽부형</v>
          </cell>
          <cell r="D369" t="str">
            <v>EA</v>
          </cell>
          <cell r="G369">
            <v>838</v>
          </cell>
          <cell r="H369">
            <v>12000</v>
          </cell>
          <cell r="Q369">
            <v>12000</v>
          </cell>
          <cell r="S369" t="str">
            <v>통내</v>
          </cell>
          <cell r="T369">
            <v>0.45</v>
          </cell>
        </row>
        <row r="370">
          <cell r="A370">
            <v>368</v>
          </cell>
          <cell r="B370" t="str">
            <v>스피커</v>
          </cell>
          <cell r="C370" t="str">
            <v>20W옥외칼럼형</v>
          </cell>
          <cell r="D370" t="str">
            <v>EA</v>
          </cell>
          <cell r="G370">
            <v>838</v>
          </cell>
          <cell r="H370">
            <v>40000</v>
          </cell>
          <cell r="Q370">
            <v>40000</v>
          </cell>
          <cell r="S370" t="str">
            <v>통내</v>
          </cell>
          <cell r="T370">
            <v>1</v>
          </cell>
        </row>
        <row r="371">
          <cell r="A371">
            <v>369</v>
          </cell>
          <cell r="B371" t="str">
            <v>스피커</v>
          </cell>
          <cell r="C371" t="str">
            <v xml:space="preserve">HORN형 10W  </v>
          </cell>
          <cell r="D371" t="str">
            <v>EA</v>
          </cell>
          <cell r="G371">
            <v>835</v>
          </cell>
          <cell r="H371">
            <v>35200</v>
          </cell>
          <cell r="Q371">
            <v>35200</v>
          </cell>
          <cell r="S371" t="str">
            <v>통내</v>
          </cell>
          <cell r="T371">
            <v>0.6</v>
          </cell>
        </row>
        <row r="372">
          <cell r="A372">
            <v>370</v>
          </cell>
          <cell r="B372" t="str">
            <v>스피커</v>
          </cell>
          <cell r="C372" t="str">
            <v xml:space="preserve">HORN형 30W  </v>
          </cell>
          <cell r="D372" t="str">
            <v>EA</v>
          </cell>
          <cell r="G372">
            <v>835</v>
          </cell>
          <cell r="H372">
            <v>46200</v>
          </cell>
          <cell r="Q372">
            <v>46200</v>
          </cell>
          <cell r="S372" t="str">
            <v>통내</v>
          </cell>
          <cell r="T372">
            <v>1</v>
          </cell>
        </row>
        <row r="373">
          <cell r="A373">
            <v>371</v>
          </cell>
          <cell r="Q373" t="str">
            <v/>
          </cell>
        </row>
        <row r="374">
          <cell r="A374">
            <v>372</v>
          </cell>
          <cell r="Q374" t="str">
            <v/>
          </cell>
        </row>
        <row r="375">
          <cell r="A375">
            <v>373</v>
          </cell>
          <cell r="B375" t="str">
            <v>인터폰</v>
          </cell>
          <cell r="C375" t="str">
            <v>전자연립식20회로</v>
          </cell>
          <cell r="D375" t="str">
            <v>EA</v>
          </cell>
          <cell r="G375">
            <v>861</v>
          </cell>
          <cell r="H375">
            <v>36000</v>
          </cell>
          <cell r="Q375">
            <v>36000</v>
          </cell>
          <cell r="S375" t="str">
            <v>통내</v>
          </cell>
          <cell r="T375">
            <v>1</v>
          </cell>
          <cell r="U375" t="str">
            <v>통설</v>
          </cell>
          <cell r="V375">
            <v>2</v>
          </cell>
        </row>
        <row r="376">
          <cell r="A376">
            <v>374</v>
          </cell>
          <cell r="Q376" t="str">
            <v/>
          </cell>
        </row>
        <row r="377">
          <cell r="A377">
            <v>375</v>
          </cell>
          <cell r="Q377" t="str">
            <v/>
          </cell>
        </row>
        <row r="378">
          <cell r="A378">
            <v>376</v>
          </cell>
          <cell r="B378" t="str">
            <v>차동식 스포트감지기</v>
          </cell>
          <cell r="C378" t="str">
            <v>2종</v>
          </cell>
          <cell r="D378" t="str">
            <v>EA</v>
          </cell>
          <cell r="G378">
            <v>650</v>
          </cell>
          <cell r="H378">
            <v>5000</v>
          </cell>
          <cell r="Q378">
            <v>5000</v>
          </cell>
          <cell r="S378" t="str">
            <v>내선</v>
          </cell>
          <cell r="T378">
            <v>0.14300000000000002</v>
          </cell>
        </row>
        <row r="379">
          <cell r="A379">
            <v>377</v>
          </cell>
          <cell r="B379" t="str">
            <v>광전식 연감지기</v>
          </cell>
          <cell r="C379" t="str">
            <v>비축적형</v>
          </cell>
          <cell r="D379" t="str">
            <v>EA</v>
          </cell>
          <cell r="G379">
            <v>650</v>
          </cell>
          <cell r="H379">
            <v>20000</v>
          </cell>
          <cell r="Q379">
            <v>20000</v>
          </cell>
          <cell r="S379" t="str">
            <v>내선</v>
          </cell>
          <cell r="T379">
            <v>0.14300000000000002</v>
          </cell>
        </row>
        <row r="380">
          <cell r="A380">
            <v>378</v>
          </cell>
          <cell r="B380" t="str">
            <v>정온식감지기</v>
          </cell>
          <cell r="C380" t="str">
            <v>1종</v>
          </cell>
          <cell r="D380" t="str">
            <v>EA</v>
          </cell>
          <cell r="G380">
            <v>650</v>
          </cell>
          <cell r="H380">
            <v>5000</v>
          </cell>
          <cell r="Q380">
            <v>5000</v>
          </cell>
          <cell r="S380" t="str">
            <v>내선</v>
          </cell>
          <cell r="T380">
            <v>0.14300000000000002</v>
          </cell>
        </row>
        <row r="381">
          <cell r="A381">
            <v>379</v>
          </cell>
          <cell r="B381" t="str">
            <v>유도등</v>
          </cell>
          <cell r="C381" t="str">
            <v>통로유도등</v>
          </cell>
          <cell r="D381" t="str">
            <v>EA</v>
          </cell>
          <cell r="G381">
            <v>650</v>
          </cell>
          <cell r="H381">
            <v>27000</v>
          </cell>
          <cell r="Q381">
            <v>27000</v>
          </cell>
          <cell r="S381" t="str">
            <v>내선</v>
          </cell>
          <cell r="T381">
            <v>0.79500000000000004</v>
          </cell>
        </row>
        <row r="382">
          <cell r="A382">
            <v>380</v>
          </cell>
          <cell r="B382" t="str">
            <v>유도등</v>
          </cell>
          <cell r="C382" t="str">
            <v>피난구유도등</v>
          </cell>
          <cell r="D382" t="str">
            <v>EA</v>
          </cell>
          <cell r="G382">
            <v>650</v>
          </cell>
          <cell r="H382">
            <v>25000</v>
          </cell>
          <cell r="Q382">
            <v>25000</v>
          </cell>
          <cell r="S382" t="str">
            <v>내선</v>
          </cell>
          <cell r="T382">
            <v>0.13500000000000001</v>
          </cell>
        </row>
        <row r="383">
          <cell r="A383">
            <v>381</v>
          </cell>
          <cell r="B383" t="str">
            <v>수동발신기</v>
          </cell>
          <cell r="D383" t="str">
            <v>EA</v>
          </cell>
          <cell r="G383">
            <v>650</v>
          </cell>
          <cell r="H383">
            <v>3500</v>
          </cell>
          <cell r="Q383">
            <v>3500</v>
          </cell>
          <cell r="S383" t="str">
            <v>내선</v>
          </cell>
          <cell r="T383">
            <v>0.3</v>
          </cell>
        </row>
        <row r="384">
          <cell r="A384">
            <v>382</v>
          </cell>
          <cell r="B384" t="str">
            <v>경종</v>
          </cell>
          <cell r="D384" t="str">
            <v>EA</v>
          </cell>
          <cell r="G384">
            <v>650</v>
          </cell>
          <cell r="H384">
            <v>5500</v>
          </cell>
          <cell r="Q384">
            <v>5500</v>
          </cell>
          <cell r="S384" t="str">
            <v>내선</v>
          </cell>
          <cell r="T384">
            <v>0.15</v>
          </cell>
        </row>
        <row r="385">
          <cell r="A385">
            <v>383</v>
          </cell>
          <cell r="B385" t="str">
            <v>표시등</v>
          </cell>
          <cell r="D385" t="str">
            <v>EA</v>
          </cell>
          <cell r="G385">
            <v>650</v>
          </cell>
          <cell r="H385">
            <v>1200</v>
          </cell>
          <cell r="Q385">
            <v>1200</v>
          </cell>
          <cell r="S385" t="str">
            <v>내선</v>
          </cell>
          <cell r="T385">
            <v>0.2</v>
          </cell>
        </row>
        <row r="386">
          <cell r="A386">
            <v>384</v>
          </cell>
          <cell r="B386" t="str">
            <v>속보세트 함</v>
          </cell>
          <cell r="D386" t="str">
            <v>EA</v>
          </cell>
          <cell r="K386" t="str">
            <v>동방전자</v>
          </cell>
          <cell r="L386">
            <v>6000</v>
          </cell>
          <cell r="Q386">
            <v>6000</v>
          </cell>
          <cell r="S386" t="str">
            <v>내선</v>
          </cell>
          <cell r="T386">
            <v>0.66</v>
          </cell>
        </row>
        <row r="387">
          <cell r="A387">
            <v>385</v>
          </cell>
          <cell r="Q387" t="str">
            <v/>
          </cell>
        </row>
        <row r="388">
          <cell r="A388">
            <v>386</v>
          </cell>
          <cell r="Q388" t="str">
            <v/>
          </cell>
        </row>
        <row r="389">
          <cell r="A389">
            <v>387</v>
          </cell>
          <cell r="B389" t="str">
            <v>수신기</v>
          </cell>
          <cell r="C389" t="str">
            <v>P형1급   10회로용</v>
          </cell>
          <cell r="D389" t="str">
            <v>set</v>
          </cell>
          <cell r="K389" t="str">
            <v>대우소방</v>
          </cell>
          <cell r="L389">
            <v>280000</v>
          </cell>
          <cell r="M389" t="str">
            <v>대일소방</v>
          </cell>
          <cell r="N389">
            <v>315000</v>
          </cell>
          <cell r="O389" t="str">
            <v>국민소방설비</v>
          </cell>
          <cell r="P389">
            <v>318000</v>
          </cell>
          <cell r="Q389">
            <v>280000</v>
          </cell>
          <cell r="S389" t="str">
            <v>내선</v>
          </cell>
          <cell r="T389">
            <v>9</v>
          </cell>
        </row>
        <row r="390">
          <cell r="A390">
            <v>388</v>
          </cell>
          <cell r="B390" t="str">
            <v>부표시기</v>
          </cell>
          <cell r="C390" t="str">
            <v xml:space="preserve"> 10회로용</v>
          </cell>
          <cell r="D390" t="str">
            <v>대</v>
          </cell>
          <cell r="G390">
            <v>650</v>
          </cell>
          <cell r="H390">
            <v>255000</v>
          </cell>
          <cell r="Q390">
            <v>255000</v>
          </cell>
          <cell r="S390" t="str">
            <v>내선</v>
          </cell>
          <cell r="T390">
            <v>4</v>
          </cell>
        </row>
        <row r="391">
          <cell r="A391">
            <v>389</v>
          </cell>
          <cell r="B391" t="str">
            <v>스프링쿨러수동조작함</v>
          </cell>
          <cell r="D391" t="str">
            <v>EA</v>
          </cell>
          <cell r="G391">
            <v>650</v>
          </cell>
          <cell r="H391">
            <v>30000</v>
          </cell>
          <cell r="Q391">
            <v>30000</v>
          </cell>
          <cell r="S391" t="str">
            <v>내선</v>
          </cell>
          <cell r="T391">
            <v>0.66</v>
          </cell>
        </row>
        <row r="392">
          <cell r="A392">
            <v>390</v>
          </cell>
          <cell r="B392" t="str">
            <v>전자 싸이렌</v>
          </cell>
          <cell r="D392" t="str">
            <v>EA</v>
          </cell>
          <cell r="G392">
            <v>650</v>
          </cell>
          <cell r="H392">
            <v>30000</v>
          </cell>
          <cell r="Q392">
            <v>30000</v>
          </cell>
          <cell r="S392" t="str">
            <v>통내</v>
          </cell>
          <cell r="T392">
            <v>1.6</v>
          </cell>
        </row>
        <row r="393">
          <cell r="A393">
            <v>391</v>
          </cell>
          <cell r="Q393" t="str">
            <v/>
          </cell>
        </row>
        <row r="394">
          <cell r="A394">
            <v>392</v>
          </cell>
          <cell r="Q394" t="str">
            <v/>
          </cell>
        </row>
        <row r="395">
          <cell r="A395">
            <v>393</v>
          </cell>
          <cell r="Q395" t="str">
            <v/>
          </cell>
        </row>
        <row r="396">
          <cell r="A396">
            <v>394</v>
          </cell>
          <cell r="B396" t="str">
            <v>가로등점멸기</v>
          </cell>
          <cell r="C396" t="str">
            <v>상시/격등</v>
          </cell>
          <cell r="D396" t="str">
            <v>대</v>
          </cell>
          <cell r="G396">
            <v>821</v>
          </cell>
          <cell r="H396">
            <v>3280000</v>
          </cell>
          <cell r="Q396">
            <v>3280000</v>
          </cell>
          <cell r="S396" t="str">
            <v>프전</v>
          </cell>
          <cell r="T396">
            <v>5.8</v>
          </cell>
          <cell r="U396" t="str">
            <v>보인</v>
          </cell>
          <cell r="V396">
            <v>1.9</v>
          </cell>
        </row>
        <row r="397">
          <cell r="A397">
            <v>395</v>
          </cell>
          <cell r="B397" t="str">
            <v>차광막</v>
          </cell>
          <cell r="D397" t="str">
            <v>대</v>
          </cell>
          <cell r="G397">
            <v>821</v>
          </cell>
          <cell r="H397">
            <v>150000</v>
          </cell>
          <cell r="Q397">
            <v>150000</v>
          </cell>
        </row>
        <row r="398">
          <cell r="A398">
            <v>396</v>
          </cell>
          <cell r="Q398" t="str">
            <v/>
          </cell>
        </row>
        <row r="399">
          <cell r="A399">
            <v>397</v>
          </cell>
          <cell r="B399" t="str">
            <v>가로등주</v>
          </cell>
          <cell r="C399" t="str">
            <v>8각테퍼7m폴1등용</v>
          </cell>
          <cell r="D399" t="str">
            <v>본</v>
          </cell>
          <cell r="G399">
            <v>825</v>
          </cell>
          <cell r="H399">
            <v>143000</v>
          </cell>
          <cell r="Q399">
            <v>143000</v>
          </cell>
          <cell r="S399" t="str">
            <v>내선</v>
          </cell>
          <cell r="T399">
            <v>2.52</v>
          </cell>
        </row>
        <row r="400">
          <cell r="A400">
            <v>398</v>
          </cell>
          <cell r="B400" t="str">
            <v>가로등주</v>
          </cell>
          <cell r="C400" t="str">
            <v>8각테퍼7m폴2등용</v>
          </cell>
          <cell r="D400" t="str">
            <v>본</v>
          </cell>
          <cell r="Q400">
            <v>0</v>
          </cell>
          <cell r="S400" t="str">
            <v>내선</v>
          </cell>
          <cell r="T400">
            <v>2.9</v>
          </cell>
        </row>
        <row r="401">
          <cell r="A401">
            <v>399</v>
          </cell>
          <cell r="B401" t="str">
            <v>가로등주</v>
          </cell>
          <cell r="C401" t="str">
            <v>8각테퍼8m폴1등용</v>
          </cell>
          <cell r="D401" t="str">
            <v>본</v>
          </cell>
          <cell r="G401">
            <v>825</v>
          </cell>
          <cell r="H401">
            <v>152000</v>
          </cell>
          <cell r="Q401">
            <v>152000</v>
          </cell>
          <cell r="S401" t="str">
            <v>내선</v>
          </cell>
          <cell r="T401">
            <v>2.76</v>
          </cell>
        </row>
        <row r="402">
          <cell r="A402">
            <v>400</v>
          </cell>
          <cell r="B402" t="str">
            <v>가로등주</v>
          </cell>
          <cell r="C402" t="str">
            <v>8각테퍼8m폴2등용</v>
          </cell>
          <cell r="D402" t="str">
            <v>본</v>
          </cell>
          <cell r="Q402">
            <v>0</v>
          </cell>
          <cell r="S402" t="str">
            <v>내선</v>
          </cell>
          <cell r="T402">
            <v>3.08</v>
          </cell>
        </row>
        <row r="403">
          <cell r="A403">
            <v>401</v>
          </cell>
          <cell r="B403" t="str">
            <v>가로등주</v>
          </cell>
          <cell r="C403" t="str">
            <v>8각테퍼8.5m폴1등용</v>
          </cell>
          <cell r="D403" t="str">
            <v>본</v>
          </cell>
          <cell r="G403">
            <v>825</v>
          </cell>
          <cell r="H403">
            <v>157000</v>
          </cell>
          <cell r="K403" t="str">
            <v>조일조명(10/28)</v>
          </cell>
          <cell r="L403">
            <v>195000</v>
          </cell>
          <cell r="Q403">
            <v>157000</v>
          </cell>
          <cell r="S403" t="str">
            <v>내선</v>
          </cell>
          <cell r="T403">
            <v>3.13</v>
          </cell>
        </row>
        <row r="404">
          <cell r="A404">
            <v>402</v>
          </cell>
          <cell r="B404" t="str">
            <v>가로등주</v>
          </cell>
          <cell r="C404" t="str">
            <v>8각테퍼8.5m폴2등용</v>
          </cell>
          <cell r="D404" t="str">
            <v>본</v>
          </cell>
          <cell r="Q404">
            <v>0</v>
          </cell>
          <cell r="S404" t="str">
            <v>내선</v>
          </cell>
          <cell r="T404">
            <v>3.37</v>
          </cell>
        </row>
        <row r="405">
          <cell r="A405">
            <v>403</v>
          </cell>
          <cell r="B405" t="str">
            <v>가로등주</v>
          </cell>
          <cell r="C405" t="str">
            <v>8각테퍼9m폴1등용</v>
          </cell>
          <cell r="D405" t="str">
            <v>본</v>
          </cell>
          <cell r="G405">
            <v>825</v>
          </cell>
          <cell r="H405">
            <v>200000</v>
          </cell>
          <cell r="Q405">
            <v>200000</v>
          </cell>
          <cell r="S405" t="str">
            <v>내선</v>
          </cell>
          <cell r="T405">
            <v>3.13</v>
          </cell>
        </row>
        <row r="406">
          <cell r="A406">
            <v>404</v>
          </cell>
          <cell r="B406" t="str">
            <v>가로등주</v>
          </cell>
          <cell r="C406" t="str">
            <v>8각테퍼9m폴2등용</v>
          </cell>
          <cell r="D406" t="str">
            <v>본</v>
          </cell>
          <cell r="Q406">
            <v>0</v>
          </cell>
          <cell r="S406" t="str">
            <v>내선</v>
          </cell>
          <cell r="T406">
            <v>3.37</v>
          </cell>
        </row>
        <row r="407">
          <cell r="A407">
            <v>405</v>
          </cell>
          <cell r="B407" t="str">
            <v>가로등주</v>
          </cell>
          <cell r="C407" t="str">
            <v>8각테퍼10m폴1등용</v>
          </cell>
          <cell r="D407" t="str">
            <v>본</v>
          </cell>
          <cell r="G407">
            <v>825</v>
          </cell>
          <cell r="H407">
            <v>211000</v>
          </cell>
          <cell r="Q407">
            <v>211000</v>
          </cell>
          <cell r="S407" t="str">
            <v>내선</v>
          </cell>
          <cell r="T407">
            <v>3.49</v>
          </cell>
        </row>
        <row r="408">
          <cell r="A408">
            <v>406</v>
          </cell>
          <cell r="B408" t="str">
            <v>가로등주</v>
          </cell>
          <cell r="C408" t="str">
            <v>8각테퍼10m폴2등용</v>
          </cell>
          <cell r="D408" t="str">
            <v>본</v>
          </cell>
          <cell r="Q408">
            <v>0</v>
          </cell>
          <cell r="S408" t="str">
            <v>내선</v>
          </cell>
          <cell r="T408">
            <v>3.7</v>
          </cell>
        </row>
        <row r="409">
          <cell r="A409">
            <v>407</v>
          </cell>
          <cell r="B409" t="str">
            <v>가로등주</v>
          </cell>
          <cell r="C409" t="str">
            <v>8각테퍼11m폴1등용</v>
          </cell>
          <cell r="D409" t="str">
            <v>본</v>
          </cell>
          <cell r="G409">
            <v>825</v>
          </cell>
          <cell r="H409">
            <v>225000</v>
          </cell>
          <cell r="Q409">
            <v>225000</v>
          </cell>
          <cell r="S409" t="str">
            <v>내선</v>
          </cell>
          <cell r="T409">
            <v>4.1900000000000004</v>
          </cell>
        </row>
        <row r="410">
          <cell r="A410">
            <v>408</v>
          </cell>
          <cell r="B410" t="str">
            <v>가로등주</v>
          </cell>
          <cell r="C410" t="str">
            <v>8각테퍼11m폴2등용</v>
          </cell>
          <cell r="D410" t="str">
            <v>본</v>
          </cell>
          <cell r="Q410">
            <v>0</v>
          </cell>
          <cell r="S410" t="str">
            <v>내선</v>
          </cell>
          <cell r="T410">
            <v>4.4000000000000004</v>
          </cell>
        </row>
        <row r="411">
          <cell r="A411">
            <v>409</v>
          </cell>
          <cell r="B411" t="str">
            <v>가로등주</v>
          </cell>
          <cell r="C411" t="str">
            <v>주철 10m폴2등용</v>
          </cell>
          <cell r="D411" t="str">
            <v>본</v>
          </cell>
          <cell r="K411" t="str">
            <v>(주) 보명</v>
          </cell>
          <cell r="L411">
            <v>1284000</v>
          </cell>
          <cell r="Q411">
            <v>1284000</v>
          </cell>
          <cell r="S411" t="str">
            <v>내선</v>
          </cell>
          <cell r="T411">
            <v>3.7</v>
          </cell>
        </row>
        <row r="412">
          <cell r="A412">
            <v>410</v>
          </cell>
          <cell r="B412" t="str">
            <v>가로등 NH등기구</v>
          </cell>
          <cell r="C412" t="str">
            <v>세종로대형</v>
          </cell>
          <cell r="D412" t="str">
            <v>EA</v>
          </cell>
          <cell r="G412">
            <v>810</v>
          </cell>
          <cell r="H412">
            <v>63000</v>
          </cell>
          <cell r="Q412">
            <v>63000</v>
          </cell>
        </row>
        <row r="413">
          <cell r="A413">
            <v>411</v>
          </cell>
          <cell r="B413" t="str">
            <v>가로등 NH등기구</v>
          </cell>
          <cell r="C413" t="str">
            <v>세종로소형</v>
          </cell>
          <cell r="D413" t="str">
            <v>EA</v>
          </cell>
          <cell r="G413">
            <v>810</v>
          </cell>
          <cell r="H413">
            <v>54000</v>
          </cell>
          <cell r="Q413">
            <v>54000</v>
          </cell>
        </row>
        <row r="414">
          <cell r="A414">
            <v>412</v>
          </cell>
          <cell r="B414" t="str">
            <v>고압나트륨등기구</v>
          </cell>
          <cell r="C414" t="str">
            <v xml:space="preserve">NH250W  </v>
          </cell>
          <cell r="D414" t="str">
            <v>EA</v>
          </cell>
          <cell r="G414">
            <v>810</v>
          </cell>
          <cell r="H414">
            <v>63000</v>
          </cell>
          <cell r="Q414">
            <v>63000</v>
          </cell>
          <cell r="S414" t="str">
            <v>내선</v>
          </cell>
          <cell r="T414">
            <v>0.495</v>
          </cell>
        </row>
        <row r="415">
          <cell r="A415">
            <v>413</v>
          </cell>
          <cell r="B415" t="str">
            <v>고압나트륨등기구</v>
          </cell>
          <cell r="C415" t="str">
            <v>NH400W</v>
          </cell>
          <cell r="D415" t="str">
            <v>EA</v>
          </cell>
          <cell r="G415">
            <v>810</v>
          </cell>
          <cell r="H415">
            <v>63000</v>
          </cell>
          <cell r="Q415">
            <v>63000</v>
          </cell>
          <cell r="S415" t="str">
            <v>내선</v>
          </cell>
          <cell r="T415">
            <v>0.53</v>
          </cell>
        </row>
        <row r="416">
          <cell r="A416">
            <v>414</v>
          </cell>
          <cell r="B416" t="str">
            <v>터널등기구(AL판)</v>
          </cell>
          <cell r="C416" t="str">
            <v>NXT 35W</v>
          </cell>
          <cell r="D416" t="str">
            <v>EA</v>
          </cell>
          <cell r="G416">
            <v>810</v>
          </cell>
          <cell r="H416">
            <v>67500</v>
          </cell>
          <cell r="Q416">
            <v>67500</v>
          </cell>
          <cell r="S416" t="str">
            <v>내선</v>
          </cell>
          <cell r="T416">
            <v>0.38</v>
          </cell>
        </row>
        <row r="417">
          <cell r="A417">
            <v>415</v>
          </cell>
          <cell r="B417" t="str">
            <v>터널등기구(AL판)</v>
          </cell>
          <cell r="C417" t="str">
            <v>NXT 90W</v>
          </cell>
          <cell r="D417" t="str">
            <v>EA</v>
          </cell>
          <cell r="G417">
            <v>810</v>
          </cell>
          <cell r="H417">
            <v>88000</v>
          </cell>
          <cell r="Q417">
            <v>88000</v>
          </cell>
          <cell r="S417" t="str">
            <v>내선</v>
          </cell>
          <cell r="T417">
            <v>0.38</v>
          </cell>
        </row>
        <row r="418">
          <cell r="A418">
            <v>416</v>
          </cell>
          <cell r="B418" t="str">
            <v>터널등기구(AL판)</v>
          </cell>
          <cell r="C418" t="str">
            <v>NXT 135W</v>
          </cell>
          <cell r="D418" t="str">
            <v>EA</v>
          </cell>
          <cell r="G418">
            <v>810</v>
          </cell>
          <cell r="H418">
            <v>113000</v>
          </cell>
          <cell r="Q418">
            <v>113000</v>
          </cell>
          <cell r="S418" t="str">
            <v>내선</v>
          </cell>
          <cell r="T418">
            <v>0.44</v>
          </cell>
        </row>
        <row r="419">
          <cell r="A419">
            <v>417</v>
          </cell>
          <cell r="B419" t="str">
            <v>터널등기구(AL판)</v>
          </cell>
          <cell r="C419" t="str">
            <v>NXT 180W</v>
          </cell>
          <cell r="D419" t="str">
            <v>EA</v>
          </cell>
          <cell r="G419">
            <v>810</v>
          </cell>
          <cell r="H419">
            <v>135000</v>
          </cell>
          <cell r="Q419">
            <v>135000</v>
          </cell>
          <cell r="S419" t="str">
            <v>내선</v>
          </cell>
          <cell r="T419">
            <v>0.44</v>
          </cell>
        </row>
        <row r="420">
          <cell r="A420">
            <v>418</v>
          </cell>
          <cell r="B420" t="str">
            <v>내압방폭백열등</v>
          </cell>
          <cell r="C420" t="str">
            <v>IL 220V/200W</v>
          </cell>
          <cell r="D420" t="str">
            <v>EA</v>
          </cell>
          <cell r="G420">
            <v>818</v>
          </cell>
          <cell r="H420">
            <v>90450</v>
          </cell>
          <cell r="Q420">
            <v>90450</v>
          </cell>
          <cell r="S420" t="str">
            <v>내선</v>
          </cell>
          <cell r="T420">
            <v>0.38</v>
          </cell>
        </row>
        <row r="421">
          <cell r="A421">
            <v>419</v>
          </cell>
          <cell r="Q421" t="str">
            <v/>
          </cell>
        </row>
        <row r="422">
          <cell r="A422">
            <v>420</v>
          </cell>
          <cell r="Q422" t="str">
            <v/>
          </cell>
        </row>
        <row r="423">
          <cell r="A423">
            <v>421</v>
          </cell>
          <cell r="B423" t="str">
            <v>고압나트륨램프</v>
          </cell>
          <cell r="C423" t="str">
            <v>NH  150W</v>
          </cell>
          <cell r="D423" t="str">
            <v>EA</v>
          </cell>
          <cell r="G423">
            <v>814</v>
          </cell>
          <cell r="H423">
            <v>12000</v>
          </cell>
          <cell r="Q423">
            <v>12000</v>
          </cell>
        </row>
        <row r="424">
          <cell r="A424">
            <v>422</v>
          </cell>
          <cell r="B424" t="str">
            <v>고압나트륨램프</v>
          </cell>
          <cell r="C424" t="str">
            <v>NH  250W</v>
          </cell>
          <cell r="D424" t="str">
            <v>EA</v>
          </cell>
          <cell r="G424">
            <v>814</v>
          </cell>
          <cell r="H424">
            <v>12500</v>
          </cell>
          <cell r="Q424">
            <v>12500</v>
          </cell>
        </row>
        <row r="425">
          <cell r="A425">
            <v>423</v>
          </cell>
          <cell r="B425" t="str">
            <v>고압나트륨램프</v>
          </cell>
          <cell r="C425" t="str">
            <v>NH  400W</v>
          </cell>
          <cell r="D425" t="str">
            <v>EA</v>
          </cell>
          <cell r="G425">
            <v>814</v>
          </cell>
          <cell r="H425">
            <v>16000</v>
          </cell>
          <cell r="Q425">
            <v>16000</v>
          </cell>
        </row>
        <row r="426">
          <cell r="A426">
            <v>424</v>
          </cell>
          <cell r="Q426" t="str">
            <v/>
          </cell>
        </row>
        <row r="427">
          <cell r="A427">
            <v>425</v>
          </cell>
          <cell r="Q427" t="str">
            <v/>
          </cell>
        </row>
        <row r="428">
          <cell r="A428">
            <v>426</v>
          </cell>
          <cell r="B428" t="str">
            <v>고압나트륨안정기</v>
          </cell>
          <cell r="C428" t="str">
            <v>220V/150W</v>
          </cell>
          <cell r="D428" t="str">
            <v>EA</v>
          </cell>
          <cell r="G428">
            <v>814</v>
          </cell>
          <cell r="H428">
            <v>18000</v>
          </cell>
          <cell r="Q428">
            <v>18000</v>
          </cell>
        </row>
        <row r="429">
          <cell r="A429">
            <v>427</v>
          </cell>
          <cell r="B429" t="str">
            <v>고압나트륨안정기</v>
          </cell>
          <cell r="C429" t="str">
            <v>220V/250W</v>
          </cell>
          <cell r="D429" t="str">
            <v>EA</v>
          </cell>
          <cell r="G429">
            <v>814</v>
          </cell>
          <cell r="H429">
            <v>22000</v>
          </cell>
          <cell r="Q429">
            <v>22000</v>
          </cell>
        </row>
        <row r="430">
          <cell r="A430">
            <v>428</v>
          </cell>
          <cell r="B430" t="str">
            <v>고압나트륨안정기</v>
          </cell>
          <cell r="C430" t="str">
            <v>220V/400W</v>
          </cell>
          <cell r="D430" t="str">
            <v>EA</v>
          </cell>
          <cell r="G430">
            <v>814</v>
          </cell>
          <cell r="H430">
            <v>24000</v>
          </cell>
          <cell r="Q430">
            <v>24000</v>
          </cell>
        </row>
        <row r="431">
          <cell r="A431">
            <v>429</v>
          </cell>
          <cell r="Q431" t="str">
            <v/>
          </cell>
        </row>
        <row r="432">
          <cell r="A432">
            <v>430</v>
          </cell>
          <cell r="Q432" t="str">
            <v/>
          </cell>
        </row>
        <row r="433">
          <cell r="A433">
            <v>431</v>
          </cell>
          <cell r="B433" t="str">
            <v>저압나트륨램프</v>
          </cell>
          <cell r="C433" t="str">
            <v>NXT 36W</v>
          </cell>
          <cell r="D433" t="str">
            <v>EA</v>
          </cell>
          <cell r="G433">
            <v>814</v>
          </cell>
          <cell r="H433">
            <v>28000</v>
          </cell>
          <cell r="Q433">
            <v>28000</v>
          </cell>
        </row>
        <row r="434">
          <cell r="A434">
            <v>432</v>
          </cell>
          <cell r="B434" t="str">
            <v>저압나트륨램프</v>
          </cell>
          <cell r="C434" t="str">
            <v>NXT 66W</v>
          </cell>
          <cell r="D434" t="str">
            <v>EA</v>
          </cell>
          <cell r="G434">
            <v>814</v>
          </cell>
          <cell r="H434">
            <v>32000</v>
          </cell>
          <cell r="Q434">
            <v>32000</v>
          </cell>
        </row>
        <row r="435">
          <cell r="A435">
            <v>433</v>
          </cell>
          <cell r="B435" t="str">
            <v>저압나트륨램프</v>
          </cell>
          <cell r="C435" t="str">
            <v>NXT 91W</v>
          </cell>
          <cell r="D435" t="str">
            <v>EA</v>
          </cell>
          <cell r="G435">
            <v>814</v>
          </cell>
          <cell r="H435">
            <v>38000</v>
          </cell>
          <cell r="Q435">
            <v>38000</v>
          </cell>
        </row>
        <row r="436">
          <cell r="A436">
            <v>434</v>
          </cell>
          <cell r="B436" t="str">
            <v>저압나트륨램프</v>
          </cell>
          <cell r="C436" t="str">
            <v>NXT 131W</v>
          </cell>
          <cell r="D436" t="str">
            <v>EA</v>
          </cell>
          <cell r="G436">
            <v>814</v>
          </cell>
          <cell r="H436">
            <v>50000</v>
          </cell>
          <cell r="Q436">
            <v>50000</v>
          </cell>
        </row>
        <row r="437">
          <cell r="A437">
            <v>435</v>
          </cell>
          <cell r="Q437" t="str">
            <v/>
          </cell>
        </row>
        <row r="438">
          <cell r="A438">
            <v>436</v>
          </cell>
          <cell r="Q438" t="str">
            <v/>
          </cell>
        </row>
        <row r="439">
          <cell r="A439">
            <v>437</v>
          </cell>
          <cell r="B439" t="str">
            <v>저압나트륨안정기</v>
          </cell>
          <cell r="C439" t="str">
            <v>NXT 36W</v>
          </cell>
          <cell r="D439" t="str">
            <v>EA</v>
          </cell>
          <cell r="G439">
            <v>814</v>
          </cell>
          <cell r="H439">
            <v>29000</v>
          </cell>
          <cell r="Q439">
            <v>29000</v>
          </cell>
        </row>
        <row r="440">
          <cell r="A440">
            <v>438</v>
          </cell>
          <cell r="B440" t="str">
            <v>저압나트륨안정기</v>
          </cell>
          <cell r="C440" t="str">
            <v>NXT 66W</v>
          </cell>
          <cell r="D440" t="str">
            <v>EA</v>
          </cell>
          <cell r="G440">
            <v>814</v>
          </cell>
          <cell r="H440">
            <v>32000</v>
          </cell>
          <cell r="Q440">
            <v>32000</v>
          </cell>
        </row>
        <row r="441">
          <cell r="A441">
            <v>439</v>
          </cell>
          <cell r="B441" t="str">
            <v>저압나트륨안정기</v>
          </cell>
          <cell r="C441" t="str">
            <v>NXT 91W</v>
          </cell>
          <cell r="D441" t="str">
            <v>EA</v>
          </cell>
          <cell r="G441">
            <v>814</v>
          </cell>
          <cell r="H441">
            <v>35000</v>
          </cell>
          <cell r="Q441">
            <v>35000</v>
          </cell>
        </row>
        <row r="442">
          <cell r="A442">
            <v>440</v>
          </cell>
          <cell r="B442" t="str">
            <v>저압나트륨안정기</v>
          </cell>
          <cell r="C442" t="str">
            <v>NXT 131W</v>
          </cell>
          <cell r="D442" t="str">
            <v>EA</v>
          </cell>
          <cell r="G442">
            <v>814</v>
          </cell>
          <cell r="H442">
            <v>38000</v>
          </cell>
          <cell r="Q442">
            <v>38000</v>
          </cell>
        </row>
        <row r="443">
          <cell r="A443">
            <v>441</v>
          </cell>
          <cell r="Q443" t="str">
            <v/>
          </cell>
        </row>
        <row r="444">
          <cell r="A444">
            <v>442</v>
          </cell>
          <cell r="Q444" t="str">
            <v/>
          </cell>
        </row>
        <row r="445">
          <cell r="A445">
            <v>443</v>
          </cell>
          <cell r="Q445" t="str">
            <v/>
          </cell>
        </row>
        <row r="446">
          <cell r="A446">
            <v>444</v>
          </cell>
          <cell r="B446" t="str">
            <v>STRAIGHT TRAY(H.D.G)</v>
          </cell>
          <cell r="C446" t="str">
            <v>150W×100H</v>
          </cell>
          <cell r="D446" t="str">
            <v>m</v>
          </cell>
          <cell r="G446">
            <v>753</v>
          </cell>
          <cell r="H446">
            <v>8700</v>
          </cell>
          <cell r="Q446">
            <v>8700</v>
          </cell>
          <cell r="S446" t="str">
            <v>내선</v>
          </cell>
          <cell r="T446">
            <v>0.22500000000000001</v>
          </cell>
          <cell r="Y446" t="str">
            <v>4m이상: 20%증</v>
          </cell>
        </row>
        <row r="447">
          <cell r="A447">
            <v>445</v>
          </cell>
          <cell r="B447" t="str">
            <v>STRAIGHT TRAY(H.D.G)</v>
          </cell>
          <cell r="C447" t="str">
            <v>150W×150H</v>
          </cell>
          <cell r="D447" t="str">
            <v>m</v>
          </cell>
          <cell r="G447">
            <v>753</v>
          </cell>
          <cell r="H447">
            <v>11600</v>
          </cell>
          <cell r="Q447">
            <v>11600</v>
          </cell>
          <cell r="S447" t="str">
            <v>내선</v>
          </cell>
          <cell r="T447">
            <v>0.22500000000000001</v>
          </cell>
        </row>
        <row r="448">
          <cell r="A448">
            <v>446</v>
          </cell>
          <cell r="B448" t="str">
            <v>STRAIGHT TRAY(H.D.G)</v>
          </cell>
          <cell r="C448" t="str">
            <v>200W×100H</v>
          </cell>
          <cell r="D448" t="str">
            <v>m</v>
          </cell>
          <cell r="G448">
            <v>753</v>
          </cell>
          <cell r="H448">
            <v>9000</v>
          </cell>
          <cell r="Q448">
            <v>9000</v>
          </cell>
          <cell r="S448" t="str">
            <v>내선</v>
          </cell>
          <cell r="T448">
            <v>0.22500000000000001</v>
          </cell>
        </row>
        <row r="449">
          <cell r="A449">
            <v>447</v>
          </cell>
          <cell r="B449" t="str">
            <v>STRAIGHT TRAY(H.D.G)</v>
          </cell>
          <cell r="C449" t="str">
            <v>200W×150H</v>
          </cell>
          <cell r="D449" t="str">
            <v>m</v>
          </cell>
          <cell r="G449">
            <v>753</v>
          </cell>
          <cell r="H449">
            <v>11900</v>
          </cell>
          <cell r="Q449">
            <v>11900</v>
          </cell>
          <cell r="S449" t="str">
            <v>내선</v>
          </cell>
          <cell r="T449">
            <v>0.22500000000000001</v>
          </cell>
        </row>
        <row r="450">
          <cell r="A450">
            <v>448</v>
          </cell>
          <cell r="B450" t="str">
            <v>STRAIGHT TRAY(H.D.G)</v>
          </cell>
          <cell r="C450" t="str">
            <v>300W×100H</v>
          </cell>
          <cell r="D450" t="str">
            <v>m</v>
          </cell>
          <cell r="G450">
            <v>753</v>
          </cell>
          <cell r="H450">
            <v>9600</v>
          </cell>
          <cell r="Q450">
            <v>9600</v>
          </cell>
          <cell r="S450" t="str">
            <v>내선</v>
          </cell>
          <cell r="T450">
            <v>0.28499999999999998</v>
          </cell>
        </row>
        <row r="451">
          <cell r="A451">
            <v>449</v>
          </cell>
          <cell r="B451" t="str">
            <v>STRAIGHT TRAY(H.D.G)</v>
          </cell>
          <cell r="C451" t="str">
            <v>300W×150H</v>
          </cell>
          <cell r="D451" t="str">
            <v>m</v>
          </cell>
          <cell r="G451">
            <v>753</v>
          </cell>
          <cell r="H451">
            <v>12600</v>
          </cell>
          <cell r="Q451">
            <v>12600</v>
          </cell>
          <cell r="S451" t="str">
            <v>내선</v>
          </cell>
          <cell r="T451">
            <v>0.28499999999999998</v>
          </cell>
        </row>
        <row r="452">
          <cell r="A452">
            <v>450</v>
          </cell>
          <cell r="B452" t="str">
            <v>STRAIGHT TRAY(H.D.G)</v>
          </cell>
          <cell r="C452" t="str">
            <v>400W×100H</v>
          </cell>
          <cell r="D452" t="str">
            <v>m</v>
          </cell>
          <cell r="G452">
            <v>753</v>
          </cell>
          <cell r="H452">
            <v>10200</v>
          </cell>
          <cell r="Q452">
            <v>10200</v>
          </cell>
          <cell r="S452" t="str">
            <v>내선</v>
          </cell>
          <cell r="T452">
            <v>0.33500000000000002</v>
          </cell>
        </row>
        <row r="453">
          <cell r="A453">
            <v>451</v>
          </cell>
          <cell r="B453" t="str">
            <v>STRAIGHT TRAY(H.D.G)</v>
          </cell>
          <cell r="C453" t="str">
            <v>400W×150H</v>
          </cell>
          <cell r="D453" t="str">
            <v>m</v>
          </cell>
          <cell r="G453">
            <v>753</v>
          </cell>
          <cell r="H453">
            <v>13200</v>
          </cell>
          <cell r="Q453">
            <v>13200</v>
          </cell>
          <cell r="S453" t="str">
            <v>내선</v>
          </cell>
          <cell r="T453">
            <v>0.33500000000000002</v>
          </cell>
        </row>
        <row r="454">
          <cell r="A454">
            <v>452</v>
          </cell>
          <cell r="B454" t="str">
            <v>STRAIGHT TRAY(H.D.G)</v>
          </cell>
          <cell r="C454" t="str">
            <v>500W×100H</v>
          </cell>
          <cell r="D454" t="str">
            <v>m</v>
          </cell>
          <cell r="G454">
            <v>753</v>
          </cell>
          <cell r="H454">
            <v>10800</v>
          </cell>
          <cell r="Q454">
            <v>10800</v>
          </cell>
          <cell r="S454" t="str">
            <v>내선</v>
          </cell>
          <cell r="T454">
            <v>0.44500000000000001</v>
          </cell>
        </row>
        <row r="455">
          <cell r="A455">
            <v>453</v>
          </cell>
          <cell r="B455" t="str">
            <v>STRAIGHT TRAY(H.D.G)</v>
          </cell>
          <cell r="C455" t="str">
            <v>500W×150H</v>
          </cell>
          <cell r="D455" t="str">
            <v>m</v>
          </cell>
          <cell r="G455">
            <v>753</v>
          </cell>
          <cell r="H455">
            <v>13800</v>
          </cell>
          <cell r="Q455">
            <v>13800</v>
          </cell>
          <cell r="S455" t="str">
            <v>내선</v>
          </cell>
          <cell r="T455">
            <v>0.44500000000000001</v>
          </cell>
        </row>
        <row r="456">
          <cell r="A456">
            <v>454</v>
          </cell>
          <cell r="B456" t="str">
            <v>STRAIGHT TRAY(H.D.G)</v>
          </cell>
          <cell r="C456" t="str">
            <v>600W×100H</v>
          </cell>
          <cell r="D456" t="str">
            <v>m</v>
          </cell>
          <cell r="G456">
            <v>753</v>
          </cell>
          <cell r="H456">
            <v>11500</v>
          </cell>
          <cell r="Q456">
            <v>11500</v>
          </cell>
          <cell r="S456" t="str">
            <v>내선</v>
          </cell>
          <cell r="T456">
            <v>0.52</v>
          </cell>
        </row>
        <row r="457">
          <cell r="A457">
            <v>455</v>
          </cell>
          <cell r="B457" t="str">
            <v>STRAIGHT TRAY(H.D.G)</v>
          </cell>
          <cell r="C457" t="str">
            <v>600W×150H</v>
          </cell>
          <cell r="D457" t="str">
            <v>m</v>
          </cell>
          <cell r="G457">
            <v>753</v>
          </cell>
          <cell r="H457">
            <v>14400</v>
          </cell>
          <cell r="Q457">
            <v>14400</v>
          </cell>
          <cell r="S457" t="str">
            <v>내선</v>
          </cell>
          <cell r="T457">
            <v>0.52</v>
          </cell>
        </row>
        <row r="458">
          <cell r="A458">
            <v>456</v>
          </cell>
          <cell r="Q458" t="str">
            <v/>
          </cell>
        </row>
        <row r="459">
          <cell r="A459">
            <v>457</v>
          </cell>
          <cell r="B459" t="str">
            <v>HOR-ELBOW (H.D.G)</v>
          </cell>
          <cell r="C459" t="str">
            <v>150W×100H</v>
          </cell>
          <cell r="D459" t="str">
            <v>EA</v>
          </cell>
          <cell r="G459">
            <v>753</v>
          </cell>
          <cell r="H459">
            <v>10300</v>
          </cell>
          <cell r="Q459">
            <v>10300</v>
          </cell>
          <cell r="S459" t="str">
            <v>내선</v>
          </cell>
          <cell r="T459">
            <v>0.22500000000000001</v>
          </cell>
        </row>
        <row r="460">
          <cell r="A460">
            <v>458</v>
          </cell>
          <cell r="B460" t="str">
            <v>HOR-ELBOW (H.D.G)</v>
          </cell>
          <cell r="C460" t="str">
            <v>150W×150H</v>
          </cell>
          <cell r="D460" t="str">
            <v>EA</v>
          </cell>
          <cell r="G460">
            <v>753</v>
          </cell>
          <cell r="H460">
            <v>13700</v>
          </cell>
          <cell r="Q460">
            <v>13700</v>
          </cell>
          <cell r="S460" t="str">
            <v>내선</v>
          </cell>
          <cell r="T460">
            <v>0.22500000000000001</v>
          </cell>
        </row>
        <row r="461">
          <cell r="A461">
            <v>459</v>
          </cell>
          <cell r="B461" t="str">
            <v>HOR-ELBOW (H.D.G)</v>
          </cell>
          <cell r="C461" t="str">
            <v>200W×100H</v>
          </cell>
          <cell r="D461" t="str">
            <v>EA</v>
          </cell>
          <cell r="G461">
            <v>753</v>
          </cell>
          <cell r="H461">
            <v>11100</v>
          </cell>
          <cell r="Q461">
            <v>11100</v>
          </cell>
          <cell r="S461" t="str">
            <v>내선</v>
          </cell>
          <cell r="T461">
            <v>0.22500000000000001</v>
          </cell>
        </row>
        <row r="462">
          <cell r="A462">
            <v>460</v>
          </cell>
          <cell r="B462" t="str">
            <v>HOR-ELBOW (H.D.G)</v>
          </cell>
          <cell r="C462" t="str">
            <v>200W×150H</v>
          </cell>
          <cell r="D462" t="str">
            <v>EA</v>
          </cell>
          <cell r="G462">
            <v>753</v>
          </cell>
          <cell r="H462">
            <v>14700</v>
          </cell>
          <cell r="Q462">
            <v>14700</v>
          </cell>
          <cell r="S462" t="str">
            <v>내선</v>
          </cell>
          <cell r="T462">
            <v>0.22500000000000001</v>
          </cell>
        </row>
        <row r="463">
          <cell r="A463">
            <v>461</v>
          </cell>
          <cell r="B463" t="str">
            <v>HOR-ELBOW (H.D.G)</v>
          </cell>
          <cell r="C463" t="str">
            <v>300W×100H</v>
          </cell>
          <cell r="D463" t="str">
            <v>EA</v>
          </cell>
          <cell r="G463">
            <v>753</v>
          </cell>
          <cell r="H463">
            <v>12800</v>
          </cell>
          <cell r="Q463">
            <v>12800</v>
          </cell>
          <cell r="S463" t="str">
            <v>내선</v>
          </cell>
          <cell r="T463">
            <v>0.28499999999999998</v>
          </cell>
        </row>
        <row r="464">
          <cell r="A464">
            <v>462</v>
          </cell>
          <cell r="B464" t="str">
            <v>HOR-ELBOW (H.D.G)</v>
          </cell>
          <cell r="C464" t="str">
            <v>300W×150H</v>
          </cell>
          <cell r="D464" t="str">
            <v>EA</v>
          </cell>
          <cell r="G464">
            <v>753</v>
          </cell>
          <cell r="H464">
            <v>16800</v>
          </cell>
          <cell r="Q464">
            <v>16800</v>
          </cell>
          <cell r="S464" t="str">
            <v>내선</v>
          </cell>
          <cell r="T464">
            <v>0.28499999999999998</v>
          </cell>
        </row>
        <row r="465">
          <cell r="A465">
            <v>463</v>
          </cell>
          <cell r="B465" t="str">
            <v>HOR-ELBOW (H.D.G)</v>
          </cell>
          <cell r="C465" t="str">
            <v>400W×100H</v>
          </cell>
          <cell r="D465" t="str">
            <v>EA</v>
          </cell>
          <cell r="G465">
            <v>753</v>
          </cell>
          <cell r="H465">
            <v>14500</v>
          </cell>
          <cell r="Q465">
            <v>14500</v>
          </cell>
          <cell r="S465" t="str">
            <v>내선</v>
          </cell>
          <cell r="T465">
            <v>0.33500000000000002</v>
          </cell>
        </row>
        <row r="466">
          <cell r="A466">
            <v>464</v>
          </cell>
          <cell r="B466" t="str">
            <v>HOR-ELBOW (H.D.G)</v>
          </cell>
          <cell r="C466" t="str">
            <v>400W×150H</v>
          </cell>
          <cell r="D466" t="str">
            <v>EA</v>
          </cell>
          <cell r="G466">
            <v>753</v>
          </cell>
          <cell r="H466">
            <v>18800</v>
          </cell>
          <cell r="Q466">
            <v>18800</v>
          </cell>
          <cell r="S466" t="str">
            <v>내선</v>
          </cell>
          <cell r="T466">
            <v>0.33500000000000002</v>
          </cell>
        </row>
        <row r="467">
          <cell r="A467">
            <v>465</v>
          </cell>
          <cell r="B467" t="str">
            <v>HOR-ELBOW (H.D.G)</v>
          </cell>
          <cell r="C467" t="str">
            <v>500W×100H</v>
          </cell>
          <cell r="D467" t="str">
            <v>EA</v>
          </cell>
          <cell r="G467">
            <v>753</v>
          </cell>
          <cell r="H467">
            <v>16200</v>
          </cell>
          <cell r="Q467">
            <v>16200</v>
          </cell>
          <cell r="S467" t="str">
            <v>내선</v>
          </cell>
          <cell r="T467">
            <v>0.44500000000000001</v>
          </cell>
        </row>
        <row r="468">
          <cell r="A468">
            <v>466</v>
          </cell>
          <cell r="B468" t="str">
            <v>HOR-ELBOW (H.D.G)</v>
          </cell>
          <cell r="C468" t="str">
            <v>500W×150H</v>
          </cell>
          <cell r="D468" t="str">
            <v>EA</v>
          </cell>
          <cell r="G468">
            <v>753</v>
          </cell>
          <cell r="H468">
            <v>20800</v>
          </cell>
          <cell r="Q468">
            <v>20800</v>
          </cell>
          <cell r="S468" t="str">
            <v>내선</v>
          </cell>
          <cell r="T468">
            <v>0.44500000000000001</v>
          </cell>
        </row>
        <row r="469">
          <cell r="A469">
            <v>467</v>
          </cell>
          <cell r="B469" t="str">
            <v>HOR-ELBOW (H.D.G)</v>
          </cell>
          <cell r="C469" t="str">
            <v>600W×100H</v>
          </cell>
          <cell r="D469" t="str">
            <v>EA</v>
          </cell>
          <cell r="G469">
            <v>753</v>
          </cell>
          <cell r="H469">
            <v>17900</v>
          </cell>
          <cell r="Q469">
            <v>17900</v>
          </cell>
          <cell r="S469" t="str">
            <v>내선</v>
          </cell>
          <cell r="T469">
            <v>0.52</v>
          </cell>
        </row>
        <row r="470">
          <cell r="A470">
            <v>468</v>
          </cell>
          <cell r="B470" t="str">
            <v>HOR-ELBOW (H.D.G)</v>
          </cell>
          <cell r="C470" t="str">
            <v>600W×150H</v>
          </cell>
          <cell r="D470" t="str">
            <v>EA</v>
          </cell>
          <cell r="G470">
            <v>753</v>
          </cell>
          <cell r="H470">
            <v>22800</v>
          </cell>
          <cell r="Q470">
            <v>22800</v>
          </cell>
          <cell r="S470" t="str">
            <v>내선</v>
          </cell>
          <cell r="T470">
            <v>0.52</v>
          </cell>
        </row>
        <row r="471">
          <cell r="A471">
            <v>469</v>
          </cell>
          <cell r="Q471" t="str">
            <v/>
          </cell>
        </row>
        <row r="472">
          <cell r="A472">
            <v>470</v>
          </cell>
          <cell r="B472" t="str">
            <v>VER-ELBOW (H.D.G)</v>
          </cell>
          <cell r="C472" t="str">
            <v>150W×100H</v>
          </cell>
          <cell r="D472" t="str">
            <v>EA</v>
          </cell>
          <cell r="G472">
            <v>753</v>
          </cell>
          <cell r="H472">
            <v>10700</v>
          </cell>
          <cell r="Q472">
            <v>10700</v>
          </cell>
          <cell r="S472" t="str">
            <v>내선</v>
          </cell>
          <cell r="T472">
            <v>0.22500000000000001</v>
          </cell>
        </row>
        <row r="473">
          <cell r="A473">
            <v>471</v>
          </cell>
          <cell r="B473" t="str">
            <v>VER-ELBOW (H.D.G)</v>
          </cell>
          <cell r="C473" t="str">
            <v>150W×150H</v>
          </cell>
          <cell r="D473" t="str">
            <v>EA</v>
          </cell>
          <cell r="G473">
            <v>753</v>
          </cell>
          <cell r="H473">
            <v>15500</v>
          </cell>
          <cell r="Q473">
            <v>15500</v>
          </cell>
          <cell r="S473" t="str">
            <v>내선</v>
          </cell>
          <cell r="T473">
            <v>0.22500000000000001</v>
          </cell>
        </row>
        <row r="474">
          <cell r="A474">
            <v>472</v>
          </cell>
          <cell r="B474" t="str">
            <v>VER-ELBOW (H.D.G)</v>
          </cell>
          <cell r="C474" t="str">
            <v>200W×100H</v>
          </cell>
          <cell r="D474" t="str">
            <v>EA</v>
          </cell>
          <cell r="G474">
            <v>753</v>
          </cell>
          <cell r="H474">
            <v>11100</v>
          </cell>
          <cell r="Q474">
            <v>11100</v>
          </cell>
          <cell r="S474" t="str">
            <v>내선</v>
          </cell>
          <cell r="T474">
            <v>0.22500000000000001</v>
          </cell>
        </row>
        <row r="475">
          <cell r="A475">
            <v>473</v>
          </cell>
          <cell r="B475" t="str">
            <v>VER-ELBOW (H.D.G)</v>
          </cell>
          <cell r="C475" t="str">
            <v>200W×150H</v>
          </cell>
          <cell r="D475" t="str">
            <v>EA</v>
          </cell>
          <cell r="G475">
            <v>753</v>
          </cell>
          <cell r="H475">
            <v>15900</v>
          </cell>
          <cell r="Q475">
            <v>15900</v>
          </cell>
          <cell r="S475" t="str">
            <v>내선</v>
          </cell>
          <cell r="T475">
            <v>0.22500000000000001</v>
          </cell>
        </row>
        <row r="476">
          <cell r="A476">
            <v>474</v>
          </cell>
          <cell r="B476" t="str">
            <v>VER-ELBOW (H.D.G)</v>
          </cell>
          <cell r="C476" t="str">
            <v>300W×100H</v>
          </cell>
          <cell r="D476" t="str">
            <v>EA</v>
          </cell>
          <cell r="G476">
            <v>753</v>
          </cell>
          <cell r="H476">
            <v>12000</v>
          </cell>
          <cell r="Q476">
            <v>12000</v>
          </cell>
          <cell r="S476" t="str">
            <v>내선</v>
          </cell>
          <cell r="T476">
            <v>0.28499999999999998</v>
          </cell>
        </row>
        <row r="477">
          <cell r="A477">
            <v>475</v>
          </cell>
          <cell r="B477" t="str">
            <v>VER-ELBOW (H.D.G)</v>
          </cell>
          <cell r="C477" t="str">
            <v>300W×150H</v>
          </cell>
          <cell r="D477" t="str">
            <v>EA</v>
          </cell>
          <cell r="G477">
            <v>753</v>
          </cell>
          <cell r="H477">
            <v>16800</v>
          </cell>
          <cell r="Q477">
            <v>16800</v>
          </cell>
          <cell r="S477" t="str">
            <v>내선</v>
          </cell>
          <cell r="T477">
            <v>0.28499999999999998</v>
          </cell>
        </row>
        <row r="478">
          <cell r="A478">
            <v>476</v>
          </cell>
          <cell r="B478" t="str">
            <v>VER-ELBOW (H.D.G)</v>
          </cell>
          <cell r="C478" t="str">
            <v>400W×100H</v>
          </cell>
          <cell r="D478" t="str">
            <v>EA</v>
          </cell>
          <cell r="G478">
            <v>753</v>
          </cell>
          <cell r="H478">
            <v>12900</v>
          </cell>
          <cell r="Q478">
            <v>12900</v>
          </cell>
          <cell r="S478" t="str">
            <v>내선</v>
          </cell>
          <cell r="T478">
            <v>0.33500000000000002</v>
          </cell>
        </row>
        <row r="479">
          <cell r="A479">
            <v>477</v>
          </cell>
          <cell r="B479" t="str">
            <v>VER-ELBOW (H.D.G)</v>
          </cell>
          <cell r="C479" t="str">
            <v>400W×150H</v>
          </cell>
          <cell r="D479" t="str">
            <v>EA</v>
          </cell>
          <cell r="G479">
            <v>753</v>
          </cell>
          <cell r="H479">
            <v>17600</v>
          </cell>
          <cell r="Q479">
            <v>17600</v>
          </cell>
          <cell r="S479" t="str">
            <v>내선</v>
          </cell>
          <cell r="T479">
            <v>0.33500000000000002</v>
          </cell>
        </row>
        <row r="480">
          <cell r="A480">
            <v>478</v>
          </cell>
          <cell r="B480" t="str">
            <v>VER-ELBOW (H.D.G)</v>
          </cell>
          <cell r="C480" t="str">
            <v>500W×100H</v>
          </cell>
          <cell r="D480" t="str">
            <v>EA</v>
          </cell>
          <cell r="G480">
            <v>753</v>
          </cell>
          <cell r="H480">
            <v>13700</v>
          </cell>
          <cell r="Q480">
            <v>13700</v>
          </cell>
          <cell r="S480" t="str">
            <v>내선</v>
          </cell>
          <cell r="T480">
            <v>0.44500000000000001</v>
          </cell>
        </row>
        <row r="481">
          <cell r="A481">
            <v>479</v>
          </cell>
          <cell r="B481" t="str">
            <v>VER-ELBOW (H.D.G)</v>
          </cell>
          <cell r="C481" t="str">
            <v>500W×150H</v>
          </cell>
          <cell r="D481" t="str">
            <v>EA</v>
          </cell>
          <cell r="G481">
            <v>753</v>
          </cell>
          <cell r="H481">
            <v>18500</v>
          </cell>
          <cell r="Q481">
            <v>18500</v>
          </cell>
          <cell r="S481" t="str">
            <v>내선</v>
          </cell>
          <cell r="T481">
            <v>0.44500000000000001</v>
          </cell>
        </row>
        <row r="482">
          <cell r="A482">
            <v>480</v>
          </cell>
          <cell r="B482" t="str">
            <v>VER-ELBOW (H.D.G)</v>
          </cell>
          <cell r="C482" t="str">
            <v>600W×100H</v>
          </cell>
          <cell r="D482" t="str">
            <v>EA</v>
          </cell>
          <cell r="G482">
            <v>753</v>
          </cell>
          <cell r="H482">
            <v>14600</v>
          </cell>
          <cell r="Q482">
            <v>14600</v>
          </cell>
          <cell r="S482" t="str">
            <v>내선</v>
          </cell>
          <cell r="T482">
            <v>0.52</v>
          </cell>
        </row>
        <row r="483">
          <cell r="A483">
            <v>481</v>
          </cell>
          <cell r="B483" t="str">
            <v>VER-ELBOW (H.D.G)</v>
          </cell>
          <cell r="C483" t="str">
            <v>600W×150H</v>
          </cell>
          <cell r="D483" t="str">
            <v>EA</v>
          </cell>
          <cell r="G483">
            <v>753</v>
          </cell>
          <cell r="H483">
            <v>19300</v>
          </cell>
          <cell r="Q483">
            <v>19300</v>
          </cell>
          <cell r="S483" t="str">
            <v>내선</v>
          </cell>
          <cell r="T483">
            <v>0.52</v>
          </cell>
        </row>
        <row r="484">
          <cell r="A484">
            <v>482</v>
          </cell>
          <cell r="Q484" t="str">
            <v/>
          </cell>
        </row>
        <row r="485">
          <cell r="A485">
            <v>483</v>
          </cell>
          <cell r="B485" t="str">
            <v>HOR-TEE (H.D.G)</v>
          </cell>
          <cell r="C485" t="str">
            <v>150W×100H</v>
          </cell>
          <cell r="D485" t="str">
            <v>EA</v>
          </cell>
          <cell r="G485">
            <v>753</v>
          </cell>
          <cell r="H485">
            <v>17500</v>
          </cell>
          <cell r="Q485">
            <v>17500</v>
          </cell>
          <cell r="S485" t="str">
            <v>내선</v>
          </cell>
          <cell r="T485">
            <v>0.22500000000000001</v>
          </cell>
        </row>
        <row r="486">
          <cell r="A486">
            <v>484</v>
          </cell>
          <cell r="B486" t="str">
            <v>HOR-TEE (H.D.G)</v>
          </cell>
          <cell r="C486" t="str">
            <v>150W×150H</v>
          </cell>
          <cell r="D486" t="str">
            <v>EA</v>
          </cell>
          <cell r="G486">
            <v>753</v>
          </cell>
          <cell r="H486">
            <v>22600</v>
          </cell>
          <cell r="Q486">
            <v>22600</v>
          </cell>
          <cell r="S486" t="str">
            <v>내선</v>
          </cell>
          <cell r="T486">
            <v>0.22500000000000001</v>
          </cell>
        </row>
        <row r="487">
          <cell r="A487">
            <v>485</v>
          </cell>
          <cell r="B487" t="str">
            <v>HOR-TEE (H.D.G)</v>
          </cell>
          <cell r="C487" t="str">
            <v>200W×100H</v>
          </cell>
          <cell r="D487" t="str">
            <v>EA</v>
          </cell>
          <cell r="G487">
            <v>753</v>
          </cell>
          <cell r="H487">
            <v>18500</v>
          </cell>
          <cell r="Q487">
            <v>18500</v>
          </cell>
          <cell r="S487" t="str">
            <v>내선</v>
          </cell>
          <cell r="T487">
            <v>0.22500000000000001</v>
          </cell>
        </row>
        <row r="488">
          <cell r="A488">
            <v>486</v>
          </cell>
          <cell r="B488" t="str">
            <v>HOR-TEE (H.D.G)</v>
          </cell>
          <cell r="C488" t="str">
            <v>200W×150H</v>
          </cell>
          <cell r="D488" t="str">
            <v>EA</v>
          </cell>
          <cell r="G488">
            <v>753</v>
          </cell>
          <cell r="H488">
            <v>23600</v>
          </cell>
          <cell r="Q488">
            <v>23600</v>
          </cell>
          <cell r="S488" t="str">
            <v>내선</v>
          </cell>
          <cell r="T488">
            <v>0.22500000000000001</v>
          </cell>
        </row>
        <row r="489">
          <cell r="A489">
            <v>487</v>
          </cell>
          <cell r="B489" t="str">
            <v>HOR-TEE (H.D.G)</v>
          </cell>
          <cell r="C489" t="str">
            <v>300W×100H</v>
          </cell>
          <cell r="D489" t="str">
            <v>EA</v>
          </cell>
          <cell r="G489">
            <v>753</v>
          </cell>
          <cell r="H489">
            <v>20300</v>
          </cell>
          <cell r="Q489">
            <v>20300</v>
          </cell>
          <cell r="S489" t="str">
            <v>내선</v>
          </cell>
          <cell r="T489">
            <v>0.28499999999999998</v>
          </cell>
        </row>
        <row r="490">
          <cell r="A490">
            <v>488</v>
          </cell>
          <cell r="B490" t="str">
            <v>HOR-TEE (H.D.G)</v>
          </cell>
          <cell r="C490" t="str">
            <v>300W×150H</v>
          </cell>
          <cell r="D490" t="str">
            <v>EA</v>
          </cell>
          <cell r="G490">
            <v>753</v>
          </cell>
          <cell r="H490">
            <v>25600</v>
          </cell>
          <cell r="Q490">
            <v>25600</v>
          </cell>
          <cell r="S490" t="str">
            <v>내선</v>
          </cell>
          <cell r="T490">
            <v>0.28499999999999998</v>
          </cell>
        </row>
        <row r="491">
          <cell r="A491">
            <v>489</v>
          </cell>
          <cell r="B491" t="str">
            <v>HOR-TEE (H.D.G)</v>
          </cell>
          <cell r="C491" t="str">
            <v>400W×100H</v>
          </cell>
          <cell r="D491" t="str">
            <v>EA</v>
          </cell>
          <cell r="G491">
            <v>753</v>
          </cell>
          <cell r="H491">
            <v>23000</v>
          </cell>
          <cell r="Q491">
            <v>23000</v>
          </cell>
          <cell r="S491" t="str">
            <v>내선</v>
          </cell>
          <cell r="T491">
            <v>0.33500000000000002</v>
          </cell>
        </row>
        <row r="492">
          <cell r="A492">
            <v>490</v>
          </cell>
          <cell r="B492" t="str">
            <v>HOR-TEE (H.D.G)</v>
          </cell>
          <cell r="C492" t="str">
            <v>400W×150H</v>
          </cell>
          <cell r="D492" t="str">
            <v>EA</v>
          </cell>
          <cell r="G492">
            <v>753</v>
          </cell>
          <cell r="H492">
            <v>28500</v>
          </cell>
          <cell r="Q492">
            <v>28500</v>
          </cell>
          <cell r="S492" t="str">
            <v>내선</v>
          </cell>
          <cell r="T492">
            <v>0.33500000000000002</v>
          </cell>
        </row>
        <row r="493">
          <cell r="A493">
            <v>491</v>
          </cell>
          <cell r="B493" t="str">
            <v>HOR-TEE (H.D.G)</v>
          </cell>
          <cell r="C493" t="str">
            <v>500W×100H</v>
          </cell>
          <cell r="D493" t="str">
            <v>EA</v>
          </cell>
          <cell r="G493">
            <v>753</v>
          </cell>
          <cell r="H493">
            <v>25000</v>
          </cell>
          <cell r="Q493">
            <v>25000</v>
          </cell>
          <cell r="S493" t="str">
            <v>내선</v>
          </cell>
          <cell r="T493">
            <v>0.44500000000000001</v>
          </cell>
        </row>
        <row r="494">
          <cell r="A494">
            <v>492</v>
          </cell>
          <cell r="B494" t="str">
            <v>HOR-TEE (H.D.G)</v>
          </cell>
          <cell r="C494" t="str">
            <v>500W×150H</v>
          </cell>
          <cell r="D494" t="str">
            <v>EA</v>
          </cell>
          <cell r="G494">
            <v>753</v>
          </cell>
          <cell r="H494">
            <v>30800</v>
          </cell>
          <cell r="Q494">
            <v>30800</v>
          </cell>
          <cell r="S494" t="str">
            <v>내선</v>
          </cell>
          <cell r="T494">
            <v>0.44500000000000001</v>
          </cell>
        </row>
        <row r="495">
          <cell r="A495">
            <v>493</v>
          </cell>
          <cell r="B495" t="str">
            <v>HOR-TEE (H.D.G)</v>
          </cell>
          <cell r="C495" t="str">
            <v>600W×100H</v>
          </cell>
          <cell r="D495" t="str">
            <v>EA</v>
          </cell>
          <cell r="G495">
            <v>753</v>
          </cell>
          <cell r="H495">
            <v>27000</v>
          </cell>
          <cell r="Q495">
            <v>27000</v>
          </cell>
          <cell r="S495" t="str">
            <v>내선</v>
          </cell>
          <cell r="T495">
            <v>0.52</v>
          </cell>
        </row>
        <row r="496">
          <cell r="A496">
            <v>494</v>
          </cell>
          <cell r="B496" t="str">
            <v>HOR-TEE (H.D.G)</v>
          </cell>
          <cell r="C496" t="str">
            <v>600W×150H</v>
          </cell>
          <cell r="D496" t="str">
            <v>EA</v>
          </cell>
          <cell r="G496">
            <v>753</v>
          </cell>
          <cell r="H496">
            <v>33100</v>
          </cell>
          <cell r="Q496">
            <v>33100</v>
          </cell>
          <cell r="S496" t="str">
            <v>내선</v>
          </cell>
          <cell r="T496">
            <v>0.52</v>
          </cell>
        </row>
        <row r="497">
          <cell r="A497">
            <v>495</v>
          </cell>
          <cell r="Q497" t="str">
            <v/>
          </cell>
        </row>
        <row r="498">
          <cell r="A498">
            <v>496</v>
          </cell>
          <cell r="B498" t="str">
            <v>HOR-CROSS (H.D.G)</v>
          </cell>
          <cell r="C498" t="str">
            <v>150W×100H</v>
          </cell>
          <cell r="D498" t="str">
            <v>EA</v>
          </cell>
          <cell r="G498">
            <v>753</v>
          </cell>
          <cell r="H498">
            <v>23200</v>
          </cell>
          <cell r="Q498">
            <v>23200</v>
          </cell>
          <cell r="S498" t="str">
            <v>내선</v>
          </cell>
          <cell r="T498">
            <v>0.22500000000000001</v>
          </cell>
        </row>
        <row r="499">
          <cell r="A499">
            <v>497</v>
          </cell>
          <cell r="B499" t="str">
            <v>HOR-CROSS (H.D.G)</v>
          </cell>
          <cell r="C499" t="str">
            <v>150W×150H</v>
          </cell>
          <cell r="D499" t="str">
            <v>EA</v>
          </cell>
          <cell r="G499">
            <v>753</v>
          </cell>
          <cell r="H499">
            <v>29100</v>
          </cell>
          <cell r="Q499">
            <v>29100</v>
          </cell>
          <cell r="S499" t="str">
            <v>내선</v>
          </cell>
          <cell r="T499">
            <v>0.22500000000000001</v>
          </cell>
        </row>
        <row r="500">
          <cell r="A500">
            <v>498</v>
          </cell>
          <cell r="B500" t="str">
            <v>HOR-CROSS (H.D.G)</v>
          </cell>
          <cell r="C500" t="str">
            <v>200W×100H</v>
          </cell>
          <cell r="D500" t="str">
            <v>EA</v>
          </cell>
          <cell r="G500">
            <v>753</v>
          </cell>
          <cell r="H500">
            <v>24000</v>
          </cell>
          <cell r="Q500">
            <v>24000</v>
          </cell>
          <cell r="S500" t="str">
            <v>내선</v>
          </cell>
          <cell r="T500">
            <v>0.22500000000000001</v>
          </cell>
        </row>
        <row r="501">
          <cell r="A501">
            <v>499</v>
          </cell>
          <cell r="B501" t="str">
            <v>HOR-CROSS (H.D.G)</v>
          </cell>
          <cell r="C501" t="str">
            <v>200W×150H</v>
          </cell>
          <cell r="D501" t="str">
            <v>EA</v>
          </cell>
          <cell r="G501">
            <v>753</v>
          </cell>
          <cell r="H501">
            <v>30000</v>
          </cell>
          <cell r="Q501">
            <v>30000</v>
          </cell>
          <cell r="S501" t="str">
            <v>내선</v>
          </cell>
          <cell r="T501">
            <v>0.22500000000000001</v>
          </cell>
        </row>
        <row r="502">
          <cell r="A502">
            <v>500</v>
          </cell>
          <cell r="B502" t="str">
            <v>HOR-CROSS (H.D.G)</v>
          </cell>
          <cell r="C502" t="str">
            <v>300W×100H</v>
          </cell>
          <cell r="D502" t="str">
            <v>EA</v>
          </cell>
          <cell r="G502">
            <v>753</v>
          </cell>
          <cell r="H502">
            <v>25700</v>
          </cell>
          <cell r="Q502">
            <v>25700</v>
          </cell>
          <cell r="S502" t="str">
            <v>내선</v>
          </cell>
          <cell r="T502">
            <v>0.28499999999999998</v>
          </cell>
        </row>
        <row r="503">
          <cell r="A503">
            <v>501</v>
          </cell>
          <cell r="B503" t="str">
            <v>HOR-CROSS (H.D.G)</v>
          </cell>
          <cell r="C503" t="str">
            <v>300W×150H</v>
          </cell>
          <cell r="D503" t="str">
            <v>EA</v>
          </cell>
          <cell r="G503">
            <v>753</v>
          </cell>
          <cell r="H503">
            <v>31700</v>
          </cell>
          <cell r="Q503">
            <v>31700</v>
          </cell>
          <cell r="S503" t="str">
            <v>내선</v>
          </cell>
          <cell r="T503">
            <v>0.28499999999999998</v>
          </cell>
        </row>
        <row r="504">
          <cell r="A504">
            <v>502</v>
          </cell>
          <cell r="B504" t="str">
            <v>HOR-CROSS (H.D.G)</v>
          </cell>
          <cell r="C504" t="str">
            <v>400W×100H</v>
          </cell>
          <cell r="D504" t="str">
            <v>EA</v>
          </cell>
          <cell r="G504">
            <v>753</v>
          </cell>
          <cell r="H504">
            <v>27000</v>
          </cell>
          <cell r="Q504">
            <v>27000</v>
          </cell>
          <cell r="S504" t="str">
            <v>내선</v>
          </cell>
          <cell r="T504">
            <v>0.33500000000000002</v>
          </cell>
        </row>
        <row r="505">
          <cell r="A505">
            <v>503</v>
          </cell>
          <cell r="B505" t="str">
            <v>HOR-CROSS (H.D.G)</v>
          </cell>
          <cell r="C505" t="str">
            <v>400W×150H</v>
          </cell>
          <cell r="D505" t="str">
            <v>EA</v>
          </cell>
          <cell r="G505">
            <v>753</v>
          </cell>
          <cell r="H505">
            <v>34300</v>
          </cell>
          <cell r="Q505">
            <v>34300</v>
          </cell>
          <cell r="S505" t="str">
            <v>내선</v>
          </cell>
          <cell r="T505">
            <v>0.33500000000000002</v>
          </cell>
        </row>
        <row r="506">
          <cell r="A506">
            <v>504</v>
          </cell>
          <cell r="B506" t="str">
            <v>HOR-CROSS (H.D.G)</v>
          </cell>
          <cell r="C506" t="str">
            <v>500W×100H</v>
          </cell>
          <cell r="D506" t="str">
            <v>EA</v>
          </cell>
          <cell r="G506">
            <v>753</v>
          </cell>
          <cell r="H506">
            <v>30300</v>
          </cell>
          <cell r="Q506">
            <v>30300</v>
          </cell>
          <cell r="S506" t="str">
            <v>내선</v>
          </cell>
          <cell r="T506">
            <v>0.44500000000000001</v>
          </cell>
        </row>
        <row r="507">
          <cell r="A507">
            <v>505</v>
          </cell>
          <cell r="B507" t="str">
            <v>HOR-CROSS (H.D.G)</v>
          </cell>
          <cell r="C507" t="str">
            <v>500W×150H</v>
          </cell>
          <cell r="D507" t="str">
            <v>EA</v>
          </cell>
          <cell r="G507">
            <v>753</v>
          </cell>
          <cell r="H507">
            <v>36200</v>
          </cell>
          <cell r="Q507">
            <v>36200</v>
          </cell>
          <cell r="S507" t="str">
            <v>내선</v>
          </cell>
          <cell r="T507">
            <v>0.44500000000000001</v>
          </cell>
        </row>
        <row r="508">
          <cell r="A508">
            <v>506</v>
          </cell>
          <cell r="B508" t="str">
            <v>HOR-CROSS (H.D.G)</v>
          </cell>
          <cell r="C508" t="str">
            <v>600W×100H</v>
          </cell>
          <cell r="D508" t="str">
            <v>EA</v>
          </cell>
          <cell r="G508">
            <v>753</v>
          </cell>
          <cell r="H508">
            <v>32200</v>
          </cell>
          <cell r="Q508">
            <v>32200</v>
          </cell>
          <cell r="S508" t="str">
            <v>내선</v>
          </cell>
          <cell r="T508">
            <v>0.52</v>
          </cell>
        </row>
        <row r="509">
          <cell r="A509">
            <v>507</v>
          </cell>
          <cell r="B509" t="str">
            <v>HOR-CROSS (H.D.G)</v>
          </cell>
          <cell r="C509" t="str">
            <v>600W×150H</v>
          </cell>
          <cell r="D509" t="str">
            <v>EA</v>
          </cell>
          <cell r="G509">
            <v>753</v>
          </cell>
          <cell r="H509">
            <v>38200</v>
          </cell>
          <cell r="Q509">
            <v>38200</v>
          </cell>
          <cell r="S509" t="str">
            <v>내선</v>
          </cell>
          <cell r="T509">
            <v>0.52</v>
          </cell>
        </row>
        <row r="510">
          <cell r="A510">
            <v>508</v>
          </cell>
          <cell r="Q510" t="str">
            <v/>
          </cell>
        </row>
        <row r="511">
          <cell r="A511">
            <v>509</v>
          </cell>
          <cell r="B511" t="str">
            <v>REDUCER (H.D.G)</v>
          </cell>
          <cell r="C511" t="str">
            <v>600×500W×100H</v>
          </cell>
          <cell r="D511" t="str">
            <v>EA</v>
          </cell>
          <cell r="G511">
            <v>753</v>
          </cell>
          <cell r="H511">
            <v>7900</v>
          </cell>
          <cell r="Q511">
            <v>7900</v>
          </cell>
          <cell r="S511" t="str">
            <v>내선</v>
          </cell>
          <cell r="T511">
            <v>0.22500000000000001</v>
          </cell>
        </row>
        <row r="512">
          <cell r="A512">
            <v>510</v>
          </cell>
          <cell r="B512" t="str">
            <v>REDUCER (H.D.G)</v>
          </cell>
          <cell r="C512" t="str">
            <v>600×500W×150H</v>
          </cell>
          <cell r="D512" t="str">
            <v>EA</v>
          </cell>
          <cell r="G512">
            <v>753</v>
          </cell>
          <cell r="H512">
            <v>10100</v>
          </cell>
          <cell r="Q512">
            <v>10100</v>
          </cell>
          <cell r="S512" t="str">
            <v>내선</v>
          </cell>
          <cell r="T512">
            <v>0.22500000000000001</v>
          </cell>
        </row>
        <row r="513">
          <cell r="A513">
            <v>511</v>
          </cell>
          <cell r="B513" t="str">
            <v>REDUCER (H.D.G)</v>
          </cell>
          <cell r="C513" t="str">
            <v>600×400W×100H</v>
          </cell>
          <cell r="D513" t="str">
            <v>EA</v>
          </cell>
          <cell r="G513">
            <v>753</v>
          </cell>
          <cell r="H513">
            <v>7900</v>
          </cell>
          <cell r="Q513">
            <v>7900</v>
          </cell>
          <cell r="S513" t="str">
            <v>내선</v>
          </cell>
          <cell r="T513">
            <v>0.22500000000000001</v>
          </cell>
        </row>
        <row r="514">
          <cell r="A514">
            <v>512</v>
          </cell>
          <cell r="B514" t="str">
            <v>REDUCER (H.D.G)</v>
          </cell>
          <cell r="C514" t="str">
            <v>600×400W×150H</v>
          </cell>
          <cell r="D514" t="str">
            <v>EA</v>
          </cell>
          <cell r="G514">
            <v>753</v>
          </cell>
          <cell r="H514">
            <v>10100</v>
          </cell>
          <cell r="Q514">
            <v>10100</v>
          </cell>
          <cell r="S514" t="str">
            <v>내선</v>
          </cell>
          <cell r="T514">
            <v>0.22500000000000001</v>
          </cell>
        </row>
        <row r="515">
          <cell r="A515">
            <v>513</v>
          </cell>
          <cell r="B515" t="str">
            <v>REDUCER (H.D.G)</v>
          </cell>
          <cell r="C515" t="str">
            <v>600×300W×100H</v>
          </cell>
          <cell r="D515" t="str">
            <v>EA</v>
          </cell>
          <cell r="G515">
            <v>753</v>
          </cell>
          <cell r="H515">
            <v>8000</v>
          </cell>
          <cell r="Q515">
            <v>8000</v>
          </cell>
          <cell r="S515" t="str">
            <v>내선</v>
          </cell>
          <cell r="T515">
            <v>0.28499999999999998</v>
          </cell>
        </row>
        <row r="516">
          <cell r="A516">
            <v>514</v>
          </cell>
          <cell r="B516" t="str">
            <v>REDUCER (H.D.G)</v>
          </cell>
          <cell r="C516" t="str">
            <v>600×300W×150H</v>
          </cell>
          <cell r="D516" t="str">
            <v>EA</v>
          </cell>
          <cell r="G516">
            <v>753</v>
          </cell>
          <cell r="H516">
            <v>10400</v>
          </cell>
          <cell r="Q516">
            <v>10400</v>
          </cell>
          <cell r="S516" t="str">
            <v>내선</v>
          </cell>
          <cell r="T516">
            <v>0.28499999999999998</v>
          </cell>
        </row>
        <row r="517">
          <cell r="A517">
            <v>515</v>
          </cell>
          <cell r="B517" t="str">
            <v>REDUCER (H.D.G)</v>
          </cell>
          <cell r="C517" t="str">
            <v>600×200W×100H</v>
          </cell>
          <cell r="D517" t="str">
            <v>EA</v>
          </cell>
          <cell r="G517">
            <v>753</v>
          </cell>
          <cell r="H517">
            <v>8100</v>
          </cell>
          <cell r="Q517">
            <v>8100</v>
          </cell>
          <cell r="S517" t="str">
            <v>내선</v>
          </cell>
          <cell r="T517">
            <v>0.33500000000000002</v>
          </cell>
        </row>
        <row r="518">
          <cell r="A518">
            <v>516</v>
          </cell>
          <cell r="B518" t="str">
            <v>REDUCER (H.D.G)</v>
          </cell>
          <cell r="C518" t="str">
            <v>600×200W×150H</v>
          </cell>
          <cell r="D518" t="str">
            <v>EA</v>
          </cell>
          <cell r="G518">
            <v>753</v>
          </cell>
          <cell r="H518">
            <v>10600</v>
          </cell>
          <cell r="Q518">
            <v>10600</v>
          </cell>
          <cell r="S518" t="str">
            <v>내선</v>
          </cell>
          <cell r="T518">
            <v>0.33500000000000002</v>
          </cell>
        </row>
        <row r="519">
          <cell r="A519">
            <v>517</v>
          </cell>
          <cell r="B519" t="str">
            <v>REDUCER (H.D.G)</v>
          </cell>
          <cell r="C519" t="str">
            <v>600×150W×100H</v>
          </cell>
          <cell r="D519" t="str">
            <v>EA</v>
          </cell>
          <cell r="G519">
            <v>753</v>
          </cell>
          <cell r="H519">
            <v>8600</v>
          </cell>
          <cell r="Q519">
            <v>8600</v>
          </cell>
          <cell r="S519" t="str">
            <v>내선</v>
          </cell>
          <cell r="T519">
            <v>0.44500000000000001</v>
          </cell>
        </row>
        <row r="520">
          <cell r="A520">
            <v>518</v>
          </cell>
          <cell r="B520" t="str">
            <v>REDUCER (H.D.G)</v>
          </cell>
          <cell r="C520" t="str">
            <v>600×150W×150H</v>
          </cell>
          <cell r="D520" t="str">
            <v>EA</v>
          </cell>
          <cell r="G520">
            <v>753</v>
          </cell>
          <cell r="H520">
            <v>11100</v>
          </cell>
          <cell r="Q520">
            <v>11100</v>
          </cell>
          <cell r="S520" t="str">
            <v>내선</v>
          </cell>
          <cell r="T520">
            <v>0.44500000000000001</v>
          </cell>
        </row>
        <row r="521">
          <cell r="A521">
            <v>519</v>
          </cell>
          <cell r="B521" t="str">
            <v>REDUCER (H.D.G)</v>
          </cell>
          <cell r="C521" t="str">
            <v>300×150W×100H</v>
          </cell>
          <cell r="D521" t="str">
            <v>EA</v>
          </cell>
          <cell r="G521">
            <v>753</v>
          </cell>
          <cell r="H521">
            <v>6500</v>
          </cell>
          <cell r="Q521">
            <v>6500</v>
          </cell>
          <cell r="S521" t="str">
            <v>내선</v>
          </cell>
          <cell r="T521">
            <v>0.52</v>
          </cell>
        </row>
        <row r="522">
          <cell r="A522">
            <v>520</v>
          </cell>
          <cell r="B522" t="str">
            <v>REDUCER (H.D.G)</v>
          </cell>
          <cell r="C522" t="str">
            <v>300×150W×150H</v>
          </cell>
          <cell r="D522" t="str">
            <v>EA</v>
          </cell>
          <cell r="G522">
            <v>753</v>
          </cell>
          <cell r="H522">
            <v>8700</v>
          </cell>
          <cell r="Q522">
            <v>8700</v>
          </cell>
          <cell r="S522" t="str">
            <v>내선</v>
          </cell>
          <cell r="T522">
            <v>0.52</v>
          </cell>
        </row>
        <row r="523">
          <cell r="A523">
            <v>521</v>
          </cell>
          <cell r="Q523" t="str">
            <v/>
          </cell>
        </row>
        <row r="524">
          <cell r="A524">
            <v>522</v>
          </cell>
          <cell r="B524" t="str">
            <v>STRAIGHT-COV.(H.D.G)</v>
          </cell>
          <cell r="C524" t="str">
            <v>150W</v>
          </cell>
          <cell r="D524" t="str">
            <v>EA</v>
          </cell>
          <cell r="G524">
            <v>753</v>
          </cell>
          <cell r="H524">
            <v>4000</v>
          </cell>
          <cell r="Q524">
            <v>4000</v>
          </cell>
        </row>
        <row r="525">
          <cell r="A525">
            <v>523</v>
          </cell>
          <cell r="B525" t="str">
            <v>STRAIGHT-COV.(H.D.G)</v>
          </cell>
          <cell r="C525" t="str">
            <v>200W</v>
          </cell>
          <cell r="D525" t="str">
            <v>EA</v>
          </cell>
          <cell r="G525">
            <v>753</v>
          </cell>
          <cell r="H525">
            <v>5000</v>
          </cell>
          <cell r="Q525">
            <v>5000</v>
          </cell>
        </row>
        <row r="526">
          <cell r="A526">
            <v>524</v>
          </cell>
          <cell r="B526" t="str">
            <v>STRAIGHT-COV.(H.D.G)</v>
          </cell>
          <cell r="C526" t="str">
            <v>300W</v>
          </cell>
          <cell r="D526" t="str">
            <v>EA</v>
          </cell>
          <cell r="G526">
            <v>753</v>
          </cell>
          <cell r="H526">
            <v>7100</v>
          </cell>
          <cell r="Q526">
            <v>7100</v>
          </cell>
        </row>
        <row r="527">
          <cell r="A527">
            <v>525</v>
          </cell>
          <cell r="B527" t="str">
            <v>STRAIGHT-COV.(H.D.G)</v>
          </cell>
          <cell r="C527" t="str">
            <v>400W</v>
          </cell>
          <cell r="D527" t="str">
            <v>EA</v>
          </cell>
          <cell r="G527">
            <v>753</v>
          </cell>
          <cell r="H527">
            <v>9100</v>
          </cell>
          <cell r="Q527">
            <v>9100</v>
          </cell>
        </row>
        <row r="528">
          <cell r="A528">
            <v>526</v>
          </cell>
          <cell r="B528" t="str">
            <v>STRAIGHT-COV.(H.D.G)</v>
          </cell>
          <cell r="C528" t="str">
            <v>500W</v>
          </cell>
          <cell r="D528" t="str">
            <v>EA</v>
          </cell>
          <cell r="G528">
            <v>753</v>
          </cell>
          <cell r="H528">
            <v>11200</v>
          </cell>
          <cell r="Q528">
            <v>11200</v>
          </cell>
        </row>
        <row r="529">
          <cell r="A529">
            <v>527</v>
          </cell>
          <cell r="B529" t="str">
            <v>STRAIGHT-COV.(H.D.G)</v>
          </cell>
          <cell r="C529" t="str">
            <v>600W</v>
          </cell>
          <cell r="D529" t="str">
            <v>EA</v>
          </cell>
          <cell r="G529">
            <v>753</v>
          </cell>
          <cell r="H529">
            <v>13200</v>
          </cell>
          <cell r="Q529">
            <v>13200</v>
          </cell>
        </row>
        <row r="530">
          <cell r="A530">
            <v>528</v>
          </cell>
          <cell r="Q530" t="str">
            <v/>
          </cell>
        </row>
        <row r="531">
          <cell r="A531">
            <v>529</v>
          </cell>
          <cell r="B531" t="str">
            <v>JOINT CONN.</v>
          </cell>
          <cell r="C531" t="str">
            <v>100H</v>
          </cell>
          <cell r="D531" t="str">
            <v>EA</v>
          </cell>
          <cell r="G531">
            <v>753</v>
          </cell>
          <cell r="H531">
            <v>900</v>
          </cell>
          <cell r="Q531">
            <v>900</v>
          </cell>
        </row>
        <row r="532">
          <cell r="A532">
            <v>530</v>
          </cell>
          <cell r="B532" t="str">
            <v>JOINT CONN.</v>
          </cell>
          <cell r="C532" t="str">
            <v>150H</v>
          </cell>
          <cell r="D532" t="str">
            <v>EA</v>
          </cell>
          <cell r="G532">
            <v>753</v>
          </cell>
          <cell r="H532">
            <v>1050</v>
          </cell>
          <cell r="Q532">
            <v>1050</v>
          </cell>
        </row>
        <row r="533">
          <cell r="A533">
            <v>531</v>
          </cell>
          <cell r="Q533" t="str">
            <v/>
          </cell>
        </row>
        <row r="534">
          <cell r="A534">
            <v>532</v>
          </cell>
          <cell r="B534" t="str">
            <v>SHANK BOLT&amp;NOT</v>
          </cell>
          <cell r="C534" t="str">
            <v>3/8inch×19L</v>
          </cell>
          <cell r="D534" t="str">
            <v>set</v>
          </cell>
          <cell r="G534">
            <v>753</v>
          </cell>
          <cell r="H534">
            <v>120</v>
          </cell>
          <cell r="Q534">
            <v>120</v>
          </cell>
        </row>
        <row r="535">
          <cell r="A535">
            <v>533</v>
          </cell>
          <cell r="B535" t="str">
            <v>그라운딩 본딩 점퍼</v>
          </cell>
          <cell r="C535" t="str">
            <v>14sq</v>
          </cell>
          <cell r="D535" t="str">
            <v>EA</v>
          </cell>
          <cell r="G535">
            <v>753</v>
          </cell>
          <cell r="H535">
            <v>1300</v>
          </cell>
          <cell r="Q535">
            <v>1300</v>
          </cell>
        </row>
        <row r="536">
          <cell r="A536">
            <v>534</v>
          </cell>
          <cell r="B536" t="str">
            <v>그라운딩 본딩 점퍼</v>
          </cell>
          <cell r="C536" t="str">
            <v>38sq</v>
          </cell>
          <cell r="D536" t="str">
            <v>EA</v>
          </cell>
          <cell r="G536">
            <v>753</v>
          </cell>
          <cell r="H536">
            <v>2800</v>
          </cell>
          <cell r="Q536">
            <v>2800</v>
          </cell>
        </row>
        <row r="537">
          <cell r="A537">
            <v>535</v>
          </cell>
          <cell r="B537" t="str">
            <v>홀드다운 크램프</v>
          </cell>
          <cell r="D537" t="str">
            <v>EA</v>
          </cell>
          <cell r="G537">
            <v>753</v>
          </cell>
          <cell r="H537">
            <v>300</v>
          </cell>
          <cell r="Q537">
            <v>300</v>
          </cell>
        </row>
        <row r="538">
          <cell r="A538">
            <v>536</v>
          </cell>
          <cell r="B538" t="str">
            <v>SPRING NUT</v>
          </cell>
          <cell r="C538" t="str">
            <v>3/8inch 1/2inch</v>
          </cell>
          <cell r="D538" t="str">
            <v>EA</v>
          </cell>
          <cell r="G538">
            <v>753</v>
          </cell>
          <cell r="H538">
            <v>400</v>
          </cell>
          <cell r="Q538">
            <v>400</v>
          </cell>
        </row>
        <row r="539">
          <cell r="A539">
            <v>537</v>
          </cell>
          <cell r="Q539" t="str">
            <v/>
          </cell>
        </row>
        <row r="540">
          <cell r="A540">
            <v>538</v>
          </cell>
          <cell r="Q540" t="str">
            <v/>
          </cell>
        </row>
        <row r="541">
          <cell r="A541">
            <v>539</v>
          </cell>
          <cell r="B541" t="str">
            <v>RACE WAY BODY</v>
          </cell>
          <cell r="C541" t="str">
            <v>40×40</v>
          </cell>
          <cell r="D541" t="str">
            <v>m</v>
          </cell>
          <cell r="G541">
            <v>750</v>
          </cell>
          <cell r="H541">
            <v>1950</v>
          </cell>
          <cell r="Q541">
            <v>1950</v>
          </cell>
          <cell r="S541" t="str">
            <v>내선</v>
          </cell>
          <cell r="T541">
            <v>0.15</v>
          </cell>
        </row>
        <row r="542">
          <cell r="A542">
            <v>540</v>
          </cell>
          <cell r="B542" t="str">
            <v>RACE WAY BODY</v>
          </cell>
          <cell r="C542" t="str">
            <v>70×40</v>
          </cell>
          <cell r="D542" t="str">
            <v>m</v>
          </cell>
          <cell r="G542">
            <v>750</v>
          </cell>
          <cell r="H542">
            <v>2450</v>
          </cell>
          <cell r="Q542">
            <v>2450</v>
          </cell>
          <cell r="S542" t="str">
            <v>내선</v>
          </cell>
          <cell r="T542">
            <v>0.2</v>
          </cell>
        </row>
        <row r="543">
          <cell r="A543">
            <v>541</v>
          </cell>
          <cell r="Q543" t="str">
            <v/>
          </cell>
        </row>
        <row r="544">
          <cell r="A544">
            <v>542</v>
          </cell>
          <cell r="B544" t="str">
            <v>RACE WAY COVER</v>
          </cell>
          <cell r="C544" t="str">
            <v>40×40</v>
          </cell>
          <cell r="D544" t="str">
            <v>m</v>
          </cell>
          <cell r="G544">
            <v>750</v>
          </cell>
          <cell r="H544">
            <v>850</v>
          </cell>
          <cell r="Q544">
            <v>850</v>
          </cell>
        </row>
        <row r="545">
          <cell r="A545">
            <v>543</v>
          </cell>
          <cell r="B545" t="str">
            <v>RACE WAY COVER</v>
          </cell>
          <cell r="C545" t="str">
            <v>70×40</v>
          </cell>
          <cell r="D545" t="str">
            <v>m</v>
          </cell>
          <cell r="G545">
            <v>750</v>
          </cell>
          <cell r="H545">
            <v>1100</v>
          </cell>
          <cell r="Q545">
            <v>1100</v>
          </cell>
        </row>
        <row r="546">
          <cell r="A546">
            <v>544</v>
          </cell>
          <cell r="Q546" t="str">
            <v/>
          </cell>
        </row>
        <row r="547">
          <cell r="A547">
            <v>545</v>
          </cell>
          <cell r="B547" t="str">
            <v>RACE WAY JOIVER</v>
          </cell>
          <cell r="C547" t="str">
            <v>40×40</v>
          </cell>
          <cell r="D547" t="str">
            <v>EA</v>
          </cell>
          <cell r="G547">
            <v>750</v>
          </cell>
          <cell r="H547">
            <v>850</v>
          </cell>
          <cell r="Q547">
            <v>850</v>
          </cell>
        </row>
        <row r="548">
          <cell r="A548">
            <v>546</v>
          </cell>
          <cell r="B548" t="str">
            <v>RACE WAY JOIVER</v>
          </cell>
          <cell r="C548" t="str">
            <v>70×40</v>
          </cell>
          <cell r="D548" t="str">
            <v>EA</v>
          </cell>
          <cell r="G548">
            <v>750</v>
          </cell>
          <cell r="H548">
            <v>1300</v>
          </cell>
          <cell r="Q548">
            <v>1300</v>
          </cell>
        </row>
        <row r="549">
          <cell r="A549">
            <v>547</v>
          </cell>
          <cell r="Q549" t="str">
            <v/>
          </cell>
        </row>
        <row r="550">
          <cell r="A550">
            <v>548</v>
          </cell>
          <cell r="B550" t="str">
            <v>RACE WAY HANGER</v>
          </cell>
          <cell r="C550" t="str">
            <v>40×40</v>
          </cell>
          <cell r="D550" t="str">
            <v>EA</v>
          </cell>
          <cell r="G550">
            <v>750</v>
          </cell>
          <cell r="H550">
            <v>850</v>
          </cell>
          <cell r="Q550">
            <v>850</v>
          </cell>
        </row>
        <row r="551">
          <cell r="A551">
            <v>549</v>
          </cell>
          <cell r="B551" t="str">
            <v>RACE WAY HANGER</v>
          </cell>
          <cell r="C551" t="str">
            <v>70×40</v>
          </cell>
          <cell r="D551" t="str">
            <v>EA</v>
          </cell>
          <cell r="G551">
            <v>750</v>
          </cell>
          <cell r="H551">
            <v>1300</v>
          </cell>
          <cell r="Q551">
            <v>1300</v>
          </cell>
        </row>
        <row r="552">
          <cell r="A552">
            <v>550</v>
          </cell>
          <cell r="Q552" t="str">
            <v/>
          </cell>
        </row>
        <row r="553">
          <cell r="A553">
            <v>551</v>
          </cell>
          <cell r="B553" t="str">
            <v>RACE WAY END CAP</v>
          </cell>
          <cell r="C553" t="str">
            <v>40×40</v>
          </cell>
          <cell r="D553" t="str">
            <v>EA</v>
          </cell>
          <cell r="G553">
            <v>750</v>
          </cell>
          <cell r="H553">
            <v>650</v>
          </cell>
          <cell r="Q553">
            <v>650</v>
          </cell>
        </row>
        <row r="554">
          <cell r="A554">
            <v>552</v>
          </cell>
          <cell r="B554" t="str">
            <v>RACE WAY END CAP</v>
          </cell>
          <cell r="C554" t="str">
            <v>70×40</v>
          </cell>
          <cell r="D554" t="str">
            <v>EA</v>
          </cell>
          <cell r="G554">
            <v>750</v>
          </cell>
          <cell r="H554">
            <v>1050</v>
          </cell>
          <cell r="Q554">
            <v>1050</v>
          </cell>
        </row>
        <row r="555">
          <cell r="A555">
            <v>553</v>
          </cell>
          <cell r="Q555" t="str">
            <v/>
          </cell>
        </row>
        <row r="556">
          <cell r="A556">
            <v>554</v>
          </cell>
          <cell r="B556" t="str">
            <v>RACE WAY H,V/ELBOW</v>
          </cell>
          <cell r="C556" t="str">
            <v>40×40</v>
          </cell>
          <cell r="D556" t="str">
            <v>EA</v>
          </cell>
          <cell r="G556">
            <v>750</v>
          </cell>
          <cell r="H556">
            <v>1850</v>
          </cell>
          <cell r="Q556">
            <v>1850</v>
          </cell>
        </row>
        <row r="557">
          <cell r="A557">
            <v>555</v>
          </cell>
          <cell r="B557" t="str">
            <v>RACE WAY H,V/ELBOW</v>
          </cell>
          <cell r="C557" t="str">
            <v>70×40</v>
          </cell>
          <cell r="D557" t="str">
            <v>EA</v>
          </cell>
          <cell r="G557">
            <v>750</v>
          </cell>
          <cell r="H557">
            <v>2450</v>
          </cell>
          <cell r="Q557">
            <v>2450</v>
          </cell>
        </row>
        <row r="558">
          <cell r="A558">
            <v>556</v>
          </cell>
          <cell r="Q558" t="str">
            <v/>
          </cell>
        </row>
        <row r="559">
          <cell r="A559">
            <v>557</v>
          </cell>
          <cell r="B559" t="str">
            <v>RACE WAY BOX CONN.</v>
          </cell>
          <cell r="C559" t="str">
            <v>40×40</v>
          </cell>
          <cell r="D559" t="str">
            <v>EA</v>
          </cell>
          <cell r="G559">
            <v>750</v>
          </cell>
          <cell r="H559">
            <v>1050</v>
          </cell>
          <cell r="Q559">
            <v>1050</v>
          </cell>
        </row>
        <row r="560">
          <cell r="A560">
            <v>558</v>
          </cell>
          <cell r="Q560" t="str">
            <v/>
          </cell>
        </row>
        <row r="561">
          <cell r="A561">
            <v>559</v>
          </cell>
          <cell r="Q561" t="str">
            <v/>
          </cell>
        </row>
        <row r="562">
          <cell r="A562">
            <v>560</v>
          </cell>
          <cell r="B562" t="str">
            <v>교통신호제어기(일반)</v>
          </cell>
          <cell r="C562" t="str">
            <v>교차로연동(검사품)</v>
          </cell>
          <cell r="D562" t="str">
            <v>대</v>
          </cell>
          <cell r="G562">
            <v>834</v>
          </cell>
          <cell r="H562">
            <v>4500000</v>
          </cell>
          <cell r="Q562">
            <v>4500000</v>
          </cell>
          <cell r="S562" t="str">
            <v>프전</v>
          </cell>
          <cell r="T562">
            <v>4.5999999999999996</v>
          </cell>
          <cell r="U562" t="str">
            <v>보인</v>
          </cell>
          <cell r="V562">
            <v>1.5</v>
          </cell>
        </row>
        <row r="563">
          <cell r="A563">
            <v>561</v>
          </cell>
          <cell r="B563" t="str">
            <v>차량신호등</v>
          </cell>
          <cell r="C563" t="str">
            <v>1면 4색</v>
          </cell>
          <cell r="D563" t="str">
            <v>대</v>
          </cell>
          <cell r="G563">
            <v>834</v>
          </cell>
          <cell r="H563">
            <v>280000</v>
          </cell>
          <cell r="Q563">
            <v>280000</v>
          </cell>
          <cell r="S563" t="str">
            <v>신호</v>
          </cell>
          <cell r="T563">
            <v>2.4</v>
          </cell>
          <cell r="U563" t="str">
            <v>보인</v>
          </cell>
          <cell r="V563">
            <v>1</v>
          </cell>
        </row>
        <row r="564">
          <cell r="A564">
            <v>562</v>
          </cell>
          <cell r="B564" t="str">
            <v>차량신호등</v>
          </cell>
          <cell r="C564" t="str">
            <v>1면 3색</v>
          </cell>
          <cell r="D564" t="str">
            <v>대</v>
          </cell>
          <cell r="G564">
            <v>834</v>
          </cell>
          <cell r="H564">
            <v>240000</v>
          </cell>
          <cell r="Q564">
            <v>240000</v>
          </cell>
          <cell r="S564" t="str">
            <v>신호</v>
          </cell>
          <cell r="T564">
            <v>2.4</v>
          </cell>
          <cell r="U564" t="str">
            <v>보인</v>
          </cell>
          <cell r="V564">
            <v>1</v>
          </cell>
        </row>
        <row r="565">
          <cell r="A565">
            <v>563</v>
          </cell>
          <cell r="B565" t="str">
            <v>보행신호등</v>
          </cell>
          <cell r="C565" t="str">
            <v>1면 2색</v>
          </cell>
          <cell r="D565" t="str">
            <v>대</v>
          </cell>
          <cell r="G565">
            <v>834</v>
          </cell>
          <cell r="H565">
            <v>160000</v>
          </cell>
          <cell r="Q565">
            <v>160000</v>
          </cell>
        </row>
        <row r="566">
          <cell r="A566">
            <v>564</v>
          </cell>
          <cell r="Q566" t="str">
            <v/>
          </cell>
        </row>
        <row r="567">
          <cell r="A567">
            <v>565</v>
          </cell>
          <cell r="B567" t="str">
            <v>차량등철주</v>
          </cell>
          <cell r="C567" t="str">
            <v>250φ×9m(용융도금)</v>
          </cell>
          <cell r="D567" t="str">
            <v>EA</v>
          </cell>
          <cell r="G567">
            <v>834</v>
          </cell>
          <cell r="H567">
            <v>645270</v>
          </cell>
          <cell r="Q567">
            <v>645270</v>
          </cell>
          <cell r="S567" t="str">
            <v>신호</v>
          </cell>
          <cell r="T567">
            <v>1.7</v>
          </cell>
          <cell r="U567" t="str">
            <v>보인</v>
          </cell>
          <cell r="V567">
            <v>1</v>
          </cell>
        </row>
        <row r="568">
          <cell r="A568">
            <v>566</v>
          </cell>
          <cell r="B568" t="str">
            <v>차량등철주</v>
          </cell>
          <cell r="C568" t="str">
            <v>250φ×8m(용융도금)</v>
          </cell>
          <cell r="D568" t="str">
            <v>EA</v>
          </cell>
          <cell r="G568">
            <v>834</v>
          </cell>
          <cell r="H568">
            <v>620400</v>
          </cell>
          <cell r="Q568">
            <v>620400</v>
          </cell>
          <cell r="S568" t="str">
            <v>신호</v>
          </cell>
          <cell r="T568">
            <v>1.7</v>
          </cell>
          <cell r="U568" t="str">
            <v>보인</v>
          </cell>
          <cell r="V568">
            <v>1</v>
          </cell>
        </row>
        <row r="569">
          <cell r="A569">
            <v>567</v>
          </cell>
          <cell r="B569" t="str">
            <v>차량등철주</v>
          </cell>
          <cell r="C569" t="str">
            <v>200φ×8m(용융도금)</v>
          </cell>
          <cell r="D569" t="str">
            <v>EA</v>
          </cell>
          <cell r="G569">
            <v>834</v>
          </cell>
          <cell r="H569">
            <v>460800</v>
          </cell>
          <cell r="Q569">
            <v>460800</v>
          </cell>
          <cell r="S569" t="str">
            <v>신호</v>
          </cell>
          <cell r="T569">
            <v>1.7</v>
          </cell>
          <cell r="U569" t="str">
            <v>보인</v>
          </cell>
          <cell r="V569">
            <v>1</v>
          </cell>
        </row>
        <row r="570">
          <cell r="A570">
            <v>568</v>
          </cell>
          <cell r="B570" t="str">
            <v>차량등철주</v>
          </cell>
          <cell r="C570" t="str">
            <v>150φ×8m(용융도금)</v>
          </cell>
          <cell r="D570" t="str">
            <v>EA</v>
          </cell>
          <cell r="G570">
            <v>834</v>
          </cell>
          <cell r="H570">
            <v>277200</v>
          </cell>
          <cell r="Q570">
            <v>277200</v>
          </cell>
          <cell r="S570" t="str">
            <v>신호</v>
          </cell>
          <cell r="T570">
            <v>1.7</v>
          </cell>
          <cell r="U570" t="str">
            <v>보인</v>
          </cell>
          <cell r="V570">
            <v>1</v>
          </cell>
        </row>
        <row r="571">
          <cell r="A571">
            <v>569</v>
          </cell>
          <cell r="B571" t="str">
            <v>보행등철주</v>
          </cell>
          <cell r="C571" t="str">
            <v>125φ×4m(용융도금)</v>
          </cell>
          <cell r="D571" t="str">
            <v>EA</v>
          </cell>
          <cell r="G571">
            <v>834</v>
          </cell>
          <cell r="H571">
            <v>110400</v>
          </cell>
          <cell r="Q571">
            <v>110400</v>
          </cell>
          <cell r="S571" t="str">
            <v>신호</v>
          </cell>
          <cell r="T571">
            <v>1.3</v>
          </cell>
          <cell r="U571" t="str">
            <v>보인</v>
          </cell>
          <cell r="V571">
            <v>1</v>
          </cell>
        </row>
        <row r="572">
          <cell r="A572">
            <v>570</v>
          </cell>
          <cell r="Q572" t="str">
            <v/>
          </cell>
        </row>
        <row r="573">
          <cell r="A573">
            <v>571</v>
          </cell>
          <cell r="B573" t="str">
            <v>부착대</v>
          </cell>
          <cell r="C573" t="str">
            <v>9m 용융도금</v>
          </cell>
          <cell r="D573" t="str">
            <v>EA</v>
          </cell>
          <cell r="G573">
            <v>834</v>
          </cell>
          <cell r="H573">
            <v>146400</v>
          </cell>
          <cell r="Q573">
            <v>146400</v>
          </cell>
          <cell r="S573" t="str">
            <v>신호</v>
          </cell>
          <cell r="T573">
            <v>1.7</v>
          </cell>
          <cell r="U573" t="str">
            <v>보인</v>
          </cell>
          <cell r="V573">
            <v>1</v>
          </cell>
        </row>
        <row r="574">
          <cell r="A574">
            <v>572</v>
          </cell>
          <cell r="B574" t="str">
            <v>부착대</v>
          </cell>
          <cell r="C574" t="str">
            <v>8m 용융도금</v>
          </cell>
          <cell r="D574" t="str">
            <v>EA</v>
          </cell>
          <cell r="G574">
            <v>834</v>
          </cell>
          <cell r="H574">
            <v>136800</v>
          </cell>
          <cell r="Q574">
            <v>136800</v>
          </cell>
          <cell r="S574" t="str">
            <v>신호</v>
          </cell>
          <cell r="T574">
            <v>1.7</v>
          </cell>
          <cell r="U574" t="str">
            <v>보인</v>
          </cell>
          <cell r="V574">
            <v>1</v>
          </cell>
        </row>
        <row r="575">
          <cell r="A575">
            <v>573</v>
          </cell>
          <cell r="B575" t="str">
            <v>부착대</v>
          </cell>
          <cell r="C575" t="str">
            <v>7m 용융도금</v>
          </cell>
          <cell r="D575" t="str">
            <v>EA</v>
          </cell>
          <cell r="G575">
            <v>834</v>
          </cell>
          <cell r="H575">
            <v>124800</v>
          </cell>
          <cell r="Q575">
            <v>124800</v>
          </cell>
          <cell r="S575" t="str">
            <v>신호</v>
          </cell>
          <cell r="T575">
            <v>1.3</v>
          </cell>
          <cell r="U575" t="str">
            <v>보인</v>
          </cell>
          <cell r="V575">
            <v>1</v>
          </cell>
        </row>
        <row r="576">
          <cell r="A576">
            <v>574</v>
          </cell>
          <cell r="Q576" t="str">
            <v/>
          </cell>
        </row>
        <row r="577">
          <cell r="A577">
            <v>575</v>
          </cell>
          <cell r="Q577" t="str">
            <v/>
          </cell>
        </row>
        <row r="578">
          <cell r="A578">
            <v>576</v>
          </cell>
          <cell r="B578" t="str">
            <v>제어기보호막</v>
          </cell>
          <cell r="C578" t="str">
            <v>F.R.P</v>
          </cell>
          <cell r="D578" t="str">
            <v>EA</v>
          </cell>
          <cell r="G578">
            <v>834</v>
          </cell>
          <cell r="H578">
            <v>150000</v>
          </cell>
          <cell r="Q578">
            <v>150000</v>
          </cell>
        </row>
        <row r="579">
          <cell r="A579">
            <v>577</v>
          </cell>
          <cell r="Q579" t="str">
            <v/>
          </cell>
        </row>
        <row r="580">
          <cell r="A580">
            <v>578</v>
          </cell>
          <cell r="B580" t="str">
            <v>기초앙카</v>
          </cell>
          <cell r="C580" t="str">
            <v>φ125 식</v>
          </cell>
          <cell r="D580" t="str">
            <v>EA</v>
          </cell>
          <cell r="G580" t="str">
            <v>834 (95/01)</v>
          </cell>
          <cell r="H580">
            <v>12000</v>
          </cell>
        </row>
        <row r="581">
          <cell r="A581">
            <v>579</v>
          </cell>
          <cell r="B581" t="str">
            <v>기초앙카</v>
          </cell>
          <cell r="C581" t="str">
            <v>φ150×1.2m가공품</v>
          </cell>
          <cell r="D581" t="str">
            <v>EA</v>
          </cell>
          <cell r="G581">
            <v>834</v>
          </cell>
          <cell r="H581">
            <v>79200</v>
          </cell>
          <cell r="Q581">
            <v>79200</v>
          </cell>
          <cell r="S581" t="str">
            <v>용접</v>
          </cell>
          <cell r="T581">
            <v>0.8</v>
          </cell>
          <cell r="U581" t="str">
            <v>특인</v>
          </cell>
          <cell r="V581">
            <v>0.8</v>
          </cell>
        </row>
        <row r="582">
          <cell r="A582">
            <v>580</v>
          </cell>
          <cell r="B582" t="str">
            <v>기초앙카</v>
          </cell>
          <cell r="C582" t="str">
            <v>φ200×1.5m가공품</v>
          </cell>
          <cell r="D582" t="str">
            <v>EA</v>
          </cell>
          <cell r="G582">
            <v>834</v>
          </cell>
          <cell r="H582">
            <v>158400</v>
          </cell>
          <cell r="Q582">
            <v>158400</v>
          </cell>
          <cell r="S582" t="str">
            <v>용접</v>
          </cell>
          <cell r="T582">
            <v>1.5</v>
          </cell>
          <cell r="U582" t="str">
            <v>특인</v>
          </cell>
          <cell r="V582">
            <v>1.5</v>
          </cell>
        </row>
        <row r="583">
          <cell r="A583">
            <v>581</v>
          </cell>
          <cell r="B583" t="str">
            <v>기초앙카</v>
          </cell>
          <cell r="C583" t="str">
            <v>φ250×1.8m가공품</v>
          </cell>
          <cell r="D583" t="str">
            <v>EA</v>
          </cell>
          <cell r="G583">
            <v>834</v>
          </cell>
          <cell r="H583">
            <v>186000</v>
          </cell>
          <cell r="Q583">
            <v>186000</v>
          </cell>
          <cell r="S583" t="str">
            <v>용접</v>
          </cell>
          <cell r="T583">
            <v>1.5</v>
          </cell>
          <cell r="U583" t="str">
            <v>특인</v>
          </cell>
          <cell r="V583">
            <v>1.5</v>
          </cell>
        </row>
        <row r="584">
          <cell r="A584">
            <v>582</v>
          </cell>
          <cell r="Q584" t="str">
            <v/>
          </cell>
        </row>
        <row r="585">
          <cell r="A585">
            <v>583</v>
          </cell>
          <cell r="B585" t="str">
            <v>보호금구</v>
          </cell>
          <cell r="C585" t="str">
            <v>φ35×1.1m (가공품)</v>
          </cell>
          <cell r="D585" t="str">
            <v>조</v>
          </cell>
          <cell r="G585">
            <v>834</v>
          </cell>
          <cell r="H585">
            <v>20000</v>
          </cell>
          <cell r="Q585">
            <v>20000</v>
          </cell>
        </row>
        <row r="586">
          <cell r="A586">
            <v>584</v>
          </cell>
          <cell r="B586" t="str">
            <v>맨홀 (뚜껑포함)</v>
          </cell>
          <cell r="C586" t="str">
            <v>600×600×600  F.R.P</v>
          </cell>
          <cell r="D586" t="str">
            <v>EA</v>
          </cell>
          <cell r="G586">
            <v>834</v>
          </cell>
          <cell r="H586">
            <v>65000</v>
          </cell>
          <cell r="Q586">
            <v>65000</v>
          </cell>
          <cell r="S586" t="str">
            <v>미장</v>
          </cell>
          <cell r="T586">
            <v>0.6</v>
          </cell>
          <cell r="U586" t="str">
            <v>보인</v>
          </cell>
          <cell r="V586">
            <v>0.3</v>
          </cell>
        </row>
        <row r="587">
          <cell r="A587">
            <v>585</v>
          </cell>
          <cell r="Q587" t="str">
            <v/>
          </cell>
        </row>
        <row r="588">
          <cell r="A588">
            <v>586</v>
          </cell>
          <cell r="B588" t="str">
            <v>사다리조립비</v>
          </cell>
          <cell r="C588" t="str">
            <v>7m 이상</v>
          </cell>
          <cell r="D588" t="str">
            <v>조</v>
          </cell>
          <cell r="Q588">
            <v>0</v>
          </cell>
          <cell r="S588" t="str">
            <v>신호</v>
          </cell>
          <cell r="T588">
            <v>0.4</v>
          </cell>
          <cell r="U588" t="str">
            <v>보인</v>
          </cell>
          <cell r="V588">
            <v>0.56000000000000005</v>
          </cell>
        </row>
        <row r="589">
          <cell r="A589">
            <v>587</v>
          </cell>
          <cell r="B589" t="str">
            <v>사다리조립비</v>
          </cell>
          <cell r="C589" t="str">
            <v>7m 이하</v>
          </cell>
          <cell r="D589" t="str">
            <v>조</v>
          </cell>
          <cell r="Q589">
            <v>0</v>
          </cell>
          <cell r="S589" t="str">
            <v>신호</v>
          </cell>
          <cell r="T589">
            <v>0.3</v>
          </cell>
          <cell r="U589" t="str">
            <v>보인</v>
          </cell>
          <cell r="V589">
            <v>0.44</v>
          </cell>
        </row>
        <row r="590">
          <cell r="A590">
            <v>588</v>
          </cell>
          <cell r="Q590" t="str">
            <v/>
          </cell>
        </row>
        <row r="591">
          <cell r="A591">
            <v>589</v>
          </cell>
          <cell r="B591" t="str">
            <v>전원선</v>
          </cell>
          <cell r="C591" t="str">
            <v>EV 5.5sq/2C</v>
          </cell>
          <cell r="D591" t="str">
            <v>m</v>
          </cell>
          <cell r="G591" t="str">
            <v>818(95/03)</v>
          </cell>
          <cell r="H591">
            <v>600</v>
          </cell>
          <cell r="Q591">
            <v>600</v>
          </cell>
          <cell r="R591">
            <v>0.05</v>
          </cell>
          <cell r="S591" t="str">
            <v>저케</v>
          </cell>
          <cell r="T591">
            <v>1.7999999999999999E-2</v>
          </cell>
        </row>
        <row r="592">
          <cell r="A592">
            <v>590</v>
          </cell>
          <cell r="Q592" t="str">
            <v/>
          </cell>
        </row>
        <row r="593">
          <cell r="A593">
            <v>591</v>
          </cell>
          <cell r="B593" t="str">
            <v>신호케이블</v>
          </cell>
          <cell r="C593" t="str">
            <v>CVS 2.0sq/5C</v>
          </cell>
          <cell r="D593" t="str">
            <v>m</v>
          </cell>
          <cell r="G593" t="str">
            <v>818(95/03)</v>
          </cell>
          <cell r="H593">
            <v>900</v>
          </cell>
          <cell r="Q593">
            <v>900</v>
          </cell>
          <cell r="R593">
            <v>0.05</v>
          </cell>
          <cell r="S593" t="str">
            <v>신호</v>
          </cell>
          <cell r="T593">
            <v>3.2000000000000001E-2</v>
          </cell>
        </row>
        <row r="594">
          <cell r="A594">
            <v>592</v>
          </cell>
          <cell r="Q594" t="str">
            <v/>
          </cell>
        </row>
        <row r="595">
          <cell r="A595">
            <v>593</v>
          </cell>
          <cell r="Q595" t="str">
            <v/>
          </cell>
        </row>
        <row r="596">
          <cell r="A596">
            <v>594</v>
          </cell>
          <cell r="Q596" t="str">
            <v/>
          </cell>
        </row>
        <row r="597">
          <cell r="A597">
            <v>595</v>
          </cell>
          <cell r="Q597" t="str">
            <v/>
          </cell>
        </row>
        <row r="598">
          <cell r="A598">
            <v>596</v>
          </cell>
          <cell r="Q598" t="str">
            <v/>
          </cell>
        </row>
        <row r="599">
          <cell r="A599">
            <v>597</v>
          </cell>
          <cell r="Q599" t="str">
            <v/>
          </cell>
        </row>
        <row r="600">
          <cell r="A600">
            <v>598</v>
          </cell>
          <cell r="Q600" t="str">
            <v/>
          </cell>
        </row>
        <row r="601">
          <cell r="A601">
            <v>599</v>
          </cell>
          <cell r="Q601" t="str">
            <v/>
          </cell>
        </row>
        <row r="602">
          <cell r="A602">
            <v>600</v>
          </cell>
          <cell r="Q602" t="str">
            <v/>
          </cell>
        </row>
        <row r="603">
          <cell r="A603">
            <v>601</v>
          </cell>
          <cell r="C603" t="str">
            <v>내선전공</v>
          </cell>
          <cell r="D603" t="str">
            <v>인</v>
          </cell>
          <cell r="F603">
            <v>43600</v>
          </cell>
          <cell r="Q603">
            <v>43600</v>
          </cell>
        </row>
        <row r="604">
          <cell r="A604">
            <v>602</v>
          </cell>
          <cell r="C604" t="str">
            <v>저압케이블공</v>
          </cell>
          <cell r="D604" t="str">
            <v>인</v>
          </cell>
          <cell r="F604">
            <v>52900</v>
          </cell>
          <cell r="Q604">
            <v>52900</v>
          </cell>
        </row>
        <row r="605">
          <cell r="A605">
            <v>603</v>
          </cell>
          <cell r="C605" t="str">
            <v>배전전공</v>
          </cell>
          <cell r="D605" t="str">
            <v>인</v>
          </cell>
          <cell r="F605">
            <v>94200</v>
          </cell>
          <cell r="Q605">
            <v>94200</v>
          </cell>
        </row>
        <row r="606">
          <cell r="A606">
            <v>604</v>
          </cell>
          <cell r="C606" t="str">
            <v>프랜트전공</v>
          </cell>
          <cell r="D606" t="str">
            <v>인</v>
          </cell>
          <cell r="F606">
            <v>48400</v>
          </cell>
          <cell r="Q606">
            <v>48400</v>
          </cell>
        </row>
        <row r="607">
          <cell r="A607">
            <v>605</v>
          </cell>
          <cell r="C607" t="str">
            <v>보통인부</v>
          </cell>
          <cell r="D607" t="str">
            <v>인</v>
          </cell>
          <cell r="F607">
            <v>27200</v>
          </cell>
          <cell r="Q607">
            <v>27200</v>
          </cell>
        </row>
        <row r="608">
          <cell r="A608">
            <v>606</v>
          </cell>
          <cell r="C608" t="str">
            <v>고압케이블공</v>
          </cell>
          <cell r="D608" t="str">
            <v>인</v>
          </cell>
          <cell r="F608">
            <v>53700</v>
          </cell>
          <cell r="Q608">
            <v>53700</v>
          </cell>
        </row>
        <row r="609">
          <cell r="A609">
            <v>607</v>
          </cell>
          <cell r="C609" t="str">
            <v>특고압케이블공</v>
          </cell>
          <cell r="D609" t="str">
            <v>인</v>
          </cell>
          <cell r="F609">
            <v>79800</v>
          </cell>
          <cell r="Q609">
            <v>79800</v>
          </cell>
        </row>
        <row r="610">
          <cell r="A610">
            <v>608</v>
          </cell>
          <cell r="C610" t="str">
            <v>통신설비공</v>
          </cell>
          <cell r="D610" t="str">
            <v>인</v>
          </cell>
          <cell r="F610">
            <v>52700</v>
          </cell>
          <cell r="Q610">
            <v>52700</v>
          </cell>
        </row>
        <row r="611">
          <cell r="A611">
            <v>609</v>
          </cell>
          <cell r="C611" t="str">
            <v>통신내선공</v>
          </cell>
          <cell r="D611" t="str">
            <v>인</v>
          </cell>
          <cell r="F611">
            <v>45500</v>
          </cell>
          <cell r="Q611">
            <v>45500</v>
          </cell>
        </row>
        <row r="612">
          <cell r="A612">
            <v>610</v>
          </cell>
          <cell r="C612" t="str">
            <v>통신케이블공</v>
          </cell>
          <cell r="D612" t="str">
            <v>인</v>
          </cell>
          <cell r="F612">
            <v>58100</v>
          </cell>
          <cell r="Q612">
            <v>58100</v>
          </cell>
        </row>
        <row r="613">
          <cell r="A613">
            <v>611</v>
          </cell>
          <cell r="C613" t="str">
            <v>신호공</v>
          </cell>
          <cell r="D613" t="str">
            <v>인</v>
          </cell>
          <cell r="F613">
            <v>62300</v>
          </cell>
          <cell r="Q613">
            <v>62300</v>
          </cell>
        </row>
        <row r="614">
          <cell r="A614">
            <v>612</v>
          </cell>
          <cell r="C614" t="str">
            <v>특별인부</v>
          </cell>
          <cell r="D614" t="str">
            <v>인</v>
          </cell>
          <cell r="F614">
            <v>38500</v>
          </cell>
          <cell r="Q614">
            <v>38500</v>
          </cell>
        </row>
        <row r="615">
          <cell r="A615">
            <v>613</v>
          </cell>
          <cell r="C615" t="str">
            <v>계장공</v>
          </cell>
          <cell r="D615" t="str">
            <v>인</v>
          </cell>
          <cell r="F615">
            <v>42500</v>
          </cell>
          <cell r="Q615">
            <v>42500</v>
          </cell>
        </row>
        <row r="616">
          <cell r="A616">
            <v>614</v>
          </cell>
          <cell r="C616" t="str">
            <v>미장공</v>
          </cell>
          <cell r="D616" t="str">
            <v>인</v>
          </cell>
          <cell r="F616">
            <v>52800</v>
          </cell>
          <cell r="Q616">
            <v>52800</v>
          </cell>
        </row>
        <row r="617">
          <cell r="A617">
            <v>615</v>
          </cell>
          <cell r="C617" t="str">
            <v>용접공(일반)</v>
          </cell>
          <cell r="D617" t="str">
            <v>인</v>
          </cell>
          <cell r="F617">
            <v>48800</v>
          </cell>
          <cell r="Q617">
            <v>48800</v>
          </cell>
        </row>
        <row r="618">
          <cell r="A618">
            <v>616</v>
          </cell>
          <cell r="C618" t="str">
            <v>도장공</v>
          </cell>
          <cell r="D618" t="str">
            <v>인</v>
          </cell>
          <cell r="F618">
            <v>47200</v>
          </cell>
          <cell r="Q618">
            <v>47200</v>
          </cell>
        </row>
        <row r="619">
          <cell r="A619">
            <v>617</v>
          </cell>
          <cell r="C619" t="str">
            <v>배관공</v>
          </cell>
          <cell r="D619" t="str">
            <v>인</v>
          </cell>
          <cell r="F619">
            <v>42000</v>
          </cell>
          <cell r="Q619">
            <v>42000</v>
          </cell>
        </row>
        <row r="620">
          <cell r="A620">
            <v>618</v>
          </cell>
          <cell r="C620" t="str">
            <v>콘크리트공</v>
          </cell>
          <cell r="D620" t="str">
            <v>인</v>
          </cell>
          <cell r="F620">
            <v>47600</v>
          </cell>
          <cell r="Q620">
            <v>47600</v>
          </cell>
        </row>
        <row r="621">
          <cell r="A621">
            <v>619</v>
          </cell>
          <cell r="C621" t="str">
            <v>형틀목공</v>
          </cell>
          <cell r="D621" t="str">
            <v>인</v>
          </cell>
          <cell r="F621">
            <v>52900</v>
          </cell>
          <cell r="Q621">
            <v>52900</v>
          </cell>
        </row>
        <row r="622">
          <cell r="A622">
            <v>620</v>
          </cell>
          <cell r="C622" t="str">
            <v>철근공</v>
          </cell>
          <cell r="D622" t="str">
            <v>인</v>
          </cell>
          <cell r="F622">
            <v>50500</v>
          </cell>
          <cell r="Q622">
            <v>50500</v>
          </cell>
        </row>
        <row r="623">
          <cell r="A623">
            <v>621</v>
          </cell>
          <cell r="C623" t="str">
            <v>철판공</v>
          </cell>
          <cell r="D623" t="str">
            <v>인</v>
          </cell>
          <cell r="F623">
            <v>43700</v>
          </cell>
          <cell r="Q623">
            <v>43700</v>
          </cell>
        </row>
        <row r="624">
          <cell r="A624">
            <v>622</v>
          </cell>
          <cell r="C624" t="str">
            <v>방수공</v>
          </cell>
          <cell r="D624" t="str">
            <v>인</v>
          </cell>
          <cell r="F624">
            <v>45100</v>
          </cell>
          <cell r="Q624">
            <v>45100</v>
          </cell>
        </row>
        <row r="625">
          <cell r="A625">
            <v>623</v>
          </cell>
          <cell r="B625" t="str">
            <v>STRAIGHT TRAY(H.D.G)</v>
          </cell>
          <cell r="C625" t="str">
            <v>450W×100H</v>
          </cell>
          <cell r="D625" t="str">
            <v>m</v>
          </cell>
          <cell r="K625" t="str">
            <v>(주)동명 ENG.</v>
          </cell>
          <cell r="L625">
            <v>10500</v>
          </cell>
          <cell r="Q625">
            <v>10500</v>
          </cell>
          <cell r="S625" t="str">
            <v>내선</v>
          </cell>
          <cell r="T625">
            <v>0.44500000000000001</v>
          </cell>
        </row>
        <row r="626">
          <cell r="A626">
            <v>624</v>
          </cell>
          <cell r="B626" t="str">
            <v>STRAIGHT TRAY(H.D.G)</v>
          </cell>
          <cell r="C626" t="str">
            <v>450W×150H</v>
          </cell>
          <cell r="D626" t="str">
            <v>m</v>
          </cell>
          <cell r="K626" t="str">
            <v>(주)동명 ENG.</v>
          </cell>
          <cell r="L626">
            <v>13500</v>
          </cell>
          <cell r="Q626">
            <v>13500</v>
          </cell>
          <cell r="S626" t="str">
            <v>내선</v>
          </cell>
          <cell r="T626">
            <v>0.44500000000000001</v>
          </cell>
        </row>
        <row r="627">
          <cell r="A627">
            <v>625</v>
          </cell>
          <cell r="B627" t="str">
            <v>HDR-TEE (H.D.G)</v>
          </cell>
          <cell r="C627" t="str">
            <v>450W×100H</v>
          </cell>
          <cell r="D627" t="str">
            <v>m</v>
          </cell>
          <cell r="K627" t="str">
            <v>(주)동명 ENG.</v>
          </cell>
          <cell r="L627">
            <v>24000</v>
          </cell>
          <cell r="Q627">
            <v>24000</v>
          </cell>
          <cell r="S627" t="str">
            <v>내선</v>
          </cell>
          <cell r="T627">
            <v>0.44500000000000001</v>
          </cell>
        </row>
        <row r="628">
          <cell r="A628">
            <v>626</v>
          </cell>
          <cell r="B628" t="str">
            <v>전선관부속품</v>
          </cell>
          <cell r="C628" t="str">
            <v>배관자재비의 15%</v>
          </cell>
          <cell r="D628" t="str">
            <v>식</v>
          </cell>
          <cell r="Q628">
            <v>0</v>
          </cell>
        </row>
        <row r="629">
          <cell r="A629">
            <v>627</v>
          </cell>
          <cell r="B629" t="str">
            <v>잡자재및소모품비</v>
          </cell>
          <cell r="C629" t="str">
            <v>배관배선자재비의 2%</v>
          </cell>
          <cell r="D629" t="str">
            <v>식</v>
          </cell>
          <cell r="Q629">
            <v>0</v>
          </cell>
        </row>
        <row r="630">
          <cell r="A630">
            <v>628</v>
          </cell>
          <cell r="B630" t="str">
            <v>U-CHANEL</v>
          </cell>
          <cell r="C630" t="str">
            <v>41×41×2.6 t</v>
          </cell>
          <cell r="D630" t="str">
            <v>m</v>
          </cell>
          <cell r="K630" t="str">
            <v>(주)동명 ENG.</v>
          </cell>
          <cell r="L630">
            <v>3300</v>
          </cell>
          <cell r="Q630">
            <v>3300</v>
          </cell>
        </row>
        <row r="631">
          <cell r="A631">
            <v>629</v>
          </cell>
          <cell r="B631" t="str">
            <v>가로등주(도금후도장)</v>
          </cell>
          <cell r="C631" t="str">
            <v>8각테퍼8.5m폴1.5m1등용</v>
          </cell>
          <cell r="D631" t="str">
            <v>본</v>
          </cell>
          <cell r="K631" t="str">
            <v>조일조명</v>
          </cell>
          <cell r="L631">
            <v>195000</v>
          </cell>
          <cell r="Q631">
            <v>195000</v>
          </cell>
          <cell r="S631" t="str">
            <v>내선</v>
          </cell>
          <cell r="T631">
            <v>3.13</v>
          </cell>
        </row>
        <row r="632">
          <cell r="A632">
            <v>630</v>
          </cell>
          <cell r="B632" t="str">
            <v>저압케이블</v>
          </cell>
          <cell r="C632" t="str">
            <v>600V CV5.5sq/3C</v>
          </cell>
          <cell r="D632" t="str">
            <v>m</v>
          </cell>
          <cell r="G632">
            <v>718</v>
          </cell>
          <cell r="H632">
            <v>952</v>
          </cell>
          <cell r="Q632">
            <v>952</v>
          </cell>
          <cell r="R632">
            <v>0.05</v>
          </cell>
          <cell r="S632" t="str">
            <v>저케</v>
          </cell>
          <cell r="T632">
            <v>2.5999999999999999E-2</v>
          </cell>
        </row>
        <row r="633">
          <cell r="A633">
            <v>631</v>
          </cell>
          <cell r="B633" t="str">
            <v>저압케이블</v>
          </cell>
          <cell r="C633" t="str">
            <v>600V CV14sq/4C</v>
          </cell>
          <cell r="D633" t="str">
            <v>m</v>
          </cell>
          <cell r="G633">
            <v>718</v>
          </cell>
          <cell r="H633">
            <v>2174</v>
          </cell>
          <cell r="Q633">
            <v>2174</v>
          </cell>
          <cell r="R633">
            <v>0.05</v>
          </cell>
          <cell r="S633" t="str">
            <v>저케</v>
          </cell>
          <cell r="T633">
            <v>5.2000000000000005E-2</v>
          </cell>
        </row>
        <row r="634">
          <cell r="A634">
            <v>632</v>
          </cell>
          <cell r="B634" t="str">
            <v>저압케이블</v>
          </cell>
          <cell r="C634" t="str">
            <v>600V CV5.5sq/4C</v>
          </cell>
          <cell r="D634" t="str">
            <v>m</v>
          </cell>
          <cell r="G634">
            <v>718</v>
          </cell>
          <cell r="H634">
            <v>1175</v>
          </cell>
          <cell r="Q634">
            <v>1175</v>
          </cell>
          <cell r="R634">
            <v>0.05</v>
          </cell>
          <cell r="S634" t="str">
            <v>저케</v>
          </cell>
          <cell r="T634">
            <v>3.4000000000000002E-2</v>
          </cell>
        </row>
        <row r="635">
          <cell r="A635">
            <v>633</v>
          </cell>
          <cell r="B635" t="str">
            <v>저압케이블</v>
          </cell>
          <cell r="C635" t="str">
            <v>600V CV22sq/4C</v>
          </cell>
          <cell r="D635" t="str">
            <v>m</v>
          </cell>
          <cell r="G635">
            <v>718</v>
          </cell>
          <cell r="H635">
            <v>3711</v>
          </cell>
          <cell r="Q635">
            <v>3711</v>
          </cell>
          <cell r="R635">
            <v>0.05</v>
          </cell>
          <cell r="S635" t="str">
            <v>저케</v>
          </cell>
          <cell r="T635">
            <v>6.7599999999999993E-2</v>
          </cell>
        </row>
        <row r="636">
          <cell r="A636">
            <v>634</v>
          </cell>
          <cell r="B636" t="str">
            <v>저압케이블</v>
          </cell>
          <cell r="C636" t="str">
            <v>600V CV38sq/2C</v>
          </cell>
          <cell r="D636" t="str">
            <v>m</v>
          </cell>
          <cell r="G636">
            <v>718</v>
          </cell>
          <cell r="H636">
            <v>3327</v>
          </cell>
          <cell r="Q636">
            <v>3327</v>
          </cell>
          <cell r="R636">
            <v>0.05</v>
          </cell>
          <cell r="S636" t="str">
            <v>저케</v>
          </cell>
          <cell r="T636">
            <v>5.0399999999999993E-2</v>
          </cell>
        </row>
        <row r="637">
          <cell r="A637">
            <v>635</v>
          </cell>
          <cell r="B637" t="str">
            <v>가로등제어반</v>
          </cell>
          <cell r="C637" t="str">
            <v>상시/격등</v>
          </cell>
          <cell r="D637" t="str">
            <v>대</v>
          </cell>
          <cell r="G637">
            <v>821</v>
          </cell>
          <cell r="H637">
            <v>1366200</v>
          </cell>
          <cell r="Q637">
            <v>1366200</v>
          </cell>
          <cell r="S637" t="str">
            <v>프전</v>
          </cell>
          <cell r="T637">
            <v>4.5999999999999996</v>
          </cell>
          <cell r="U637" t="str">
            <v>보인</v>
          </cell>
          <cell r="V637">
            <v>1.5</v>
          </cell>
        </row>
        <row r="638">
          <cell r="A638">
            <v>636</v>
          </cell>
          <cell r="B638" t="str">
            <v>강교용 L-PANEL</v>
          </cell>
          <cell r="C638" t="str">
            <v>계량기 부착형</v>
          </cell>
          <cell r="D638" t="str">
            <v>면</v>
          </cell>
          <cell r="K638" t="str">
            <v>삼화진흥</v>
          </cell>
          <cell r="L638">
            <v>829900</v>
          </cell>
          <cell r="Q638">
            <v>829900</v>
          </cell>
          <cell r="S638" t="str">
            <v>프전</v>
          </cell>
          <cell r="T638">
            <v>4.5999999999999996</v>
          </cell>
          <cell r="U638" t="str">
            <v>보인</v>
          </cell>
          <cell r="V638">
            <v>1.5</v>
          </cell>
        </row>
        <row r="639">
          <cell r="A639">
            <v>637</v>
          </cell>
          <cell r="B639" t="str">
            <v>강교용 LOP-PANEL</v>
          </cell>
          <cell r="C639" t="str">
            <v>250×350×150</v>
          </cell>
          <cell r="D639" t="str">
            <v>면</v>
          </cell>
          <cell r="K639" t="str">
            <v>삼화진흥</v>
          </cell>
          <cell r="L639">
            <v>124800</v>
          </cell>
          <cell r="Q639">
            <v>124800</v>
          </cell>
          <cell r="S639" t="str">
            <v>내선</v>
          </cell>
          <cell r="T639">
            <v>0.48099999999999998</v>
          </cell>
        </row>
        <row r="640">
          <cell r="A640">
            <v>638</v>
          </cell>
          <cell r="Q640" t="str">
            <v/>
          </cell>
        </row>
        <row r="641">
          <cell r="A641">
            <v>639</v>
          </cell>
          <cell r="B641" t="str">
            <v>저압케이블</v>
          </cell>
          <cell r="C641" t="str">
            <v>600V EV38sq/2C</v>
          </cell>
          <cell r="D641" t="str">
            <v>m</v>
          </cell>
          <cell r="G641">
            <v>727</v>
          </cell>
          <cell r="H641">
            <v>2675</v>
          </cell>
          <cell r="Q641">
            <v>2675</v>
          </cell>
          <cell r="R641">
            <v>0.05</v>
          </cell>
          <cell r="S641" t="str">
            <v>저케</v>
          </cell>
          <cell r="T641">
            <v>5.0399999999999993E-2</v>
          </cell>
        </row>
        <row r="642">
          <cell r="A642">
            <v>640</v>
          </cell>
          <cell r="B642" t="str">
            <v>저압케이블</v>
          </cell>
          <cell r="C642" t="str">
            <v>600V EV60sq/2C</v>
          </cell>
          <cell r="D642" t="str">
            <v>m</v>
          </cell>
          <cell r="G642">
            <v>727</v>
          </cell>
          <cell r="H642">
            <v>4364</v>
          </cell>
          <cell r="Q642">
            <v>4364</v>
          </cell>
          <cell r="R642">
            <v>0.05</v>
          </cell>
          <cell r="S642" t="str">
            <v>저케</v>
          </cell>
          <cell r="T642">
            <v>6.8599999999999994E-2</v>
          </cell>
        </row>
        <row r="643">
          <cell r="A643">
            <v>641</v>
          </cell>
          <cell r="B643" t="str">
            <v>관로굴착</v>
          </cell>
          <cell r="C643" t="str">
            <v>0.6M</v>
          </cell>
          <cell r="D643" t="str">
            <v>m</v>
          </cell>
          <cell r="Q643">
            <v>0</v>
          </cell>
        </row>
        <row r="644">
          <cell r="A644">
            <v>642</v>
          </cell>
          <cell r="B644" t="str">
            <v>관로굴착</v>
          </cell>
          <cell r="C644" t="str">
            <v>1.2M</v>
          </cell>
          <cell r="D644" t="str">
            <v>m</v>
          </cell>
          <cell r="Q644">
            <v>0</v>
          </cell>
        </row>
        <row r="645">
          <cell r="A645">
            <v>643</v>
          </cell>
          <cell r="B645" t="str">
            <v>DATA WAY</v>
          </cell>
          <cell r="D645" t="str">
            <v>m</v>
          </cell>
          <cell r="Q645">
            <v>0</v>
          </cell>
          <cell r="R645">
            <v>0.05</v>
          </cell>
        </row>
        <row r="646">
          <cell r="A646">
            <v>644</v>
          </cell>
          <cell r="Q646" t="str">
            <v/>
          </cell>
        </row>
        <row r="647">
          <cell r="A647">
            <v>645</v>
          </cell>
          <cell r="Q647" t="str">
            <v/>
          </cell>
        </row>
        <row r="648">
          <cell r="A648">
            <v>646</v>
          </cell>
          <cell r="B648" t="str">
            <v>AUDIO CABLE</v>
          </cell>
          <cell r="C648" t="str">
            <v>MW-3100</v>
          </cell>
          <cell r="D648" t="str">
            <v>m</v>
          </cell>
          <cell r="K648" t="str">
            <v>(주)경일기업</v>
          </cell>
          <cell r="L648">
            <v>550</v>
          </cell>
          <cell r="Q648">
            <v>550</v>
          </cell>
          <cell r="R648">
            <v>0.05</v>
          </cell>
          <cell r="S648" t="str">
            <v>저케</v>
          </cell>
          <cell r="T648">
            <v>1.6E-2</v>
          </cell>
        </row>
        <row r="649">
          <cell r="A649">
            <v>647</v>
          </cell>
          <cell r="B649" t="str">
            <v>저압케이블</v>
          </cell>
          <cell r="C649" t="str">
            <v>CVV-SB 3.5sq/2C</v>
          </cell>
          <cell r="D649" t="str">
            <v>m</v>
          </cell>
          <cell r="G649">
            <v>717</v>
          </cell>
          <cell r="H649">
            <v>951</v>
          </cell>
          <cell r="Q649">
            <v>951</v>
          </cell>
          <cell r="R649">
            <v>0.05</v>
          </cell>
          <cell r="S649" t="str">
            <v>저케</v>
          </cell>
          <cell r="T649">
            <v>1.6E-2</v>
          </cell>
        </row>
        <row r="650">
          <cell r="A650">
            <v>648</v>
          </cell>
          <cell r="B650" t="str">
            <v>저압케이블</v>
          </cell>
          <cell r="C650" t="str">
            <v>CVV-SB 3.5sq/4C</v>
          </cell>
          <cell r="D650" t="str">
            <v>m</v>
          </cell>
          <cell r="G650">
            <v>717</v>
          </cell>
          <cell r="H650">
            <v>1287</v>
          </cell>
          <cell r="Q650">
            <v>1287</v>
          </cell>
          <cell r="R650">
            <v>0.05</v>
          </cell>
          <cell r="S650" t="str">
            <v>저케</v>
          </cell>
          <cell r="T650">
            <v>2.9000000000000001E-2</v>
          </cell>
        </row>
        <row r="651">
          <cell r="A651">
            <v>649</v>
          </cell>
          <cell r="B651" t="str">
            <v>저압케이블</v>
          </cell>
          <cell r="C651" t="str">
            <v>600V EV 3.5sq/2C</v>
          </cell>
          <cell r="D651" t="str">
            <v>m</v>
          </cell>
          <cell r="G651">
            <v>727</v>
          </cell>
          <cell r="H651">
            <v>455</v>
          </cell>
          <cell r="Q651">
            <v>455</v>
          </cell>
          <cell r="R651">
            <v>0.05</v>
          </cell>
          <cell r="S651" t="str">
            <v>저케</v>
          </cell>
          <cell r="T651">
            <v>1.6E-2</v>
          </cell>
        </row>
        <row r="652">
          <cell r="A652">
            <v>650</v>
          </cell>
          <cell r="B652" t="str">
            <v>저압케이블</v>
          </cell>
          <cell r="C652" t="str">
            <v>600V CV 3.5sq/3C</v>
          </cell>
          <cell r="D652" t="str">
            <v>m</v>
          </cell>
          <cell r="G652">
            <v>718</v>
          </cell>
          <cell r="H652">
            <v>685</v>
          </cell>
          <cell r="Q652">
            <v>685</v>
          </cell>
          <cell r="R652">
            <v>0.05</v>
          </cell>
          <cell r="S652" t="str">
            <v>저케</v>
          </cell>
          <cell r="T652">
            <v>2.1999999999999999E-2</v>
          </cell>
        </row>
        <row r="653">
          <cell r="A653">
            <v>651</v>
          </cell>
          <cell r="B653" t="str">
            <v>저압케이블</v>
          </cell>
          <cell r="C653" t="str">
            <v>600V CV 8sq/4C</v>
          </cell>
          <cell r="D653" t="str">
            <v>m</v>
          </cell>
          <cell r="G653">
            <v>718</v>
          </cell>
          <cell r="H653">
            <v>1530</v>
          </cell>
          <cell r="Q653">
            <v>1530</v>
          </cell>
          <cell r="R653">
            <v>0.05</v>
          </cell>
          <cell r="S653" t="str">
            <v>저케</v>
          </cell>
          <cell r="T653">
            <v>3.9E-2</v>
          </cell>
        </row>
        <row r="654">
          <cell r="A654">
            <v>652</v>
          </cell>
          <cell r="B654" t="str">
            <v>저압케이블</v>
          </cell>
          <cell r="C654" t="str">
            <v>600V CV 38sq/4C</v>
          </cell>
          <cell r="D654" t="str">
            <v>m</v>
          </cell>
          <cell r="G654">
            <v>718</v>
          </cell>
          <cell r="H654">
            <v>6040</v>
          </cell>
          <cell r="Q654">
            <v>6040</v>
          </cell>
          <cell r="R654">
            <v>0.05</v>
          </cell>
          <cell r="S654" t="str">
            <v>저케</v>
          </cell>
          <cell r="T654">
            <v>3.9600000000000003E-2</v>
          </cell>
        </row>
        <row r="655">
          <cell r="A655">
            <v>653</v>
          </cell>
          <cell r="B655" t="str">
            <v>HOR-ELBOW (H.D.G)</v>
          </cell>
          <cell r="C655" t="str">
            <v>450W×100H</v>
          </cell>
          <cell r="D655" t="str">
            <v>EA</v>
          </cell>
          <cell r="K655" t="str">
            <v>(주)동명 ENG.</v>
          </cell>
          <cell r="L655">
            <v>15300</v>
          </cell>
          <cell r="Q655">
            <v>15300</v>
          </cell>
          <cell r="S655" t="str">
            <v>내선</v>
          </cell>
          <cell r="T655">
            <v>0.44500000000000001</v>
          </cell>
        </row>
        <row r="656">
          <cell r="A656">
            <v>654</v>
          </cell>
          <cell r="B656" t="str">
            <v>HOR-ELBOW (H.D.G)</v>
          </cell>
          <cell r="C656" t="str">
            <v>450W×500H</v>
          </cell>
          <cell r="D656" t="str">
            <v>EA</v>
          </cell>
          <cell r="K656" t="str">
            <v>(주)동명 ENG.</v>
          </cell>
          <cell r="L656">
            <v>19800</v>
          </cell>
          <cell r="Q656">
            <v>19800</v>
          </cell>
          <cell r="S656" t="str">
            <v>내선</v>
          </cell>
          <cell r="T656">
            <v>0.44500000000000001</v>
          </cell>
        </row>
        <row r="657">
          <cell r="A657">
            <v>655</v>
          </cell>
          <cell r="B657" t="str">
            <v>CHANEL BRACKET</v>
          </cell>
          <cell r="C657" t="str">
            <v>42×42×470L</v>
          </cell>
          <cell r="D657" t="str">
            <v>EA</v>
          </cell>
          <cell r="K657" t="str">
            <v>(주)동명 ENG.</v>
          </cell>
          <cell r="L657">
            <v>3500</v>
          </cell>
          <cell r="Q657">
            <v>3500</v>
          </cell>
        </row>
        <row r="658">
          <cell r="A658">
            <v>656</v>
          </cell>
          <cell r="B658" t="str">
            <v>SHANK BOLT &amp; NUT</v>
          </cell>
          <cell r="C658" t="str">
            <v>3/8"×19L</v>
          </cell>
          <cell r="D658" t="str">
            <v>EA</v>
          </cell>
          <cell r="K658" t="str">
            <v>(주)동명 ENG.</v>
          </cell>
          <cell r="L658">
            <v>100</v>
          </cell>
          <cell r="Q658">
            <v>100</v>
          </cell>
        </row>
        <row r="659">
          <cell r="A659">
            <v>657</v>
          </cell>
          <cell r="B659" t="str">
            <v>SPRING NUT</v>
          </cell>
          <cell r="C659" t="str">
            <v>W/BOLT,WASHER 3/8"</v>
          </cell>
          <cell r="D659" t="str">
            <v>EA</v>
          </cell>
          <cell r="K659" t="str">
            <v>(주)동명 ENG.</v>
          </cell>
          <cell r="L659">
            <v>450</v>
          </cell>
          <cell r="Q659">
            <v>450</v>
          </cell>
        </row>
        <row r="660">
          <cell r="A660">
            <v>658</v>
          </cell>
          <cell r="B660" t="str">
            <v>SPRING NUT</v>
          </cell>
          <cell r="C660" t="str">
            <v>W/BOLT,WASHER 1/2"</v>
          </cell>
          <cell r="D660" t="str">
            <v>EA</v>
          </cell>
          <cell r="K660" t="str">
            <v>(주)동명 ENG.</v>
          </cell>
          <cell r="L660">
            <v>500</v>
          </cell>
          <cell r="Q660">
            <v>500</v>
          </cell>
        </row>
        <row r="661">
          <cell r="A661">
            <v>659</v>
          </cell>
          <cell r="B661" t="str">
            <v>SET ANCHOR</v>
          </cell>
          <cell r="C661" t="str">
            <v>3/8"</v>
          </cell>
          <cell r="D661" t="str">
            <v>EA</v>
          </cell>
          <cell r="K661" t="str">
            <v>(주)동명 ENG.</v>
          </cell>
          <cell r="L661">
            <v>170</v>
          </cell>
          <cell r="Q661">
            <v>170</v>
          </cell>
        </row>
        <row r="662">
          <cell r="A662">
            <v>660</v>
          </cell>
          <cell r="B662" t="str">
            <v>STRONG ANCHOR</v>
          </cell>
          <cell r="C662" t="str">
            <v>3/8"</v>
          </cell>
          <cell r="D662" t="str">
            <v>EA</v>
          </cell>
          <cell r="K662" t="str">
            <v>(주)동명 ENG.</v>
          </cell>
          <cell r="L662">
            <v>120</v>
          </cell>
          <cell r="Q662">
            <v>120</v>
          </cell>
        </row>
        <row r="663">
          <cell r="A663">
            <v>661</v>
          </cell>
          <cell r="B663" t="str">
            <v>THREAD ROD</v>
          </cell>
          <cell r="C663" t="str">
            <v>3/8"</v>
          </cell>
          <cell r="D663" t="str">
            <v>m</v>
          </cell>
          <cell r="K663" t="str">
            <v>(주)동명 ENG.</v>
          </cell>
          <cell r="L663">
            <v>500</v>
          </cell>
          <cell r="Q663">
            <v>500</v>
          </cell>
        </row>
        <row r="664">
          <cell r="A664">
            <v>662</v>
          </cell>
          <cell r="B664" t="str">
            <v>SQUARE WASHER</v>
          </cell>
          <cell r="C664" t="str">
            <v>φ 11</v>
          </cell>
          <cell r="D664" t="str">
            <v>EA</v>
          </cell>
          <cell r="K664" t="str">
            <v>(주)동명 ENG.</v>
          </cell>
          <cell r="L664">
            <v>200</v>
          </cell>
          <cell r="Q664">
            <v>200</v>
          </cell>
        </row>
        <row r="665">
          <cell r="A665">
            <v>663</v>
          </cell>
          <cell r="B665" t="str">
            <v>HEX H.B/NUT</v>
          </cell>
          <cell r="C665" t="str">
            <v>W/WASHER 3/8"</v>
          </cell>
          <cell r="D665" t="str">
            <v>SET</v>
          </cell>
          <cell r="K665" t="str">
            <v>(주)동명 ENG.</v>
          </cell>
          <cell r="L665">
            <v>60</v>
          </cell>
          <cell r="Q665">
            <v>60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일위대가"/>
      <sheetName val="분전반설치비 일위대가"/>
      <sheetName val="그림갑지"/>
      <sheetName val="가로등기초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9509"/>
      <sheetName val="갑지"/>
      <sheetName val="집계표"/>
      <sheetName val="원가계산서 "/>
      <sheetName val="고용보험료"/>
      <sheetName val="예산내역서"/>
      <sheetName val="대로근거"/>
      <sheetName val="중로근거"/>
      <sheetName val="가도공"/>
      <sheetName val="접속도로1"/>
      <sheetName val="여과지동"/>
      <sheetName val="기초자료"/>
      <sheetName val="이름정의"/>
      <sheetName val="설계 갑지"/>
      <sheetName val="BOX"/>
      <sheetName val="SORCE1"/>
      <sheetName val="투찰금액"/>
      <sheetName val="직재"/>
      <sheetName val="선로정수계산"/>
      <sheetName val="납부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>
        <row r="3">
          <cell r="A3">
            <v>3</v>
          </cell>
          <cell r="C3" t="str">
            <v>'98년 하반기 노임단가</v>
          </cell>
          <cell r="D3" t="str">
            <v>기계설치공</v>
          </cell>
          <cell r="E3" t="str">
            <v>인</v>
          </cell>
          <cell r="G3">
            <v>51838</v>
          </cell>
          <cell r="R3">
            <v>51838</v>
          </cell>
        </row>
        <row r="4">
          <cell r="A4">
            <v>4</v>
          </cell>
          <cell r="D4" t="str">
            <v>내선전공</v>
          </cell>
          <cell r="E4" t="str">
            <v>인</v>
          </cell>
          <cell r="G4">
            <v>51021</v>
          </cell>
          <cell r="R4">
            <v>51021</v>
          </cell>
        </row>
        <row r="5">
          <cell r="A5">
            <v>5</v>
          </cell>
          <cell r="D5" t="str">
            <v>저압케이블공</v>
          </cell>
          <cell r="E5" t="str">
            <v>인</v>
          </cell>
          <cell r="G5">
            <v>55486</v>
          </cell>
          <cell r="R5">
            <v>55486</v>
          </cell>
        </row>
        <row r="6">
          <cell r="A6">
            <v>6</v>
          </cell>
          <cell r="D6" t="str">
            <v>배전전공</v>
          </cell>
          <cell r="E6" t="str">
            <v>인</v>
          </cell>
          <cell r="G6">
            <v>164094</v>
          </cell>
          <cell r="R6">
            <v>164094</v>
          </cell>
        </row>
        <row r="7">
          <cell r="A7">
            <v>7</v>
          </cell>
          <cell r="D7" t="str">
            <v>프랜트전공</v>
          </cell>
          <cell r="E7" t="str">
            <v>인</v>
          </cell>
          <cell r="G7">
            <v>54503</v>
          </cell>
          <cell r="R7">
            <v>54503</v>
          </cell>
        </row>
        <row r="8">
          <cell r="A8">
            <v>8</v>
          </cell>
          <cell r="D8" t="str">
            <v>보통인부</v>
          </cell>
          <cell r="E8" t="str">
            <v>인</v>
          </cell>
          <cell r="G8">
            <v>34098</v>
          </cell>
          <cell r="R8">
            <v>34098</v>
          </cell>
        </row>
        <row r="9">
          <cell r="A9">
            <v>9</v>
          </cell>
          <cell r="D9" t="str">
            <v>고압케이블공</v>
          </cell>
          <cell r="E9" t="str">
            <v>인</v>
          </cell>
          <cell r="G9">
            <v>74151</v>
          </cell>
          <cell r="R9">
            <v>74151</v>
          </cell>
        </row>
        <row r="10">
          <cell r="A10">
            <v>10</v>
          </cell>
          <cell r="D10" t="str">
            <v>특고압케이블공</v>
          </cell>
          <cell r="E10" t="str">
            <v>인</v>
          </cell>
          <cell r="G10">
            <v>102881</v>
          </cell>
          <cell r="R10">
            <v>102881</v>
          </cell>
        </row>
        <row r="11">
          <cell r="A11">
            <v>11</v>
          </cell>
          <cell r="D11" t="str">
            <v>통신내선공</v>
          </cell>
          <cell r="E11" t="str">
            <v>인</v>
          </cell>
          <cell r="G11">
            <v>63738</v>
          </cell>
          <cell r="R11">
            <v>63738</v>
          </cell>
        </row>
        <row r="12">
          <cell r="A12">
            <v>12</v>
          </cell>
          <cell r="D12" t="str">
            <v>통신설비공</v>
          </cell>
          <cell r="E12" t="str">
            <v>인</v>
          </cell>
          <cell r="G12">
            <v>66296</v>
          </cell>
          <cell r="R12">
            <v>66296</v>
          </cell>
        </row>
        <row r="13">
          <cell r="A13">
            <v>13</v>
          </cell>
          <cell r="D13" t="str">
            <v>통신케이블공</v>
          </cell>
          <cell r="E13" t="str">
            <v>인</v>
          </cell>
          <cell r="G13">
            <v>80042</v>
          </cell>
          <cell r="R13">
            <v>80042</v>
          </cell>
        </row>
        <row r="14">
          <cell r="A14">
            <v>14</v>
          </cell>
          <cell r="D14" t="str">
            <v>무선안테나공</v>
          </cell>
          <cell r="E14" t="str">
            <v>인</v>
          </cell>
          <cell r="G14">
            <v>97216</v>
          </cell>
          <cell r="R14">
            <v>97216</v>
          </cell>
        </row>
        <row r="15">
          <cell r="A15">
            <v>15</v>
          </cell>
          <cell r="D15" t="str">
            <v>배관공</v>
          </cell>
          <cell r="E15" t="str">
            <v>인</v>
          </cell>
          <cell r="G15">
            <v>52004</v>
          </cell>
          <cell r="R15">
            <v>52004</v>
          </cell>
        </row>
        <row r="16">
          <cell r="A16">
            <v>16</v>
          </cell>
          <cell r="D16" t="str">
            <v>특별인부</v>
          </cell>
          <cell r="E16" t="str">
            <v>인</v>
          </cell>
          <cell r="G16">
            <v>49659</v>
          </cell>
          <cell r="R16">
            <v>49659</v>
          </cell>
        </row>
        <row r="17">
          <cell r="A17">
            <v>17</v>
          </cell>
          <cell r="D17" t="str">
            <v>계장공</v>
          </cell>
          <cell r="E17" t="str">
            <v>인</v>
          </cell>
          <cell r="G17">
            <v>57587</v>
          </cell>
          <cell r="R17">
            <v>57587</v>
          </cell>
        </row>
        <row r="18">
          <cell r="A18">
            <v>18</v>
          </cell>
          <cell r="D18" t="str">
            <v>신호공</v>
          </cell>
          <cell r="E18" t="str">
            <v>인</v>
          </cell>
          <cell r="G18">
            <v>73483</v>
          </cell>
          <cell r="R18">
            <v>73483</v>
          </cell>
        </row>
        <row r="19">
          <cell r="A19">
            <v>19</v>
          </cell>
          <cell r="D19" t="str">
            <v>미장공</v>
          </cell>
          <cell r="E19" t="str">
            <v>인</v>
          </cell>
          <cell r="G19">
            <v>61569</v>
          </cell>
          <cell r="R19">
            <v>61569</v>
          </cell>
        </row>
        <row r="20">
          <cell r="A20">
            <v>20</v>
          </cell>
          <cell r="D20" t="str">
            <v>용접공(일반)</v>
          </cell>
          <cell r="E20" t="str">
            <v>인</v>
          </cell>
          <cell r="G20">
            <v>61021</v>
          </cell>
          <cell r="R20">
            <v>61021</v>
          </cell>
        </row>
        <row r="21">
          <cell r="A21">
            <v>21</v>
          </cell>
          <cell r="D21" t="str">
            <v>도장공</v>
          </cell>
          <cell r="E21" t="str">
            <v>인</v>
          </cell>
          <cell r="G21">
            <v>55640</v>
          </cell>
          <cell r="R21">
            <v>55640</v>
          </cell>
        </row>
        <row r="22">
          <cell r="A22">
            <v>22</v>
          </cell>
          <cell r="D22" t="str">
            <v>콘크리트공</v>
          </cell>
          <cell r="E22" t="str">
            <v>인</v>
          </cell>
          <cell r="G22">
            <v>63650</v>
          </cell>
          <cell r="R22">
            <v>63650</v>
          </cell>
        </row>
        <row r="23">
          <cell r="A23">
            <v>23</v>
          </cell>
          <cell r="D23" t="str">
            <v>형틀목공</v>
          </cell>
          <cell r="E23" t="str">
            <v>인</v>
          </cell>
          <cell r="G23">
            <v>65381</v>
          </cell>
          <cell r="R23">
            <v>65381</v>
          </cell>
        </row>
        <row r="24">
          <cell r="A24">
            <v>24</v>
          </cell>
          <cell r="D24" t="str">
            <v>철근공</v>
          </cell>
          <cell r="E24" t="str">
            <v>인</v>
          </cell>
          <cell r="G24">
            <v>66944</v>
          </cell>
          <cell r="R24">
            <v>66944</v>
          </cell>
        </row>
        <row r="25">
          <cell r="A25">
            <v>25</v>
          </cell>
          <cell r="D25" t="str">
            <v>철판공</v>
          </cell>
          <cell r="E25" t="str">
            <v>인</v>
          </cell>
          <cell r="G25">
            <v>68465</v>
          </cell>
          <cell r="R25">
            <v>68465</v>
          </cell>
        </row>
        <row r="26">
          <cell r="A26">
            <v>26</v>
          </cell>
          <cell r="D26" t="str">
            <v>방수공</v>
          </cell>
          <cell r="E26" t="str">
            <v>인</v>
          </cell>
          <cell r="G26">
            <v>51640</v>
          </cell>
          <cell r="R26">
            <v>51640</v>
          </cell>
        </row>
        <row r="27">
          <cell r="A27">
            <v>27</v>
          </cell>
          <cell r="D27" t="str">
            <v>비계공</v>
          </cell>
          <cell r="E27" t="str">
            <v>인</v>
          </cell>
          <cell r="G27">
            <v>69324</v>
          </cell>
          <cell r="R27">
            <v>69324</v>
          </cell>
        </row>
        <row r="28">
          <cell r="A28">
            <v>28</v>
          </cell>
          <cell r="C28" t="str">
            <v>공구손료</v>
          </cell>
          <cell r="D28" t="str">
            <v>인건비의 3%</v>
          </cell>
          <cell r="E28" t="str">
            <v>식</v>
          </cell>
          <cell r="S28">
            <v>0</v>
          </cell>
        </row>
        <row r="29">
          <cell r="A29">
            <v>29</v>
          </cell>
          <cell r="C29" t="str">
            <v>전선관</v>
          </cell>
          <cell r="D29" t="str">
            <v>ST  16C</v>
          </cell>
          <cell r="E29" t="str">
            <v>m</v>
          </cell>
          <cell r="H29">
            <v>820</v>
          </cell>
          <cell r="I29">
            <v>932</v>
          </cell>
          <cell r="J29">
            <v>866</v>
          </cell>
          <cell r="K29">
            <v>913</v>
          </cell>
          <cell r="S29">
            <v>913</v>
          </cell>
          <cell r="U29">
            <v>0.1</v>
          </cell>
          <cell r="V29" t="str">
            <v>내선</v>
          </cell>
          <cell r="W29">
            <v>0.08</v>
          </cell>
        </row>
        <row r="30">
          <cell r="A30">
            <v>30</v>
          </cell>
          <cell r="B30" t="str">
            <v>노출</v>
          </cell>
          <cell r="C30" t="str">
            <v>전선관(노출)</v>
          </cell>
          <cell r="D30" t="str">
            <v>ST  16C</v>
          </cell>
          <cell r="E30" t="str">
            <v>m</v>
          </cell>
          <cell r="H30">
            <v>820</v>
          </cell>
          <cell r="I30">
            <v>932</v>
          </cell>
          <cell r="J30">
            <v>866</v>
          </cell>
          <cell r="K30">
            <v>913</v>
          </cell>
          <cell r="S30">
            <v>913</v>
          </cell>
          <cell r="U30">
            <v>0.1</v>
          </cell>
          <cell r="V30" t="str">
            <v>내선</v>
          </cell>
          <cell r="W30">
            <v>9.6000000000000002E-2</v>
          </cell>
        </row>
        <row r="31">
          <cell r="A31">
            <v>31</v>
          </cell>
          <cell r="C31" t="str">
            <v>전선관</v>
          </cell>
          <cell r="D31" t="str">
            <v>ST  22C</v>
          </cell>
          <cell r="E31" t="str">
            <v>m</v>
          </cell>
          <cell r="H31">
            <v>820</v>
          </cell>
          <cell r="I31">
            <v>1192</v>
          </cell>
          <cell r="J31">
            <v>866</v>
          </cell>
          <cell r="K31">
            <v>1169</v>
          </cell>
          <cell r="S31">
            <v>1169</v>
          </cell>
          <cell r="U31">
            <v>0.1</v>
          </cell>
          <cell r="V31" t="str">
            <v>내선</v>
          </cell>
          <cell r="W31">
            <v>0.11</v>
          </cell>
        </row>
        <row r="32">
          <cell r="A32">
            <v>32</v>
          </cell>
          <cell r="B32" t="str">
            <v>노출</v>
          </cell>
          <cell r="C32" t="str">
            <v>전선관(노출)</v>
          </cell>
          <cell r="D32" t="str">
            <v>ST  22C</v>
          </cell>
          <cell r="E32" t="str">
            <v>m</v>
          </cell>
          <cell r="H32">
            <v>820</v>
          </cell>
          <cell r="I32">
            <v>1192</v>
          </cell>
          <cell r="J32">
            <v>866</v>
          </cell>
          <cell r="K32">
            <v>1169</v>
          </cell>
          <cell r="S32">
            <v>1169</v>
          </cell>
          <cell r="U32">
            <v>0.1</v>
          </cell>
          <cell r="V32" t="str">
            <v>내선</v>
          </cell>
          <cell r="W32">
            <v>0.13200000000000001</v>
          </cell>
        </row>
        <row r="33">
          <cell r="A33">
            <v>33</v>
          </cell>
          <cell r="C33" t="str">
            <v>전선관</v>
          </cell>
          <cell r="D33" t="str">
            <v>ST  28C</v>
          </cell>
          <cell r="E33" t="str">
            <v>m</v>
          </cell>
          <cell r="H33">
            <v>820</v>
          </cell>
          <cell r="I33">
            <v>1566</v>
          </cell>
          <cell r="J33">
            <v>866</v>
          </cell>
          <cell r="K33">
            <v>1526</v>
          </cell>
          <cell r="S33">
            <v>1526</v>
          </cell>
          <cell r="U33">
            <v>0.1</v>
          </cell>
          <cell r="V33" t="str">
            <v>내선</v>
          </cell>
          <cell r="W33">
            <v>0.14000000000000001</v>
          </cell>
        </row>
        <row r="34">
          <cell r="A34">
            <v>34</v>
          </cell>
          <cell r="B34" t="str">
            <v>노출</v>
          </cell>
          <cell r="C34" t="str">
            <v>전선관(노출)</v>
          </cell>
          <cell r="D34" t="str">
            <v>ST  28C</v>
          </cell>
          <cell r="E34" t="str">
            <v>m</v>
          </cell>
          <cell r="H34">
            <v>820</v>
          </cell>
          <cell r="I34">
            <v>1566</v>
          </cell>
          <cell r="J34">
            <v>866</v>
          </cell>
          <cell r="K34">
            <v>1526</v>
          </cell>
          <cell r="S34">
            <v>1526</v>
          </cell>
          <cell r="U34">
            <v>0.1</v>
          </cell>
          <cell r="V34" t="str">
            <v>내선</v>
          </cell>
          <cell r="W34">
            <v>0.16800000000000001</v>
          </cell>
        </row>
        <row r="35">
          <cell r="A35">
            <v>35</v>
          </cell>
          <cell r="C35" t="str">
            <v>전선관</v>
          </cell>
          <cell r="D35" t="str">
            <v>ST  36C</v>
          </cell>
          <cell r="E35" t="str">
            <v>m</v>
          </cell>
          <cell r="H35">
            <v>820</v>
          </cell>
          <cell r="I35">
            <v>1921</v>
          </cell>
          <cell r="J35">
            <v>866</v>
          </cell>
          <cell r="K35">
            <v>1873</v>
          </cell>
          <cell r="S35">
            <v>1873</v>
          </cell>
          <cell r="U35">
            <v>0.1</v>
          </cell>
          <cell r="V35" t="str">
            <v>내선</v>
          </cell>
          <cell r="W35">
            <v>0.2</v>
          </cell>
        </row>
        <row r="36">
          <cell r="A36">
            <v>36</v>
          </cell>
          <cell r="B36" t="str">
            <v>노출</v>
          </cell>
          <cell r="C36" t="str">
            <v>전선관(노출)</v>
          </cell>
          <cell r="D36" t="str">
            <v>ST  36C</v>
          </cell>
          <cell r="E36" t="str">
            <v>m</v>
          </cell>
          <cell r="H36">
            <v>820</v>
          </cell>
          <cell r="I36">
            <v>1921</v>
          </cell>
          <cell r="J36">
            <v>866</v>
          </cell>
          <cell r="K36">
            <v>1873</v>
          </cell>
          <cell r="S36">
            <v>1873</v>
          </cell>
          <cell r="U36">
            <v>0.1</v>
          </cell>
          <cell r="V36" t="str">
            <v>내선</v>
          </cell>
          <cell r="W36">
            <v>0.24</v>
          </cell>
        </row>
        <row r="37">
          <cell r="A37">
            <v>37</v>
          </cell>
          <cell r="C37" t="str">
            <v>전선관</v>
          </cell>
          <cell r="D37" t="str">
            <v>ST  42C</v>
          </cell>
          <cell r="E37" t="str">
            <v>m</v>
          </cell>
          <cell r="H37">
            <v>820</v>
          </cell>
          <cell r="I37">
            <v>2224</v>
          </cell>
          <cell r="J37">
            <v>866</v>
          </cell>
          <cell r="K37">
            <v>2171</v>
          </cell>
          <cell r="S37">
            <v>2171</v>
          </cell>
          <cell r="U37">
            <v>0.1</v>
          </cell>
          <cell r="V37" t="str">
            <v>내선</v>
          </cell>
          <cell r="W37">
            <v>0.25</v>
          </cell>
        </row>
        <row r="38">
          <cell r="A38">
            <v>38</v>
          </cell>
          <cell r="B38" t="str">
            <v>노출</v>
          </cell>
          <cell r="C38" t="str">
            <v>전선관(노출)</v>
          </cell>
          <cell r="D38" t="str">
            <v>ST  42C</v>
          </cell>
          <cell r="E38" t="str">
            <v>m</v>
          </cell>
          <cell r="H38">
            <v>820</v>
          </cell>
          <cell r="I38">
            <v>2224</v>
          </cell>
          <cell r="J38">
            <v>866</v>
          </cell>
          <cell r="K38">
            <v>2171</v>
          </cell>
          <cell r="S38">
            <v>2171</v>
          </cell>
          <cell r="U38">
            <v>0.1</v>
          </cell>
          <cell r="V38" t="str">
            <v>내선</v>
          </cell>
          <cell r="W38">
            <v>0.3</v>
          </cell>
        </row>
        <row r="39">
          <cell r="A39">
            <v>39</v>
          </cell>
          <cell r="C39" t="str">
            <v>전선관</v>
          </cell>
          <cell r="D39" t="str">
            <v>ST  54C</v>
          </cell>
          <cell r="E39" t="str">
            <v>m</v>
          </cell>
          <cell r="H39">
            <v>820</v>
          </cell>
          <cell r="I39">
            <v>3104</v>
          </cell>
          <cell r="J39">
            <v>866</v>
          </cell>
          <cell r="K39">
            <v>3027</v>
          </cell>
          <cell r="S39">
            <v>3027</v>
          </cell>
          <cell r="U39">
            <v>0.1</v>
          </cell>
          <cell r="V39" t="str">
            <v>내선</v>
          </cell>
          <cell r="W39">
            <v>0.34</v>
          </cell>
        </row>
        <row r="40">
          <cell r="A40">
            <v>40</v>
          </cell>
          <cell r="B40" t="str">
            <v>노출</v>
          </cell>
          <cell r="C40" t="str">
            <v>전선관(노출)</v>
          </cell>
          <cell r="D40" t="str">
            <v>ST  54C</v>
          </cell>
          <cell r="E40" t="str">
            <v>m</v>
          </cell>
          <cell r="H40">
            <v>820</v>
          </cell>
          <cell r="I40">
            <v>3104</v>
          </cell>
          <cell r="J40">
            <v>866</v>
          </cell>
          <cell r="K40">
            <v>3027</v>
          </cell>
          <cell r="S40">
            <v>3027</v>
          </cell>
          <cell r="U40">
            <v>0.1</v>
          </cell>
          <cell r="V40" t="str">
            <v>내선</v>
          </cell>
          <cell r="W40">
            <v>0.40800000000000003</v>
          </cell>
        </row>
        <row r="41">
          <cell r="A41">
            <v>41</v>
          </cell>
          <cell r="C41" t="str">
            <v>전선관</v>
          </cell>
          <cell r="D41" t="str">
            <v>ST  70C</v>
          </cell>
          <cell r="E41" t="str">
            <v>m</v>
          </cell>
          <cell r="H41">
            <v>820</v>
          </cell>
          <cell r="I41">
            <v>3950</v>
          </cell>
          <cell r="J41">
            <v>866</v>
          </cell>
          <cell r="K41">
            <v>3851</v>
          </cell>
          <cell r="S41">
            <v>3851</v>
          </cell>
          <cell r="U41">
            <v>0.1</v>
          </cell>
          <cell r="V41" t="str">
            <v>내선</v>
          </cell>
          <cell r="W41">
            <v>0.44</v>
          </cell>
        </row>
        <row r="42">
          <cell r="A42">
            <v>42</v>
          </cell>
          <cell r="B42" t="str">
            <v>노출</v>
          </cell>
          <cell r="C42" t="str">
            <v>전선관(노출)</v>
          </cell>
          <cell r="D42" t="str">
            <v>ST  70C</v>
          </cell>
          <cell r="E42" t="str">
            <v>m</v>
          </cell>
          <cell r="H42">
            <v>820</v>
          </cell>
          <cell r="I42">
            <v>3950</v>
          </cell>
          <cell r="J42">
            <v>866</v>
          </cell>
          <cell r="K42">
            <v>3851</v>
          </cell>
          <cell r="S42">
            <v>3851</v>
          </cell>
          <cell r="U42">
            <v>0.1</v>
          </cell>
          <cell r="V42" t="str">
            <v>내선</v>
          </cell>
          <cell r="W42">
            <v>0.52800000000000002</v>
          </cell>
        </row>
        <row r="43">
          <cell r="A43">
            <v>43</v>
          </cell>
          <cell r="C43" t="str">
            <v>전선관</v>
          </cell>
          <cell r="D43" t="str">
            <v>ST  82C</v>
          </cell>
          <cell r="E43" t="str">
            <v>m</v>
          </cell>
          <cell r="H43">
            <v>820</v>
          </cell>
          <cell r="I43">
            <v>4424</v>
          </cell>
          <cell r="J43">
            <v>866</v>
          </cell>
          <cell r="K43">
            <v>4324</v>
          </cell>
          <cell r="S43">
            <v>4324</v>
          </cell>
          <cell r="U43">
            <v>0.1</v>
          </cell>
          <cell r="V43" t="str">
            <v>내선</v>
          </cell>
          <cell r="W43">
            <v>0.54</v>
          </cell>
        </row>
        <row r="44">
          <cell r="A44">
            <v>44</v>
          </cell>
          <cell r="B44" t="str">
            <v>노출</v>
          </cell>
          <cell r="C44" t="str">
            <v>전선관(노출)</v>
          </cell>
          <cell r="D44" t="str">
            <v>ST  82C</v>
          </cell>
          <cell r="E44" t="str">
            <v>m</v>
          </cell>
          <cell r="H44">
            <v>820</v>
          </cell>
          <cell r="I44">
            <v>4424</v>
          </cell>
          <cell r="J44">
            <v>866</v>
          </cell>
          <cell r="K44">
            <v>4324</v>
          </cell>
          <cell r="S44">
            <v>4324</v>
          </cell>
          <cell r="U44">
            <v>0.1</v>
          </cell>
          <cell r="V44" t="str">
            <v>내선</v>
          </cell>
          <cell r="W44">
            <v>0.64800000000000002</v>
          </cell>
        </row>
        <row r="45">
          <cell r="A45">
            <v>45</v>
          </cell>
          <cell r="C45" t="str">
            <v>전선관</v>
          </cell>
          <cell r="D45" t="str">
            <v>ST  104C</v>
          </cell>
          <cell r="E45" t="str">
            <v>m</v>
          </cell>
          <cell r="H45">
            <v>820</v>
          </cell>
          <cell r="I45">
            <v>7081</v>
          </cell>
          <cell r="J45">
            <v>866</v>
          </cell>
          <cell r="K45">
            <v>6889</v>
          </cell>
          <cell r="S45">
            <v>6889</v>
          </cell>
          <cell r="U45">
            <v>0.1</v>
          </cell>
          <cell r="V45" t="str">
            <v>내선</v>
          </cell>
          <cell r="W45">
            <v>0.71</v>
          </cell>
        </row>
        <row r="46">
          <cell r="A46">
            <v>46</v>
          </cell>
          <cell r="B46" t="str">
            <v>노출</v>
          </cell>
          <cell r="C46" t="str">
            <v>전선관(노출)</v>
          </cell>
          <cell r="D46" t="str">
            <v>ST  104C</v>
          </cell>
          <cell r="E46" t="str">
            <v>m</v>
          </cell>
          <cell r="H46">
            <v>820</v>
          </cell>
          <cell r="I46">
            <v>7081</v>
          </cell>
          <cell r="J46">
            <v>866</v>
          </cell>
          <cell r="K46">
            <v>6889</v>
          </cell>
          <cell r="S46">
            <v>6889</v>
          </cell>
          <cell r="U46">
            <v>0.1</v>
          </cell>
          <cell r="V46" t="str">
            <v>내선</v>
          </cell>
          <cell r="W46">
            <v>0.85199999999999998</v>
          </cell>
        </row>
        <row r="47">
          <cell r="A47">
            <v>47</v>
          </cell>
          <cell r="S47" t="str">
            <v/>
          </cell>
        </row>
        <row r="48">
          <cell r="A48">
            <v>48</v>
          </cell>
          <cell r="S48" t="str">
            <v/>
          </cell>
        </row>
        <row r="49">
          <cell r="A49">
            <v>49</v>
          </cell>
          <cell r="C49" t="str">
            <v>전선관</v>
          </cell>
          <cell r="D49" t="str">
            <v>HI-PVC  16C</v>
          </cell>
          <cell r="E49" t="str">
            <v>m</v>
          </cell>
          <cell r="H49">
            <v>824</v>
          </cell>
          <cell r="I49">
            <v>372</v>
          </cell>
          <cell r="J49">
            <v>866</v>
          </cell>
          <cell r="K49">
            <v>291</v>
          </cell>
          <cell r="S49">
            <v>291</v>
          </cell>
          <cell r="U49">
            <v>0.1</v>
          </cell>
          <cell r="V49" t="str">
            <v>내선</v>
          </cell>
          <cell r="W49">
            <v>0.05</v>
          </cell>
        </row>
        <row r="50">
          <cell r="A50">
            <v>50</v>
          </cell>
          <cell r="B50" t="str">
            <v>지중매설</v>
          </cell>
          <cell r="C50" t="str">
            <v>전선관</v>
          </cell>
          <cell r="D50" t="str">
            <v>HI-PVC  16C</v>
          </cell>
          <cell r="E50" t="str">
            <v>m</v>
          </cell>
          <cell r="H50">
            <v>824</v>
          </cell>
          <cell r="I50">
            <v>372</v>
          </cell>
          <cell r="J50">
            <v>866</v>
          </cell>
          <cell r="K50">
            <v>291</v>
          </cell>
          <cell r="S50">
            <v>291</v>
          </cell>
          <cell r="U50">
            <v>0.1</v>
          </cell>
          <cell r="V50" t="str">
            <v>내선</v>
          </cell>
          <cell r="W50">
            <v>3.4999999999999996E-2</v>
          </cell>
        </row>
        <row r="51">
          <cell r="A51">
            <v>51</v>
          </cell>
          <cell r="C51" t="str">
            <v>전선관</v>
          </cell>
          <cell r="D51" t="str">
            <v>HI-PVC  22C</v>
          </cell>
          <cell r="E51" t="str">
            <v>m</v>
          </cell>
          <cell r="H51">
            <v>824</v>
          </cell>
          <cell r="I51">
            <v>448</v>
          </cell>
          <cell r="J51">
            <v>866</v>
          </cell>
          <cell r="K51">
            <v>347</v>
          </cell>
          <cell r="S51">
            <v>347</v>
          </cell>
          <cell r="U51">
            <v>0.1</v>
          </cell>
          <cell r="V51" t="str">
            <v>내선</v>
          </cell>
          <cell r="W51">
            <v>0.06</v>
          </cell>
        </row>
        <row r="52">
          <cell r="A52">
            <v>52</v>
          </cell>
          <cell r="B52" t="str">
            <v>지중매설</v>
          </cell>
          <cell r="C52" t="str">
            <v>전선관</v>
          </cell>
          <cell r="D52" t="str">
            <v>HI-PVC  22C</v>
          </cell>
          <cell r="E52" t="str">
            <v>m</v>
          </cell>
          <cell r="H52">
            <v>824</v>
          </cell>
          <cell r="I52">
            <v>448</v>
          </cell>
          <cell r="J52">
            <v>866</v>
          </cell>
          <cell r="K52">
            <v>347</v>
          </cell>
          <cell r="S52">
            <v>347</v>
          </cell>
          <cell r="U52">
            <v>0.1</v>
          </cell>
          <cell r="V52" t="str">
            <v>내선</v>
          </cell>
          <cell r="W52">
            <v>4.1999999999999996E-2</v>
          </cell>
        </row>
        <row r="53">
          <cell r="A53">
            <v>53</v>
          </cell>
          <cell r="C53" t="str">
            <v>전선관</v>
          </cell>
          <cell r="D53" t="str">
            <v>HI-PVC  28C</v>
          </cell>
          <cell r="E53" t="str">
            <v>m</v>
          </cell>
          <cell r="H53">
            <v>824</v>
          </cell>
          <cell r="I53">
            <v>802</v>
          </cell>
          <cell r="J53">
            <v>866</v>
          </cell>
          <cell r="K53">
            <v>677</v>
          </cell>
          <cell r="S53">
            <v>677</v>
          </cell>
          <cell r="U53">
            <v>0.1</v>
          </cell>
          <cell r="V53" t="str">
            <v>내선</v>
          </cell>
          <cell r="W53">
            <v>0.08</v>
          </cell>
        </row>
        <row r="54">
          <cell r="A54">
            <v>54</v>
          </cell>
          <cell r="B54" t="str">
            <v>지중매설</v>
          </cell>
          <cell r="C54" t="str">
            <v>전선관</v>
          </cell>
          <cell r="D54" t="str">
            <v>HI-PVC  28C</v>
          </cell>
          <cell r="E54" t="str">
            <v>m</v>
          </cell>
          <cell r="H54">
            <v>824</v>
          </cell>
          <cell r="I54">
            <v>802</v>
          </cell>
          <cell r="J54">
            <v>866</v>
          </cell>
          <cell r="K54">
            <v>677</v>
          </cell>
          <cell r="S54">
            <v>677</v>
          </cell>
          <cell r="U54">
            <v>0.1</v>
          </cell>
          <cell r="V54" t="str">
            <v>내선</v>
          </cell>
          <cell r="W54">
            <v>5.5999999999999994E-2</v>
          </cell>
        </row>
        <row r="55">
          <cell r="A55">
            <v>55</v>
          </cell>
          <cell r="C55" t="str">
            <v>전선관</v>
          </cell>
          <cell r="D55" t="str">
            <v>HI-PVC  36C</v>
          </cell>
          <cell r="E55" t="str">
            <v>m</v>
          </cell>
          <cell r="H55">
            <v>824</v>
          </cell>
          <cell r="I55">
            <v>1138</v>
          </cell>
          <cell r="J55">
            <v>866</v>
          </cell>
          <cell r="K55">
            <v>947</v>
          </cell>
          <cell r="S55">
            <v>947</v>
          </cell>
          <cell r="U55">
            <v>0.1</v>
          </cell>
          <cell r="V55" t="str">
            <v>내선</v>
          </cell>
          <cell r="W55">
            <v>0.1</v>
          </cell>
        </row>
        <row r="56">
          <cell r="A56">
            <v>56</v>
          </cell>
          <cell r="B56" t="str">
            <v>지중매설</v>
          </cell>
          <cell r="C56" t="str">
            <v>전선관</v>
          </cell>
          <cell r="D56" t="str">
            <v>HI-PVC  36C</v>
          </cell>
          <cell r="E56" t="str">
            <v>m</v>
          </cell>
          <cell r="H56">
            <v>824</v>
          </cell>
          <cell r="I56">
            <v>1138</v>
          </cell>
          <cell r="J56">
            <v>866</v>
          </cell>
          <cell r="K56">
            <v>947</v>
          </cell>
          <cell r="S56">
            <v>947</v>
          </cell>
          <cell r="U56">
            <v>0.1</v>
          </cell>
          <cell r="V56" t="str">
            <v>내선</v>
          </cell>
          <cell r="W56">
            <v>6.9999999999999993E-2</v>
          </cell>
        </row>
        <row r="57">
          <cell r="A57">
            <v>57</v>
          </cell>
          <cell r="C57" t="str">
            <v>전선관</v>
          </cell>
          <cell r="D57" t="str">
            <v>HI-PVC  42C</v>
          </cell>
          <cell r="E57" t="str">
            <v>m</v>
          </cell>
          <cell r="H57">
            <v>824</v>
          </cell>
          <cell r="I57">
            <v>1484</v>
          </cell>
          <cell r="J57">
            <v>866</v>
          </cell>
          <cell r="K57">
            <v>1241</v>
          </cell>
          <cell r="S57">
            <v>1241</v>
          </cell>
          <cell r="U57">
            <v>0.1</v>
          </cell>
          <cell r="V57" t="str">
            <v>내선</v>
          </cell>
          <cell r="W57">
            <v>0.13</v>
          </cell>
        </row>
        <row r="58">
          <cell r="A58">
            <v>58</v>
          </cell>
          <cell r="B58" t="str">
            <v>지중매설</v>
          </cell>
          <cell r="C58" t="str">
            <v>전선관</v>
          </cell>
          <cell r="D58" t="str">
            <v>HI-PVC  42C</v>
          </cell>
          <cell r="E58" t="str">
            <v>m</v>
          </cell>
          <cell r="H58">
            <v>824</v>
          </cell>
          <cell r="I58">
            <v>1484</v>
          </cell>
          <cell r="J58">
            <v>866</v>
          </cell>
          <cell r="K58">
            <v>1241</v>
          </cell>
          <cell r="S58">
            <v>1241</v>
          </cell>
          <cell r="U58">
            <v>0.1</v>
          </cell>
          <cell r="V58" t="str">
            <v>내선</v>
          </cell>
          <cell r="W58">
            <v>9.0999999999999998E-2</v>
          </cell>
        </row>
        <row r="59">
          <cell r="A59">
            <v>59</v>
          </cell>
          <cell r="C59" t="str">
            <v>전선관</v>
          </cell>
          <cell r="D59" t="str">
            <v>HI-PVC  54C</v>
          </cell>
          <cell r="E59" t="str">
            <v>m</v>
          </cell>
          <cell r="H59">
            <v>824</v>
          </cell>
          <cell r="I59">
            <v>2106</v>
          </cell>
          <cell r="J59">
            <v>866</v>
          </cell>
          <cell r="K59">
            <v>1761</v>
          </cell>
          <cell r="S59">
            <v>1761</v>
          </cell>
          <cell r="U59">
            <v>0.1</v>
          </cell>
          <cell r="V59" t="str">
            <v>내선</v>
          </cell>
          <cell r="W59">
            <v>0.19</v>
          </cell>
        </row>
        <row r="60">
          <cell r="A60">
            <v>60</v>
          </cell>
          <cell r="B60" t="str">
            <v>지중매설</v>
          </cell>
          <cell r="C60" t="str">
            <v>전선관</v>
          </cell>
          <cell r="D60" t="str">
            <v>HI-PVC  54C</v>
          </cell>
          <cell r="E60" t="str">
            <v>m</v>
          </cell>
          <cell r="H60">
            <v>824</v>
          </cell>
          <cell r="I60">
            <v>2106</v>
          </cell>
          <cell r="J60">
            <v>866</v>
          </cell>
          <cell r="K60">
            <v>1761</v>
          </cell>
          <cell r="S60">
            <v>1761</v>
          </cell>
          <cell r="U60">
            <v>0.1</v>
          </cell>
          <cell r="V60" t="str">
            <v>내선</v>
          </cell>
          <cell r="W60">
            <v>0.13299999999999998</v>
          </cell>
        </row>
        <row r="61">
          <cell r="A61">
            <v>61</v>
          </cell>
          <cell r="C61" t="str">
            <v>전선관</v>
          </cell>
          <cell r="D61" t="str">
            <v>HI-PVC  70C</v>
          </cell>
          <cell r="E61" t="str">
            <v>m</v>
          </cell>
          <cell r="H61">
            <v>824</v>
          </cell>
          <cell r="I61">
            <v>2713</v>
          </cell>
          <cell r="J61">
            <v>866</v>
          </cell>
          <cell r="K61">
            <v>2267</v>
          </cell>
          <cell r="S61">
            <v>2267</v>
          </cell>
          <cell r="U61">
            <v>0.1</v>
          </cell>
          <cell r="V61" t="str">
            <v>내선</v>
          </cell>
          <cell r="W61">
            <v>0.28000000000000003</v>
          </cell>
        </row>
        <row r="62">
          <cell r="A62">
            <v>62</v>
          </cell>
          <cell r="B62" t="str">
            <v>지중매설</v>
          </cell>
          <cell r="C62" t="str">
            <v>전선관</v>
          </cell>
          <cell r="D62" t="str">
            <v>HI-PVC  70C</v>
          </cell>
          <cell r="E62" t="str">
            <v>m</v>
          </cell>
          <cell r="H62">
            <v>824</v>
          </cell>
          <cell r="I62">
            <v>2713</v>
          </cell>
          <cell r="J62">
            <v>866</v>
          </cell>
          <cell r="K62">
            <v>2267</v>
          </cell>
          <cell r="S62">
            <v>2267</v>
          </cell>
          <cell r="U62">
            <v>0.1</v>
          </cell>
          <cell r="V62" t="str">
            <v>내선</v>
          </cell>
          <cell r="W62">
            <v>0.19600000000000001</v>
          </cell>
        </row>
        <row r="63">
          <cell r="A63">
            <v>63</v>
          </cell>
          <cell r="C63" t="str">
            <v>전선관</v>
          </cell>
          <cell r="D63" t="str">
            <v>HI-PVC  82C</v>
          </cell>
          <cell r="E63" t="str">
            <v>m</v>
          </cell>
          <cell r="H63">
            <v>824</v>
          </cell>
          <cell r="I63">
            <v>4070</v>
          </cell>
          <cell r="J63">
            <v>866</v>
          </cell>
          <cell r="K63">
            <v>3455</v>
          </cell>
          <cell r="S63">
            <v>3455</v>
          </cell>
          <cell r="U63">
            <v>0.1</v>
          </cell>
          <cell r="V63" t="str">
            <v>내선</v>
          </cell>
          <cell r="W63">
            <v>0.37</v>
          </cell>
        </row>
        <row r="64">
          <cell r="A64">
            <v>64</v>
          </cell>
          <cell r="B64" t="str">
            <v>지중매설</v>
          </cell>
          <cell r="C64" t="str">
            <v>전선관</v>
          </cell>
          <cell r="D64" t="str">
            <v>HI-PVC  82C</v>
          </cell>
          <cell r="E64" t="str">
            <v>m</v>
          </cell>
          <cell r="H64">
            <v>824</v>
          </cell>
          <cell r="I64">
            <v>4070</v>
          </cell>
          <cell r="J64">
            <v>866</v>
          </cell>
          <cell r="K64">
            <v>3455</v>
          </cell>
          <cell r="S64">
            <v>3455</v>
          </cell>
          <cell r="U64">
            <v>0.1</v>
          </cell>
          <cell r="V64" t="str">
            <v>내선</v>
          </cell>
          <cell r="W64">
            <v>0.25900000000000001</v>
          </cell>
        </row>
        <row r="65">
          <cell r="A65">
            <v>65</v>
          </cell>
          <cell r="C65" t="str">
            <v>전선관</v>
          </cell>
          <cell r="D65" t="str">
            <v>HI-PVC  104C</v>
          </cell>
          <cell r="E65" t="str">
            <v>m</v>
          </cell>
          <cell r="H65">
            <v>824</v>
          </cell>
          <cell r="I65">
            <v>4897</v>
          </cell>
          <cell r="J65">
            <v>866</v>
          </cell>
          <cell r="K65">
            <v>4092</v>
          </cell>
          <cell r="S65">
            <v>4092</v>
          </cell>
          <cell r="U65">
            <v>0.1</v>
          </cell>
          <cell r="V65" t="str">
            <v>내선</v>
          </cell>
          <cell r="W65">
            <v>0.46</v>
          </cell>
        </row>
        <row r="66">
          <cell r="A66">
            <v>66</v>
          </cell>
          <cell r="B66" t="str">
            <v>지중매설</v>
          </cell>
          <cell r="C66" t="str">
            <v>전선관</v>
          </cell>
          <cell r="D66" t="str">
            <v>HI-PVC  104C</v>
          </cell>
          <cell r="E66" t="str">
            <v>m</v>
          </cell>
          <cell r="H66">
            <v>824</v>
          </cell>
          <cell r="I66">
            <v>4897</v>
          </cell>
          <cell r="J66">
            <v>866</v>
          </cell>
          <cell r="K66">
            <v>4092</v>
          </cell>
          <cell r="S66">
            <v>4092</v>
          </cell>
          <cell r="U66">
            <v>0.1</v>
          </cell>
          <cell r="V66" t="str">
            <v>내선</v>
          </cell>
          <cell r="W66">
            <v>0.32200000000000001</v>
          </cell>
        </row>
        <row r="67">
          <cell r="A67">
            <v>67</v>
          </cell>
          <cell r="S67" t="str">
            <v/>
          </cell>
        </row>
        <row r="68">
          <cell r="A68">
            <v>68</v>
          </cell>
          <cell r="C68" t="str">
            <v>전선관</v>
          </cell>
          <cell r="D68" t="str">
            <v xml:space="preserve">PE  22C  </v>
          </cell>
          <cell r="E68" t="str">
            <v>m</v>
          </cell>
          <cell r="H68">
            <v>825</v>
          </cell>
          <cell r="I68">
            <v>285</v>
          </cell>
          <cell r="J68">
            <v>867</v>
          </cell>
          <cell r="K68">
            <v>285</v>
          </cell>
          <cell r="S68">
            <v>285</v>
          </cell>
          <cell r="U68">
            <v>0.03</v>
          </cell>
          <cell r="V68" t="str">
            <v>배전</v>
          </cell>
          <cell r="W68">
            <v>7.8E-2</v>
          </cell>
        </row>
        <row r="69">
          <cell r="A69">
            <v>69</v>
          </cell>
          <cell r="C69" t="str">
            <v>전선관</v>
          </cell>
          <cell r="D69" t="str">
            <v>PE  28C</v>
          </cell>
          <cell r="E69" t="str">
            <v>m</v>
          </cell>
          <cell r="H69">
            <v>825</v>
          </cell>
          <cell r="I69">
            <v>470</v>
          </cell>
          <cell r="J69">
            <v>867</v>
          </cell>
          <cell r="K69">
            <v>470</v>
          </cell>
          <cell r="S69">
            <v>470</v>
          </cell>
          <cell r="U69">
            <v>0.03</v>
          </cell>
          <cell r="V69" t="str">
            <v>배전</v>
          </cell>
          <cell r="W69">
            <v>7.8E-2</v>
          </cell>
        </row>
        <row r="70">
          <cell r="A70">
            <v>70</v>
          </cell>
          <cell r="C70" t="str">
            <v>전선관</v>
          </cell>
          <cell r="D70" t="str">
            <v>PE  36C</v>
          </cell>
          <cell r="E70" t="str">
            <v>m</v>
          </cell>
          <cell r="H70">
            <v>825</v>
          </cell>
          <cell r="I70">
            <v>700</v>
          </cell>
          <cell r="J70">
            <v>867</v>
          </cell>
          <cell r="K70">
            <v>700</v>
          </cell>
          <cell r="S70">
            <v>700</v>
          </cell>
          <cell r="U70">
            <v>0.03</v>
          </cell>
          <cell r="V70" t="str">
            <v>배전</v>
          </cell>
          <cell r="W70">
            <v>7.8E-2</v>
          </cell>
        </row>
        <row r="71">
          <cell r="A71">
            <v>71</v>
          </cell>
          <cell r="C71" t="str">
            <v>전선관</v>
          </cell>
          <cell r="D71" t="str">
            <v>PE  42C</v>
          </cell>
          <cell r="E71" t="str">
            <v>m</v>
          </cell>
          <cell r="H71">
            <v>825</v>
          </cell>
          <cell r="I71">
            <v>820</v>
          </cell>
          <cell r="J71">
            <v>867</v>
          </cell>
          <cell r="K71">
            <v>820</v>
          </cell>
          <cell r="S71">
            <v>820</v>
          </cell>
          <cell r="U71">
            <v>0.03</v>
          </cell>
          <cell r="V71" t="str">
            <v>배전</v>
          </cell>
          <cell r="W71">
            <v>7.8E-2</v>
          </cell>
        </row>
        <row r="72">
          <cell r="A72">
            <v>72</v>
          </cell>
          <cell r="C72" t="str">
            <v>전선관</v>
          </cell>
          <cell r="D72" t="str">
            <v>PE  54C</v>
          </cell>
          <cell r="E72" t="str">
            <v>m</v>
          </cell>
          <cell r="H72">
            <v>825</v>
          </cell>
          <cell r="I72">
            <v>1235</v>
          </cell>
          <cell r="J72">
            <v>867</v>
          </cell>
          <cell r="K72">
            <v>1235</v>
          </cell>
          <cell r="S72">
            <v>1235</v>
          </cell>
          <cell r="U72">
            <v>0.03</v>
          </cell>
          <cell r="V72" t="str">
            <v>배전</v>
          </cell>
          <cell r="W72">
            <v>7.8E-2</v>
          </cell>
        </row>
        <row r="73">
          <cell r="A73">
            <v>73</v>
          </cell>
          <cell r="C73" t="str">
            <v>전선관</v>
          </cell>
          <cell r="D73" t="str">
            <v>PE  70C</v>
          </cell>
          <cell r="E73" t="str">
            <v>m</v>
          </cell>
          <cell r="H73">
            <v>825</v>
          </cell>
          <cell r="I73">
            <v>1715</v>
          </cell>
          <cell r="J73">
            <v>867</v>
          </cell>
          <cell r="K73">
            <v>1715</v>
          </cell>
          <cell r="S73">
            <v>1715</v>
          </cell>
          <cell r="U73">
            <v>0.03</v>
          </cell>
          <cell r="V73" t="str">
            <v>배전</v>
          </cell>
          <cell r="W73">
            <v>7.8E-2</v>
          </cell>
        </row>
        <row r="74">
          <cell r="A74">
            <v>74</v>
          </cell>
          <cell r="C74" t="str">
            <v>전선관</v>
          </cell>
          <cell r="D74" t="str">
            <v>PE  82C</v>
          </cell>
          <cell r="E74" t="str">
            <v>m</v>
          </cell>
          <cell r="H74">
            <v>825</v>
          </cell>
          <cell r="I74">
            <v>2430</v>
          </cell>
          <cell r="J74">
            <v>867</v>
          </cell>
          <cell r="K74">
            <v>2430</v>
          </cell>
          <cell r="S74">
            <v>2430</v>
          </cell>
          <cell r="U74">
            <v>0.03</v>
          </cell>
          <cell r="V74" t="str">
            <v>배전</v>
          </cell>
          <cell r="W74">
            <v>9.1199999999999989E-2</v>
          </cell>
        </row>
        <row r="75">
          <cell r="A75">
            <v>75</v>
          </cell>
          <cell r="C75" t="str">
            <v>전선관</v>
          </cell>
          <cell r="D75" t="str">
            <v>PE  100C</v>
          </cell>
          <cell r="E75" t="str">
            <v>m</v>
          </cell>
          <cell r="H75">
            <v>825</v>
          </cell>
          <cell r="I75">
            <v>3575</v>
          </cell>
          <cell r="J75">
            <v>867</v>
          </cell>
          <cell r="K75">
            <v>3575</v>
          </cell>
          <cell r="S75">
            <v>3575</v>
          </cell>
          <cell r="U75">
            <v>0.03</v>
          </cell>
          <cell r="V75" t="str">
            <v>배전</v>
          </cell>
          <cell r="W75">
            <v>9.1199999999999989E-2</v>
          </cell>
        </row>
        <row r="76">
          <cell r="A76">
            <v>76</v>
          </cell>
          <cell r="B76" t="str">
            <v>통신</v>
          </cell>
          <cell r="C76" t="str">
            <v>전선관</v>
          </cell>
          <cell r="D76" t="str">
            <v xml:space="preserve">ELPφ30  </v>
          </cell>
          <cell r="E76" t="str">
            <v>m</v>
          </cell>
          <cell r="H76">
            <v>825</v>
          </cell>
          <cell r="I76">
            <v>470</v>
          </cell>
          <cell r="J76">
            <v>867</v>
          </cell>
          <cell r="K76">
            <v>310</v>
          </cell>
          <cell r="S76">
            <v>310</v>
          </cell>
          <cell r="U76">
            <v>0.02</v>
          </cell>
          <cell r="V76" t="str">
            <v>배관</v>
          </cell>
          <cell r="W76">
            <v>1.2E-2</v>
          </cell>
          <cell r="X76" t="str">
            <v>보인</v>
          </cell>
          <cell r="Y76">
            <v>2.9000000000000001E-2</v>
          </cell>
        </row>
        <row r="77">
          <cell r="A77">
            <v>77</v>
          </cell>
          <cell r="C77" t="str">
            <v>전선관</v>
          </cell>
          <cell r="D77" t="str">
            <v xml:space="preserve">ELPφ30  </v>
          </cell>
          <cell r="E77" t="str">
            <v>m</v>
          </cell>
          <cell r="H77">
            <v>825</v>
          </cell>
          <cell r="I77">
            <v>470</v>
          </cell>
          <cell r="J77">
            <v>866</v>
          </cell>
          <cell r="K77">
            <v>310</v>
          </cell>
          <cell r="S77">
            <v>310</v>
          </cell>
          <cell r="U77">
            <v>0.03</v>
          </cell>
          <cell r="V77" t="str">
            <v>배전</v>
          </cell>
          <cell r="W77">
            <v>1.2E-2</v>
          </cell>
          <cell r="X77" t="str">
            <v>보인</v>
          </cell>
          <cell r="Y77">
            <v>2.9000000000000001E-2</v>
          </cell>
        </row>
        <row r="78">
          <cell r="A78">
            <v>78</v>
          </cell>
          <cell r="C78" t="str">
            <v>전선관</v>
          </cell>
          <cell r="D78" t="str">
            <v xml:space="preserve">ELPφ40  </v>
          </cell>
          <cell r="E78" t="str">
            <v>m</v>
          </cell>
          <cell r="H78">
            <v>825</v>
          </cell>
          <cell r="I78">
            <v>690</v>
          </cell>
          <cell r="J78">
            <v>866</v>
          </cell>
          <cell r="K78">
            <v>500</v>
          </cell>
          <cell r="S78">
            <v>500</v>
          </cell>
          <cell r="U78">
            <v>0.03</v>
          </cell>
          <cell r="V78" t="str">
            <v>배전</v>
          </cell>
          <cell r="W78">
            <v>1.2E-2</v>
          </cell>
          <cell r="X78" t="str">
            <v>보인</v>
          </cell>
          <cell r="Y78">
            <v>2.9000000000000001E-2</v>
          </cell>
        </row>
        <row r="79">
          <cell r="A79">
            <v>79</v>
          </cell>
          <cell r="C79" t="str">
            <v>전선관</v>
          </cell>
          <cell r="D79" t="str">
            <v xml:space="preserve">ELPφ50  </v>
          </cell>
          <cell r="E79" t="str">
            <v>m</v>
          </cell>
          <cell r="H79">
            <v>825</v>
          </cell>
          <cell r="I79">
            <v>860</v>
          </cell>
          <cell r="J79">
            <v>866</v>
          </cell>
          <cell r="K79">
            <v>640</v>
          </cell>
          <cell r="S79">
            <v>640</v>
          </cell>
          <cell r="U79">
            <v>0.03</v>
          </cell>
          <cell r="V79" t="str">
            <v>배전</v>
          </cell>
          <cell r="W79">
            <v>1.2E-2</v>
          </cell>
          <cell r="X79" t="str">
            <v>보인</v>
          </cell>
          <cell r="Y79">
            <v>2.9000000000000001E-2</v>
          </cell>
        </row>
        <row r="80">
          <cell r="A80">
            <v>80</v>
          </cell>
          <cell r="C80" t="str">
            <v>전선관</v>
          </cell>
          <cell r="D80" t="str">
            <v>ELPφ65</v>
          </cell>
          <cell r="E80" t="str">
            <v>m</v>
          </cell>
          <cell r="H80">
            <v>825</v>
          </cell>
          <cell r="I80">
            <v>1290</v>
          </cell>
          <cell r="J80">
            <v>866</v>
          </cell>
          <cell r="K80">
            <v>970</v>
          </cell>
          <cell r="S80">
            <v>970</v>
          </cell>
          <cell r="U80">
            <v>0.03</v>
          </cell>
          <cell r="V80" t="str">
            <v>배전</v>
          </cell>
          <cell r="W80">
            <v>1.4999999999999999E-2</v>
          </cell>
          <cell r="X80" t="str">
            <v>보인</v>
          </cell>
          <cell r="Y80">
            <v>3.5000000000000003E-2</v>
          </cell>
        </row>
        <row r="81">
          <cell r="A81">
            <v>81</v>
          </cell>
          <cell r="C81" t="str">
            <v>전선관</v>
          </cell>
          <cell r="D81" t="str">
            <v>ELPφ80</v>
          </cell>
          <cell r="E81" t="str">
            <v>m</v>
          </cell>
          <cell r="H81">
            <v>825</v>
          </cell>
          <cell r="I81">
            <v>1860</v>
          </cell>
          <cell r="J81">
            <v>867</v>
          </cell>
          <cell r="K81">
            <v>1300</v>
          </cell>
          <cell r="S81">
            <v>1300</v>
          </cell>
          <cell r="U81">
            <v>0.03</v>
          </cell>
          <cell r="V81" t="str">
            <v>배전</v>
          </cell>
          <cell r="W81">
            <v>1.4999999999999999E-2</v>
          </cell>
          <cell r="X81" t="str">
            <v>보인</v>
          </cell>
          <cell r="Y81">
            <v>3.5000000000000003E-2</v>
          </cell>
        </row>
        <row r="82">
          <cell r="A82">
            <v>82</v>
          </cell>
          <cell r="C82" t="str">
            <v>전선관</v>
          </cell>
          <cell r="D82" t="str">
            <v>ELPφ100</v>
          </cell>
          <cell r="E82" t="str">
            <v>m</v>
          </cell>
          <cell r="H82">
            <v>825</v>
          </cell>
          <cell r="I82">
            <v>2570</v>
          </cell>
          <cell r="J82">
            <v>867</v>
          </cell>
          <cell r="K82">
            <v>1600</v>
          </cell>
          <cell r="S82">
            <v>1600</v>
          </cell>
          <cell r="U82">
            <v>0.03</v>
          </cell>
          <cell r="V82" t="str">
            <v>배전</v>
          </cell>
          <cell r="W82">
            <v>1.7999999999999999E-2</v>
          </cell>
          <cell r="X82" t="str">
            <v>보인</v>
          </cell>
          <cell r="Y82">
            <v>5.7000000000000002E-2</v>
          </cell>
        </row>
        <row r="83">
          <cell r="A83">
            <v>83</v>
          </cell>
          <cell r="C83" t="str">
            <v>전선관</v>
          </cell>
          <cell r="D83" t="str">
            <v>ELPφ125</v>
          </cell>
          <cell r="E83" t="str">
            <v>m</v>
          </cell>
          <cell r="H83">
            <v>825</v>
          </cell>
          <cell r="I83">
            <v>3860</v>
          </cell>
          <cell r="J83">
            <v>867</v>
          </cell>
          <cell r="K83">
            <v>2540</v>
          </cell>
          <cell r="S83">
            <v>2540</v>
          </cell>
          <cell r="U83">
            <v>0.03</v>
          </cell>
          <cell r="V83" t="str">
            <v>배전</v>
          </cell>
          <cell r="W83">
            <v>2.5000000000000001E-2</v>
          </cell>
          <cell r="X83" t="str">
            <v>보인</v>
          </cell>
          <cell r="Y83">
            <v>7.6999999999999999E-2</v>
          </cell>
        </row>
        <row r="84">
          <cell r="A84">
            <v>84</v>
          </cell>
          <cell r="C84" t="str">
            <v>전선관</v>
          </cell>
          <cell r="D84" t="str">
            <v>ELPφ150</v>
          </cell>
          <cell r="E84" t="str">
            <v>m</v>
          </cell>
          <cell r="H84">
            <v>825</v>
          </cell>
          <cell r="I84">
            <v>4580</v>
          </cell>
          <cell r="J84">
            <v>867</v>
          </cell>
          <cell r="K84">
            <v>3280</v>
          </cell>
          <cell r="S84">
            <v>3280</v>
          </cell>
          <cell r="U84">
            <v>0.03</v>
          </cell>
          <cell r="V84" t="str">
            <v>배전</v>
          </cell>
          <cell r="W84">
            <v>0.03</v>
          </cell>
          <cell r="X84" t="str">
            <v>보인</v>
          </cell>
          <cell r="Y84">
            <v>9.7000000000000003E-2</v>
          </cell>
        </row>
        <row r="85">
          <cell r="A85">
            <v>85</v>
          </cell>
          <cell r="C85" t="str">
            <v>전선관</v>
          </cell>
          <cell r="D85" t="str">
            <v>ELPφ175</v>
          </cell>
          <cell r="E85" t="str">
            <v>m</v>
          </cell>
          <cell r="H85">
            <v>825</v>
          </cell>
          <cell r="I85">
            <v>6860</v>
          </cell>
          <cell r="J85">
            <v>867</v>
          </cell>
          <cell r="K85">
            <v>5350</v>
          </cell>
          <cell r="S85">
            <v>5350</v>
          </cell>
          <cell r="U85">
            <v>0.03</v>
          </cell>
          <cell r="V85" t="str">
            <v>배전</v>
          </cell>
          <cell r="W85">
            <v>3.5999999999999997E-2</v>
          </cell>
          <cell r="X85" t="str">
            <v>보인</v>
          </cell>
          <cell r="Y85">
            <v>0.11700000000000001</v>
          </cell>
        </row>
        <row r="86">
          <cell r="A86">
            <v>86</v>
          </cell>
          <cell r="C86" t="str">
            <v>전선관</v>
          </cell>
          <cell r="D86" t="str">
            <v>ELPφ200</v>
          </cell>
          <cell r="E86" t="str">
            <v>m</v>
          </cell>
          <cell r="H86">
            <v>825</v>
          </cell>
          <cell r="I86">
            <v>9150</v>
          </cell>
          <cell r="J86">
            <v>867</v>
          </cell>
          <cell r="K86">
            <v>6600</v>
          </cell>
          <cell r="S86">
            <v>6600</v>
          </cell>
          <cell r="U86">
            <v>0.03</v>
          </cell>
          <cell r="V86" t="str">
            <v>배전</v>
          </cell>
          <cell r="W86">
            <v>4.1000000000000002E-2</v>
          </cell>
          <cell r="X86" t="str">
            <v>보인</v>
          </cell>
          <cell r="Y86">
            <v>0.129</v>
          </cell>
        </row>
        <row r="87">
          <cell r="A87">
            <v>87</v>
          </cell>
          <cell r="S87" t="str">
            <v/>
          </cell>
        </row>
        <row r="88">
          <cell r="A88">
            <v>88</v>
          </cell>
          <cell r="S88" t="str">
            <v/>
          </cell>
        </row>
        <row r="89">
          <cell r="A89">
            <v>89</v>
          </cell>
          <cell r="C89" t="str">
            <v>FLEXIBLE  TUBE 1종</v>
          </cell>
          <cell r="D89" t="str">
            <v>고장력비방수  16C</v>
          </cell>
          <cell r="E89" t="str">
            <v>m</v>
          </cell>
          <cell r="H89">
            <v>821</v>
          </cell>
          <cell r="I89">
            <v>850</v>
          </cell>
          <cell r="J89">
            <v>869</v>
          </cell>
          <cell r="K89">
            <v>930</v>
          </cell>
          <cell r="S89">
            <v>850</v>
          </cell>
          <cell r="U89">
            <v>0.1</v>
          </cell>
          <cell r="V89" t="str">
            <v>내선</v>
          </cell>
          <cell r="W89">
            <v>3.9E-2</v>
          </cell>
        </row>
        <row r="90">
          <cell r="A90">
            <v>90</v>
          </cell>
          <cell r="C90" t="str">
            <v>FLEXIBLE  TUBE 1종</v>
          </cell>
          <cell r="D90" t="str">
            <v>고장력방수  16C</v>
          </cell>
          <cell r="E90" t="str">
            <v>m</v>
          </cell>
          <cell r="H90">
            <v>821</v>
          </cell>
          <cell r="I90">
            <v>1390</v>
          </cell>
          <cell r="J90">
            <v>869</v>
          </cell>
          <cell r="K90">
            <v>1300</v>
          </cell>
          <cell r="S90">
            <v>1300</v>
          </cell>
          <cell r="U90">
            <v>0.1</v>
          </cell>
          <cell r="V90" t="str">
            <v>내선</v>
          </cell>
          <cell r="W90">
            <v>3.9E-2</v>
          </cell>
        </row>
        <row r="91">
          <cell r="A91">
            <v>91</v>
          </cell>
          <cell r="C91" t="str">
            <v>FLEXIBLE  TUBE 1종</v>
          </cell>
          <cell r="D91" t="str">
            <v>고장력방수  22C</v>
          </cell>
          <cell r="E91" t="str">
            <v>m</v>
          </cell>
          <cell r="H91">
            <v>821</v>
          </cell>
          <cell r="I91">
            <v>1820</v>
          </cell>
          <cell r="J91">
            <v>869</v>
          </cell>
          <cell r="K91">
            <v>1610</v>
          </cell>
          <cell r="S91">
            <v>1610</v>
          </cell>
          <cell r="U91">
            <v>0.1</v>
          </cell>
          <cell r="V91" t="str">
            <v>내선</v>
          </cell>
          <cell r="W91">
            <v>4.9000000000000002E-2</v>
          </cell>
        </row>
        <row r="92">
          <cell r="A92">
            <v>92</v>
          </cell>
          <cell r="C92" t="str">
            <v>FLEXIBLE  TUBE 1종</v>
          </cell>
          <cell r="D92" t="str">
            <v>고장력방수  28C</v>
          </cell>
          <cell r="E92" t="str">
            <v>m</v>
          </cell>
          <cell r="H92">
            <v>821</v>
          </cell>
          <cell r="I92">
            <v>2170</v>
          </cell>
          <cell r="J92">
            <v>869</v>
          </cell>
          <cell r="K92">
            <v>2280</v>
          </cell>
          <cell r="S92">
            <v>2170</v>
          </cell>
          <cell r="U92">
            <v>0.1</v>
          </cell>
          <cell r="V92" t="str">
            <v>내선</v>
          </cell>
          <cell r="W92">
            <v>6.3E-2</v>
          </cell>
        </row>
        <row r="93">
          <cell r="A93">
            <v>93</v>
          </cell>
          <cell r="C93" t="str">
            <v>FLEXIBLE  TUBE 1종</v>
          </cell>
          <cell r="D93" t="str">
            <v>고장력방수  36C</v>
          </cell>
          <cell r="E93" t="str">
            <v>m</v>
          </cell>
          <cell r="H93">
            <v>821</v>
          </cell>
          <cell r="I93">
            <v>3270</v>
          </cell>
          <cell r="J93">
            <v>869</v>
          </cell>
          <cell r="K93">
            <v>3040</v>
          </cell>
          <cell r="S93">
            <v>3040</v>
          </cell>
          <cell r="U93">
            <v>0.1</v>
          </cell>
          <cell r="V93" t="str">
            <v>내선</v>
          </cell>
          <cell r="W93">
            <v>7.6999999999999999E-2</v>
          </cell>
        </row>
        <row r="94">
          <cell r="A94">
            <v>94</v>
          </cell>
          <cell r="C94" t="str">
            <v>FLEXIBLE  TUBE 1종</v>
          </cell>
          <cell r="D94" t="str">
            <v>고장력방수  42C</v>
          </cell>
          <cell r="E94" t="str">
            <v>m</v>
          </cell>
          <cell r="H94">
            <v>821</v>
          </cell>
          <cell r="I94">
            <v>5210</v>
          </cell>
          <cell r="J94">
            <v>869</v>
          </cell>
          <cell r="K94">
            <v>4750</v>
          </cell>
          <cell r="S94">
            <v>4750</v>
          </cell>
          <cell r="U94">
            <v>0.1</v>
          </cell>
          <cell r="V94" t="str">
            <v>내선</v>
          </cell>
          <cell r="W94">
            <v>9.0999999999999998E-2</v>
          </cell>
        </row>
        <row r="95">
          <cell r="A95">
            <v>95</v>
          </cell>
          <cell r="C95" t="str">
            <v>FLEXIBLE  TUBE 1종</v>
          </cell>
          <cell r="D95" t="str">
            <v>고장력방수 54C</v>
          </cell>
          <cell r="E95" t="str">
            <v>m</v>
          </cell>
          <cell r="H95">
            <v>821</v>
          </cell>
          <cell r="I95">
            <v>6200</v>
          </cell>
          <cell r="J95">
            <v>869</v>
          </cell>
          <cell r="K95">
            <v>6180</v>
          </cell>
          <cell r="S95">
            <v>6180</v>
          </cell>
          <cell r="U95">
            <v>0.1</v>
          </cell>
          <cell r="V95" t="str">
            <v>내선</v>
          </cell>
          <cell r="W95">
            <v>0.13</v>
          </cell>
        </row>
        <row r="96">
          <cell r="A96">
            <v>96</v>
          </cell>
          <cell r="C96" t="str">
            <v>FLEXIBLE  TUBE 1종</v>
          </cell>
          <cell r="D96" t="str">
            <v>고장력방수 70C</v>
          </cell>
          <cell r="E96" t="str">
            <v>m</v>
          </cell>
          <cell r="H96">
            <v>821</v>
          </cell>
          <cell r="I96">
            <v>13800</v>
          </cell>
          <cell r="J96">
            <v>869</v>
          </cell>
          <cell r="K96">
            <v>12350</v>
          </cell>
          <cell r="S96">
            <v>12350</v>
          </cell>
          <cell r="U96">
            <v>0.1</v>
          </cell>
          <cell r="V96" t="str">
            <v>내선</v>
          </cell>
          <cell r="W96">
            <v>0.15</v>
          </cell>
        </row>
        <row r="97">
          <cell r="A97">
            <v>97</v>
          </cell>
          <cell r="C97" t="str">
            <v>FLEXIBLE  TUBE 1종</v>
          </cell>
          <cell r="D97" t="str">
            <v>고장력방수 82C</v>
          </cell>
          <cell r="E97" t="str">
            <v>m</v>
          </cell>
          <cell r="H97">
            <v>821</v>
          </cell>
          <cell r="I97">
            <v>18700</v>
          </cell>
          <cell r="J97">
            <v>869</v>
          </cell>
          <cell r="K97">
            <v>18050</v>
          </cell>
          <cell r="S97">
            <v>18050</v>
          </cell>
          <cell r="U97">
            <v>0.1</v>
          </cell>
          <cell r="V97" t="str">
            <v>내선</v>
          </cell>
          <cell r="W97">
            <v>0.17</v>
          </cell>
        </row>
        <row r="98">
          <cell r="A98">
            <v>98</v>
          </cell>
          <cell r="C98" t="str">
            <v>FLEXIBLE  TUBE 1종</v>
          </cell>
          <cell r="D98" t="str">
            <v>고장력방수 104C</v>
          </cell>
          <cell r="E98" t="str">
            <v>m</v>
          </cell>
          <cell r="H98">
            <v>821</v>
          </cell>
          <cell r="I98">
            <v>27100</v>
          </cell>
          <cell r="J98">
            <v>869</v>
          </cell>
          <cell r="K98">
            <v>26650</v>
          </cell>
          <cell r="S98">
            <v>26650</v>
          </cell>
          <cell r="U98">
            <v>0.1</v>
          </cell>
          <cell r="V98" t="str">
            <v>내선</v>
          </cell>
          <cell r="W98">
            <v>0.2</v>
          </cell>
        </row>
        <row r="99">
          <cell r="A99">
            <v>99</v>
          </cell>
          <cell r="S99" t="str">
            <v/>
          </cell>
        </row>
        <row r="100">
          <cell r="A100">
            <v>100</v>
          </cell>
          <cell r="S100" t="str">
            <v/>
          </cell>
        </row>
        <row r="101">
          <cell r="A101">
            <v>101</v>
          </cell>
          <cell r="C101" t="str">
            <v>FLEXIBLE  TUBE 2종</v>
          </cell>
          <cell r="D101" t="str">
            <v>PLICA 방수 #15</v>
          </cell>
          <cell r="E101" t="str">
            <v>m</v>
          </cell>
          <cell r="H101">
            <v>822</v>
          </cell>
          <cell r="I101">
            <v>3320</v>
          </cell>
          <cell r="J101">
            <v>868</v>
          </cell>
          <cell r="K101">
            <v>3320</v>
          </cell>
          <cell r="S101">
            <v>3320</v>
          </cell>
          <cell r="U101">
            <v>0.1</v>
          </cell>
          <cell r="V101" t="str">
            <v>내선</v>
          </cell>
          <cell r="W101">
            <v>3.9E-2</v>
          </cell>
        </row>
        <row r="102">
          <cell r="A102">
            <v>102</v>
          </cell>
          <cell r="C102" t="str">
            <v>FLEXIBLE  TUBE 2종</v>
          </cell>
          <cell r="D102" t="str">
            <v>PLICA 방수 #17</v>
          </cell>
          <cell r="E102" t="str">
            <v>m</v>
          </cell>
          <cell r="H102">
            <v>822</v>
          </cell>
          <cell r="I102">
            <v>3720</v>
          </cell>
          <cell r="J102">
            <v>868</v>
          </cell>
          <cell r="K102">
            <v>3720</v>
          </cell>
          <cell r="S102">
            <v>3720</v>
          </cell>
          <cell r="U102">
            <v>0.1</v>
          </cell>
          <cell r="V102" t="str">
            <v>내선</v>
          </cell>
          <cell r="W102">
            <v>4.9000000000000002E-2</v>
          </cell>
        </row>
        <row r="103">
          <cell r="A103">
            <v>103</v>
          </cell>
          <cell r="C103" t="str">
            <v>FLEXIBLE  TUBE 2종</v>
          </cell>
          <cell r="D103" t="str">
            <v>PLICA 방수 #24</v>
          </cell>
          <cell r="E103" t="str">
            <v>m</v>
          </cell>
          <cell r="H103">
            <v>822</v>
          </cell>
          <cell r="I103">
            <v>4900</v>
          </cell>
          <cell r="J103">
            <v>868</v>
          </cell>
          <cell r="K103">
            <v>4900</v>
          </cell>
          <cell r="S103">
            <v>4900</v>
          </cell>
          <cell r="U103">
            <v>0.1</v>
          </cell>
          <cell r="V103" t="str">
            <v>내선</v>
          </cell>
          <cell r="W103">
            <v>6.3E-2</v>
          </cell>
        </row>
        <row r="104">
          <cell r="A104">
            <v>104</v>
          </cell>
          <cell r="C104" t="str">
            <v>FLEXIBLE  TUBE 2종</v>
          </cell>
          <cell r="D104" t="str">
            <v>PLICA 방수 #30</v>
          </cell>
          <cell r="E104" t="str">
            <v>m</v>
          </cell>
          <cell r="H104">
            <v>822</v>
          </cell>
          <cell r="I104">
            <v>6400</v>
          </cell>
          <cell r="J104">
            <v>868</v>
          </cell>
          <cell r="K104">
            <v>6400</v>
          </cell>
          <cell r="S104">
            <v>6400</v>
          </cell>
          <cell r="U104">
            <v>0.1</v>
          </cell>
          <cell r="V104" t="str">
            <v>내선</v>
          </cell>
          <cell r="W104">
            <v>7.6999999999999999E-2</v>
          </cell>
        </row>
        <row r="105">
          <cell r="A105">
            <v>105</v>
          </cell>
          <cell r="C105" t="str">
            <v>FLEXIBLE  TUBE 2종</v>
          </cell>
          <cell r="D105" t="str">
            <v>PLICA 방수 #38</v>
          </cell>
          <cell r="E105" t="str">
            <v>m</v>
          </cell>
          <cell r="H105">
            <v>822</v>
          </cell>
          <cell r="I105">
            <v>7800</v>
          </cell>
          <cell r="J105">
            <v>868</v>
          </cell>
          <cell r="K105">
            <v>7800</v>
          </cell>
          <cell r="S105">
            <v>7800</v>
          </cell>
          <cell r="U105">
            <v>0.1</v>
          </cell>
          <cell r="V105" t="str">
            <v>내선</v>
          </cell>
          <cell r="W105">
            <v>9.0999999999999998E-2</v>
          </cell>
        </row>
        <row r="106">
          <cell r="A106">
            <v>106</v>
          </cell>
          <cell r="C106" t="str">
            <v>FLEXIBLE  TUBE 2종</v>
          </cell>
          <cell r="D106" t="str">
            <v>PLICA 방수 #50</v>
          </cell>
          <cell r="E106" t="str">
            <v>m</v>
          </cell>
          <cell r="H106">
            <v>822</v>
          </cell>
          <cell r="I106">
            <v>11300</v>
          </cell>
          <cell r="J106">
            <v>868</v>
          </cell>
          <cell r="K106">
            <v>11300</v>
          </cell>
          <cell r="S106">
            <v>11300</v>
          </cell>
          <cell r="U106">
            <v>0.1</v>
          </cell>
          <cell r="V106" t="str">
            <v>내선</v>
          </cell>
          <cell r="W106">
            <v>0.13</v>
          </cell>
        </row>
        <row r="107">
          <cell r="A107">
            <v>107</v>
          </cell>
          <cell r="B107" t="str">
            <v>공율은</v>
          </cell>
          <cell r="C107" t="str">
            <v>FLEXIBLE  TUBE 2종</v>
          </cell>
          <cell r="D107" t="str">
            <v>PLICA 방수 #63</v>
          </cell>
          <cell r="E107" t="str">
            <v>m</v>
          </cell>
          <cell r="H107">
            <v>822</v>
          </cell>
          <cell r="I107">
            <v>19300</v>
          </cell>
          <cell r="J107">
            <v>868</v>
          </cell>
          <cell r="K107">
            <v>19300</v>
          </cell>
          <cell r="S107">
            <v>19300</v>
          </cell>
          <cell r="U107">
            <v>0.1</v>
          </cell>
          <cell r="V107" t="str">
            <v>내선</v>
          </cell>
          <cell r="W107">
            <v>0.1575</v>
          </cell>
        </row>
        <row r="108">
          <cell r="A108">
            <v>108</v>
          </cell>
          <cell r="B108" t="str">
            <v>0.0025</v>
          </cell>
          <cell r="C108" t="str">
            <v>FLEXIBLE  TUBE 2종</v>
          </cell>
          <cell r="D108" t="str">
            <v>PLICA 방수 #76</v>
          </cell>
          <cell r="E108" t="str">
            <v>m</v>
          </cell>
          <cell r="H108">
            <v>822</v>
          </cell>
          <cell r="I108">
            <v>25900</v>
          </cell>
          <cell r="J108">
            <v>868</v>
          </cell>
          <cell r="K108">
            <v>25900</v>
          </cell>
          <cell r="S108">
            <v>25900</v>
          </cell>
          <cell r="U108">
            <v>0.1</v>
          </cell>
          <cell r="V108" t="str">
            <v>내선</v>
          </cell>
          <cell r="W108">
            <v>0.19</v>
          </cell>
        </row>
        <row r="109">
          <cell r="A109">
            <v>109</v>
          </cell>
          <cell r="B109" t="str">
            <v>*직경</v>
          </cell>
          <cell r="C109" t="str">
            <v>FLEXIBLE  TUBE 2종</v>
          </cell>
          <cell r="D109" t="str">
            <v>PLICA 방수 #83</v>
          </cell>
          <cell r="E109" t="str">
            <v>m</v>
          </cell>
          <cell r="H109">
            <v>822</v>
          </cell>
          <cell r="I109">
            <v>40560</v>
          </cell>
          <cell r="J109">
            <v>868</v>
          </cell>
          <cell r="K109">
            <v>40560</v>
          </cell>
          <cell r="S109">
            <v>40560</v>
          </cell>
          <cell r="U109">
            <v>0.1</v>
          </cell>
          <cell r="V109" t="str">
            <v>내선</v>
          </cell>
          <cell r="W109">
            <v>0.20749999999999999</v>
          </cell>
        </row>
        <row r="110">
          <cell r="A110">
            <v>110</v>
          </cell>
          <cell r="B110" t="str">
            <v>임</v>
          </cell>
          <cell r="C110" t="str">
            <v>FLEXIBLE  TUBE 2종</v>
          </cell>
          <cell r="D110" t="str">
            <v>PLICA 방수 #101</v>
          </cell>
          <cell r="E110" t="str">
            <v>m</v>
          </cell>
          <cell r="H110">
            <v>822</v>
          </cell>
          <cell r="I110">
            <v>48670</v>
          </cell>
          <cell r="J110">
            <v>868</v>
          </cell>
          <cell r="K110">
            <v>48670</v>
          </cell>
          <cell r="S110">
            <v>48670</v>
          </cell>
          <cell r="U110">
            <v>0.1</v>
          </cell>
          <cell r="V110" t="str">
            <v>내선</v>
          </cell>
          <cell r="W110">
            <v>0.2525</v>
          </cell>
        </row>
        <row r="111">
          <cell r="A111">
            <v>111</v>
          </cell>
          <cell r="C111" t="str">
            <v>전선관 부속품비</v>
          </cell>
          <cell r="D111" t="str">
            <v>배관자재비의 15%</v>
          </cell>
          <cell r="E111" t="str">
            <v>식</v>
          </cell>
          <cell r="S111">
            <v>0</v>
          </cell>
        </row>
        <row r="112">
          <cell r="A112">
            <v>112</v>
          </cell>
          <cell r="C112" t="str">
            <v xml:space="preserve">전선 </v>
          </cell>
          <cell r="D112" t="str">
            <v>IV   1.2</v>
          </cell>
          <cell r="E112" t="str">
            <v>m</v>
          </cell>
          <cell r="H112">
            <v>794</v>
          </cell>
          <cell r="I112">
            <v>49</v>
          </cell>
          <cell r="J112">
            <v>842</v>
          </cell>
          <cell r="K112">
            <v>52</v>
          </cell>
          <cell r="S112">
            <v>49</v>
          </cell>
          <cell r="U112">
            <v>0.1</v>
          </cell>
          <cell r="V112" t="str">
            <v>내선</v>
          </cell>
          <cell r="W112">
            <v>0.01</v>
          </cell>
        </row>
        <row r="113">
          <cell r="A113">
            <v>113</v>
          </cell>
          <cell r="C113" t="str">
            <v xml:space="preserve">전선 </v>
          </cell>
          <cell r="D113" t="str">
            <v>IV   1.6</v>
          </cell>
          <cell r="E113" t="str">
            <v>m</v>
          </cell>
          <cell r="H113">
            <v>794</v>
          </cell>
          <cell r="I113">
            <v>79</v>
          </cell>
          <cell r="J113">
            <v>842</v>
          </cell>
          <cell r="K113">
            <v>85</v>
          </cell>
          <cell r="S113">
            <v>79</v>
          </cell>
          <cell r="U113">
            <v>0.1</v>
          </cell>
          <cell r="V113" t="str">
            <v>내선</v>
          </cell>
          <cell r="W113">
            <v>0.01</v>
          </cell>
        </row>
        <row r="114">
          <cell r="A114">
            <v>114</v>
          </cell>
          <cell r="B114" t="str">
            <v>관내바닥</v>
          </cell>
          <cell r="C114" t="str">
            <v xml:space="preserve">전선 </v>
          </cell>
          <cell r="D114" t="str">
            <v>IV   1.6</v>
          </cell>
          <cell r="E114" t="str">
            <v>m</v>
          </cell>
          <cell r="H114">
            <v>794</v>
          </cell>
          <cell r="I114">
            <v>79</v>
          </cell>
          <cell r="J114">
            <v>842</v>
          </cell>
          <cell r="K114">
            <v>85</v>
          </cell>
          <cell r="S114">
            <v>79</v>
          </cell>
          <cell r="U114">
            <v>0.1</v>
          </cell>
          <cell r="V114" t="str">
            <v>내선</v>
          </cell>
          <cell r="W114">
            <v>8.0000000000000002E-3</v>
          </cell>
        </row>
        <row r="115">
          <cell r="A115">
            <v>115</v>
          </cell>
          <cell r="C115" t="str">
            <v xml:space="preserve">전선 </v>
          </cell>
          <cell r="D115" t="str">
            <v>IV   2.0</v>
          </cell>
          <cell r="E115" t="str">
            <v>m</v>
          </cell>
          <cell r="H115">
            <v>794</v>
          </cell>
          <cell r="I115">
            <v>119</v>
          </cell>
          <cell r="J115">
            <v>842</v>
          </cell>
          <cell r="K115">
            <v>126</v>
          </cell>
          <cell r="S115">
            <v>119</v>
          </cell>
          <cell r="U115">
            <v>0.1</v>
          </cell>
          <cell r="V115" t="str">
            <v>내선</v>
          </cell>
          <cell r="W115">
            <v>0.01</v>
          </cell>
        </row>
        <row r="116">
          <cell r="A116">
            <v>116</v>
          </cell>
          <cell r="C116" t="str">
            <v xml:space="preserve">전선 </v>
          </cell>
          <cell r="D116" t="str">
            <v>IV   3.5sq</v>
          </cell>
          <cell r="E116" t="str">
            <v>m</v>
          </cell>
          <cell r="H116">
            <v>794</v>
          </cell>
          <cell r="I116">
            <v>147</v>
          </cell>
          <cell r="J116">
            <v>842</v>
          </cell>
          <cell r="K116">
            <v>159</v>
          </cell>
          <cell r="S116">
            <v>147</v>
          </cell>
          <cell r="U116">
            <v>0.1</v>
          </cell>
          <cell r="V116" t="str">
            <v>내선</v>
          </cell>
          <cell r="W116">
            <v>8.0000000000000002E-3</v>
          </cell>
        </row>
        <row r="117">
          <cell r="A117">
            <v>117</v>
          </cell>
          <cell r="C117" t="str">
            <v xml:space="preserve">전선 </v>
          </cell>
          <cell r="D117" t="str">
            <v>IV   5.5sq</v>
          </cell>
          <cell r="E117" t="str">
            <v>m</v>
          </cell>
          <cell r="H117">
            <v>794</v>
          </cell>
          <cell r="I117">
            <v>212</v>
          </cell>
          <cell r="J117">
            <v>842</v>
          </cell>
          <cell r="K117">
            <v>241</v>
          </cell>
          <cell r="S117">
            <v>212</v>
          </cell>
          <cell r="U117">
            <v>0.1</v>
          </cell>
          <cell r="V117" t="str">
            <v>내선</v>
          </cell>
          <cell r="W117">
            <v>0.01</v>
          </cell>
        </row>
        <row r="118">
          <cell r="A118">
            <v>118</v>
          </cell>
          <cell r="B118" t="str">
            <v>관내바닥</v>
          </cell>
          <cell r="C118" t="str">
            <v xml:space="preserve">전선 </v>
          </cell>
          <cell r="D118" t="str">
            <v>IV   5.5sq</v>
          </cell>
          <cell r="E118" t="str">
            <v>m</v>
          </cell>
          <cell r="H118">
            <v>794</v>
          </cell>
          <cell r="I118">
            <v>212</v>
          </cell>
          <cell r="J118">
            <v>842</v>
          </cell>
          <cell r="K118">
            <v>241</v>
          </cell>
          <cell r="S118">
            <v>212</v>
          </cell>
          <cell r="U118">
            <v>0.1</v>
          </cell>
          <cell r="V118" t="str">
            <v>내선</v>
          </cell>
          <cell r="W118">
            <v>8.0000000000000002E-3</v>
          </cell>
        </row>
        <row r="119">
          <cell r="A119">
            <v>119</v>
          </cell>
          <cell r="C119" t="str">
            <v xml:space="preserve">전선 </v>
          </cell>
          <cell r="D119" t="str">
            <v>IV   8sq</v>
          </cell>
          <cell r="E119" t="str">
            <v>m</v>
          </cell>
          <cell r="H119">
            <v>794</v>
          </cell>
          <cell r="I119">
            <v>316</v>
          </cell>
          <cell r="J119">
            <v>842</v>
          </cell>
          <cell r="K119">
            <v>341</v>
          </cell>
          <cell r="S119">
            <v>316</v>
          </cell>
          <cell r="U119">
            <v>0.1</v>
          </cell>
          <cell r="V119" t="str">
            <v>내선</v>
          </cell>
          <cell r="W119">
            <v>0.02</v>
          </cell>
        </row>
        <row r="120">
          <cell r="A120">
            <v>120</v>
          </cell>
          <cell r="B120" t="str">
            <v>관내바닥</v>
          </cell>
          <cell r="C120" t="str">
            <v xml:space="preserve">전선 </v>
          </cell>
          <cell r="D120" t="str">
            <v>IV   8sq</v>
          </cell>
          <cell r="E120" t="str">
            <v>m</v>
          </cell>
          <cell r="H120">
            <v>794</v>
          </cell>
          <cell r="I120">
            <v>316</v>
          </cell>
          <cell r="J120">
            <v>842</v>
          </cell>
          <cell r="K120">
            <v>341</v>
          </cell>
          <cell r="S120">
            <v>316</v>
          </cell>
          <cell r="U120">
            <v>0.1</v>
          </cell>
          <cell r="V120" t="str">
            <v>내선</v>
          </cell>
          <cell r="W120">
            <v>1.6E-2</v>
          </cell>
        </row>
        <row r="121">
          <cell r="A121">
            <v>121</v>
          </cell>
          <cell r="C121" t="str">
            <v xml:space="preserve">전선 </v>
          </cell>
          <cell r="D121" t="str">
            <v>IV   14sq</v>
          </cell>
          <cell r="E121" t="str">
            <v>m</v>
          </cell>
          <cell r="H121">
            <v>794</v>
          </cell>
          <cell r="I121">
            <v>548</v>
          </cell>
          <cell r="J121">
            <v>842</v>
          </cell>
          <cell r="K121">
            <v>669</v>
          </cell>
          <cell r="S121">
            <v>548</v>
          </cell>
          <cell r="U121">
            <v>0.1</v>
          </cell>
          <cell r="V121" t="str">
            <v>내선</v>
          </cell>
          <cell r="W121">
            <v>0.02</v>
          </cell>
        </row>
        <row r="122">
          <cell r="A122">
            <v>122</v>
          </cell>
          <cell r="C122" t="str">
            <v xml:space="preserve">전선 </v>
          </cell>
          <cell r="D122" t="str">
            <v>IV   22sq</v>
          </cell>
          <cell r="E122" t="str">
            <v>m</v>
          </cell>
          <cell r="H122">
            <v>794</v>
          </cell>
          <cell r="I122">
            <v>846</v>
          </cell>
          <cell r="J122">
            <v>842</v>
          </cell>
          <cell r="K122">
            <v>1022</v>
          </cell>
          <cell r="S122">
            <v>846</v>
          </cell>
          <cell r="U122">
            <v>0.1</v>
          </cell>
          <cell r="V122" t="str">
            <v>내선</v>
          </cell>
          <cell r="W122">
            <v>3.1E-2</v>
          </cell>
        </row>
        <row r="123">
          <cell r="A123">
            <v>123</v>
          </cell>
          <cell r="C123" t="str">
            <v xml:space="preserve">전선 </v>
          </cell>
          <cell r="E123" t="str">
            <v>m</v>
          </cell>
          <cell r="H123">
            <v>794</v>
          </cell>
          <cell r="J123">
            <v>842</v>
          </cell>
          <cell r="S123">
            <v>0</v>
          </cell>
          <cell r="U123">
            <v>0.1</v>
          </cell>
          <cell r="V123" t="str">
            <v>내선</v>
          </cell>
          <cell r="W123">
            <v>3.1E-2</v>
          </cell>
        </row>
        <row r="124">
          <cell r="A124">
            <v>124</v>
          </cell>
          <cell r="C124" t="str">
            <v xml:space="preserve">전선 </v>
          </cell>
          <cell r="D124" t="str">
            <v>IV   38sq</v>
          </cell>
          <cell r="E124" t="str">
            <v>m</v>
          </cell>
          <cell r="H124">
            <v>794</v>
          </cell>
          <cell r="I124">
            <v>1346</v>
          </cell>
          <cell r="J124">
            <v>842</v>
          </cell>
          <cell r="K124">
            <v>1627</v>
          </cell>
          <cell r="S124">
            <v>1346</v>
          </cell>
          <cell r="U124">
            <v>0.1</v>
          </cell>
          <cell r="V124" t="str">
            <v>내선</v>
          </cell>
          <cell r="W124">
            <v>3.1E-2</v>
          </cell>
        </row>
        <row r="125">
          <cell r="A125">
            <v>125</v>
          </cell>
          <cell r="C125" t="str">
            <v xml:space="preserve">전선 </v>
          </cell>
          <cell r="E125" t="str">
            <v>m</v>
          </cell>
          <cell r="H125">
            <v>794</v>
          </cell>
          <cell r="J125">
            <v>842</v>
          </cell>
          <cell r="S125">
            <v>0</v>
          </cell>
          <cell r="U125">
            <v>0.1</v>
          </cell>
          <cell r="V125" t="str">
            <v>내선</v>
          </cell>
          <cell r="W125">
            <v>5.1999999999999998E-2</v>
          </cell>
        </row>
        <row r="126">
          <cell r="A126">
            <v>126</v>
          </cell>
          <cell r="C126" t="str">
            <v xml:space="preserve">전선 </v>
          </cell>
          <cell r="D126" t="str">
            <v>IV   60sq</v>
          </cell>
          <cell r="E126" t="str">
            <v>m</v>
          </cell>
          <cell r="H126">
            <v>794</v>
          </cell>
          <cell r="I126">
            <v>2333</v>
          </cell>
          <cell r="J126">
            <v>842</v>
          </cell>
          <cell r="K126">
            <v>2763</v>
          </cell>
          <cell r="S126">
            <v>2333</v>
          </cell>
          <cell r="U126">
            <v>0.1</v>
          </cell>
          <cell r="V126" t="str">
            <v>내선</v>
          </cell>
          <cell r="W126">
            <v>5.1999999999999998E-2</v>
          </cell>
        </row>
        <row r="127">
          <cell r="A127">
            <v>127</v>
          </cell>
          <cell r="C127" t="str">
            <v xml:space="preserve">전선 </v>
          </cell>
          <cell r="E127" t="str">
            <v>m</v>
          </cell>
          <cell r="H127">
            <v>794</v>
          </cell>
          <cell r="J127">
            <v>842</v>
          </cell>
          <cell r="S127">
            <v>0</v>
          </cell>
          <cell r="U127">
            <v>0.1</v>
          </cell>
          <cell r="V127" t="str">
            <v>내선</v>
          </cell>
          <cell r="W127">
            <v>6.4000000000000001E-2</v>
          </cell>
        </row>
        <row r="128">
          <cell r="A128">
            <v>128</v>
          </cell>
          <cell r="C128" t="str">
            <v xml:space="preserve">전선 </v>
          </cell>
          <cell r="D128" t="str">
            <v>IV   100sq</v>
          </cell>
          <cell r="E128" t="str">
            <v>m</v>
          </cell>
          <cell r="H128">
            <v>794</v>
          </cell>
          <cell r="I128">
            <v>3606</v>
          </cell>
          <cell r="J128">
            <v>842</v>
          </cell>
          <cell r="K128">
            <v>4357</v>
          </cell>
          <cell r="S128">
            <v>3606</v>
          </cell>
          <cell r="U128">
            <v>0.1</v>
          </cell>
          <cell r="V128" t="str">
            <v>내선</v>
          </cell>
          <cell r="W128">
            <v>6.4000000000000001E-2</v>
          </cell>
        </row>
        <row r="129">
          <cell r="A129">
            <v>129</v>
          </cell>
          <cell r="C129" t="str">
            <v xml:space="preserve">전선 </v>
          </cell>
          <cell r="E129" t="str">
            <v>m</v>
          </cell>
          <cell r="H129">
            <v>794</v>
          </cell>
          <cell r="J129">
            <v>842</v>
          </cell>
          <cell r="S129">
            <v>0</v>
          </cell>
          <cell r="U129">
            <v>0.1</v>
          </cell>
          <cell r="V129" t="str">
            <v>내선</v>
          </cell>
          <cell r="W129">
            <v>8.7999999999999995E-2</v>
          </cell>
        </row>
        <row r="130">
          <cell r="A130">
            <v>130</v>
          </cell>
          <cell r="C130" t="str">
            <v xml:space="preserve">전선 </v>
          </cell>
          <cell r="D130" t="str">
            <v>IV   150sq</v>
          </cell>
          <cell r="E130" t="str">
            <v>m</v>
          </cell>
          <cell r="H130">
            <v>794</v>
          </cell>
          <cell r="I130">
            <v>5525</v>
          </cell>
          <cell r="K130">
            <v>6674</v>
          </cell>
          <cell r="S130">
            <v>5525</v>
          </cell>
          <cell r="U130">
            <v>0.1</v>
          </cell>
          <cell r="V130" t="str">
            <v>내선</v>
          </cell>
          <cell r="W130">
            <v>8.7999999999999995E-2</v>
          </cell>
        </row>
        <row r="131">
          <cell r="A131">
            <v>131</v>
          </cell>
          <cell r="C131" t="str">
            <v xml:space="preserve">전선 </v>
          </cell>
          <cell r="D131" t="str">
            <v>IV   200sq</v>
          </cell>
          <cell r="E131" t="str">
            <v>m</v>
          </cell>
          <cell r="H131">
            <v>794</v>
          </cell>
          <cell r="I131">
            <v>6935</v>
          </cell>
          <cell r="K131">
            <v>8378</v>
          </cell>
          <cell r="S131">
            <v>6935</v>
          </cell>
          <cell r="U131">
            <v>0.1</v>
          </cell>
          <cell r="V131" t="str">
            <v>내선</v>
          </cell>
          <cell r="W131">
            <v>0.107</v>
          </cell>
        </row>
        <row r="132">
          <cell r="A132">
            <v>132</v>
          </cell>
          <cell r="S132" t="str">
            <v/>
          </cell>
        </row>
        <row r="133">
          <cell r="A133">
            <v>133</v>
          </cell>
          <cell r="C133" t="str">
            <v xml:space="preserve">전선 </v>
          </cell>
          <cell r="D133" t="str">
            <v>HIV   1.2</v>
          </cell>
          <cell r="E133" t="str">
            <v>m</v>
          </cell>
          <cell r="H133">
            <v>794</v>
          </cell>
          <cell r="I133">
            <v>51</v>
          </cell>
          <cell r="J133">
            <v>842</v>
          </cell>
          <cell r="K133">
            <v>54</v>
          </cell>
          <cell r="S133">
            <v>51</v>
          </cell>
          <cell r="U133">
            <v>0.1</v>
          </cell>
          <cell r="V133" t="str">
            <v>내선</v>
          </cell>
          <cell r="W133">
            <v>0.01</v>
          </cell>
        </row>
        <row r="134">
          <cell r="A134">
            <v>134</v>
          </cell>
          <cell r="C134" t="str">
            <v xml:space="preserve">전선 </v>
          </cell>
          <cell r="D134" t="str">
            <v>HIV   1.6</v>
          </cell>
          <cell r="E134" t="str">
            <v>m</v>
          </cell>
          <cell r="H134">
            <v>794</v>
          </cell>
          <cell r="I134">
            <v>84</v>
          </cell>
          <cell r="J134">
            <v>842</v>
          </cell>
          <cell r="K134">
            <v>90</v>
          </cell>
          <cell r="S134">
            <v>84</v>
          </cell>
          <cell r="U134">
            <v>0.1</v>
          </cell>
          <cell r="V134" t="str">
            <v>내선</v>
          </cell>
          <cell r="W134">
            <v>0.01</v>
          </cell>
        </row>
        <row r="135">
          <cell r="A135">
            <v>135</v>
          </cell>
          <cell r="B135" t="str">
            <v>관내바닥</v>
          </cell>
          <cell r="C135" t="str">
            <v xml:space="preserve">전선 </v>
          </cell>
          <cell r="D135" t="str">
            <v>HIV   1.6</v>
          </cell>
          <cell r="E135" t="str">
            <v>m</v>
          </cell>
          <cell r="H135">
            <v>794</v>
          </cell>
          <cell r="I135">
            <v>84</v>
          </cell>
          <cell r="J135">
            <v>842</v>
          </cell>
          <cell r="K135">
            <v>90</v>
          </cell>
          <cell r="S135">
            <v>84</v>
          </cell>
          <cell r="U135">
            <v>0.1</v>
          </cell>
          <cell r="V135" t="str">
            <v>내선</v>
          </cell>
          <cell r="W135">
            <v>8.0000000000000002E-3</v>
          </cell>
        </row>
        <row r="136">
          <cell r="A136">
            <v>136</v>
          </cell>
          <cell r="C136" t="str">
            <v xml:space="preserve">전선 </v>
          </cell>
          <cell r="D136" t="str">
            <v>HIV   2.0</v>
          </cell>
          <cell r="E136" t="str">
            <v>m</v>
          </cell>
          <cell r="H136">
            <v>794</v>
          </cell>
          <cell r="I136">
            <v>124</v>
          </cell>
          <cell r="J136">
            <v>842</v>
          </cell>
          <cell r="K136">
            <v>132</v>
          </cell>
          <cell r="S136">
            <v>124</v>
          </cell>
          <cell r="U136">
            <v>0.1</v>
          </cell>
          <cell r="V136" t="str">
            <v>내선</v>
          </cell>
          <cell r="W136">
            <v>0.01</v>
          </cell>
        </row>
        <row r="137">
          <cell r="A137">
            <v>137</v>
          </cell>
          <cell r="B137" t="str">
            <v>관내바닥</v>
          </cell>
          <cell r="C137" t="str">
            <v xml:space="preserve">전선 </v>
          </cell>
          <cell r="D137" t="str">
            <v>HIV   2.0</v>
          </cell>
          <cell r="E137" t="str">
            <v>m</v>
          </cell>
          <cell r="H137">
            <v>794</v>
          </cell>
          <cell r="I137">
            <v>124</v>
          </cell>
          <cell r="J137">
            <v>842</v>
          </cell>
          <cell r="K137">
            <v>132</v>
          </cell>
          <cell r="S137">
            <v>124</v>
          </cell>
          <cell r="U137">
            <v>0.1</v>
          </cell>
          <cell r="V137" t="str">
            <v>내선</v>
          </cell>
          <cell r="W137">
            <v>8.0000000000000002E-3</v>
          </cell>
        </row>
        <row r="138">
          <cell r="A138">
            <v>138</v>
          </cell>
          <cell r="C138" t="str">
            <v xml:space="preserve">전선 </v>
          </cell>
          <cell r="D138" t="str">
            <v>HIV   5.5sq</v>
          </cell>
          <cell r="E138" t="str">
            <v>m</v>
          </cell>
          <cell r="H138">
            <v>762</v>
          </cell>
          <cell r="I138">
            <v>229</v>
          </cell>
          <cell r="J138">
            <v>842</v>
          </cell>
          <cell r="K138">
            <v>257</v>
          </cell>
          <cell r="S138">
            <v>229</v>
          </cell>
          <cell r="U138">
            <v>0.1</v>
          </cell>
          <cell r="V138" t="str">
            <v>내선</v>
          </cell>
          <cell r="W138">
            <v>0.01</v>
          </cell>
        </row>
        <row r="139">
          <cell r="A139">
            <v>139</v>
          </cell>
          <cell r="B139" t="str">
            <v>관내바닥</v>
          </cell>
          <cell r="C139" t="str">
            <v xml:space="preserve">전선 </v>
          </cell>
          <cell r="D139" t="str">
            <v>HIV   5.5sq</v>
          </cell>
          <cell r="E139" t="str">
            <v>m</v>
          </cell>
          <cell r="H139">
            <v>762</v>
          </cell>
          <cell r="I139">
            <v>229</v>
          </cell>
          <cell r="J139">
            <v>842</v>
          </cell>
          <cell r="K139">
            <v>257</v>
          </cell>
          <cell r="S139">
            <v>229</v>
          </cell>
          <cell r="U139">
            <v>0.1</v>
          </cell>
          <cell r="V139" t="str">
            <v>내선</v>
          </cell>
          <cell r="W139">
            <v>8.0000000000000002E-3</v>
          </cell>
        </row>
        <row r="140">
          <cell r="A140">
            <v>140</v>
          </cell>
          <cell r="C140" t="str">
            <v xml:space="preserve">전선 </v>
          </cell>
          <cell r="D140" t="str">
            <v>HIV   8sq</v>
          </cell>
          <cell r="E140" t="str">
            <v>m</v>
          </cell>
          <cell r="H140">
            <v>762</v>
          </cell>
          <cell r="I140">
            <v>325</v>
          </cell>
          <cell r="J140">
            <v>842</v>
          </cell>
          <cell r="K140">
            <v>365</v>
          </cell>
          <cell r="S140">
            <v>325</v>
          </cell>
          <cell r="U140">
            <v>0.1</v>
          </cell>
          <cell r="V140" t="str">
            <v>내선</v>
          </cell>
          <cell r="W140">
            <v>0.02</v>
          </cell>
        </row>
        <row r="141">
          <cell r="A141">
            <v>141</v>
          </cell>
          <cell r="B141" t="str">
            <v>관내바닥</v>
          </cell>
          <cell r="C141" t="str">
            <v xml:space="preserve">전선 </v>
          </cell>
          <cell r="D141" t="str">
            <v>HIV   8sq</v>
          </cell>
          <cell r="E141" t="str">
            <v>m</v>
          </cell>
          <cell r="H141">
            <v>762</v>
          </cell>
          <cell r="I141">
            <v>325</v>
          </cell>
          <cell r="J141">
            <v>842</v>
          </cell>
          <cell r="K141">
            <v>365</v>
          </cell>
          <cell r="S141">
            <v>325</v>
          </cell>
          <cell r="U141">
            <v>0.1</v>
          </cell>
          <cell r="V141" t="str">
            <v>내선</v>
          </cell>
          <cell r="W141">
            <v>1.6E-2</v>
          </cell>
        </row>
        <row r="142">
          <cell r="A142">
            <v>142</v>
          </cell>
          <cell r="C142" t="str">
            <v xml:space="preserve">전선 </v>
          </cell>
          <cell r="D142" t="str">
            <v>HIV   14sq</v>
          </cell>
          <cell r="E142" t="str">
            <v>m</v>
          </cell>
          <cell r="H142">
            <v>762</v>
          </cell>
          <cell r="I142">
            <v>641</v>
          </cell>
          <cell r="J142">
            <v>842</v>
          </cell>
          <cell r="K142">
            <v>718</v>
          </cell>
          <cell r="S142">
            <v>641</v>
          </cell>
          <cell r="U142">
            <v>0.1</v>
          </cell>
          <cell r="V142" t="str">
            <v>내선</v>
          </cell>
          <cell r="W142">
            <v>0.02</v>
          </cell>
        </row>
        <row r="143">
          <cell r="A143">
            <v>143</v>
          </cell>
          <cell r="B143" t="str">
            <v>관내바닥</v>
          </cell>
          <cell r="C143" t="str">
            <v xml:space="preserve">전선 </v>
          </cell>
          <cell r="D143" t="str">
            <v>HIV   14sq</v>
          </cell>
          <cell r="E143" t="str">
            <v>m</v>
          </cell>
          <cell r="H143">
            <v>762</v>
          </cell>
          <cell r="I143">
            <v>641</v>
          </cell>
          <cell r="J143">
            <v>842</v>
          </cell>
          <cell r="K143">
            <v>718</v>
          </cell>
          <cell r="S143">
            <v>641</v>
          </cell>
          <cell r="U143">
            <v>0.1</v>
          </cell>
          <cell r="V143" t="str">
            <v>내선</v>
          </cell>
          <cell r="W143">
            <v>1.6E-2</v>
          </cell>
        </row>
        <row r="144">
          <cell r="A144">
            <v>144</v>
          </cell>
          <cell r="C144" t="str">
            <v xml:space="preserve">전선 </v>
          </cell>
          <cell r="D144" t="str">
            <v>HIV   22sq</v>
          </cell>
          <cell r="E144" t="str">
            <v>m</v>
          </cell>
          <cell r="H144">
            <v>762</v>
          </cell>
          <cell r="I144">
            <v>976</v>
          </cell>
          <cell r="J144">
            <v>842</v>
          </cell>
          <cell r="K144">
            <v>1093</v>
          </cell>
          <cell r="S144">
            <v>976</v>
          </cell>
          <cell r="U144">
            <v>0.1</v>
          </cell>
          <cell r="V144" t="str">
            <v>내선</v>
          </cell>
          <cell r="W144">
            <v>3.1E-2</v>
          </cell>
        </row>
        <row r="145">
          <cell r="A145">
            <v>145</v>
          </cell>
          <cell r="C145" t="str">
            <v xml:space="preserve">전선 </v>
          </cell>
          <cell r="D145" t="str">
            <v>HIV   30sq</v>
          </cell>
          <cell r="E145" t="str">
            <v>m</v>
          </cell>
          <cell r="H145">
            <v>762</v>
          </cell>
          <cell r="I145">
            <v>1073</v>
          </cell>
          <cell r="J145">
            <v>842</v>
          </cell>
          <cell r="K145">
            <v>1322</v>
          </cell>
          <cell r="S145">
            <v>1073</v>
          </cell>
          <cell r="U145">
            <v>0.1</v>
          </cell>
          <cell r="V145" t="str">
            <v>내선</v>
          </cell>
          <cell r="W145">
            <v>3.1E-2</v>
          </cell>
        </row>
        <row r="146">
          <cell r="A146">
            <v>146</v>
          </cell>
          <cell r="C146" t="str">
            <v xml:space="preserve">전선 </v>
          </cell>
          <cell r="D146" t="str">
            <v>HIV   38sq</v>
          </cell>
          <cell r="E146" t="str">
            <v>m</v>
          </cell>
          <cell r="H146">
            <v>762</v>
          </cell>
          <cell r="I146">
            <v>1439</v>
          </cell>
          <cell r="J146">
            <v>842</v>
          </cell>
          <cell r="K146">
            <v>1740</v>
          </cell>
          <cell r="S146">
            <v>1439</v>
          </cell>
          <cell r="U146">
            <v>0.1</v>
          </cell>
          <cell r="V146" t="str">
            <v>내선</v>
          </cell>
          <cell r="W146">
            <v>3.1E-2</v>
          </cell>
        </row>
        <row r="147">
          <cell r="A147">
            <v>147</v>
          </cell>
          <cell r="C147" t="str">
            <v xml:space="preserve">전선 </v>
          </cell>
          <cell r="D147" t="str">
            <v>HIV   50sq</v>
          </cell>
          <cell r="E147" t="str">
            <v>m</v>
          </cell>
          <cell r="H147">
            <v>762</v>
          </cell>
          <cell r="I147">
            <v>2017</v>
          </cell>
          <cell r="J147">
            <v>842</v>
          </cell>
          <cell r="K147">
            <v>2437</v>
          </cell>
          <cell r="S147">
            <v>2017</v>
          </cell>
          <cell r="U147">
            <v>0.1</v>
          </cell>
          <cell r="V147" t="str">
            <v>내선</v>
          </cell>
          <cell r="W147">
            <v>5.1999999999999998E-2</v>
          </cell>
        </row>
        <row r="148">
          <cell r="A148">
            <v>148</v>
          </cell>
          <cell r="C148" t="str">
            <v xml:space="preserve">전선 </v>
          </cell>
          <cell r="D148" t="str">
            <v>HIV   60sq</v>
          </cell>
          <cell r="E148" t="str">
            <v>m</v>
          </cell>
          <cell r="H148">
            <v>762</v>
          </cell>
          <cell r="I148">
            <v>2447</v>
          </cell>
          <cell r="J148">
            <v>842</v>
          </cell>
          <cell r="K148">
            <v>2956</v>
          </cell>
          <cell r="S148">
            <v>2447</v>
          </cell>
          <cell r="U148">
            <v>0.1</v>
          </cell>
          <cell r="V148" t="str">
            <v>내선</v>
          </cell>
          <cell r="W148">
            <v>5.1999999999999998E-2</v>
          </cell>
        </row>
        <row r="149">
          <cell r="A149">
            <v>149</v>
          </cell>
          <cell r="C149" t="str">
            <v xml:space="preserve">전선 </v>
          </cell>
          <cell r="D149" t="str">
            <v>HIV   80sq</v>
          </cell>
          <cell r="E149" t="str">
            <v>m</v>
          </cell>
          <cell r="H149">
            <v>762</v>
          </cell>
          <cell r="I149">
            <v>3060</v>
          </cell>
          <cell r="J149">
            <v>842</v>
          </cell>
          <cell r="K149">
            <v>3697</v>
          </cell>
          <cell r="S149">
            <v>3060</v>
          </cell>
          <cell r="U149">
            <v>0.1</v>
          </cell>
          <cell r="V149" t="str">
            <v>내선</v>
          </cell>
          <cell r="W149">
            <v>6.4000000000000001E-2</v>
          </cell>
        </row>
        <row r="150">
          <cell r="A150">
            <v>150</v>
          </cell>
          <cell r="C150" t="str">
            <v xml:space="preserve">전선 </v>
          </cell>
          <cell r="D150" t="str">
            <v>HIV   100sq</v>
          </cell>
          <cell r="E150" t="str">
            <v>m</v>
          </cell>
          <cell r="H150">
            <v>762</v>
          </cell>
          <cell r="I150">
            <v>3858</v>
          </cell>
          <cell r="J150">
            <v>842</v>
          </cell>
          <cell r="K150">
            <v>4661</v>
          </cell>
          <cell r="S150">
            <v>3858</v>
          </cell>
          <cell r="U150">
            <v>0.1</v>
          </cell>
          <cell r="V150" t="str">
            <v>내선</v>
          </cell>
          <cell r="W150">
            <v>6.4000000000000001E-2</v>
          </cell>
        </row>
        <row r="151">
          <cell r="A151">
            <v>151</v>
          </cell>
          <cell r="C151" t="str">
            <v xml:space="preserve">전선 </v>
          </cell>
          <cell r="D151" t="str">
            <v>HIV   125sq</v>
          </cell>
          <cell r="E151" t="str">
            <v>m</v>
          </cell>
          <cell r="H151">
            <v>762</v>
          </cell>
          <cell r="I151">
            <v>4799</v>
          </cell>
          <cell r="J151">
            <v>842</v>
          </cell>
          <cell r="K151">
            <v>5798</v>
          </cell>
          <cell r="S151">
            <v>4799</v>
          </cell>
          <cell r="U151">
            <v>0.1</v>
          </cell>
          <cell r="V151" t="str">
            <v>내선</v>
          </cell>
          <cell r="W151">
            <v>8.7999999999999995E-2</v>
          </cell>
        </row>
        <row r="152">
          <cell r="A152">
            <v>152</v>
          </cell>
          <cell r="C152" t="str">
            <v xml:space="preserve">전선 </v>
          </cell>
          <cell r="D152" t="str">
            <v>HIV   150sq</v>
          </cell>
          <cell r="E152" t="str">
            <v>m</v>
          </cell>
          <cell r="H152">
            <v>762</v>
          </cell>
          <cell r="I152">
            <v>5911</v>
          </cell>
          <cell r="J152">
            <v>842</v>
          </cell>
          <cell r="K152">
            <v>7141</v>
          </cell>
          <cell r="S152">
            <v>5911</v>
          </cell>
          <cell r="U152">
            <v>0.1</v>
          </cell>
          <cell r="V152" t="str">
            <v>내선</v>
          </cell>
          <cell r="W152">
            <v>8.7999999999999995E-2</v>
          </cell>
        </row>
        <row r="153">
          <cell r="A153">
            <v>153</v>
          </cell>
          <cell r="C153" t="str">
            <v xml:space="preserve">전선 </v>
          </cell>
          <cell r="D153" t="str">
            <v>HIV   200sq</v>
          </cell>
          <cell r="E153" t="str">
            <v>m</v>
          </cell>
          <cell r="H153">
            <v>762</v>
          </cell>
          <cell r="I153">
            <v>7421</v>
          </cell>
          <cell r="J153">
            <v>842</v>
          </cell>
          <cell r="K153">
            <v>8964</v>
          </cell>
          <cell r="S153">
            <v>7421</v>
          </cell>
          <cell r="U153">
            <v>0.1</v>
          </cell>
          <cell r="V153" t="str">
            <v>내선</v>
          </cell>
          <cell r="W153">
            <v>0.107</v>
          </cell>
        </row>
        <row r="154">
          <cell r="A154">
            <v>154</v>
          </cell>
          <cell r="C154" t="str">
            <v xml:space="preserve">전선 </v>
          </cell>
          <cell r="D154" t="str">
            <v>HIV   250sq</v>
          </cell>
          <cell r="E154" t="str">
            <v>m</v>
          </cell>
          <cell r="H154">
            <v>762</v>
          </cell>
          <cell r="I154">
            <v>9300</v>
          </cell>
          <cell r="J154">
            <v>842</v>
          </cell>
          <cell r="K154">
            <v>11234</v>
          </cell>
          <cell r="S154">
            <v>9300</v>
          </cell>
          <cell r="U154">
            <v>0.1</v>
          </cell>
          <cell r="V154" t="str">
            <v>내선</v>
          </cell>
          <cell r="W154">
            <v>0.13</v>
          </cell>
        </row>
        <row r="155">
          <cell r="A155">
            <v>155</v>
          </cell>
          <cell r="C155" t="str">
            <v xml:space="preserve">전선 </v>
          </cell>
          <cell r="D155" t="str">
            <v>HIV   325sq</v>
          </cell>
          <cell r="E155" t="str">
            <v>m</v>
          </cell>
          <cell r="H155">
            <v>762</v>
          </cell>
          <cell r="I155">
            <v>12133</v>
          </cell>
          <cell r="J155">
            <v>842</v>
          </cell>
          <cell r="K155">
            <v>14656</v>
          </cell>
          <cell r="S155">
            <v>12133</v>
          </cell>
          <cell r="U155">
            <v>0.1</v>
          </cell>
          <cell r="V155" t="str">
            <v>내선</v>
          </cell>
          <cell r="W155">
            <v>0.16</v>
          </cell>
        </row>
        <row r="156">
          <cell r="A156">
            <v>156</v>
          </cell>
          <cell r="S156" t="str">
            <v/>
          </cell>
        </row>
        <row r="157">
          <cell r="A157">
            <v>157</v>
          </cell>
          <cell r="S157" t="str">
            <v/>
          </cell>
        </row>
        <row r="158">
          <cell r="A158">
            <v>158</v>
          </cell>
          <cell r="C158" t="str">
            <v xml:space="preserve">전선 </v>
          </cell>
          <cell r="D158" t="str">
            <v>GV   1.6</v>
          </cell>
          <cell r="E158" t="str">
            <v>m</v>
          </cell>
          <cell r="H158">
            <v>795</v>
          </cell>
          <cell r="I158">
            <v>171</v>
          </cell>
          <cell r="J158">
            <v>844</v>
          </cell>
          <cell r="K158">
            <v>177</v>
          </cell>
          <cell r="S158">
            <v>171</v>
          </cell>
          <cell r="U158">
            <v>0.1</v>
          </cell>
          <cell r="V158" t="str">
            <v>내선</v>
          </cell>
          <cell r="W158">
            <v>0.01</v>
          </cell>
        </row>
        <row r="159">
          <cell r="A159">
            <v>159</v>
          </cell>
          <cell r="B159" t="str">
            <v>관내바닥</v>
          </cell>
          <cell r="C159" t="str">
            <v xml:space="preserve">전선 </v>
          </cell>
          <cell r="D159" t="str">
            <v>GV   1.6</v>
          </cell>
          <cell r="E159" t="str">
            <v>m</v>
          </cell>
          <cell r="H159">
            <v>763</v>
          </cell>
          <cell r="I159">
            <v>171</v>
          </cell>
          <cell r="J159">
            <v>844</v>
          </cell>
          <cell r="K159">
            <v>177</v>
          </cell>
          <cell r="S159">
            <v>171</v>
          </cell>
          <cell r="U159">
            <v>0.1</v>
          </cell>
          <cell r="V159" t="str">
            <v>내선</v>
          </cell>
          <cell r="W159">
            <v>8.0000000000000002E-3</v>
          </cell>
        </row>
        <row r="160">
          <cell r="A160">
            <v>160</v>
          </cell>
          <cell r="C160" t="str">
            <v xml:space="preserve">전선 </v>
          </cell>
          <cell r="D160" t="str">
            <v>GV   2.0</v>
          </cell>
          <cell r="E160" t="str">
            <v>m</v>
          </cell>
          <cell r="H160">
            <v>763</v>
          </cell>
          <cell r="I160">
            <v>226</v>
          </cell>
          <cell r="J160">
            <v>844</v>
          </cell>
          <cell r="K160">
            <v>234</v>
          </cell>
          <cell r="S160">
            <v>226</v>
          </cell>
          <cell r="U160">
            <v>0.1</v>
          </cell>
          <cell r="V160" t="str">
            <v>내선</v>
          </cell>
          <cell r="W160">
            <v>0.01</v>
          </cell>
        </row>
        <row r="161">
          <cell r="A161">
            <v>161</v>
          </cell>
          <cell r="B161" t="str">
            <v>관내바닥</v>
          </cell>
          <cell r="C161" t="str">
            <v xml:space="preserve">전선 </v>
          </cell>
          <cell r="D161" t="str">
            <v>GV   2.0</v>
          </cell>
          <cell r="E161" t="str">
            <v>m</v>
          </cell>
          <cell r="H161">
            <v>763</v>
          </cell>
          <cell r="I161">
            <v>226</v>
          </cell>
          <cell r="J161">
            <v>844</v>
          </cell>
          <cell r="K161">
            <v>234</v>
          </cell>
          <cell r="S161">
            <v>226</v>
          </cell>
          <cell r="U161">
            <v>0.1</v>
          </cell>
          <cell r="V161" t="str">
            <v>내선</v>
          </cell>
          <cell r="W161">
            <v>8.0000000000000002E-3</v>
          </cell>
        </row>
        <row r="162">
          <cell r="A162">
            <v>162</v>
          </cell>
          <cell r="C162" t="str">
            <v xml:space="preserve">전선 </v>
          </cell>
          <cell r="D162" t="str">
            <v>GV   2.0sq</v>
          </cell>
          <cell r="E162" t="str">
            <v>m</v>
          </cell>
          <cell r="H162">
            <v>763</v>
          </cell>
          <cell r="I162">
            <v>205</v>
          </cell>
          <cell r="J162">
            <v>844</v>
          </cell>
          <cell r="K162">
            <v>212</v>
          </cell>
          <cell r="S162">
            <v>205</v>
          </cell>
          <cell r="U162">
            <v>0.1</v>
          </cell>
          <cell r="V162" t="str">
            <v>내선</v>
          </cell>
          <cell r="W162">
            <v>0.01</v>
          </cell>
        </row>
        <row r="163">
          <cell r="A163">
            <v>163</v>
          </cell>
          <cell r="B163" t="str">
            <v>관내바닥</v>
          </cell>
          <cell r="C163" t="str">
            <v xml:space="preserve">전선 </v>
          </cell>
          <cell r="D163" t="str">
            <v>GV   2.0sq</v>
          </cell>
          <cell r="E163" t="str">
            <v>m</v>
          </cell>
          <cell r="H163">
            <v>763</v>
          </cell>
          <cell r="I163">
            <v>205</v>
          </cell>
          <cell r="J163">
            <v>844</v>
          </cell>
          <cell r="K163">
            <v>212</v>
          </cell>
          <cell r="S163">
            <v>205</v>
          </cell>
          <cell r="U163">
            <v>0.1</v>
          </cell>
          <cell r="V163" t="str">
            <v>내선</v>
          </cell>
          <cell r="W163">
            <v>8.0000000000000002E-3</v>
          </cell>
        </row>
        <row r="164">
          <cell r="A164">
            <v>164</v>
          </cell>
          <cell r="C164" t="str">
            <v xml:space="preserve">전선 </v>
          </cell>
          <cell r="D164" t="str">
            <v>GV   3.5sq</v>
          </cell>
          <cell r="E164" t="str">
            <v>m</v>
          </cell>
          <cell r="H164">
            <v>763</v>
          </cell>
          <cell r="I164">
            <v>277</v>
          </cell>
          <cell r="J164">
            <v>844</v>
          </cell>
          <cell r="K164">
            <v>286</v>
          </cell>
          <cell r="S164">
            <v>277</v>
          </cell>
          <cell r="U164">
            <v>0.1</v>
          </cell>
          <cell r="V164" t="str">
            <v>내선</v>
          </cell>
          <cell r="W164">
            <v>0.01</v>
          </cell>
        </row>
        <row r="165">
          <cell r="A165">
            <v>165</v>
          </cell>
          <cell r="B165" t="str">
            <v>관내바닥</v>
          </cell>
          <cell r="C165" t="str">
            <v xml:space="preserve">전선 </v>
          </cell>
          <cell r="D165" t="str">
            <v>GV   3.5sq</v>
          </cell>
          <cell r="E165" t="str">
            <v>m</v>
          </cell>
          <cell r="H165">
            <v>763</v>
          </cell>
          <cell r="I165">
            <v>277</v>
          </cell>
          <cell r="J165">
            <v>844</v>
          </cell>
          <cell r="K165">
            <v>286</v>
          </cell>
          <cell r="S165">
            <v>277</v>
          </cell>
          <cell r="U165">
            <v>0.1</v>
          </cell>
          <cell r="V165" t="str">
            <v>내선</v>
          </cell>
          <cell r="W165">
            <v>8.0000000000000002E-3</v>
          </cell>
        </row>
        <row r="166">
          <cell r="A166">
            <v>166</v>
          </cell>
          <cell r="C166" t="str">
            <v xml:space="preserve">전선 </v>
          </cell>
          <cell r="D166" t="str">
            <v>GV   5.5sq</v>
          </cell>
          <cell r="E166" t="str">
            <v>m</v>
          </cell>
          <cell r="H166">
            <v>763</v>
          </cell>
          <cell r="I166">
            <v>377</v>
          </cell>
          <cell r="J166">
            <v>844</v>
          </cell>
          <cell r="K166">
            <v>388</v>
          </cell>
          <cell r="S166">
            <v>377</v>
          </cell>
          <cell r="U166">
            <v>0.1</v>
          </cell>
          <cell r="V166" t="str">
            <v>내선</v>
          </cell>
          <cell r="W166">
            <v>0.01</v>
          </cell>
        </row>
        <row r="167">
          <cell r="A167">
            <v>167</v>
          </cell>
          <cell r="B167" t="str">
            <v>관내바닥</v>
          </cell>
          <cell r="C167" t="str">
            <v xml:space="preserve">전선 </v>
          </cell>
          <cell r="D167" t="str">
            <v>GV   5.5sq</v>
          </cell>
          <cell r="E167" t="str">
            <v>m</v>
          </cell>
          <cell r="H167">
            <v>763</v>
          </cell>
          <cell r="I167">
            <v>377</v>
          </cell>
          <cell r="J167">
            <v>844</v>
          </cell>
          <cell r="K167">
            <v>388</v>
          </cell>
          <cell r="S167">
            <v>377</v>
          </cell>
          <cell r="U167">
            <v>0.1</v>
          </cell>
          <cell r="V167" t="str">
            <v>내선</v>
          </cell>
          <cell r="W167">
            <v>8.0000000000000002E-3</v>
          </cell>
        </row>
        <row r="168">
          <cell r="A168">
            <v>168</v>
          </cell>
          <cell r="C168" t="str">
            <v xml:space="preserve">전선 </v>
          </cell>
          <cell r="D168" t="str">
            <v>GV   8sq</v>
          </cell>
          <cell r="E168" t="str">
            <v>m</v>
          </cell>
          <cell r="H168">
            <v>763</v>
          </cell>
          <cell r="I168">
            <v>576</v>
          </cell>
          <cell r="J168">
            <v>844</v>
          </cell>
          <cell r="K168">
            <v>594</v>
          </cell>
          <cell r="S168">
            <v>576</v>
          </cell>
          <cell r="U168">
            <v>0.1</v>
          </cell>
          <cell r="V168" t="str">
            <v>내선</v>
          </cell>
          <cell r="W168">
            <v>0.02</v>
          </cell>
        </row>
        <row r="169">
          <cell r="A169">
            <v>169</v>
          </cell>
          <cell r="B169" t="str">
            <v>관내바닥</v>
          </cell>
          <cell r="C169" t="str">
            <v xml:space="preserve">전선 </v>
          </cell>
          <cell r="D169" t="str">
            <v>GV   8sq</v>
          </cell>
          <cell r="E169" t="str">
            <v>m</v>
          </cell>
          <cell r="H169">
            <v>763</v>
          </cell>
          <cell r="I169">
            <v>576</v>
          </cell>
          <cell r="J169">
            <v>844</v>
          </cell>
          <cell r="K169">
            <v>594</v>
          </cell>
          <cell r="S169">
            <v>576</v>
          </cell>
          <cell r="U169">
            <v>0.1</v>
          </cell>
          <cell r="V169" t="str">
            <v>내선</v>
          </cell>
          <cell r="W169">
            <v>1.6E-2</v>
          </cell>
        </row>
        <row r="170">
          <cell r="A170">
            <v>170</v>
          </cell>
          <cell r="C170" t="str">
            <v xml:space="preserve">전선 </v>
          </cell>
          <cell r="D170" t="str">
            <v>GV   14sq</v>
          </cell>
          <cell r="E170" t="str">
            <v>m</v>
          </cell>
          <cell r="H170">
            <v>763</v>
          </cell>
          <cell r="I170">
            <v>971</v>
          </cell>
          <cell r="J170">
            <v>844</v>
          </cell>
          <cell r="K170">
            <v>1002</v>
          </cell>
          <cell r="S170">
            <v>971</v>
          </cell>
          <cell r="U170">
            <v>0.1</v>
          </cell>
          <cell r="V170" t="str">
            <v>내선</v>
          </cell>
          <cell r="W170">
            <v>0.02</v>
          </cell>
        </row>
        <row r="171">
          <cell r="A171">
            <v>171</v>
          </cell>
          <cell r="C171" t="str">
            <v xml:space="preserve">전선 </v>
          </cell>
          <cell r="D171" t="str">
            <v>GV   22sq</v>
          </cell>
          <cell r="E171" t="str">
            <v>m</v>
          </cell>
          <cell r="H171">
            <v>763</v>
          </cell>
          <cell r="I171">
            <v>1348</v>
          </cell>
          <cell r="J171">
            <v>844</v>
          </cell>
          <cell r="K171">
            <v>1391</v>
          </cell>
          <cell r="S171">
            <v>1348</v>
          </cell>
          <cell r="U171">
            <v>0.1</v>
          </cell>
          <cell r="V171" t="str">
            <v>내선</v>
          </cell>
          <cell r="W171">
            <v>3.1E-2</v>
          </cell>
        </row>
        <row r="172">
          <cell r="A172">
            <v>172</v>
          </cell>
          <cell r="C172" t="str">
            <v xml:space="preserve">전선 </v>
          </cell>
          <cell r="E172" t="str">
            <v>m</v>
          </cell>
          <cell r="H172">
            <v>763</v>
          </cell>
          <cell r="I172">
            <v>1743</v>
          </cell>
          <cell r="J172">
            <v>844</v>
          </cell>
          <cell r="S172">
            <v>1743</v>
          </cell>
          <cell r="U172">
            <v>0.1</v>
          </cell>
          <cell r="V172" t="str">
            <v>내선</v>
          </cell>
          <cell r="W172">
            <v>3.1E-2</v>
          </cell>
        </row>
        <row r="173">
          <cell r="A173">
            <v>173</v>
          </cell>
          <cell r="C173" t="str">
            <v xml:space="preserve">전선 </v>
          </cell>
          <cell r="D173" t="str">
            <v>GV   38sq</v>
          </cell>
          <cell r="E173" t="str">
            <v>m</v>
          </cell>
          <cell r="H173">
            <v>763</v>
          </cell>
          <cell r="I173">
            <v>2032</v>
          </cell>
          <cell r="J173">
            <v>844</v>
          </cell>
          <cell r="K173">
            <v>2095</v>
          </cell>
          <cell r="S173">
            <v>2032</v>
          </cell>
          <cell r="U173">
            <v>0.1</v>
          </cell>
          <cell r="V173" t="str">
            <v>내선</v>
          </cell>
          <cell r="W173">
            <v>3.1E-2</v>
          </cell>
        </row>
        <row r="174">
          <cell r="A174">
            <v>174</v>
          </cell>
          <cell r="C174" t="str">
            <v xml:space="preserve">전선 </v>
          </cell>
          <cell r="E174" t="str">
            <v>m</v>
          </cell>
          <cell r="H174">
            <v>763</v>
          </cell>
          <cell r="I174">
            <v>2728</v>
          </cell>
          <cell r="J174">
            <v>844</v>
          </cell>
          <cell r="S174">
            <v>2728</v>
          </cell>
          <cell r="U174">
            <v>0.1</v>
          </cell>
          <cell r="V174" t="str">
            <v>내선</v>
          </cell>
          <cell r="W174">
            <v>5.1999999999999998E-2</v>
          </cell>
        </row>
        <row r="175">
          <cell r="A175">
            <v>175</v>
          </cell>
          <cell r="C175" t="str">
            <v xml:space="preserve">전선 </v>
          </cell>
          <cell r="D175" t="str">
            <v>GV   60sq</v>
          </cell>
          <cell r="E175" t="str">
            <v>m</v>
          </cell>
          <cell r="H175">
            <v>763</v>
          </cell>
          <cell r="I175">
            <v>3212</v>
          </cell>
          <cell r="J175">
            <v>844</v>
          </cell>
          <cell r="K175">
            <v>3312</v>
          </cell>
          <cell r="S175">
            <v>3212</v>
          </cell>
          <cell r="U175">
            <v>0.1</v>
          </cell>
          <cell r="V175" t="str">
            <v>내선</v>
          </cell>
          <cell r="W175">
            <v>5.1999999999999998E-2</v>
          </cell>
        </row>
        <row r="176">
          <cell r="A176">
            <v>176</v>
          </cell>
          <cell r="C176" t="str">
            <v xml:space="preserve">전선 </v>
          </cell>
          <cell r="E176" t="str">
            <v>m</v>
          </cell>
          <cell r="H176">
            <v>763</v>
          </cell>
          <cell r="I176">
            <v>4099</v>
          </cell>
          <cell r="J176">
            <v>844</v>
          </cell>
          <cell r="S176">
            <v>4099</v>
          </cell>
          <cell r="U176">
            <v>0.1</v>
          </cell>
          <cell r="V176" t="str">
            <v>내선</v>
          </cell>
          <cell r="W176">
            <v>6.4000000000000001E-2</v>
          </cell>
        </row>
        <row r="177">
          <cell r="A177">
            <v>177</v>
          </cell>
          <cell r="C177" t="str">
            <v xml:space="preserve">전선 </v>
          </cell>
          <cell r="D177" t="str">
            <v>GV   100sq</v>
          </cell>
          <cell r="E177" t="str">
            <v>m</v>
          </cell>
          <cell r="H177">
            <v>763</v>
          </cell>
          <cell r="I177">
            <v>4785</v>
          </cell>
          <cell r="J177">
            <v>844</v>
          </cell>
          <cell r="K177">
            <v>4934</v>
          </cell>
          <cell r="S177">
            <v>4785</v>
          </cell>
          <cell r="U177">
            <v>0.1</v>
          </cell>
          <cell r="V177" t="str">
            <v>내선</v>
          </cell>
          <cell r="W177">
            <v>6.4000000000000001E-2</v>
          </cell>
        </row>
        <row r="178">
          <cell r="A178">
            <v>178</v>
          </cell>
          <cell r="S178" t="str">
            <v/>
          </cell>
        </row>
        <row r="179">
          <cell r="A179">
            <v>179</v>
          </cell>
          <cell r="S179" t="str">
            <v/>
          </cell>
        </row>
        <row r="180">
          <cell r="A180">
            <v>180</v>
          </cell>
          <cell r="C180" t="str">
            <v>전화선</v>
          </cell>
          <cell r="D180" t="str">
            <v>TIV 0.8/2C</v>
          </cell>
          <cell r="E180" t="str">
            <v>m</v>
          </cell>
          <cell r="H180">
            <v>811</v>
          </cell>
          <cell r="I180">
            <v>80</v>
          </cell>
          <cell r="J180">
            <v>854</v>
          </cell>
          <cell r="K180">
            <v>75</v>
          </cell>
          <cell r="S180">
            <v>75</v>
          </cell>
          <cell r="U180">
            <v>0.1</v>
          </cell>
          <cell r="V180" t="str">
            <v>통내</v>
          </cell>
          <cell r="W180">
            <v>1.4999999999999999E-2</v>
          </cell>
        </row>
        <row r="181">
          <cell r="A181">
            <v>181</v>
          </cell>
          <cell r="C181" t="str">
            <v>전화선</v>
          </cell>
          <cell r="D181" t="str">
            <v>TIV 0.8/2C×2</v>
          </cell>
          <cell r="E181" t="str">
            <v>m</v>
          </cell>
          <cell r="H181">
            <v>811</v>
          </cell>
          <cell r="I181">
            <v>160</v>
          </cell>
          <cell r="J181">
            <v>854</v>
          </cell>
          <cell r="K181">
            <v>150</v>
          </cell>
          <cell r="S181">
            <v>150</v>
          </cell>
          <cell r="U181">
            <v>0.1</v>
          </cell>
          <cell r="V181" t="str">
            <v>통내</v>
          </cell>
          <cell r="W181">
            <v>2.7E-2</v>
          </cell>
        </row>
        <row r="182">
          <cell r="A182">
            <v>182</v>
          </cell>
          <cell r="C182" t="str">
            <v>전화선</v>
          </cell>
          <cell r="D182" t="str">
            <v>TIV 0.8/2C×3</v>
          </cell>
          <cell r="E182" t="str">
            <v>m</v>
          </cell>
          <cell r="H182">
            <v>811</v>
          </cell>
          <cell r="I182">
            <v>240</v>
          </cell>
          <cell r="J182">
            <v>854</v>
          </cell>
          <cell r="K182">
            <v>225</v>
          </cell>
          <cell r="S182">
            <v>225</v>
          </cell>
          <cell r="U182">
            <v>0.1</v>
          </cell>
          <cell r="V182" t="str">
            <v>통내</v>
          </cell>
          <cell r="W182">
            <v>3.5999999999999997E-2</v>
          </cell>
        </row>
        <row r="183">
          <cell r="A183">
            <v>183</v>
          </cell>
          <cell r="C183" t="str">
            <v>전화선</v>
          </cell>
          <cell r="D183" t="str">
            <v>TIV 0.8/2C×4</v>
          </cell>
          <cell r="E183" t="str">
            <v>m</v>
          </cell>
          <cell r="H183">
            <v>811</v>
          </cell>
          <cell r="I183">
            <v>320</v>
          </cell>
          <cell r="J183">
            <v>854</v>
          </cell>
          <cell r="K183">
            <v>300</v>
          </cell>
          <cell r="S183">
            <v>300</v>
          </cell>
          <cell r="U183">
            <v>0.1</v>
          </cell>
          <cell r="V183" t="str">
            <v>통내</v>
          </cell>
          <cell r="W183">
            <v>4.8000000000000001E-2</v>
          </cell>
        </row>
        <row r="184">
          <cell r="A184">
            <v>184</v>
          </cell>
          <cell r="C184" t="str">
            <v>전화선</v>
          </cell>
          <cell r="D184" t="str">
            <v>TIV 0.8/2C×6</v>
          </cell>
          <cell r="E184" t="str">
            <v>m</v>
          </cell>
          <cell r="H184">
            <v>811</v>
          </cell>
          <cell r="I184">
            <v>480</v>
          </cell>
          <cell r="J184">
            <v>854</v>
          </cell>
          <cell r="K184">
            <v>450</v>
          </cell>
          <cell r="S184">
            <v>450</v>
          </cell>
          <cell r="U184">
            <v>0.1</v>
          </cell>
          <cell r="V184" t="str">
            <v>통내</v>
          </cell>
          <cell r="W184">
            <v>7.1999999999999995E-2</v>
          </cell>
        </row>
        <row r="185">
          <cell r="A185">
            <v>185</v>
          </cell>
          <cell r="C185" t="str">
            <v>전화선</v>
          </cell>
          <cell r="D185" t="str">
            <v>TIV 0.8/2C×8</v>
          </cell>
          <cell r="E185" t="str">
            <v>m</v>
          </cell>
          <cell r="H185">
            <v>811</v>
          </cell>
          <cell r="I185">
            <v>640</v>
          </cell>
          <cell r="J185">
            <v>854</v>
          </cell>
          <cell r="K185">
            <v>600</v>
          </cell>
          <cell r="S185">
            <v>600</v>
          </cell>
          <cell r="U185">
            <v>0.1</v>
          </cell>
          <cell r="V185" t="str">
            <v>통내</v>
          </cell>
          <cell r="W185">
            <v>9.6000000000000002E-2</v>
          </cell>
        </row>
        <row r="186">
          <cell r="A186">
            <v>186</v>
          </cell>
          <cell r="C186" t="str">
            <v>전화선</v>
          </cell>
          <cell r="D186" t="str">
            <v>TIV 0.8/2C×10</v>
          </cell>
          <cell r="E186" t="str">
            <v>m</v>
          </cell>
          <cell r="H186">
            <v>811</v>
          </cell>
          <cell r="I186">
            <v>800</v>
          </cell>
          <cell r="J186">
            <v>854</v>
          </cell>
          <cell r="K186">
            <v>750</v>
          </cell>
          <cell r="S186">
            <v>750</v>
          </cell>
          <cell r="U186">
            <v>0.1</v>
          </cell>
          <cell r="V186" t="str">
            <v>통내</v>
          </cell>
          <cell r="W186">
            <v>0.12</v>
          </cell>
        </row>
        <row r="187">
          <cell r="A187">
            <v>187</v>
          </cell>
          <cell r="C187" t="str">
            <v>전화선</v>
          </cell>
          <cell r="D187" t="str">
            <v>TIV 0.8/2C×12</v>
          </cell>
          <cell r="E187" t="str">
            <v>m</v>
          </cell>
          <cell r="H187">
            <v>811</v>
          </cell>
          <cell r="I187">
            <v>960</v>
          </cell>
          <cell r="J187">
            <v>854</v>
          </cell>
          <cell r="K187">
            <v>900</v>
          </cell>
          <cell r="S187">
            <v>900</v>
          </cell>
          <cell r="U187">
            <v>0.1</v>
          </cell>
          <cell r="V187" t="str">
            <v>통내</v>
          </cell>
          <cell r="W187">
            <v>0.14400000000000002</v>
          </cell>
        </row>
        <row r="188">
          <cell r="A188">
            <v>188</v>
          </cell>
          <cell r="C188" t="str">
            <v>전화선</v>
          </cell>
          <cell r="D188" t="str">
            <v>TIV 0.8/2C×14</v>
          </cell>
          <cell r="E188" t="str">
            <v>m</v>
          </cell>
          <cell r="H188">
            <v>811</v>
          </cell>
          <cell r="I188">
            <v>1120</v>
          </cell>
          <cell r="J188">
            <v>854</v>
          </cell>
          <cell r="K188">
            <v>1050</v>
          </cell>
          <cell r="S188">
            <v>1050</v>
          </cell>
          <cell r="U188">
            <v>0.1</v>
          </cell>
          <cell r="V188" t="str">
            <v>통내</v>
          </cell>
          <cell r="W188">
            <v>0.16800000000000001</v>
          </cell>
        </row>
        <row r="189">
          <cell r="A189">
            <v>189</v>
          </cell>
          <cell r="C189" t="str">
            <v>전화선</v>
          </cell>
          <cell r="D189" t="str">
            <v>TIV 0.8/2C×16</v>
          </cell>
          <cell r="E189" t="str">
            <v>m</v>
          </cell>
          <cell r="H189">
            <v>811</v>
          </cell>
          <cell r="I189">
            <v>1280</v>
          </cell>
          <cell r="J189">
            <v>854</v>
          </cell>
          <cell r="K189">
            <v>1200</v>
          </cell>
          <cell r="S189">
            <v>1200</v>
          </cell>
          <cell r="U189">
            <v>0.1</v>
          </cell>
          <cell r="V189" t="str">
            <v>통내</v>
          </cell>
          <cell r="W189">
            <v>0.192</v>
          </cell>
        </row>
        <row r="190">
          <cell r="A190">
            <v>190</v>
          </cell>
          <cell r="S190" t="str">
            <v/>
          </cell>
        </row>
        <row r="191">
          <cell r="A191">
            <v>191</v>
          </cell>
          <cell r="C191" t="str">
            <v>전화선</v>
          </cell>
          <cell r="D191" t="str">
            <v>TOV 1.0/2C</v>
          </cell>
          <cell r="E191" t="str">
            <v>m</v>
          </cell>
          <cell r="H191">
            <v>811</v>
          </cell>
          <cell r="I191">
            <v>151</v>
          </cell>
          <cell r="J191">
            <v>854</v>
          </cell>
          <cell r="K191">
            <v>114</v>
          </cell>
          <cell r="S191">
            <v>114</v>
          </cell>
          <cell r="U191">
            <v>0.1</v>
          </cell>
          <cell r="V191" t="str">
            <v>통내</v>
          </cell>
          <cell r="W191">
            <v>1.4999999999999999E-2</v>
          </cell>
        </row>
        <row r="192">
          <cell r="A192">
            <v>192</v>
          </cell>
          <cell r="C192" t="str">
            <v>전화선</v>
          </cell>
          <cell r="D192" t="str">
            <v>TOV 1.2/2C</v>
          </cell>
          <cell r="E192" t="str">
            <v>m</v>
          </cell>
          <cell r="H192">
            <v>811</v>
          </cell>
          <cell r="I192">
            <v>158</v>
          </cell>
          <cell r="J192">
            <v>854</v>
          </cell>
          <cell r="K192">
            <v>140</v>
          </cell>
          <cell r="S192">
            <v>140</v>
          </cell>
          <cell r="U192">
            <v>0.1</v>
          </cell>
          <cell r="V192" t="str">
            <v>통내</v>
          </cell>
          <cell r="W192">
            <v>1.4999999999999999E-2</v>
          </cell>
        </row>
        <row r="193">
          <cell r="A193">
            <v>193</v>
          </cell>
          <cell r="S193" t="str">
            <v/>
          </cell>
        </row>
        <row r="194">
          <cell r="A194">
            <v>194</v>
          </cell>
          <cell r="S194" t="str">
            <v/>
          </cell>
        </row>
        <row r="195">
          <cell r="A195">
            <v>195</v>
          </cell>
          <cell r="H195">
            <v>799</v>
          </cell>
          <cell r="I195">
            <v>5071</v>
          </cell>
          <cell r="J195">
            <v>851</v>
          </cell>
          <cell r="S195" t="str">
            <v/>
          </cell>
        </row>
        <row r="196">
          <cell r="A196">
            <v>196</v>
          </cell>
          <cell r="C196" t="str">
            <v>고압케이블</v>
          </cell>
          <cell r="D196" t="str">
            <v>3.3KV CV8sq/1C</v>
          </cell>
          <cell r="E196" t="str">
            <v>m</v>
          </cell>
          <cell r="H196">
            <v>799</v>
          </cell>
          <cell r="I196">
            <v>1378</v>
          </cell>
          <cell r="J196">
            <v>851</v>
          </cell>
          <cell r="K196">
            <v>1944</v>
          </cell>
          <cell r="S196">
            <v>1378</v>
          </cell>
          <cell r="U196">
            <v>0.05</v>
          </cell>
          <cell r="V196" t="str">
            <v>고케</v>
          </cell>
          <cell r="W196">
            <v>1.5400000000000002E-2</v>
          </cell>
        </row>
        <row r="197">
          <cell r="A197">
            <v>197</v>
          </cell>
          <cell r="C197" t="str">
            <v>고압케이블</v>
          </cell>
          <cell r="D197" t="str">
            <v>3.3KV CV14sq/1C</v>
          </cell>
          <cell r="E197" t="str">
            <v>m</v>
          </cell>
          <cell r="H197">
            <v>799</v>
          </cell>
          <cell r="I197">
            <v>1767</v>
          </cell>
          <cell r="J197">
            <v>851</v>
          </cell>
          <cell r="K197">
            <v>2577</v>
          </cell>
          <cell r="S197">
            <v>1767</v>
          </cell>
          <cell r="U197">
            <v>0.05</v>
          </cell>
          <cell r="V197" t="str">
            <v>고케</v>
          </cell>
          <cell r="W197">
            <v>2.2000000000000002E-2</v>
          </cell>
        </row>
        <row r="198">
          <cell r="A198">
            <v>198</v>
          </cell>
          <cell r="C198" t="str">
            <v>고압케이블</v>
          </cell>
          <cell r="D198" t="str">
            <v>3.3KV CV22sq/1C</v>
          </cell>
          <cell r="E198" t="str">
            <v>m</v>
          </cell>
          <cell r="H198">
            <v>799</v>
          </cell>
          <cell r="I198">
            <v>2129</v>
          </cell>
          <cell r="J198">
            <v>851</v>
          </cell>
          <cell r="K198">
            <v>3017</v>
          </cell>
          <cell r="S198">
            <v>2129</v>
          </cell>
          <cell r="U198">
            <v>0.05</v>
          </cell>
          <cell r="V198" t="str">
            <v>고케</v>
          </cell>
          <cell r="W198">
            <v>2.86E-2</v>
          </cell>
        </row>
        <row r="199">
          <cell r="A199">
            <v>199</v>
          </cell>
          <cell r="C199" t="str">
            <v>고압케이블</v>
          </cell>
          <cell r="E199" t="str">
            <v>m</v>
          </cell>
          <cell r="H199">
            <v>799</v>
          </cell>
          <cell r="I199">
            <v>2567</v>
          </cell>
          <cell r="J199">
            <v>851</v>
          </cell>
          <cell r="S199">
            <v>2567</v>
          </cell>
          <cell r="U199">
            <v>0.05</v>
          </cell>
          <cell r="V199" t="str">
            <v>고케</v>
          </cell>
          <cell r="W199">
            <v>3.3000000000000002E-2</v>
          </cell>
        </row>
        <row r="200">
          <cell r="A200">
            <v>200</v>
          </cell>
          <cell r="C200" t="str">
            <v>고압케이블</v>
          </cell>
          <cell r="D200" t="str">
            <v>3.3KV CV38sq/1C</v>
          </cell>
          <cell r="E200" t="str">
            <v>m</v>
          </cell>
          <cell r="H200">
            <v>799</v>
          </cell>
          <cell r="I200">
            <v>3088</v>
          </cell>
          <cell r="J200">
            <v>851</v>
          </cell>
          <cell r="K200">
            <v>4223</v>
          </cell>
          <cell r="S200">
            <v>3088</v>
          </cell>
          <cell r="U200">
            <v>0.05</v>
          </cell>
          <cell r="V200" t="str">
            <v>고케</v>
          </cell>
          <cell r="W200">
            <v>3.9600000000000003E-2</v>
          </cell>
        </row>
        <row r="201">
          <cell r="A201">
            <v>201</v>
          </cell>
          <cell r="C201" t="str">
            <v>고압케이블</v>
          </cell>
          <cell r="E201" t="str">
            <v>m</v>
          </cell>
          <cell r="H201">
            <v>799</v>
          </cell>
          <cell r="I201">
            <v>3803</v>
          </cell>
          <cell r="J201">
            <v>851</v>
          </cell>
          <cell r="S201">
            <v>3803</v>
          </cell>
          <cell r="U201">
            <v>0.05</v>
          </cell>
          <cell r="V201" t="str">
            <v>고케</v>
          </cell>
          <cell r="W201">
            <v>4.7300000000000002E-2</v>
          </cell>
        </row>
        <row r="202">
          <cell r="A202">
            <v>202</v>
          </cell>
          <cell r="C202" t="str">
            <v>고압케이블</v>
          </cell>
          <cell r="D202" t="str">
            <v>3.3KV CV60sq/1C</v>
          </cell>
          <cell r="E202" t="str">
            <v>m</v>
          </cell>
          <cell r="H202">
            <v>799</v>
          </cell>
          <cell r="I202">
            <v>4611</v>
          </cell>
          <cell r="J202">
            <v>851</v>
          </cell>
          <cell r="K202">
            <v>5619</v>
          </cell>
          <cell r="S202">
            <v>4611</v>
          </cell>
          <cell r="U202">
            <v>0.05</v>
          </cell>
          <cell r="V202" t="str">
            <v>고케</v>
          </cell>
          <cell r="W202">
            <v>5.3900000000000003E-2</v>
          </cell>
        </row>
        <row r="203">
          <cell r="A203">
            <v>203</v>
          </cell>
          <cell r="C203" t="str">
            <v>고압케이블</v>
          </cell>
          <cell r="E203" t="str">
            <v>m</v>
          </cell>
          <cell r="H203">
            <v>799</v>
          </cell>
          <cell r="I203">
            <v>5071</v>
          </cell>
          <cell r="J203">
            <v>851</v>
          </cell>
          <cell r="S203">
            <v>5071</v>
          </cell>
          <cell r="U203">
            <v>0.05</v>
          </cell>
          <cell r="V203" t="str">
            <v>고케</v>
          </cell>
          <cell r="W203">
            <v>6.6000000000000003E-2</v>
          </cell>
        </row>
        <row r="204">
          <cell r="A204">
            <v>204</v>
          </cell>
          <cell r="C204" t="str">
            <v>고압케이블</v>
          </cell>
          <cell r="D204" t="str">
            <v>3.3KV CV100sq/1C</v>
          </cell>
          <cell r="E204" t="str">
            <v>m</v>
          </cell>
          <cell r="H204">
            <v>799</v>
          </cell>
          <cell r="I204">
            <v>6052</v>
          </cell>
          <cell r="J204">
            <v>851</v>
          </cell>
          <cell r="K204">
            <v>6799</v>
          </cell>
          <cell r="S204">
            <v>6052</v>
          </cell>
          <cell r="U204">
            <v>0.05</v>
          </cell>
          <cell r="V204" t="str">
            <v>고케</v>
          </cell>
          <cell r="W204">
            <v>7.8100000000000003E-2</v>
          </cell>
        </row>
        <row r="205">
          <cell r="A205">
            <v>205</v>
          </cell>
          <cell r="C205" t="str">
            <v>고압케이블</v>
          </cell>
          <cell r="D205" t="str">
            <v>3.3KV CV150sq/1C</v>
          </cell>
          <cell r="E205" t="str">
            <v>m</v>
          </cell>
          <cell r="H205">
            <v>799</v>
          </cell>
          <cell r="I205">
            <v>8295</v>
          </cell>
          <cell r="J205">
            <v>851</v>
          </cell>
          <cell r="S205">
            <v>8295</v>
          </cell>
          <cell r="U205">
            <v>0.05</v>
          </cell>
          <cell r="V205" t="str">
            <v>고케</v>
          </cell>
          <cell r="W205">
            <v>9.240000000000001E-2</v>
          </cell>
        </row>
        <row r="206">
          <cell r="A206">
            <v>206</v>
          </cell>
          <cell r="C206" t="str">
            <v>고압케이블</v>
          </cell>
          <cell r="D206" t="str">
            <v>3.3KV CV150sq/1C</v>
          </cell>
          <cell r="E206" t="str">
            <v>m</v>
          </cell>
          <cell r="H206">
            <v>799</v>
          </cell>
          <cell r="I206">
            <v>9817</v>
          </cell>
          <cell r="J206">
            <v>851</v>
          </cell>
          <cell r="K206">
            <v>10622</v>
          </cell>
          <cell r="S206">
            <v>9817</v>
          </cell>
          <cell r="U206">
            <v>0.05</v>
          </cell>
          <cell r="V206" t="str">
            <v>고케</v>
          </cell>
          <cell r="W206">
            <v>0.10670000000000002</v>
          </cell>
        </row>
        <row r="207">
          <cell r="A207">
            <v>207</v>
          </cell>
          <cell r="C207" t="str">
            <v>고압케이블</v>
          </cell>
          <cell r="D207" t="str">
            <v>3.3KV CV200sq/1C</v>
          </cell>
          <cell r="E207" t="str">
            <v>m</v>
          </cell>
          <cell r="H207">
            <v>799</v>
          </cell>
          <cell r="I207">
            <v>13314</v>
          </cell>
          <cell r="J207">
            <v>851</v>
          </cell>
          <cell r="K207">
            <v>13334</v>
          </cell>
          <cell r="S207">
            <v>13314</v>
          </cell>
          <cell r="U207">
            <v>0.05</v>
          </cell>
          <cell r="V207" t="str">
            <v>고케</v>
          </cell>
          <cell r="W207">
            <v>0.12870000000000001</v>
          </cell>
        </row>
        <row r="208">
          <cell r="A208">
            <v>208</v>
          </cell>
          <cell r="C208" t="str">
            <v>고압케이블</v>
          </cell>
          <cell r="D208" t="str">
            <v>3.3KV CV250sq/1C</v>
          </cell>
          <cell r="E208" t="str">
            <v>m</v>
          </cell>
          <cell r="H208">
            <v>799</v>
          </cell>
          <cell r="I208">
            <v>16298</v>
          </cell>
          <cell r="J208">
            <v>851</v>
          </cell>
          <cell r="K208">
            <v>15940</v>
          </cell>
          <cell r="S208">
            <v>15940</v>
          </cell>
          <cell r="U208">
            <v>0.05</v>
          </cell>
          <cell r="V208" t="str">
            <v>고케</v>
          </cell>
          <cell r="W208">
            <v>0.15620000000000001</v>
          </cell>
        </row>
        <row r="209">
          <cell r="A209">
            <v>209</v>
          </cell>
          <cell r="S209" t="str">
            <v/>
          </cell>
        </row>
        <row r="210">
          <cell r="A210">
            <v>210</v>
          </cell>
          <cell r="S210" t="str">
            <v/>
          </cell>
        </row>
        <row r="211">
          <cell r="A211">
            <v>211</v>
          </cell>
          <cell r="C211" t="str">
            <v>고압케이블</v>
          </cell>
          <cell r="D211" t="str">
            <v>3.3KV CV8sq/3C</v>
          </cell>
          <cell r="E211" t="str">
            <v>m</v>
          </cell>
          <cell r="H211">
            <v>799</v>
          </cell>
          <cell r="I211">
            <v>3544</v>
          </cell>
          <cell r="J211">
            <v>851</v>
          </cell>
          <cell r="K211">
            <v>6691</v>
          </cell>
          <cell r="S211">
            <v>3544</v>
          </cell>
          <cell r="U211">
            <v>0.05</v>
          </cell>
          <cell r="V211" t="str">
            <v>고케</v>
          </cell>
          <cell r="W211">
            <v>3.0800000000000004E-2</v>
          </cell>
        </row>
        <row r="212">
          <cell r="A212">
            <v>212</v>
          </cell>
          <cell r="C212" t="str">
            <v>고압케이블</v>
          </cell>
          <cell r="D212" t="str">
            <v>3.3KV CV14sq/3C</v>
          </cell>
          <cell r="E212" t="str">
            <v>m</v>
          </cell>
          <cell r="H212">
            <v>799</v>
          </cell>
          <cell r="I212">
            <v>4813</v>
          </cell>
          <cell r="J212">
            <v>851</v>
          </cell>
          <cell r="K212">
            <v>8676</v>
          </cell>
          <cell r="S212">
            <v>4813</v>
          </cell>
          <cell r="U212">
            <v>0.05</v>
          </cell>
          <cell r="V212" t="str">
            <v>고케</v>
          </cell>
          <cell r="W212">
            <v>4.4000000000000004E-2</v>
          </cell>
        </row>
        <row r="213">
          <cell r="A213">
            <v>213</v>
          </cell>
          <cell r="C213" t="str">
            <v>고압케이블</v>
          </cell>
          <cell r="D213" t="str">
            <v>3.3KV CV22sq/3C</v>
          </cell>
          <cell r="E213" t="str">
            <v>m</v>
          </cell>
          <cell r="H213">
            <v>799</v>
          </cell>
          <cell r="I213">
            <v>6064</v>
          </cell>
          <cell r="J213">
            <v>852</v>
          </cell>
          <cell r="K213">
            <v>10281</v>
          </cell>
          <cell r="S213">
            <v>6064</v>
          </cell>
          <cell r="U213">
            <v>0.05</v>
          </cell>
          <cell r="V213" t="str">
            <v>고케</v>
          </cell>
          <cell r="W213">
            <v>5.7200000000000001E-2</v>
          </cell>
        </row>
        <row r="214">
          <cell r="A214">
            <v>214</v>
          </cell>
          <cell r="C214" t="str">
            <v>고압케이블</v>
          </cell>
          <cell r="E214" t="str">
            <v>m</v>
          </cell>
          <cell r="H214">
            <v>799</v>
          </cell>
          <cell r="I214">
            <v>7168</v>
          </cell>
          <cell r="J214">
            <v>852</v>
          </cell>
          <cell r="S214">
            <v>7168</v>
          </cell>
          <cell r="U214">
            <v>0.05</v>
          </cell>
          <cell r="V214" t="str">
            <v>고케</v>
          </cell>
          <cell r="W214">
            <v>6.6000000000000003E-2</v>
          </cell>
        </row>
        <row r="215">
          <cell r="A215">
            <v>215</v>
          </cell>
          <cell r="C215" t="str">
            <v>고압케이블</v>
          </cell>
          <cell r="D215" t="str">
            <v>3.3KV CV38sq/3C</v>
          </cell>
          <cell r="E215" t="str">
            <v>m</v>
          </cell>
          <cell r="H215">
            <v>799</v>
          </cell>
          <cell r="I215">
            <v>8435</v>
          </cell>
          <cell r="J215">
            <v>852</v>
          </cell>
          <cell r="K215">
            <v>13056</v>
          </cell>
          <cell r="S215">
            <v>8435</v>
          </cell>
          <cell r="U215">
            <v>0.05</v>
          </cell>
          <cell r="V215" t="str">
            <v>고케</v>
          </cell>
          <cell r="W215">
            <v>7.9200000000000007E-2</v>
          </cell>
        </row>
        <row r="216">
          <cell r="A216">
            <v>216</v>
          </cell>
          <cell r="C216" t="str">
            <v>고압케이블</v>
          </cell>
          <cell r="E216" t="str">
            <v>m</v>
          </cell>
          <cell r="H216">
            <v>799</v>
          </cell>
          <cell r="I216">
            <v>11056</v>
          </cell>
          <cell r="J216">
            <v>852</v>
          </cell>
          <cell r="S216">
            <v>11056</v>
          </cell>
          <cell r="U216">
            <v>0.05</v>
          </cell>
          <cell r="V216" t="str">
            <v>고케</v>
          </cell>
          <cell r="W216">
            <v>9.4600000000000004E-2</v>
          </cell>
        </row>
        <row r="217">
          <cell r="A217">
            <v>217</v>
          </cell>
          <cell r="C217" t="str">
            <v>고압케이블</v>
          </cell>
          <cell r="D217" t="str">
            <v>3.3KV CV60sq/3C</v>
          </cell>
          <cell r="E217" t="str">
            <v>m</v>
          </cell>
          <cell r="H217">
            <v>799</v>
          </cell>
          <cell r="I217">
            <v>13744</v>
          </cell>
          <cell r="J217">
            <v>852</v>
          </cell>
          <cell r="K217">
            <v>15340</v>
          </cell>
          <cell r="S217">
            <v>13744</v>
          </cell>
          <cell r="U217">
            <v>0.05</v>
          </cell>
          <cell r="V217" t="str">
            <v>고케</v>
          </cell>
          <cell r="W217">
            <v>0.10780000000000001</v>
          </cell>
        </row>
        <row r="218">
          <cell r="A218">
            <v>218</v>
          </cell>
          <cell r="C218" t="str">
            <v>고압케이블</v>
          </cell>
          <cell r="E218" t="str">
            <v>m</v>
          </cell>
          <cell r="H218">
            <v>799</v>
          </cell>
          <cell r="I218">
            <v>15041</v>
          </cell>
          <cell r="J218">
            <v>852</v>
          </cell>
          <cell r="S218">
            <v>15041</v>
          </cell>
          <cell r="U218">
            <v>0.05</v>
          </cell>
          <cell r="V218" t="str">
            <v>고케</v>
          </cell>
          <cell r="W218">
            <v>0.13200000000000001</v>
          </cell>
        </row>
        <row r="219">
          <cell r="A219">
            <v>219</v>
          </cell>
          <cell r="C219" t="str">
            <v>고압케이블</v>
          </cell>
          <cell r="D219" t="str">
            <v>3.3KV CV100sq/3C</v>
          </cell>
          <cell r="E219" t="str">
            <v>m</v>
          </cell>
          <cell r="H219">
            <v>799</v>
          </cell>
          <cell r="I219">
            <v>19498</v>
          </cell>
          <cell r="J219">
            <v>852</v>
          </cell>
          <cell r="K219">
            <v>22061</v>
          </cell>
          <cell r="S219">
            <v>19498</v>
          </cell>
          <cell r="U219">
            <v>0.05</v>
          </cell>
          <cell r="V219" t="str">
            <v>고케</v>
          </cell>
          <cell r="W219">
            <v>0.15620000000000001</v>
          </cell>
        </row>
        <row r="220">
          <cell r="A220">
            <v>220</v>
          </cell>
          <cell r="C220" t="str">
            <v>고압케이블</v>
          </cell>
          <cell r="E220" t="str">
            <v>m</v>
          </cell>
          <cell r="H220">
            <v>799</v>
          </cell>
          <cell r="I220">
            <v>21790</v>
          </cell>
          <cell r="J220">
            <v>852</v>
          </cell>
          <cell r="S220">
            <v>21790</v>
          </cell>
          <cell r="U220">
            <v>0.05</v>
          </cell>
          <cell r="V220" t="str">
            <v>고케</v>
          </cell>
          <cell r="W220">
            <v>0.18480000000000002</v>
          </cell>
        </row>
        <row r="221">
          <cell r="A221">
            <v>221</v>
          </cell>
          <cell r="C221" t="str">
            <v>고압케이블</v>
          </cell>
          <cell r="D221" t="str">
            <v>3.3KV CV150sq/3C</v>
          </cell>
          <cell r="E221" t="str">
            <v>m</v>
          </cell>
          <cell r="H221">
            <v>799</v>
          </cell>
          <cell r="I221">
            <v>31069</v>
          </cell>
          <cell r="J221">
            <v>852</v>
          </cell>
          <cell r="K221">
            <v>29706</v>
          </cell>
          <cell r="S221">
            <v>29706</v>
          </cell>
          <cell r="U221">
            <v>0.05</v>
          </cell>
          <cell r="V221" t="str">
            <v>고케</v>
          </cell>
          <cell r="W221">
            <v>0.21340000000000003</v>
          </cell>
        </row>
        <row r="222">
          <cell r="A222">
            <v>222</v>
          </cell>
          <cell r="C222" t="str">
            <v>고압케이블</v>
          </cell>
          <cell r="D222" t="str">
            <v>3.3KV CV200sq/3C</v>
          </cell>
          <cell r="E222" t="str">
            <v>m</v>
          </cell>
          <cell r="H222">
            <v>799</v>
          </cell>
          <cell r="I222">
            <v>32892</v>
          </cell>
          <cell r="J222">
            <v>852</v>
          </cell>
          <cell r="K222">
            <v>36836</v>
          </cell>
          <cell r="S222">
            <v>32892</v>
          </cell>
          <cell r="U222">
            <v>0.05</v>
          </cell>
          <cell r="V222" t="str">
            <v>고케</v>
          </cell>
          <cell r="W222">
            <v>0.25740000000000002</v>
          </cell>
        </row>
        <row r="223">
          <cell r="A223">
            <v>223</v>
          </cell>
          <cell r="C223" t="str">
            <v>고압케이블</v>
          </cell>
          <cell r="D223" t="str">
            <v>3.3KV CV250sq/3C</v>
          </cell>
          <cell r="E223" t="str">
            <v>m</v>
          </cell>
          <cell r="H223">
            <v>799</v>
          </cell>
          <cell r="I223">
            <v>46142</v>
          </cell>
          <cell r="J223">
            <v>852</v>
          </cell>
          <cell r="K223">
            <v>49771</v>
          </cell>
          <cell r="S223">
            <v>46142</v>
          </cell>
          <cell r="U223">
            <v>0.05</v>
          </cell>
          <cell r="V223" t="str">
            <v>고케</v>
          </cell>
          <cell r="W223">
            <v>0.31240000000000001</v>
          </cell>
        </row>
        <row r="224">
          <cell r="A224">
            <v>224</v>
          </cell>
          <cell r="S224" t="str">
            <v/>
          </cell>
        </row>
        <row r="225">
          <cell r="A225">
            <v>225</v>
          </cell>
          <cell r="S225" t="str">
            <v/>
          </cell>
        </row>
        <row r="226">
          <cell r="A226">
            <v>226</v>
          </cell>
          <cell r="B226" t="str">
            <v>옥외</v>
          </cell>
          <cell r="C226" t="str">
            <v>고압케이블</v>
          </cell>
          <cell r="D226" t="str">
            <v>3.3KV CV8sq/1C</v>
          </cell>
          <cell r="E226" t="str">
            <v>m</v>
          </cell>
          <cell r="H226">
            <v>799</v>
          </cell>
          <cell r="I226">
            <v>1378</v>
          </cell>
          <cell r="J226">
            <v>851</v>
          </cell>
          <cell r="K226">
            <v>1944</v>
          </cell>
          <cell r="S226">
            <v>1378</v>
          </cell>
          <cell r="U226">
            <v>0.03</v>
          </cell>
          <cell r="V226" t="str">
            <v>고케</v>
          </cell>
          <cell r="W226">
            <v>1.5400000000000002E-2</v>
          </cell>
        </row>
        <row r="227">
          <cell r="A227">
            <v>227</v>
          </cell>
          <cell r="B227" t="str">
            <v>옥외</v>
          </cell>
          <cell r="C227" t="str">
            <v>고압케이블</v>
          </cell>
          <cell r="D227" t="str">
            <v>3.3KV CV14sq/1C</v>
          </cell>
          <cell r="E227" t="str">
            <v>m</v>
          </cell>
          <cell r="H227">
            <v>799</v>
          </cell>
          <cell r="I227">
            <v>1767</v>
          </cell>
          <cell r="J227">
            <v>851</v>
          </cell>
          <cell r="K227">
            <v>2577</v>
          </cell>
          <cell r="S227">
            <v>1767</v>
          </cell>
          <cell r="U227">
            <v>0.03</v>
          </cell>
          <cell r="V227" t="str">
            <v>고케</v>
          </cell>
          <cell r="W227">
            <v>2.2000000000000002E-2</v>
          </cell>
        </row>
        <row r="228">
          <cell r="A228">
            <v>228</v>
          </cell>
          <cell r="B228" t="str">
            <v>옥외</v>
          </cell>
          <cell r="C228" t="str">
            <v>고압케이블</v>
          </cell>
          <cell r="D228" t="str">
            <v>3.3KV CV22sq/1C</v>
          </cell>
          <cell r="E228" t="str">
            <v>m</v>
          </cell>
          <cell r="H228">
            <v>799</v>
          </cell>
          <cell r="I228">
            <v>2129</v>
          </cell>
          <cell r="J228">
            <v>851</v>
          </cell>
          <cell r="K228">
            <v>3017</v>
          </cell>
          <cell r="S228">
            <v>2129</v>
          </cell>
          <cell r="U228">
            <v>0.03</v>
          </cell>
          <cell r="V228" t="str">
            <v>고케</v>
          </cell>
          <cell r="W228">
            <v>2.86E-2</v>
          </cell>
        </row>
        <row r="229">
          <cell r="A229">
            <v>229</v>
          </cell>
          <cell r="B229" t="str">
            <v>옥외</v>
          </cell>
          <cell r="C229" t="str">
            <v>고압케이블</v>
          </cell>
          <cell r="D229" t="str">
            <v>3.3KV CV30sq/1C</v>
          </cell>
          <cell r="E229" t="str">
            <v>m</v>
          </cell>
          <cell r="H229">
            <v>799</v>
          </cell>
          <cell r="I229">
            <v>2567</v>
          </cell>
          <cell r="J229">
            <v>851</v>
          </cell>
          <cell r="S229">
            <v>2567</v>
          </cell>
          <cell r="U229">
            <v>0.03</v>
          </cell>
          <cell r="V229" t="str">
            <v>고케</v>
          </cell>
          <cell r="W229">
            <v>3.3000000000000002E-2</v>
          </cell>
        </row>
        <row r="230">
          <cell r="A230">
            <v>230</v>
          </cell>
          <cell r="B230" t="str">
            <v>옥외</v>
          </cell>
          <cell r="C230" t="str">
            <v>고압케이블</v>
          </cell>
          <cell r="D230" t="str">
            <v>3.3KV CV38sq/1C</v>
          </cell>
          <cell r="E230" t="str">
            <v>m</v>
          </cell>
          <cell r="H230">
            <v>799</v>
          </cell>
          <cell r="I230">
            <v>3088</v>
          </cell>
          <cell r="J230">
            <v>851</v>
          </cell>
          <cell r="K230">
            <v>4223</v>
          </cell>
          <cell r="S230">
            <v>3088</v>
          </cell>
          <cell r="U230">
            <v>0.03</v>
          </cell>
          <cell r="V230" t="str">
            <v>고케</v>
          </cell>
          <cell r="W230">
            <v>3.9600000000000003E-2</v>
          </cell>
        </row>
        <row r="231">
          <cell r="A231">
            <v>231</v>
          </cell>
          <cell r="B231" t="str">
            <v>옥외</v>
          </cell>
          <cell r="C231" t="str">
            <v>고압케이블</v>
          </cell>
          <cell r="D231" t="str">
            <v>3.3KV CV50sq/1C</v>
          </cell>
          <cell r="E231" t="str">
            <v>m</v>
          </cell>
          <cell r="H231">
            <v>799</v>
          </cell>
          <cell r="I231">
            <v>3803</v>
          </cell>
          <cell r="J231">
            <v>851</v>
          </cell>
          <cell r="S231">
            <v>3803</v>
          </cell>
          <cell r="U231">
            <v>0.03</v>
          </cell>
          <cell r="V231" t="str">
            <v>고케</v>
          </cell>
          <cell r="W231">
            <v>4.7300000000000002E-2</v>
          </cell>
        </row>
        <row r="232">
          <cell r="A232">
            <v>232</v>
          </cell>
          <cell r="B232" t="str">
            <v>옥외</v>
          </cell>
          <cell r="C232" t="str">
            <v>고압케이블</v>
          </cell>
          <cell r="D232" t="str">
            <v>3.3KV CV60sq/1C</v>
          </cell>
          <cell r="E232" t="str">
            <v>m</v>
          </cell>
          <cell r="H232">
            <v>799</v>
          </cell>
          <cell r="I232">
            <v>4611</v>
          </cell>
          <cell r="J232">
            <v>851</v>
          </cell>
          <cell r="K232">
            <v>5619</v>
          </cell>
          <cell r="S232">
            <v>4611</v>
          </cell>
          <cell r="U232">
            <v>0.03</v>
          </cell>
          <cell r="V232" t="str">
            <v>고케</v>
          </cell>
          <cell r="W232">
            <v>5.3900000000000003E-2</v>
          </cell>
        </row>
        <row r="233">
          <cell r="A233">
            <v>233</v>
          </cell>
          <cell r="B233" t="str">
            <v>옥외</v>
          </cell>
          <cell r="C233" t="str">
            <v>고압케이블</v>
          </cell>
          <cell r="D233" t="str">
            <v>3.3KV CV80sq/1C</v>
          </cell>
          <cell r="E233" t="str">
            <v>m</v>
          </cell>
          <cell r="H233">
            <v>799</v>
          </cell>
          <cell r="I233">
            <v>5071</v>
          </cell>
          <cell r="J233">
            <v>851</v>
          </cell>
          <cell r="S233">
            <v>5071</v>
          </cell>
          <cell r="U233">
            <v>0.03</v>
          </cell>
          <cell r="V233" t="str">
            <v>고케</v>
          </cell>
          <cell r="W233">
            <v>6.6000000000000003E-2</v>
          </cell>
        </row>
        <row r="234">
          <cell r="A234">
            <v>234</v>
          </cell>
          <cell r="B234" t="str">
            <v>옥외</v>
          </cell>
          <cell r="C234" t="str">
            <v>고압케이블</v>
          </cell>
          <cell r="D234" t="str">
            <v>3.3KV CV100sq/1C</v>
          </cell>
          <cell r="E234" t="str">
            <v>m</v>
          </cell>
          <cell r="H234">
            <v>799</v>
          </cell>
          <cell r="I234">
            <v>6052</v>
          </cell>
          <cell r="J234">
            <v>851</v>
          </cell>
          <cell r="K234">
            <v>6799</v>
          </cell>
          <cell r="S234">
            <v>6052</v>
          </cell>
          <cell r="U234">
            <v>0.03</v>
          </cell>
          <cell r="V234" t="str">
            <v>고케</v>
          </cell>
          <cell r="W234">
            <v>7.8100000000000003E-2</v>
          </cell>
        </row>
        <row r="235">
          <cell r="A235">
            <v>235</v>
          </cell>
          <cell r="B235" t="str">
            <v>옥외</v>
          </cell>
          <cell r="C235" t="str">
            <v>고압케이블</v>
          </cell>
          <cell r="D235" t="str">
            <v>3.3KV CV125sq/1C</v>
          </cell>
          <cell r="E235" t="str">
            <v>m</v>
          </cell>
          <cell r="H235">
            <v>799</v>
          </cell>
          <cell r="I235">
            <v>8295</v>
          </cell>
          <cell r="J235">
            <v>851</v>
          </cell>
          <cell r="S235">
            <v>8295</v>
          </cell>
          <cell r="U235">
            <v>0.03</v>
          </cell>
          <cell r="V235" t="str">
            <v>고케</v>
          </cell>
          <cell r="W235">
            <v>9.240000000000001E-2</v>
          </cell>
        </row>
        <row r="236">
          <cell r="A236">
            <v>236</v>
          </cell>
          <cell r="B236" t="str">
            <v>옥외</v>
          </cell>
          <cell r="C236" t="str">
            <v>고압케이블</v>
          </cell>
          <cell r="D236" t="str">
            <v>3.3KV CV150sq/1C</v>
          </cell>
          <cell r="E236" t="str">
            <v>m</v>
          </cell>
          <cell r="H236">
            <v>799</v>
          </cell>
          <cell r="I236">
            <v>9817</v>
          </cell>
          <cell r="J236">
            <v>851</v>
          </cell>
          <cell r="K236">
            <v>10622</v>
          </cell>
          <cell r="S236">
            <v>9817</v>
          </cell>
          <cell r="U236">
            <v>0.03</v>
          </cell>
          <cell r="V236" t="str">
            <v>고케</v>
          </cell>
          <cell r="W236">
            <v>0.10670000000000002</v>
          </cell>
        </row>
        <row r="237">
          <cell r="A237">
            <v>237</v>
          </cell>
          <cell r="B237" t="str">
            <v>옥외</v>
          </cell>
          <cell r="C237" t="str">
            <v>고압케이블</v>
          </cell>
          <cell r="D237" t="str">
            <v>3.3KV CV200sq/1C</v>
          </cell>
          <cell r="E237" t="str">
            <v>m</v>
          </cell>
          <cell r="H237">
            <v>799</v>
          </cell>
          <cell r="I237">
            <v>13314</v>
          </cell>
          <cell r="J237">
            <v>851</v>
          </cell>
          <cell r="K237">
            <v>13334</v>
          </cell>
          <cell r="S237">
            <v>13314</v>
          </cell>
          <cell r="U237">
            <v>0.03</v>
          </cell>
          <cell r="V237" t="str">
            <v>고케</v>
          </cell>
          <cell r="W237">
            <v>0.12870000000000001</v>
          </cell>
        </row>
        <row r="238">
          <cell r="A238">
            <v>238</v>
          </cell>
          <cell r="B238" t="str">
            <v>옥외</v>
          </cell>
          <cell r="C238" t="str">
            <v>고압케이블</v>
          </cell>
          <cell r="D238" t="str">
            <v>3.3KV CV250sq/1C</v>
          </cell>
          <cell r="E238" t="str">
            <v>m</v>
          </cell>
          <cell r="H238">
            <v>799</v>
          </cell>
          <cell r="I238">
            <v>16298</v>
          </cell>
          <cell r="J238">
            <v>851</v>
          </cell>
          <cell r="K238">
            <v>15940</v>
          </cell>
          <cell r="S238">
            <v>15940</v>
          </cell>
          <cell r="U238">
            <v>0.03</v>
          </cell>
          <cell r="V238" t="str">
            <v>고케</v>
          </cell>
          <cell r="W238">
            <v>0.15620000000000001</v>
          </cell>
        </row>
        <row r="239">
          <cell r="A239">
            <v>239</v>
          </cell>
          <cell r="S239" t="str">
            <v/>
          </cell>
        </row>
        <row r="240">
          <cell r="A240">
            <v>240</v>
          </cell>
          <cell r="S240" t="str">
            <v/>
          </cell>
        </row>
        <row r="241">
          <cell r="A241">
            <v>241</v>
          </cell>
          <cell r="B241" t="str">
            <v>옥외</v>
          </cell>
          <cell r="C241" t="str">
            <v>고압케이블</v>
          </cell>
          <cell r="D241" t="str">
            <v>3.3KV CV8sq/3C</v>
          </cell>
          <cell r="E241" t="str">
            <v>m</v>
          </cell>
          <cell r="H241">
            <v>799</v>
          </cell>
          <cell r="I241">
            <v>3544</v>
          </cell>
          <cell r="J241">
            <v>851</v>
          </cell>
          <cell r="K241">
            <v>6691</v>
          </cell>
          <cell r="S241">
            <v>3544</v>
          </cell>
          <cell r="U241">
            <v>0.03</v>
          </cell>
          <cell r="V241" t="str">
            <v>고케</v>
          </cell>
          <cell r="W241">
            <v>3.0800000000000004E-2</v>
          </cell>
        </row>
        <row r="242">
          <cell r="A242">
            <v>242</v>
          </cell>
          <cell r="B242" t="str">
            <v>옥외</v>
          </cell>
          <cell r="C242" t="str">
            <v>고압케이블</v>
          </cell>
          <cell r="D242" t="str">
            <v>3.3KV CV14sq/3C</v>
          </cell>
          <cell r="E242" t="str">
            <v>m</v>
          </cell>
          <cell r="H242">
            <v>799</v>
          </cell>
          <cell r="I242">
            <v>4813</v>
          </cell>
          <cell r="J242">
            <v>851</v>
          </cell>
          <cell r="K242">
            <v>8676</v>
          </cell>
          <cell r="S242">
            <v>4813</v>
          </cell>
          <cell r="U242">
            <v>0.03</v>
          </cell>
          <cell r="V242" t="str">
            <v>고케</v>
          </cell>
          <cell r="W242">
            <v>4.4000000000000004E-2</v>
          </cell>
        </row>
        <row r="243">
          <cell r="A243">
            <v>243</v>
          </cell>
          <cell r="B243" t="str">
            <v>옥외</v>
          </cell>
          <cell r="C243" t="str">
            <v>고압케이블</v>
          </cell>
          <cell r="D243" t="str">
            <v>3.3KV CV22sq/3C</v>
          </cell>
          <cell r="E243" t="str">
            <v>m</v>
          </cell>
          <cell r="H243">
            <v>799</v>
          </cell>
          <cell r="I243">
            <v>6064</v>
          </cell>
          <cell r="J243">
            <v>852</v>
          </cell>
          <cell r="K243">
            <v>10281</v>
          </cell>
          <cell r="S243">
            <v>6064</v>
          </cell>
          <cell r="U243">
            <v>0.03</v>
          </cell>
          <cell r="V243" t="str">
            <v>고케</v>
          </cell>
          <cell r="W243">
            <v>5.7200000000000001E-2</v>
          </cell>
        </row>
        <row r="244">
          <cell r="A244">
            <v>244</v>
          </cell>
          <cell r="B244" t="str">
            <v>옥외</v>
          </cell>
          <cell r="C244" t="str">
            <v>고압케이블</v>
          </cell>
          <cell r="D244" t="str">
            <v>3.3KV CV30sq/3C</v>
          </cell>
          <cell r="E244" t="str">
            <v>m</v>
          </cell>
          <cell r="H244">
            <v>799</v>
          </cell>
          <cell r="I244">
            <v>7168</v>
          </cell>
          <cell r="J244">
            <v>852</v>
          </cell>
          <cell r="S244">
            <v>7168</v>
          </cell>
          <cell r="U244">
            <v>0.03</v>
          </cell>
          <cell r="V244" t="str">
            <v>고케</v>
          </cell>
          <cell r="W244">
            <v>6.6000000000000003E-2</v>
          </cell>
        </row>
        <row r="245">
          <cell r="A245">
            <v>245</v>
          </cell>
          <cell r="B245" t="str">
            <v>옥외</v>
          </cell>
          <cell r="C245" t="str">
            <v>고압케이블</v>
          </cell>
          <cell r="D245" t="str">
            <v>3.3KV CV38sq/3C</v>
          </cell>
          <cell r="E245" t="str">
            <v>m</v>
          </cell>
          <cell r="H245">
            <v>799</v>
          </cell>
          <cell r="I245">
            <v>8435</v>
          </cell>
          <cell r="J245">
            <v>852</v>
          </cell>
          <cell r="K245">
            <v>13056</v>
          </cell>
          <cell r="S245">
            <v>8435</v>
          </cell>
          <cell r="U245">
            <v>0.03</v>
          </cell>
          <cell r="V245" t="str">
            <v>고케</v>
          </cell>
          <cell r="W245">
            <v>7.9200000000000007E-2</v>
          </cell>
        </row>
        <row r="246">
          <cell r="A246">
            <v>246</v>
          </cell>
          <cell r="B246" t="str">
            <v>옥외</v>
          </cell>
          <cell r="C246" t="str">
            <v>고압케이블</v>
          </cell>
          <cell r="D246" t="str">
            <v>3.3KV CV50sq/3C</v>
          </cell>
          <cell r="E246" t="str">
            <v>m</v>
          </cell>
          <cell r="H246">
            <v>799</v>
          </cell>
          <cell r="I246">
            <v>11056</v>
          </cell>
          <cell r="J246">
            <v>852</v>
          </cell>
          <cell r="S246">
            <v>11056</v>
          </cell>
          <cell r="U246">
            <v>0.03</v>
          </cell>
          <cell r="V246" t="str">
            <v>고케</v>
          </cell>
          <cell r="W246">
            <v>9.4600000000000004E-2</v>
          </cell>
        </row>
        <row r="247">
          <cell r="A247">
            <v>247</v>
          </cell>
          <cell r="B247" t="str">
            <v>옥외</v>
          </cell>
          <cell r="C247" t="str">
            <v>고압케이블</v>
          </cell>
          <cell r="D247" t="str">
            <v>3.3KV CV60sq/3C</v>
          </cell>
          <cell r="E247" t="str">
            <v>m</v>
          </cell>
          <cell r="H247">
            <v>799</v>
          </cell>
          <cell r="I247">
            <v>13744</v>
          </cell>
          <cell r="J247">
            <v>852</v>
          </cell>
          <cell r="K247">
            <v>15340</v>
          </cell>
          <cell r="S247">
            <v>13744</v>
          </cell>
          <cell r="U247">
            <v>0.03</v>
          </cell>
          <cell r="V247" t="str">
            <v>고케</v>
          </cell>
          <cell r="W247">
            <v>0.10780000000000001</v>
          </cell>
        </row>
        <row r="248">
          <cell r="A248">
            <v>248</v>
          </cell>
          <cell r="B248" t="str">
            <v>옥외</v>
          </cell>
          <cell r="C248" t="str">
            <v>고압케이블</v>
          </cell>
          <cell r="D248" t="str">
            <v>3.3KV CV80sq/3C</v>
          </cell>
          <cell r="E248" t="str">
            <v>m</v>
          </cell>
          <cell r="H248">
            <v>799</v>
          </cell>
          <cell r="I248">
            <v>15041</v>
          </cell>
          <cell r="J248">
            <v>852</v>
          </cell>
          <cell r="S248">
            <v>15041</v>
          </cell>
          <cell r="U248">
            <v>0.03</v>
          </cell>
          <cell r="V248" t="str">
            <v>고케</v>
          </cell>
          <cell r="W248">
            <v>0.13200000000000001</v>
          </cell>
        </row>
        <row r="249">
          <cell r="A249">
            <v>249</v>
          </cell>
          <cell r="B249" t="str">
            <v>옥외</v>
          </cell>
          <cell r="C249" t="str">
            <v>고압케이블</v>
          </cell>
          <cell r="D249" t="str">
            <v>3.3KV CV100sq/3C</v>
          </cell>
          <cell r="E249" t="str">
            <v>m</v>
          </cell>
          <cell r="H249">
            <v>799</v>
          </cell>
          <cell r="I249">
            <v>19498</v>
          </cell>
          <cell r="J249">
            <v>852</v>
          </cell>
          <cell r="K249">
            <v>22061</v>
          </cell>
          <cell r="S249">
            <v>19498</v>
          </cell>
          <cell r="U249">
            <v>0.03</v>
          </cell>
          <cell r="V249" t="str">
            <v>고케</v>
          </cell>
          <cell r="W249">
            <v>0.15620000000000001</v>
          </cell>
        </row>
        <row r="250">
          <cell r="A250">
            <v>250</v>
          </cell>
          <cell r="B250" t="str">
            <v>옥외</v>
          </cell>
          <cell r="C250" t="str">
            <v>고압케이블</v>
          </cell>
          <cell r="D250" t="str">
            <v>3.3KV CV125sq/3C</v>
          </cell>
          <cell r="E250" t="str">
            <v>m</v>
          </cell>
          <cell r="H250">
            <v>799</v>
          </cell>
          <cell r="I250">
            <v>21790</v>
          </cell>
          <cell r="J250">
            <v>852</v>
          </cell>
          <cell r="S250">
            <v>21790</v>
          </cell>
          <cell r="U250">
            <v>0.03</v>
          </cell>
          <cell r="V250" t="str">
            <v>고케</v>
          </cell>
          <cell r="W250">
            <v>0.18480000000000002</v>
          </cell>
        </row>
        <row r="251">
          <cell r="A251">
            <v>251</v>
          </cell>
          <cell r="B251" t="str">
            <v>옥외</v>
          </cell>
          <cell r="C251" t="str">
            <v>고압케이블</v>
          </cell>
          <cell r="D251" t="str">
            <v>3.3KV CV150sq/3C</v>
          </cell>
          <cell r="E251" t="str">
            <v>m</v>
          </cell>
          <cell r="H251">
            <v>799</v>
          </cell>
          <cell r="I251">
            <v>31069</v>
          </cell>
          <cell r="J251">
            <v>852</v>
          </cell>
          <cell r="K251">
            <v>29706</v>
          </cell>
          <cell r="S251">
            <v>29706</v>
          </cell>
          <cell r="U251">
            <v>0.03</v>
          </cell>
          <cell r="V251" t="str">
            <v>고케</v>
          </cell>
          <cell r="W251">
            <v>0.21340000000000003</v>
          </cell>
        </row>
        <row r="252">
          <cell r="A252">
            <v>252</v>
          </cell>
          <cell r="B252" t="str">
            <v>옥외</v>
          </cell>
          <cell r="C252" t="str">
            <v>고압케이블</v>
          </cell>
          <cell r="D252" t="str">
            <v>3.3KV CV200sq/3C</v>
          </cell>
          <cell r="E252" t="str">
            <v>m</v>
          </cell>
          <cell r="H252">
            <v>799</v>
          </cell>
          <cell r="I252">
            <v>32892</v>
          </cell>
          <cell r="J252">
            <v>852</v>
          </cell>
          <cell r="K252">
            <v>36836</v>
          </cell>
          <cell r="S252">
            <v>32892</v>
          </cell>
          <cell r="U252">
            <v>0.03</v>
          </cell>
          <cell r="V252" t="str">
            <v>고케</v>
          </cell>
          <cell r="W252">
            <v>0.25740000000000002</v>
          </cell>
        </row>
        <row r="253">
          <cell r="A253">
            <v>253</v>
          </cell>
          <cell r="B253" t="str">
            <v>옥외</v>
          </cell>
          <cell r="C253" t="str">
            <v>고압케이블</v>
          </cell>
          <cell r="D253" t="str">
            <v>3.3KV CV250sq/3C</v>
          </cell>
          <cell r="E253" t="str">
            <v>m</v>
          </cell>
          <cell r="H253">
            <v>799</v>
          </cell>
          <cell r="I253">
            <v>46142</v>
          </cell>
          <cell r="J253">
            <v>852</v>
          </cell>
          <cell r="K253">
            <v>49771</v>
          </cell>
          <cell r="S253">
            <v>46142</v>
          </cell>
          <cell r="U253">
            <v>0.03</v>
          </cell>
          <cell r="V253" t="str">
            <v>고케</v>
          </cell>
          <cell r="W253">
            <v>0.31240000000000001</v>
          </cell>
        </row>
        <row r="254">
          <cell r="A254">
            <v>254</v>
          </cell>
          <cell r="S254" t="str">
            <v/>
          </cell>
        </row>
        <row r="255">
          <cell r="A255">
            <v>255</v>
          </cell>
          <cell r="S255" t="str">
            <v/>
          </cell>
        </row>
        <row r="256">
          <cell r="A256">
            <v>256</v>
          </cell>
          <cell r="C256" t="str">
            <v>고압케이블</v>
          </cell>
          <cell r="D256" t="str">
            <v>6.9KV CV8sq/1C</v>
          </cell>
          <cell r="E256" t="str">
            <v>m</v>
          </cell>
          <cell r="H256">
            <v>799</v>
          </cell>
          <cell r="I256">
            <v>1890</v>
          </cell>
          <cell r="J256">
            <v>851</v>
          </cell>
          <cell r="K256">
            <v>1944</v>
          </cell>
          <cell r="S256">
            <v>1890</v>
          </cell>
          <cell r="U256">
            <v>0.05</v>
          </cell>
          <cell r="V256" t="str">
            <v>고케</v>
          </cell>
          <cell r="W256">
            <v>1.6799999999999999E-2</v>
          </cell>
        </row>
        <row r="257">
          <cell r="A257">
            <v>257</v>
          </cell>
          <cell r="C257" t="str">
            <v>고압케이블</v>
          </cell>
          <cell r="D257" t="str">
            <v>6.9KV CV14sq/1C</v>
          </cell>
          <cell r="E257" t="str">
            <v>m</v>
          </cell>
          <cell r="H257">
            <v>799</v>
          </cell>
          <cell r="I257">
            <v>2506</v>
          </cell>
          <cell r="J257">
            <v>851</v>
          </cell>
          <cell r="K257">
            <v>2577</v>
          </cell>
          <cell r="S257">
            <v>2506</v>
          </cell>
          <cell r="U257">
            <v>0.05</v>
          </cell>
          <cell r="V257" t="str">
            <v>고케</v>
          </cell>
          <cell r="W257">
            <v>2.4E-2</v>
          </cell>
        </row>
        <row r="258">
          <cell r="A258">
            <v>258</v>
          </cell>
          <cell r="C258" t="str">
            <v>고압케이블</v>
          </cell>
          <cell r="D258" t="str">
            <v>6.9KV CV22sq/1C</v>
          </cell>
          <cell r="E258" t="str">
            <v>m</v>
          </cell>
          <cell r="H258">
            <v>799</v>
          </cell>
          <cell r="I258">
            <v>2933</v>
          </cell>
          <cell r="J258">
            <v>851</v>
          </cell>
          <cell r="K258">
            <v>3017</v>
          </cell>
          <cell r="S258">
            <v>2933</v>
          </cell>
          <cell r="U258">
            <v>0.05</v>
          </cell>
          <cell r="V258" t="str">
            <v>고케</v>
          </cell>
          <cell r="W258">
            <v>3.1199999999999999E-2</v>
          </cell>
        </row>
        <row r="259">
          <cell r="A259">
            <v>259</v>
          </cell>
          <cell r="C259" t="str">
            <v>고압케이블</v>
          </cell>
          <cell r="D259" t="str">
            <v>6.9KV CV30sq/1C</v>
          </cell>
          <cell r="E259" t="str">
            <v>m</v>
          </cell>
          <cell r="H259">
            <v>799</v>
          </cell>
          <cell r="I259">
            <v>3394</v>
          </cell>
          <cell r="J259">
            <v>851</v>
          </cell>
          <cell r="S259">
            <v>3394</v>
          </cell>
          <cell r="U259">
            <v>0.05</v>
          </cell>
          <cell r="V259" t="str">
            <v>고케</v>
          </cell>
          <cell r="W259">
            <v>3.5999999999999997E-2</v>
          </cell>
        </row>
        <row r="260">
          <cell r="A260">
            <v>260</v>
          </cell>
          <cell r="C260" t="str">
            <v>고압케이블</v>
          </cell>
          <cell r="D260" t="str">
            <v>6.9KV CV38sq/1C</v>
          </cell>
          <cell r="E260" t="str">
            <v>m</v>
          </cell>
          <cell r="H260">
            <v>799</v>
          </cell>
          <cell r="I260">
            <v>4106</v>
          </cell>
          <cell r="J260">
            <v>851</v>
          </cell>
          <cell r="K260">
            <v>4223</v>
          </cell>
          <cell r="S260">
            <v>4106</v>
          </cell>
          <cell r="U260">
            <v>0.05</v>
          </cell>
          <cell r="V260" t="str">
            <v>고케</v>
          </cell>
          <cell r="W260">
            <v>4.3199999999999995E-2</v>
          </cell>
        </row>
        <row r="261">
          <cell r="A261">
            <v>261</v>
          </cell>
          <cell r="C261" t="str">
            <v>고압케이블</v>
          </cell>
          <cell r="D261" t="str">
            <v>6.9KV CV50sq/1C</v>
          </cell>
          <cell r="E261" t="str">
            <v>m</v>
          </cell>
          <cell r="H261">
            <v>799</v>
          </cell>
          <cell r="I261">
            <v>5162</v>
          </cell>
          <cell r="J261">
            <v>851</v>
          </cell>
          <cell r="S261">
            <v>5162</v>
          </cell>
          <cell r="U261">
            <v>0.05</v>
          </cell>
          <cell r="V261" t="str">
            <v>고케</v>
          </cell>
          <cell r="W261">
            <v>5.1599999999999993E-2</v>
          </cell>
        </row>
        <row r="262">
          <cell r="A262">
            <v>262</v>
          </cell>
          <cell r="C262" t="str">
            <v>고압케이블</v>
          </cell>
          <cell r="D262" t="str">
            <v>6.9KV CV60sq/1C</v>
          </cell>
          <cell r="E262" t="str">
            <v>m</v>
          </cell>
          <cell r="H262">
            <v>799</v>
          </cell>
          <cell r="I262">
            <v>5463</v>
          </cell>
          <cell r="J262">
            <v>851</v>
          </cell>
          <cell r="K262">
            <v>5619</v>
          </cell>
          <cell r="S262">
            <v>5463</v>
          </cell>
          <cell r="U262">
            <v>0.05</v>
          </cell>
          <cell r="V262" t="str">
            <v>고케</v>
          </cell>
          <cell r="W262">
            <v>5.8799999999999998E-2</v>
          </cell>
        </row>
        <row r="263">
          <cell r="A263">
            <v>263</v>
          </cell>
          <cell r="C263" t="str">
            <v>고압케이블</v>
          </cell>
          <cell r="D263" t="str">
            <v>6.9KV CV80sq/1C</v>
          </cell>
          <cell r="E263" t="str">
            <v>m</v>
          </cell>
          <cell r="H263">
            <v>799</v>
          </cell>
          <cell r="I263">
            <v>6037</v>
          </cell>
          <cell r="J263">
            <v>851</v>
          </cell>
          <cell r="S263">
            <v>6037</v>
          </cell>
          <cell r="U263">
            <v>0.05</v>
          </cell>
          <cell r="V263" t="str">
            <v>고케</v>
          </cell>
          <cell r="W263">
            <v>7.1999999999999995E-2</v>
          </cell>
        </row>
        <row r="264">
          <cell r="A264">
            <v>264</v>
          </cell>
          <cell r="C264" t="str">
            <v>고압케이블</v>
          </cell>
          <cell r="D264" t="str">
            <v>6.9KV CV100sq/1C</v>
          </cell>
          <cell r="E264" t="str">
            <v>m</v>
          </cell>
          <cell r="H264">
            <v>799</v>
          </cell>
          <cell r="I264">
            <v>6610</v>
          </cell>
          <cell r="J264">
            <v>851</v>
          </cell>
          <cell r="K264">
            <v>6799</v>
          </cell>
          <cell r="S264">
            <v>6610</v>
          </cell>
          <cell r="U264">
            <v>0.05</v>
          </cell>
          <cell r="V264" t="str">
            <v>고케</v>
          </cell>
          <cell r="W264">
            <v>8.5199999999999984E-2</v>
          </cell>
        </row>
        <row r="265">
          <cell r="A265">
            <v>265</v>
          </cell>
          <cell r="C265" t="str">
            <v>고압케이블</v>
          </cell>
          <cell r="D265" t="str">
            <v>6.9KV CV125sq/1C</v>
          </cell>
          <cell r="E265" t="str">
            <v>m</v>
          </cell>
          <cell r="H265">
            <v>799</v>
          </cell>
          <cell r="I265">
            <v>7796</v>
          </cell>
          <cell r="J265">
            <v>851</v>
          </cell>
          <cell r="S265">
            <v>7796</v>
          </cell>
          <cell r="U265">
            <v>0.05</v>
          </cell>
          <cell r="V265" t="str">
            <v>고케</v>
          </cell>
          <cell r="W265">
            <v>0.1008</v>
          </cell>
        </row>
        <row r="266">
          <cell r="A266">
            <v>266</v>
          </cell>
          <cell r="C266" t="str">
            <v>고압케이블</v>
          </cell>
          <cell r="D266" t="str">
            <v>6.9KV CV150sq/1C</v>
          </cell>
          <cell r="E266" t="str">
            <v>m</v>
          </cell>
          <cell r="H266">
            <v>799</v>
          </cell>
          <cell r="I266">
            <v>10327</v>
          </cell>
          <cell r="J266">
            <v>851</v>
          </cell>
          <cell r="K266">
            <v>10622</v>
          </cell>
          <cell r="S266">
            <v>10327</v>
          </cell>
          <cell r="U266">
            <v>0.05</v>
          </cell>
          <cell r="V266" t="str">
            <v>고케</v>
          </cell>
          <cell r="W266">
            <v>0.1164</v>
          </cell>
        </row>
        <row r="267">
          <cell r="A267">
            <v>267</v>
          </cell>
          <cell r="C267" t="str">
            <v>고압케이블</v>
          </cell>
          <cell r="D267" t="str">
            <v>6.9KV CV200sq/1C</v>
          </cell>
          <cell r="E267" t="str">
            <v>m</v>
          </cell>
          <cell r="H267">
            <v>799</v>
          </cell>
          <cell r="I267">
            <v>12964</v>
          </cell>
          <cell r="J267">
            <v>851</v>
          </cell>
          <cell r="K267">
            <v>13334</v>
          </cell>
          <cell r="S267">
            <v>12964</v>
          </cell>
          <cell r="U267">
            <v>0.05</v>
          </cell>
          <cell r="V267" t="str">
            <v>고케</v>
          </cell>
          <cell r="W267">
            <v>0.1404</v>
          </cell>
        </row>
        <row r="268">
          <cell r="A268">
            <v>268</v>
          </cell>
          <cell r="C268" t="str">
            <v>고압케이블</v>
          </cell>
          <cell r="D268" t="str">
            <v>6.9KV CV250sq/1C</v>
          </cell>
          <cell r="E268" t="str">
            <v>m</v>
          </cell>
          <cell r="H268">
            <v>799</v>
          </cell>
          <cell r="I268">
            <v>15498</v>
          </cell>
          <cell r="J268">
            <v>851</v>
          </cell>
          <cell r="K268">
            <v>15940</v>
          </cell>
          <cell r="S268">
            <v>15498</v>
          </cell>
          <cell r="U268">
            <v>0.05</v>
          </cell>
          <cell r="V268" t="str">
            <v>고케</v>
          </cell>
          <cell r="W268">
            <v>0.17039999999999997</v>
          </cell>
        </row>
        <row r="269">
          <cell r="A269">
            <v>269</v>
          </cell>
          <cell r="S269" t="str">
            <v/>
          </cell>
        </row>
        <row r="270">
          <cell r="A270">
            <v>270</v>
          </cell>
          <cell r="S270" t="str">
            <v/>
          </cell>
        </row>
        <row r="271">
          <cell r="A271">
            <v>271</v>
          </cell>
          <cell r="C271" t="str">
            <v>고압케이블</v>
          </cell>
          <cell r="D271" t="str">
            <v>6.9KV CV8sq/3C</v>
          </cell>
          <cell r="E271" t="str">
            <v>m</v>
          </cell>
          <cell r="H271">
            <v>799</v>
          </cell>
          <cell r="I271">
            <v>6505</v>
          </cell>
          <cell r="J271">
            <v>851</v>
          </cell>
          <cell r="K271">
            <v>6691</v>
          </cell>
          <cell r="S271">
            <v>6505</v>
          </cell>
          <cell r="U271">
            <v>0.05</v>
          </cell>
          <cell r="V271" t="str">
            <v>고케</v>
          </cell>
          <cell r="W271">
            <v>3.3599999999999998E-2</v>
          </cell>
        </row>
        <row r="272">
          <cell r="A272">
            <v>272</v>
          </cell>
          <cell r="C272" t="str">
            <v>고압케이블</v>
          </cell>
          <cell r="D272" t="str">
            <v>6.9KV CV14sq/3C</v>
          </cell>
          <cell r="E272" t="str">
            <v>m</v>
          </cell>
          <cell r="H272">
            <v>799</v>
          </cell>
          <cell r="I272">
            <v>8435</v>
          </cell>
          <cell r="J272">
            <v>851</v>
          </cell>
          <cell r="K272">
            <v>8676</v>
          </cell>
          <cell r="S272">
            <v>8435</v>
          </cell>
          <cell r="U272">
            <v>0.05</v>
          </cell>
          <cell r="V272" t="str">
            <v>고케</v>
          </cell>
          <cell r="W272">
            <v>4.8000000000000001E-2</v>
          </cell>
        </row>
        <row r="273">
          <cell r="A273">
            <v>273</v>
          </cell>
          <cell r="C273" t="str">
            <v>고압케이블</v>
          </cell>
          <cell r="D273" t="str">
            <v>6.9KV CV22sq/3C</v>
          </cell>
          <cell r="E273" t="str">
            <v>m</v>
          </cell>
          <cell r="H273">
            <v>799</v>
          </cell>
          <cell r="I273">
            <v>9996</v>
          </cell>
          <cell r="J273">
            <v>852</v>
          </cell>
          <cell r="K273">
            <v>10281</v>
          </cell>
          <cell r="S273">
            <v>9996</v>
          </cell>
          <cell r="U273">
            <v>0.05</v>
          </cell>
          <cell r="V273" t="str">
            <v>고케</v>
          </cell>
          <cell r="W273">
            <v>6.2399999999999997E-2</v>
          </cell>
        </row>
        <row r="274">
          <cell r="A274">
            <v>274</v>
          </cell>
          <cell r="C274" t="str">
            <v>고압케이블</v>
          </cell>
          <cell r="D274" t="str">
            <v>6.9KV CV30sq/3C</v>
          </cell>
          <cell r="E274" t="str">
            <v>m</v>
          </cell>
          <cell r="H274">
            <v>799</v>
          </cell>
          <cell r="I274">
            <v>11108</v>
          </cell>
          <cell r="J274">
            <v>852</v>
          </cell>
          <cell r="S274">
            <v>11108</v>
          </cell>
          <cell r="U274">
            <v>0.05</v>
          </cell>
          <cell r="V274" t="str">
            <v>고케</v>
          </cell>
          <cell r="W274">
            <v>7.1999999999999995E-2</v>
          </cell>
        </row>
        <row r="275">
          <cell r="A275">
            <v>275</v>
          </cell>
          <cell r="C275" t="str">
            <v>고압케이블</v>
          </cell>
          <cell r="D275" t="str">
            <v>6.9KV CV38sq/3C</v>
          </cell>
          <cell r="E275" t="str">
            <v>m</v>
          </cell>
          <cell r="H275">
            <v>799</v>
          </cell>
          <cell r="I275">
            <v>12693</v>
          </cell>
          <cell r="J275">
            <v>852</v>
          </cell>
          <cell r="K275">
            <v>13056</v>
          </cell>
          <cell r="S275">
            <v>12693</v>
          </cell>
          <cell r="U275">
            <v>0.05</v>
          </cell>
          <cell r="V275" t="str">
            <v>고케</v>
          </cell>
          <cell r="W275">
            <v>8.6399999999999991E-2</v>
          </cell>
        </row>
        <row r="276">
          <cell r="A276">
            <v>276</v>
          </cell>
          <cell r="C276" t="str">
            <v>고압케이블</v>
          </cell>
          <cell r="D276" t="str">
            <v>6.9KV CV50sq/3C</v>
          </cell>
          <cell r="E276" t="str">
            <v>m</v>
          </cell>
          <cell r="H276">
            <v>799</v>
          </cell>
          <cell r="I276">
            <v>14159</v>
          </cell>
          <cell r="J276">
            <v>852</v>
          </cell>
          <cell r="S276">
            <v>14159</v>
          </cell>
          <cell r="U276">
            <v>0.05</v>
          </cell>
          <cell r="V276" t="str">
            <v>고케</v>
          </cell>
          <cell r="W276">
            <v>0.10319999999999999</v>
          </cell>
        </row>
        <row r="277">
          <cell r="A277">
            <v>277</v>
          </cell>
          <cell r="C277" t="str">
            <v>고압케이블</v>
          </cell>
          <cell r="D277" t="str">
            <v>6.9KV CV60sq/3C</v>
          </cell>
          <cell r="E277" t="str">
            <v>m</v>
          </cell>
          <cell r="H277">
            <v>799</v>
          </cell>
          <cell r="I277">
            <v>14914</v>
          </cell>
          <cell r="J277">
            <v>852</v>
          </cell>
          <cell r="K277">
            <v>15340</v>
          </cell>
          <cell r="S277">
            <v>14914</v>
          </cell>
          <cell r="U277">
            <v>0.05</v>
          </cell>
          <cell r="V277" t="str">
            <v>고케</v>
          </cell>
          <cell r="W277">
            <v>0.1176</v>
          </cell>
        </row>
        <row r="278">
          <cell r="A278">
            <v>278</v>
          </cell>
          <cell r="C278" t="str">
            <v>고압케이블</v>
          </cell>
          <cell r="D278" t="str">
            <v>6.9KV CV80sq/3C</v>
          </cell>
          <cell r="E278" t="str">
            <v>m</v>
          </cell>
          <cell r="H278">
            <v>799</v>
          </cell>
          <cell r="I278">
            <v>18345</v>
          </cell>
          <cell r="J278">
            <v>852</v>
          </cell>
          <cell r="S278">
            <v>18345</v>
          </cell>
          <cell r="U278">
            <v>0.05</v>
          </cell>
          <cell r="V278" t="str">
            <v>고케</v>
          </cell>
          <cell r="W278">
            <v>0.14399999999999999</v>
          </cell>
        </row>
        <row r="279">
          <cell r="A279">
            <v>279</v>
          </cell>
          <cell r="C279" t="str">
            <v>고압케이블</v>
          </cell>
          <cell r="D279" t="str">
            <v>6.9KV CV100sq/3C</v>
          </cell>
          <cell r="E279" t="str">
            <v>m</v>
          </cell>
          <cell r="H279">
            <v>799</v>
          </cell>
          <cell r="I279">
            <v>21448</v>
          </cell>
          <cell r="J279">
            <v>852</v>
          </cell>
          <cell r="K279">
            <v>22061</v>
          </cell>
          <cell r="S279">
            <v>21448</v>
          </cell>
          <cell r="U279">
            <v>0.05</v>
          </cell>
          <cell r="V279" t="str">
            <v>고케</v>
          </cell>
          <cell r="W279">
            <v>0.17039999999999997</v>
          </cell>
        </row>
        <row r="280">
          <cell r="A280">
            <v>280</v>
          </cell>
          <cell r="C280" t="str">
            <v>고압케이블</v>
          </cell>
          <cell r="D280" t="str">
            <v>6.9KV CV125sq/3C</v>
          </cell>
          <cell r="E280" t="str">
            <v>m</v>
          </cell>
          <cell r="H280">
            <v>799</v>
          </cell>
          <cell r="I280">
            <v>24633</v>
          </cell>
          <cell r="J280">
            <v>852</v>
          </cell>
          <cell r="S280">
            <v>24633</v>
          </cell>
          <cell r="U280">
            <v>0.05</v>
          </cell>
          <cell r="V280" t="str">
            <v>고케</v>
          </cell>
          <cell r="W280">
            <v>0.2016</v>
          </cell>
        </row>
        <row r="281">
          <cell r="A281">
            <v>281</v>
          </cell>
          <cell r="C281" t="str">
            <v>고압케이블</v>
          </cell>
          <cell r="D281" t="str">
            <v>6.9KV CV150sq/3C</v>
          </cell>
          <cell r="E281" t="str">
            <v>m</v>
          </cell>
          <cell r="H281">
            <v>799</v>
          </cell>
          <cell r="I281">
            <v>28881</v>
          </cell>
          <cell r="J281">
            <v>852</v>
          </cell>
          <cell r="K281">
            <v>29706</v>
          </cell>
          <cell r="S281">
            <v>28881</v>
          </cell>
          <cell r="U281">
            <v>0.05</v>
          </cell>
          <cell r="V281" t="str">
            <v>고케</v>
          </cell>
          <cell r="W281">
            <v>0.23280000000000001</v>
          </cell>
        </row>
        <row r="282">
          <cell r="A282">
            <v>282</v>
          </cell>
          <cell r="C282" t="str">
            <v>고압케이블</v>
          </cell>
          <cell r="D282" t="str">
            <v>6.9KV CV200sq/3C</v>
          </cell>
          <cell r="E282" t="str">
            <v>m</v>
          </cell>
          <cell r="H282">
            <v>799</v>
          </cell>
          <cell r="I282">
            <v>35813</v>
          </cell>
          <cell r="J282">
            <v>852</v>
          </cell>
          <cell r="K282">
            <v>36836</v>
          </cell>
          <cell r="S282">
            <v>35813</v>
          </cell>
          <cell r="U282">
            <v>0.05</v>
          </cell>
          <cell r="V282" t="str">
            <v>고케</v>
          </cell>
          <cell r="W282">
            <v>0.28079999999999999</v>
          </cell>
        </row>
        <row r="283">
          <cell r="A283">
            <v>283</v>
          </cell>
          <cell r="C283" t="str">
            <v>고압케이블</v>
          </cell>
          <cell r="D283" t="str">
            <v>6.9KV CV250sq/3C</v>
          </cell>
          <cell r="E283" t="str">
            <v>m</v>
          </cell>
          <cell r="H283">
            <v>799</v>
          </cell>
          <cell r="I283">
            <v>48389</v>
          </cell>
          <cell r="J283">
            <v>852</v>
          </cell>
          <cell r="K283">
            <v>49771</v>
          </cell>
          <cell r="S283">
            <v>48389</v>
          </cell>
          <cell r="U283">
            <v>0.05</v>
          </cell>
          <cell r="V283" t="str">
            <v>고케</v>
          </cell>
          <cell r="W283">
            <v>0.34079999999999994</v>
          </cell>
        </row>
        <row r="284">
          <cell r="A284">
            <v>284</v>
          </cell>
          <cell r="S284" t="str">
            <v/>
          </cell>
        </row>
        <row r="285">
          <cell r="A285">
            <v>285</v>
          </cell>
          <cell r="S285" t="str">
            <v/>
          </cell>
        </row>
        <row r="286">
          <cell r="A286">
            <v>286</v>
          </cell>
          <cell r="B286" t="str">
            <v>옥외</v>
          </cell>
          <cell r="C286" t="str">
            <v>고압케이블</v>
          </cell>
          <cell r="D286" t="str">
            <v>6.9KV CV8sq/1C</v>
          </cell>
          <cell r="E286" t="str">
            <v>m</v>
          </cell>
          <cell r="H286">
            <v>799</v>
          </cell>
          <cell r="I286">
            <v>1890</v>
          </cell>
          <cell r="J286">
            <v>851</v>
          </cell>
          <cell r="K286">
            <v>1944</v>
          </cell>
          <cell r="S286">
            <v>1890</v>
          </cell>
          <cell r="U286">
            <v>0.03</v>
          </cell>
          <cell r="V286" t="str">
            <v>고케</v>
          </cell>
          <cell r="W286">
            <v>1.6799999999999999E-2</v>
          </cell>
        </row>
        <row r="287">
          <cell r="A287">
            <v>287</v>
          </cell>
          <cell r="B287" t="str">
            <v>옥외</v>
          </cell>
          <cell r="C287" t="str">
            <v>고압케이블</v>
          </cell>
          <cell r="D287" t="str">
            <v>6.9KV CV14sq/1C</v>
          </cell>
          <cell r="E287" t="str">
            <v>m</v>
          </cell>
          <cell r="H287">
            <v>799</v>
          </cell>
          <cell r="I287">
            <v>2506</v>
          </cell>
          <cell r="J287">
            <v>851</v>
          </cell>
          <cell r="K287">
            <v>2577</v>
          </cell>
          <cell r="S287">
            <v>2506</v>
          </cell>
          <cell r="U287">
            <v>0.03</v>
          </cell>
          <cell r="V287" t="str">
            <v>고케</v>
          </cell>
          <cell r="W287">
            <v>2.4E-2</v>
          </cell>
        </row>
        <row r="288">
          <cell r="A288">
            <v>288</v>
          </cell>
          <cell r="B288" t="str">
            <v>옥외</v>
          </cell>
          <cell r="C288" t="str">
            <v>고압케이블</v>
          </cell>
          <cell r="D288" t="str">
            <v>6.9KV CV22sq/1C</v>
          </cell>
          <cell r="E288" t="str">
            <v>m</v>
          </cell>
          <cell r="H288">
            <v>799</v>
          </cell>
          <cell r="I288">
            <v>2933</v>
          </cell>
          <cell r="J288">
            <v>851</v>
          </cell>
          <cell r="K288">
            <v>3017</v>
          </cell>
          <cell r="S288">
            <v>2933</v>
          </cell>
          <cell r="U288">
            <v>0.03</v>
          </cell>
          <cell r="V288" t="str">
            <v>고케</v>
          </cell>
          <cell r="W288">
            <v>3.1199999999999999E-2</v>
          </cell>
        </row>
        <row r="289">
          <cell r="A289">
            <v>289</v>
          </cell>
          <cell r="B289" t="str">
            <v>옥외</v>
          </cell>
          <cell r="C289" t="str">
            <v>고압케이블</v>
          </cell>
          <cell r="D289" t="str">
            <v>6.9KV CV30sq/1C</v>
          </cell>
          <cell r="E289" t="str">
            <v>m</v>
          </cell>
          <cell r="H289">
            <v>799</v>
          </cell>
          <cell r="I289">
            <v>3394</v>
          </cell>
          <cell r="J289">
            <v>851</v>
          </cell>
          <cell r="S289">
            <v>3394</v>
          </cell>
          <cell r="U289">
            <v>0.03</v>
          </cell>
          <cell r="V289" t="str">
            <v>고케</v>
          </cell>
          <cell r="W289">
            <v>3.5999999999999997E-2</v>
          </cell>
        </row>
        <row r="290">
          <cell r="A290">
            <v>290</v>
          </cell>
          <cell r="B290" t="str">
            <v>옥외</v>
          </cell>
          <cell r="C290" t="str">
            <v>고압케이블</v>
          </cell>
          <cell r="D290" t="str">
            <v>6.9KV CV38sq/1C</v>
          </cell>
          <cell r="E290" t="str">
            <v>m</v>
          </cell>
          <cell r="H290">
            <v>799</v>
          </cell>
          <cell r="I290">
            <v>4106</v>
          </cell>
          <cell r="J290">
            <v>851</v>
          </cell>
          <cell r="K290">
            <v>4223</v>
          </cell>
          <cell r="S290">
            <v>4106</v>
          </cell>
          <cell r="U290">
            <v>0.03</v>
          </cell>
          <cell r="V290" t="str">
            <v>고케</v>
          </cell>
          <cell r="W290">
            <v>4.3199999999999995E-2</v>
          </cell>
        </row>
        <row r="291">
          <cell r="A291">
            <v>291</v>
          </cell>
          <cell r="B291" t="str">
            <v>옥외</v>
          </cell>
          <cell r="C291" t="str">
            <v>고압케이블</v>
          </cell>
          <cell r="D291" t="str">
            <v>6.9KV CV50sq/1C</v>
          </cell>
          <cell r="E291" t="str">
            <v>m</v>
          </cell>
          <cell r="H291">
            <v>799</v>
          </cell>
          <cell r="I291">
            <v>5162</v>
          </cell>
          <cell r="J291">
            <v>851</v>
          </cell>
          <cell r="S291">
            <v>5162</v>
          </cell>
          <cell r="U291">
            <v>0.03</v>
          </cell>
          <cell r="V291" t="str">
            <v>고케</v>
          </cell>
          <cell r="W291">
            <v>5.1599999999999993E-2</v>
          </cell>
        </row>
        <row r="292">
          <cell r="A292">
            <v>292</v>
          </cell>
          <cell r="B292" t="str">
            <v>옥외</v>
          </cell>
          <cell r="C292" t="str">
            <v>고압케이블</v>
          </cell>
          <cell r="D292" t="str">
            <v>6.9KV CV60sq/1C</v>
          </cell>
          <cell r="E292" t="str">
            <v>m</v>
          </cell>
          <cell r="H292">
            <v>799</v>
          </cell>
          <cell r="I292">
            <v>5463</v>
          </cell>
          <cell r="J292">
            <v>851</v>
          </cell>
          <cell r="K292">
            <v>5619</v>
          </cell>
          <cell r="S292">
            <v>5463</v>
          </cell>
          <cell r="U292">
            <v>0.03</v>
          </cell>
          <cell r="V292" t="str">
            <v>고케</v>
          </cell>
          <cell r="W292">
            <v>5.8799999999999998E-2</v>
          </cell>
        </row>
        <row r="293">
          <cell r="A293">
            <v>293</v>
          </cell>
          <cell r="B293" t="str">
            <v>옥외</v>
          </cell>
          <cell r="C293" t="str">
            <v>고압케이블</v>
          </cell>
          <cell r="D293" t="str">
            <v>6.9KV CV80sq/1C</v>
          </cell>
          <cell r="E293" t="str">
            <v>m</v>
          </cell>
          <cell r="H293">
            <v>799</v>
          </cell>
          <cell r="I293">
            <v>6037</v>
          </cell>
          <cell r="J293">
            <v>851</v>
          </cell>
          <cell r="S293">
            <v>6037</v>
          </cell>
          <cell r="U293">
            <v>0.03</v>
          </cell>
          <cell r="V293" t="str">
            <v>고케</v>
          </cell>
          <cell r="W293">
            <v>7.1999999999999995E-2</v>
          </cell>
        </row>
        <row r="294">
          <cell r="A294">
            <v>294</v>
          </cell>
          <cell r="B294" t="str">
            <v>옥외</v>
          </cell>
          <cell r="C294" t="str">
            <v>고압케이블</v>
          </cell>
          <cell r="D294" t="str">
            <v>6.9KV CV100sq/1C</v>
          </cell>
          <cell r="E294" t="str">
            <v>m</v>
          </cell>
          <cell r="H294">
            <v>799</v>
          </cell>
          <cell r="I294">
            <v>6610</v>
          </cell>
          <cell r="J294">
            <v>851</v>
          </cell>
          <cell r="K294">
            <v>6799</v>
          </cell>
          <cell r="S294">
            <v>6610</v>
          </cell>
          <cell r="U294">
            <v>0.03</v>
          </cell>
          <cell r="V294" t="str">
            <v>고케</v>
          </cell>
          <cell r="W294">
            <v>8.5199999999999984E-2</v>
          </cell>
        </row>
        <row r="295">
          <cell r="A295">
            <v>295</v>
          </cell>
          <cell r="B295" t="str">
            <v>옥외</v>
          </cell>
          <cell r="C295" t="str">
            <v>고압케이블</v>
          </cell>
          <cell r="D295" t="str">
            <v>6.9KV CV125sq/1C</v>
          </cell>
          <cell r="E295" t="str">
            <v>m</v>
          </cell>
          <cell r="H295">
            <v>799</v>
          </cell>
          <cell r="I295">
            <v>7796</v>
          </cell>
          <cell r="J295">
            <v>851</v>
          </cell>
          <cell r="S295">
            <v>7796</v>
          </cell>
          <cell r="U295">
            <v>0.03</v>
          </cell>
          <cell r="V295" t="str">
            <v>고케</v>
          </cell>
          <cell r="W295">
            <v>0.1008</v>
          </cell>
        </row>
        <row r="296">
          <cell r="A296">
            <v>296</v>
          </cell>
          <cell r="B296" t="str">
            <v>옥외</v>
          </cell>
          <cell r="C296" t="str">
            <v>고압케이블</v>
          </cell>
          <cell r="D296" t="str">
            <v>6.9KV CV150sq/1C</v>
          </cell>
          <cell r="E296" t="str">
            <v>m</v>
          </cell>
          <cell r="H296">
            <v>799</v>
          </cell>
          <cell r="I296">
            <v>10327</v>
          </cell>
          <cell r="J296">
            <v>851</v>
          </cell>
          <cell r="K296">
            <v>10622</v>
          </cell>
          <cell r="S296">
            <v>10327</v>
          </cell>
          <cell r="U296">
            <v>0.03</v>
          </cell>
          <cell r="V296" t="str">
            <v>고케</v>
          </cell>
          <cell r="W296">
            <v>0.1164</v>
          </cell>
        </row>
        <row r="297">
          <cell r="A297">
            <v>297</v>
          </cell>
          <cell r="B297" t="str">
            <v>옥외</v>
          </cell>
          <cell r="C297" t="str">
            <v>고압케이블</v>
          </cell>
          <cell r="D297" t="str">
            <v>6.9KV CV200sq/1C</v>
          </cell>
          <cell r="E297" t="str">
            <v>m</v>
          </cell>
          <cell r="H297">
            <v>799</v>
          </cell>
          <cell r="I297">
            <v>12964</v>
          </cell>
          <cell r="J297">
            <v>851</v>
          </cell>
          <cell r="K297">
            <v>13334</v>
          </cell>
          <cell r="S297">
            <v>12964</v>
          </cell>
          <cell r="U297">
            <v>0.03</v>
          </cell>
          <cell r="V297" t="str">
            <v>고케</v>
          </cell>
          <cell r="W297">
            <v>0.1404</v>
          </cell>
        </row>
        <row r="298">
          <cell r="A298">
            <v>298</v>
          </cell>
          <cell r="B298" t="str">
            <v>옥외</v>
          </cell>
          <cell r="C298" t="str">
            <v>고압케이블</v>
          </cell>
          <cell r="D298" t="str">
            <v>6.9KV CV250sq/1C</v>
          </cell>
          <cell r="E298" t="str">
            <v>m</v>
          </cell>
          <cell r="H298">
            <v>799</v>
          </cell>
          <cell r="I298">
            <v>15498</v>
          </cell>
          <cell r="J298">
            <v>851</v>
          </cell>
          <cell r="K298">
            <v>15940</v>
          </cell>
          <cell r="S298">
            <v>15498</v>
          </cell>
          <cell r="U298">
            <v>0.03</v>
          </cell>
          <cell r="V298" t="str">
            <v>고케</v>
          </cell>
          <cell r="W298">
            <v>0.17039999999999997</v>
          </cell>
        </row>
        <row r="299">
          <cell r="A299">
            <v>299</v>
          </cell>
          <cell r="S299" t="str">
            <v/>
          </cell>
        </row>
        <row r="300">
          <cell r="A300">
            <v>300</v>
          </cell>
          <cell r="S300" t="str">
            <v/>
          </cell>
        </row>
        <row r="301">
          <cell r="A301">
            <v>301</v>
          </cell>
          <cell r="B301" t="str">
            <v>옥외</v>
          </cell>
          <cell r="C301" t="str">
            <v>고압케이블</v>
          </cell>
          <cell r="D301" t="str">
            <v>6.9KV CV8sq/3C</v>
          </cell>
          <cell r="E301" t="str">
            <v>m</v>
          </cell>
          <cell r="H301">
            <v>799</v>
          </cell>
          <cell r="I301">
            <v>6505</v>
          </cell>
          <cell r="J301">
            <v>851</v>
          </cell>
          <cell r="K301">
            <v>6691</v>
          </cell>
          <cell r="S301">
            <v>6505</v>
          </cell>
          <cell r="U301">
            <v>0.03</v>
          </cell>
          <cell r="V301" t="str">
            <v>고케</v>
          </cell>
          <cell r="W301">
            <v>3.3599999999999998E-2</v>
          </cell>
        </row>
        <row r="302">
          <cell r="A302">
            <v>302</v>
          </cell>
          <cell r="B302" t="str">
            <v>옥외</v>
          </cell>
          <cell r="C302" t="str">
            <v>고압케이블</v>
          </cell>
          <cell r="D302" t="str">
            <v>6.9KV CV14sq/3C</v>
          </cell>
          <cell r="E302" t="str">
            <v>m</v>
          </cell>
          <cell r="H302">
            <v>799</v>
          </cell>
          <cell r="I302">
            <v>8435</v>
          </cell>
          <cell r="J302">
            <v>851</v>
          </cell>
          <cell r="K302">
            <v>8676</v>
          </cell>
          <cell r="S302">
            <v>8435</v>
          </cell>
          <cell r="U302">
            <v>0.03</v>
          </cell>
          <cell r="V302" t="str">
            <v>고케</v>
          </cell>
          <cell r="W302">
            <v>4.8000000000000001E-2</v>
          </cell>
        </row>
        <row r="303">
          <cell r="A303">
            <v>303</v>
          </cell>
          <cell r="B303" t="str">
            <v>옥외</v>
          </cell>
          <cell r="C303" t="str">
            <v>고압케이블</v>
          </cell>
          <cell r="D303" t="str">
            <v>6.9KV CV22sq/3C</v>
          </cell>
          <cell r="E303" t="str">
            <v>m</v>
          </cell>
          <cell r="H303">
            <v>799</v>
          </cell>
          <cell r="I303">
            <v>9996</v>
          </cell>
          <cell r="J303">
            <v>852</v>
          </cell>
          <cell r="K303">
            <v>10281</v>
          </cell>
          <cell r="S303">
            <v>9996</v>
          </cell>
          <cell r="U303">
            <v>0.03</v>
          </cell>
          <cell r="V303" t="str">
            <v>고케</v>
          </cell>
          <cell r="W303">
            <v>6.2399999999999997E-2</v>
          </cell>
        </row>
        <row r="304">
          <cell r="A304">
            <v>304</v>
          </cell>
          <cell r="B304" t="str">
            <v>옥외</v>
          </cell>
          <cell r="C304" t="str">
            <v>고압케이블</v>
          </cell>
          <cell r="D304" t="str">
            <v>6.9KV CV30sq/3C</v>
          </cell>
          <cell r="E304" t="str">
            <v>m</v>
          </cell>
          <cell r="H304">
            <v>799</v>
          </cell>
          <cell r="I304">
            <v>11108</v>
          </cell>
          <cell r="J304">
            <v>852</v>
          </cell>
          <cell r="S304">
            <v>11108</v>
          </cell>
          <cell r="U304">
            <v>0.03</v>
          </cell>
          <cell r="V304" t="str">
            <v>고케</v>
          </cell>
          <cell r="W304">
            <v>7.1999999999999995E-2</v>
          </cell>
        </row>
        <row r="305">
          <cell r="A305">
            <v>305</v>
          </cell>
          <cell r="B305" t="str">
            <v>옥외</v>
          </cell>
          <cell r="C305" t="str">
            <v>고압케이블</v>
          </cell>
          <cell r="D305" t="str">
            <v>6.9KV CV38sq/3C</v>
          </cell>
          <cell r="E305" t="str">
            <v>m</v>
          </cell>
          <cell r="H305">
            <v>799</v>
          </cell>
          <cell r="I305">
            <v>12693</v>
          </cell>
          <cell r="J305">
            <v>852</v>
          </cell>
          <cell r="K305">
            <v>13056</v>
          </cell>
          <cell r="S305">
            <v>12693</v>
          </cell>
          <cell r="U305">
            <v>0.03</v>
          </cell>
          <cell r="V305" t="str">
            <v>고케</v>
          </cell>
          <cell r="W305">
            <v>8.6399999999999991E-2</v>
          </cell>
        </row>
        <row r="306">
          <cell r="A306">
            <v>306</v>
          </cell>
          <cell r="B306" t="str">
            <v>옥외</v>
          </cell>
          <cell r="C306" t="str">
            <v>고압케이블</v>
          </cell>
          <cell r="D306" t="str">
            <v>6.9KV CV50sq/3C</v>
          </cell>
          <cell r="E306" t="str">
            <v>m</v>
          </cell>
          <cell r="H306">
            <v>799</v>
          </cell>
          <cell r="I306">
            <v>14159</v>
          </cell>
          <cell r="J306">
            <v>852</v>
          </cell>
          <cell r="S306">
            <v>14159</v>
          </cell>
          <cell r="U306">
            <v>0.03</v>
          </cell>
          <cell r="V306" t="str">
            <v>고케</v>
          </cell>
          <cell r="W306">
            <v>0.10319999999999999</v>
          </cell>
        </row>
        <row r="307">
          <cell r="A307">
            <v>307</v>
          </cell>
          <cell r="B307" t="str">
            <v>옥외</v>
          </cell>
          <cell r="C307" t="str">
            <v>고압케이블</v>
          </cell>
          <cell r="D307" t="str">
            <v>6.9KV CV60sq/3C</v>
          </cell>
          <cell r="E307" t="str">
            <v>m</v>
          </cell>
          <cell r="H307">
            <v>799</v>
          </cell>
          <cell r="I307">
            <v>14914</v>
          </cell>
          <cell r="J307">
            <v>852</v>
          </cell>
          <cell r="K307">
            <v>15340</v>
          </cell>
          <cell r="S307">
            <v>14914</v>
          </cell>
          <cell r="U307">
            <v>0.03</v>
          </cell>
          <cell r="V307" t="str">
            <v>고케</v>
          </cell>
          <cell r="W307">
            <v>0.1176</v>
          </cell>
        </row>
        <row r="308">
          <cell r="A308">
            <v>308</v>
          </cell>
          <cell r="B308" t="str">
            <v>옥외</v>
          </cell>
          <cell r="C308" t="str">
            <v>고압케이블</v>
          </cell>
          <cell r="D308" t="str">
            <v>6.9KV CV80sq/3C</v>
          </cell>
          <cell r="E308" t="str">
            <v>m</v>
          </cell>
          <cell r="H308">
            <v>799</v>
          </cell>
          <cell r="I308">
            <v>18345</v>
          </cell>
          <cell r="J308">
            <v>852</v>
          </cell>
          <cell r="S308">
            <v>18345</v>
          </cell>
          <cell r="U308">
            <v>0.03</v>
          </cell>
          <cell r="V308" t="str">
            <v>고케</v>
          </cell>
          <cell r="W308">
            <v>0.14399999999999999</v>
          </cell>
        </row>
        <row r="309">
          <cell r="A309">
            <v>309</v>
          </cell>
          <cell r="B309" t="str">
            <v>옥외</v>
          </cell>
          <cell r="C309" t="str">
            <v>고압케이블</v>
          </cell>
          <cell r="D309" t="str">
            <v>6.9KV CV100sq/3C</v>
          </cell>
          <cell r="E309" t="str">
            <v>m</v>
          </cell>
          <cell r="H309">
            <v>799</v>
          </cell>
          <cell r="I309">
            <v>21448</v>
          </cell>
          <cell r="J309">
            <v>852</v>
          </cell>
          <cell r="K309">
            <v>22061</v>
          </cell>
          <cell r="S309">
            <v>21448</v>
          </cell>
          <cell r="U309">
            <v>0.03</v>
          </cell>
          <cell r="V309" t="str">
            <v>고케</v>
          </cell>
          <cell r="W309">
            <v>0.17039999999999997</v>
          </cell>
        </row>
        <row r="310">
          <cell r="A310">
            <v>310</v>
          </cell>
          <cell r="B310" t="str">
            <v>옥외</v>
          </cell>
          <cell r="C310" t="str">
            <v>고압케이블</v>
          </cell>
          <cell r="D310" t="str">
            <v>6.9KV CV125sq/3C</v>
          </cell>
          <cell r="E310" t="str">
            <v>m</v>
          </cell>
          <cell r="H310">
            <v>799</v>
          </cell>
          <cell r="I310">
            <v>24633</v>
          </cell>
          <cell r="J310">
            <v>852</v>
          </cell>
          <cell r="S310">
            <v>24633</v>
          </cell>
          <cell r="U310">
            <v>0.03</v>
          </cell>
          <cell r="V310" t="str">
            <v>고케</v>
          </cell>
          <cell r="W310">
            <v>0.2016</v>
          </cell>
        </row>
        <row r="311">
          <cell r="A311">
            <v>311</v>
          </cell>
          <cell r="B311" t="str">
            <v>옥외</v>
          </cell>
          <cell r="C311" t="str">
            <v>고압케이블</v>
          </cell>
          <cell r="D311" t="str">
            <v>6.9KV CV150sq/3C</v>
          </cell>
          <cell r="E311" t="str">
            <v>m</v>
          </cell>
          <cell r="H311">
            <v>799</v>
          </cell>
          <cell r="I311">
            <v>28881</v>
          </cell>
          <cell r="J311">
            <v>852</v>
          </cell>
          <cell r="K311">
            <v>29706</v>
          </cell>
          <cell r="S311">
            <v>28881</v>
          </cell>
          <cell r="U311">
            <v>0.03</v>
          </cell>
          <cell r="V311" t="str">
            <v>고케</v>
          </cell>
          <cell r="W311">
            <v>0.23280000000000001</v>
          </cell>
        </row>
        <row r="312">
          <cell r="A312">
            <v>312</v>
          </cell>
          <cell r="B312" t="str">
            <v>옥외</v>
          </cell>
          <cell r="C312" t="str">
            <v>고압케이블</v>
          </cell>
          <cell r="D312" t="str">
            <v>6.9KV CV200sq/3C</v>
          </cell>
          <cell r="E312" t="str">
            <v>m</v>
          </cell>
          <cell r="H312">
            <v>799</v>
          </cell>
          <cell r="I312">
            <v>35813</v>
          </cell>
          <cell r="J312">
            <v>852</v>
          </cell>
          <cell r="K312">
            <v>36836</v>
          </cell>
          <cell r="S312">
            <v>35813</v>
          </cell>
          <cell r="U312">
            <v>0.03</v>
          </cell>
          <cell r="V312" t="str">
            <v>고케</v>
          </cell>
          <cell r="W312">
            <v>0.28079999999999999</v>
          </cell>
        </row>
        <row r="313">
          <cell r="A313">
            <v>313</v>
          </cell>
          <cell r="B313" t="str">
            <v>옥외</v>
          </cell>
          <cell r="C313" t="str">
            <v>고압케이블</v>
          </cell>
          <cell r="D313" t="str">
            <v>6.9KV CV250sq/3C</v>
          </cell>
          <cell r="E313" t="str">
            <v>m</v>
          </cell>
          <cell r="H313">
            <v>799</v>
          </cell>
          <cell r="I313">
            <v>48389</v>
          </cell>
          <cell r="J313">
            <v>852</v>
          </cell>
          <cell r="K313">
            <v>49771</v>
          </cell>
          <cell r="S313">
            <v>48389</v>
          </cell>
          <cell r="U313">
            <v>0.03</v>
          </cell>
          <cell r="V313" t="str">
            <v>고케</v>
          </cell>
          <cell r="W313">
            <v>0.34079999999999994</v>
          </cell>
        </row>
        <row r="314">
          <cell r="A314">
            <v>314</v>
          </cell>
          <cell r="S314" t="str">
            <v/>
          </cell>
        </row>
        <row r="315">
          <cell r="A315">
            <v>315</v>
          </cell>
          <cell r="S315" t="str">
            <v/>
          </cell>
        </row>
        <row r="316">
          <cell r="A316">
            <v>316</v>
          </cell>
          <cell r="C316" t="str">
            <v>저압 케이블</v>
          </cell>
          <cell r="D316" t="str">
            <v>600V EV 2.0 sq/1C</v>
          </cell>
          <cell r="E316" t="str">
            <v>m</v>
          </cell>
          <cell r="S316">
            <v>0</v>
          </cell>
          <cell r="U316">
            <v>0.05</v>
          </cell>
          <cell r="V316" t="str">
            <v>저케</v>
          </cell>
          <cell r="W316">
            <v>0.01</v>
          </cell>
        </row>
        <row r="317">
          <cell r="A317">
            <v>317</v>
          </cell>
          <cell r="C317" t="str">
            <v>저압 케이블</v>
          </cell>
          <cell r="D317" t="str">
            <v>600V EV 3.5sq/1C</v>
          </cell>
          <cell r="E317" t="str">
            <v>m</v>
          </cell>
          <cell r="S317">
            <v>0</v>
          </cell>
          <cell r="U317">
            <v>0.05</v>
          </cell>
          <cell r="V317" t="str">
            <v>저케</v>
          </cell>
          <cell r="W317">
            <v>1.0999999999999999E-2</v>
          </cell>
        </row>
        <row r="318">
          <cell r="A318">
            <v>318</v>
          </cell>
          <cell r="C318" t="str">
            <v>저압 케이블</v>
          </cell>
          <cell r="D318" t="str">
            <v>600V EV 5.5 sq/1C</v>
          </cell>
          <cell r="E318" t="str">
            <v>m</v>
          </cell>
          <cell r="S318">
            <v>0</v>
          </cell>
          <cell r="U318">
            <v>0.05</v>
          </cell>
          <cell r="V318" t="str">
            <v>저케</v>
          </cell>
          <cell r="W318">
            <v>1.2999999999999999E-2</v>
          </cell>
        </row>
        <row r="319">
          <cell r="A319">
            <v>319</v>
          </cell>
          <cell r="C319" t="str">
            <v>저압 케이블</v>
          </cell>
          <cell r="D319" t="str">
            <v>600V EV 8sq/1C</v>
          </cell>
          <cell r="E319" t="str">
            <v>m</v>
          </cell>
          <cell r="S319">
            <v>0</v>
          </cell>
          <cell r="U319">
            <v>0.05</v>
          </cell>
          <cell r="V319" t="str">
            <v>저케</v>
          </cell>
          <cell r="W319">
            <v>1.4E-2</v>
          </cell>
        </row>
        <row r="320">
          <cell r="A320">
            <v>320</v>
          </cell>
          <cell r="C320" t="str">
            <v>저압 케이블</v>
          </cell>
          <cell r="D320" t="str">
            <v>600V  EV  14sq/1C</v>
          </cell>
          <cell r="E320" t="str">
            <v>m</v>
          </cell>
          <cell r="S320">
            <v>0</v>
          </cell>
          <cell r="U320">
            <v>0.05</v>
          </cell>
          <cell r="V320" t="str">
            <v>저케</v>
          </cell>
          <cell r="W320">
            <v>0.02</v>
          </cell>
        </row>
        <row r="321">
          <cell r="A321">
            <v>321</v>
          </cell>
          <cell r="C321" t="str">
            <v>저압 케이블</v>
          </cell>
          <cell r="D321" t="str">
            <v>600V  EV 22sq/1C</v>
          </cell>
          <cell r="E321" t="str">
            <v>m</v>
          </cell>
          <cell r="S321">
            <v>0</v>
          </cell>
          <cell r="U321">
            <v>0.05</v>
          </cell>
          <cell r="V321" t="str">
            <v>저케</v>
          </cell>
          <cell r="W321">
            <v>2.5999999999999999E-2</v>
          </cell>
        </row>
        <row r="322">
          <cell r="A322">
            <v>322</v>
          </cell>
          <cell r="C322" t="str">
            <v>저압 케이블</v>
          </cell>
          <cell r="D322" t="str">
            <v>600V  EV 38sq/1C</v>
          </cell>
          <cell r="E322" t="str">
            <v>m</v>
          </cell>
          <cell r="S322">
            <v>0</v>
          </cell>
          <cell r="U322">
            <v>0.05</v>
          </cell>
          <cell r="V322" t="str">
            <v>저케</v>
          </cell>
          <cell r="W322">
            <v>3.5999999999999997E-2</v>
          </cell>
        </row>
        <row r="323">
          <cell r="A323">
            <v>323</v>
          </cell>
          <cell r="C323" t="str">
            <v>저압 케이블</v>
          </cell>
          <cell r="D323" t="str">
            <v>600V  EV 50sq/1C</v>
          </cell>
          <cell r="E323" t="str">
            <v>m</v>
          </cell>
          <cell r="S323">
            <v>0</v>
          </cell>
          <cell r="U323">
            <v>0.05</v>
          </cell>
          <cell r="V323" t="str">
            <v>저케</v>
          </cell>
          <cell r="W323">
            <v>4.2999999999999997E-2</v>
          </cell>
        </row>
        <row r="324">
          <cell r="A324">
            <v>324</v>
          </cell>
          <cell r="C324" t="str">
            <v>저압 케이블</v>
          </cell>
          <cell r="D324" t="str">
            <v>600V  EV 60sq/1C</v>
          </cell>
          <cell r="E324" t="str">
            <v>m</v>
          </cell>
          <cell r="S324">
            <v>0</v>
          </cell>
          <cell r="U324">
            <v>0.05</v>
          </cell>
          <cell r="V324" t="str">
            <v>저케</v>
          </cell>
          <cell r="W324">
            <v>4.9000000000000002E-2</v>
          </cell>
        </row>
        <row r="325">
          <cell r="A325">
            <v>325</v>
          </cell>
          <cell r="C325" t="str">
            <v>저압 케이블</v>
          </cell>
          <cell r="D325" t="str">
            <v>600V  EV 80sq/1C</v>
          </cell>
          <cell r="E325" t="str">
            <v>m</v>
          </cell>
          <cell r="S325">
            <v>0</v>
          </cell>
          <cell r="U325">
            <v>0.05</v>
          </cell>
          <cell r="V325" t="str">
            <v>저케</v>
          </cell>
          <cell r="W325">
            <v>0.06</v>
          </cell>
        </row>
        <row r="326">
          <cell r="A326">
            <v>326</v>
          </cell>
          <cell r="C326" t="str">
            <v>저압 케이블</v>
          </cell>
          <cell r="D326" t="str">
            <v>600V  EV 100sq/1C</v>
          </cell>
          <cell r="E326" t="str">
            <v>m</v>
          </cell>
          <cell r="S326">
            <v>0</v>
          </cell>
          <cell r="U326">
            <v>0.05</v>
          </cell>
          <cell r="V326" t="str">
            <v>저케</v>
          </cell>
          <cell r="W326">
            <v>7.0999999999999994E-2</v>
          </cell>
        </row>
        <row r="327">
          <cell r="A327">
            <v>327</v>
          </cell>
          <cell r="C327" t="str">
            <v>저압 케이블</v>
          </cell>
          <cell r="D327" t="str">
            <v>600V  EV 125sq/1C</v>
          </cell>
          <cell r="E327" t="str">
            <v>m</v>
          </cell>
          <cell r="S327">
            <v>0</v>
          </cell>
          <cell r="U327">
            <v>0.05</v>
          </cell>
          <cell r="V327" t="str">
            <v>저케</v>
          </cell>
          <cell r="W327">
            <v>8.4000000000000005E-2</v>
          </cell>
        </row>
        <row r="328">
          <cell r="A328">
            <v>328</v>
          </cell>
          <cell r="C328" t="str">
            <v>저압 케이블</v>
          </cell>
          <cell r="D328" t="str">
            <v>600V  EV 150sq/1C</v>
          </cell>
          <cell r="E328" t="str">
            <v>m</v>
          </cell>
          <cell r="S328">
            <v>0</v>
          </cell>
          <cell r="U328">
            <v>0.05</v>
          </cell>
          <cell r="V328" t="str">
            <v>저케</v>
          </cell>
          <cell r="W328">
            <v>9.7000000000000003E-2</v>
          </cell>
        </row>
        <row r="329">
          <cell r="A329">
            <v>329</v>
          </cell>
          <cell r="C329" t="str">
            <v>저압 케이블</v>
          </cell>
          <cell r="D329" t="str">
            <v>600V  EV 200sq/1C</v>
          </cell>
          <cell r="E329" t="str">
            <v>m</v>
          </cell>
          <cell r="S329">
            <v>0</v>
          </cell>
          <cell r="U329">
            <v>0.05</v>
          </cell>
          <cell r="V329" t="str">
            <v>저케</v>
          </cell>
          <cell r="W329">
            <v>0.11700000000000001</v>
          </cell>
        </row>
        <row r="330">
          <cell r="A330">
            <v>330</v>
          </cell>
          <cell r="C330" t="str">
            <v>저압 케이블</v>
          </cell>
          <cell r="D330" t="str">
            <v>600V  EV 250sq/1C</v>
          </cell>
          <cell r="E330" t="str">
            <v>m</v>
          </cell>
          <cell r="S330">
            <v>0</v>
          </cell>
          <cell r="U330">
            <v>0.05</v>
          </cell>
          <cell r="V330" t="str">
            <v>저케</v>
          </cell>
          <cell r="W330">
            <v>0.14199999999999999</v>
          </cell>
        </row>
        <row r="331">
          <cell r="A331">
            <v>331</v>
          </cell>
          <cell r="S331" t="str">
            <v/>
          </cell>
        </row>
        <row r="332">
          <cell r="A332">
            <v>332</v>
          </cell>
          <cell r="S332" t="str">
            <v/>
          </cell>
        </row>
        <row r="333">
          <cell r="A333">
            <v>333</v>
          </cell>
          <cell r="C333" t="str">
            <v>저압 케이블</v>
          </cell>
          <cell r="D333" t="str">
            <v>600V EV 2.0 sq/2C</v>
          </cell>
          <cell r="E333" t="str">
            <v>m</v>
          </cell>
          <cell r="S333">
            <v>0</v>
          </cell>
          <cell r="U333">
            <v>0.05</v>
          </cell>
          <cell r="V333" t="str">
            <v>저케</v>
          </cell>
          <cell r="W333">
            <v>1.3999999999999999E-2</v>
          </cell>
        </row>
        <row r="334">
          <cell r="A334">
            <v>334</v>
          </cell>
          <cell r="C334" t="str">
            <v>저압 케이블</v>
          </cell>
          <cell r="D334" t="str">
            <v>600V EV 3.5sq/2C</v>
          </cell>
          <cell r="E334" t="str">
            <v>m</v>
          </cell>
          <cell r="S334">
            <v>0</v>
          </cell>
          <cell r="U334">
            <v>0.05</v>
          </cell>
          <cell r="V334" t="str">
            <v>저케</v>
          </cell>
          <cell r="W334">
            <v>1.5399999999999999E-2</v>
          </cell>
        </row>
        <row r="335">
          <cell r="A335">
            <v>335</v>
          </cell>
          <cell r="C335" t="str">
            <v>저압 케이블</v>
          </cell>
          <cell r="D335" t="str">
            <v>600V EV 5.5 sq/2C</v>
          </cell>
          <cell r="E335" t="str">
            <v>m</v>
          </cell>
          <cell r="S335">
            <v>0</v>
          </cell>
          <cell r="U335">
            <v>0.05</v>
          </cell>
          <cell r="V335" t="str">
            <v>저케</v>
          </cell>
          <cell r="W335">
            <v>1.8199999999999997E-2</v>
          </cell>
        </row>
        <row r="336">
          <cell r="A336">
            <v>336</v>
          </cell>
          <cell r="C336" t="str">
            <v>저압 케이블</v>
          </cell>
          <cell r="D336" t="str">
            <v>600V EV 8sq/2C</v>
          </cell>
          <cell r="E336" t="str">
            <v>m</v>
          </cell>
          <cell r="S336">
            <v>0</v>
          </cell>
          <cell r="U336">
            <v>0.05</v>
          </cell>
          <cell r="V336" t="str">
            <v>저케</v>
          </cell>
          <cell r="W336">
            <v>1.9599999999999999E-2</v>
          </cell>
        </row>
        <row r="337">
          <cell r="A337">
            <v>337</v>
          </cell>
          <cell r="C337" t="str">
            <v>저압 케이블</v>
          </cell>
          <cell r="D337" t="str">
            <v>600V  EV  14sq/2C</v>
          </cell>
          <cell r="E337" t="str">
            <v>m</v>
          </cell>
          <cell r="S337">
            <v>0</v>
          </cell>
          <cell r="U337">
            <v>0.05</v>
          </cell>
          <cell r="V337" t="str">
            <v>저케</v>
          </cell>
          <cell r="W337">
            <v>2.7999999999999997E-2</v>
          </cell>
        </row>
        <row r="338">
          <cell r="A338">
            <v>338</v>
          </cell>
          <cell r="C338" t="str">
            <v>저압 케이블</v>
          </cell>
          <cell r="D338" t="str">
            <v>600V  EV 22sq/2C</v>
          </cell>
          <cell r="E338" t="str">
            <v>m</v>
          </cell>
          <cell r="S338">
            <v>0</v>
          </cell>
          <cell r="U338">
            <v>0.05</v>
          </cell>
          <cell r="V338" t="str">
            <v>저케</v>
          </cell>
          <cell r="W338">
            <v>3.6399999999999995E-2</v>
          </cell>
        </row>
        <row r="339">
          <cell r="A339">
            <v>339</v>
          </cell>
          <cell r="C339" t="str">
            <v>저압 케이블</v>
          </cell>
          <cell r="D339" t="str">
            <v>600V  EV 38sq/2C</v>
          </cell>
          <cell r="E339" t="str">
            <v>m</v>
          </cell>
          <cell r="S339">
            <v>0</v>
          </cell>
          <cell r="U339">
            <v>0.05</v>
          </cell>
          <cell r="V339" t="str">
            <v>저케</v>
          </cell>
          <cell r="W339">
            <v>5.0399999999999993E-2</v>
          </cell>
        </row>
        <row r="340">
          <cell r="A340">
            <v>340</v>
          </cell>
          <cell r="C340" t="str">
            <v>저압 케이블</v>
          </cell>
          <cell r="D340" t="str">
            <v>600V  EV 60sq/2C</v>
          </cell>
          <cell r="E340" t="str">
            <v>m</v>
          </cell>
          <cell r="S340">
            <v>0</v>
          </cell>
          <cell r="U340">
            <v>0.05</v>
          </cell>
          <cell r="V340" t="str">
            <v>저케</v>
          </cell>
          <cell r="W340">
            <v>6.8599999999999994E-2</v>
          </cell>
        </row>
        <row r="341">
          <cell r="A341">
            <v>341</v>
          </cell>
          <cell r="C341" t="str">
            <v>저압 케이블</v>
          </cell>
          <cell r="D341" t="str">
            <v>600V  EV 80sq/2C</v>
          </cell>
          <cell r="E341" t="str">
            <v>m</v>
          </cell>
          <cell r="S341">
            <v>0</v>
          </cell>
          <cell r="U341">
            <v>0.05</v>
          </cell>
          <cell r="V341" t="str">
            <v>저케</v>
          </cell>
          <cell r="W341">
            <v>8.3999999999999991E-2</v>
          </cell>
        </row>
        <row r="342">
          <cell r="A342">
            <v>342</v>
          </cell>
          <cell r="C342" t="str">
            <v>저압 케이블</v>
          </cell>
          <cell r="D342" t="str">
            <v>600V  EV 100sq/2C</v>
          </cell>
          <cell r="E342" t="str">
            <v>m</v>
          </cell>
          <cell r="S342">
            <v>0</v>
          </cell>
          <cell r="U342">
            <v>0.05</v>
          </cell>
          <cell r="V342" t="str">
            <v>저케</v>
          </cell>
          <cell r="W342">
            <v>9.9399999999999988E-2</v>
          </cell>
        </row>
        <row r="343">
          <cell r="A343">
            <v>343</v>
          </cell>
          <cell r="C343" t="str">
            <v>저압 케이블</v>
          </cell>
          <cell r="D343" t="str">
            <v>600V  EV 125sq/2C</v>
          </cell>
          <cell r="E343" t="str">
            <v>m</v>
          </cell>
          <cell r="S343">
            <v>0</v>
          </cell>
          <cell r="U343">
            <v>0.05</v>
          </cell>
          <cell r="V343" t="str">
            <v>저케</v>
          </cell>
          <cell r="W343">
            <v>0.1176</v>
          </cell>
        </row>
        <row r="344">
          <cell r="A344">
            <v>344</v>
          </cell>
          <cell r="C344" t="str">
            <v>저압 케이블</v>
          </cell>
          <cell r="D344" t="str">
            <v>600V  EV 150sq/2C</v>
          </cell>
          <cell r="E344" t="str">
            <v>m</v>
          </cell>
          <cell r="S344">
            <v>0</v>
          </cell>
          <cell r="U344">
            <v>0.05</v>
          </cell>
          <cell r="V344" t="str">
            <v>저케</v>
          </cell>
          <cell r="W344">
            <v>0.1358</v>
          </cell>
        </row>
        <row r="345">
          <cell r="A345">
            <v>345</v>
          </cell>
          <cell r="C345" t="str">
            <v>저압 케이블</v>
          </cell>
          <cell r="D345" t="str">
            <v>600V  EV 200sq/2C</v>
          </cell>
          <cell r="E345" t="str">
            <v>m</v>
          </cell>
          <cell r="S345">
            <v>0</v>
          </cell>
          <cell r="U345">
            <v>0.05</v>
          </cell>
          <cell r="V345" t="str">
            <v>저케</v>
          </cell>
          <cell r="W345">
            <v>0.1638</v>
          </cell>
        </row>
        <row r="346">
          <cell r="A346">
            <v>346</v>
          </cell>
          <cell r="C346" t="str">
            <v>저압 케이블</v>
          </cell>
          <cell r="D346" t="str">
            <v>600V  EV 250sq/2C</v>
          </cell>
          <cell r="E346" t="str">
            <v>m</v>
          </cell>
          <cell r="S346">
            <v>0</v>
          </cell>
          <cell r="U346">
            <v>0.05</v>
          </cell>
          <cell r="V346" t="str">
            <v>저케</v>
          </cell>
          <cell r="W346">
            <v>0.19879999999999998</v>
          </cell>
        </row>
        <row r="347">
          <cell r="A347">
            <v>347</v>
          </cell>
          <cell r="S347" t="str">
            <v/>
          </cell>
        </row>
        <row r="348">
          <cell r="A348">
            <v>348</v>
          </cell>
          <cell r="S348" t="str">
            <v/>
          </cell>
        </row>
        <row r="349">
          <cell r="A349">
            <v>349</v>
          </cell>
          <cell r="C349" t="str">
            <v>저압 케이블</v>
          </cell>
          <cell r="D349" t="str">
            <v>600V EV 2.0 sq/3C</v>
          </cell>
          <cell r="E349" t="str">
            <v>m</v>
          </cell>
          <cell r="S349">
            <v>0</v>
          </cell>
          <cell r="U349">
            <v>0.05</v>
          </cell>
          <cell r="V349" t="str">
            <v>저케</v>
          </cell>
          <cell r="W349">
            <v>0.02</v>
          </cell>
        </row>
        <row r="350">
          <cell r="A350">
            <v>350</v>
          </cell>
          <cell r="C350" t="str">
            <v>저압 케이블</v>
          </cell>
          <cell r="D350" t="str">
            <v>600V EV 3.5sq/3C</v>
          </cell>
          <cell r="E350" t="str">
            <v>m</v>
          </cell>
          <cell r="S350">
            <v>0</v>
          </cell>
          <cell r="U350">
            <v>0.05</v>
          </cell>
          <cell r="V350" t="str">
            <v>저케</v>
          </cell>
          <cell r="W350">
            <v>2.1999999999999999E-2</v>
          </cell>
        </row>
        <row r="351">
          <cell r="A351">
            <v>351</v>
          </cell>
          <cell r="C351" t="str">
            <v>저압 케이블</v>
          </cell>
          <cell r="D351" t="str">
            <v>600V EV 5.5 sq/3C</v>
          </cell>
          <cell r="E351" t="str">
            <v>m</v>
          </cell>
          <cell r="S351">
            <v>0</v>
          </cell>
          <cell r="U351">
            <v>0.05</v>
          </cell>
          <cell r="V351" t="str">
            <v>저케</v>
          </cell>
          <cell r="W351">
            <v>2.5999999999999999E-2</v>
          </cell>
        </row>
        <row r="352">
          <cell r="A352">
            <v>352</v>
          </cell>
          <cell r="C352" t="str">
            <v>저압 케이블</v>
          </cell>
          <cell r="D352" t="str">
            <v>600V EV 8sq/3C</v>
          </cell>
          <cell r="E352" t="str">
            <v>m</v>
          </cell>
          <cell r="S352">
            <v>0</v>
          </cell>
          <cell r="U352">
            <v>0.05</v>
          </cell>
          <cell r="V352" t="str">
            <v>저케</v>
          </cell>
          <cell r="W352">
            <v>2.8000000000000001E-2</v>
          </cell>
        </row>
        <row r="353">
          <cell r="A353">
            <v>353</v>
          </cell>
          <cell r="C353" t="str">
            <v>저압 케이블</v>
          </cell>
          <cell r="D353" t="str">
            <v>600V  EV  14sq/3C</v>
          </cell>
          <cell r="E353" t="str">
            <v>m</v>
          </cell>
          <cell r="S353">
            <v>0</v>
          </cell>
          <cell r="U353">
            <v>0.05</v>
          </cell>
          <cell r="V353" t="str">
            <v>저케</v>
          </cell>
          <cell r="W353">
            <v>0.04</v>
          </cell>
        </row>
        <row r="354">
          <cell r="A354">
            <v>354</v>
          </cell>
          <cell r="C354" t="str">
            <v>저압 케이블</v>
          </cell>
          <cell r="D354" t="str">
            <v>600V  EV 22sq/3C</v>
          </cell>
          <cell r="E354" t="str">
            <v>m</v>
          </cell>
          <cell r="S354">
            <v>0</v>
          </cell>
          <cell r="U354">
            <v>0.05</v>
          </cell>
          <cell r="V354" t="str">
            <v>저케</v>
          </cell>
          <cell r="W354">
            <v>5.1999999999999998E-2</v>
          </cell>
        </row>
        <row r="355">
          <cell r="A355">
            <v>355</v>
          </cell>
          <cell r="C355" t="str">
            <v>저압 케이블</v>
          </cell>
          <cell r="D355" t="str">
            <v>600V  EV 38sq/3C</v>
          </cell>
          <cell r="E355" t="str">
            <v>m</v>
          </cell>
          <cell r="S355">
            <v>0</v>
          </cell>
          <cell r="U355">
            <v>0.05</v>
          </cell>
          <cell r="V355" t="str">
            <v>저케</v>
          </cell>
          <cell r="W355">
            <v>7.1999999999999995E-2</v>
          </cell>
        </row>
        <row r="356">
          <cell r="A356">
            <v>356</v>
          </cell>
          <cell r="C356" t="str">
            <v>저압 케이블</v>
          </cell>
          <cell r="D356" t="str">
            <v>600V  EV 60sq/3C</v>
          </cell>
          <cell r="E356" t="str">
            <v>m</v>
          </cell>
          <cell r="S356">
            <v>0</v>
          </cell>
          <cell r="U356">
            <v>0.05</v>
          </cell>
          <cell r="V356" t="str">
            <v>저케</v>
          </cell>
          <cell r="W356">
            <v>9.8000000000000004E-2</v>
          </cell>
        </row>
        <row r="357">
          <cell r="A357">
            <v>357</v>
          </cell>
          <cell r="C357" t="str">
            <v>저압 케이블</v>
          </cell>
          <cell r="D357" t="str">
            <v>600V  EV 80sq/3C</v>
          </cell>
          <cell r="E357" t="str">
            <v>m</v>
          </cell>
          <cell r="S357">
            <v>0</v>
          </cell>
          <cell r="U357">
            <v>0.05</v>
          </cell>
          <cell r="V357" t="str">
            <v>저케</v>
          </cell>
          <cell r="W357">
            <v>0.12</v>
          </cell>
        </row>
        <row r="358">
          <cell r="A358">
            <v>358</v>
          </cell>
          <cell r="C358" t="str">
            <v>저압 케이블</v>
          </cell>
          <cell r="D358" t="str">
            <v>600V  EV 100sq/3C</v>
          </cell>
          <cell r="E358" t="str">
            <v>m</v>
          </cell>
          <cell r="S358">
            <v>0</v>
          </cell>
          <cell r="U358">
            <v>0.05</v>
          </cell>
          <cell r="V358" t="str">
            <v>저케</v>
          </cell>
          <cell r="W358">
            <v>0.14199999999999999</v>
          </cell>
        </row>
        <row r="359">
          <cell r="A359">
            <v>359</v>
          </cell>
          <cell r="C359" t="str">
            <v>저압 케이블</v>
          </cell>
          <cell r="D359" t="str">
            <v>600V  EV 125sq/3C</v>
          </cell>
          <cell r="E359" t="str">
            <v>m</v>
          </cell>
          <cell r="S359">
            <v>0</v>
          </cell>
          <cell r="U359">
            <v>0.05</v>
          </cell>
          <cell r="V359" t="str">
            <v>저케</v>
          </cell>
          <cell r="W359">
            <v>0.16800000000000001</v>
          </cell>
        </row>
        <row r="360">
          <cell r="A360">
            <v>360</v>
          </cell>
          <cell r="C360" t="str">
            <v>저압 케이블</v>
          </cell>
          <cell r="D360" t="str">
            <v>600V  EV 150sq/3C</v>
          </cell>
          <cell r="E360" t="str">
            <v>m</v>
          </cell>
          <cell r="S360">
            <v>0</v>
          </cell>
          <cell r="U360">
            <v>0.05</v>
          </cell>
          <cell r="V360" t="str">
            <v>저케</v>
          </cell>
          <cell r="W360">
            <v>0.19400000000000001</v>
          </cell>
        </row>
        <row r="361">
          <cell r="A361">
            <v>361</v>
          </cell>
          <cell r="C361" t="str">
            <v>저압 케이블</v>
          </cell>
          <cell r="D361" t="str">
            <v>600V  EV 200sq/3C</v>
          </cell>
          <cell r="E361" t="str">
            <v>m</v>
          </cell>
          <cell r="S361">
            <v>0</v>
          </cell>
          <cell r="U361">
            <v>0.05</v>
          </cell>
          <cell r="V361" t="str">
            <v>저케</v>
          </cell>
          <cell r="W361">
            <v>0.23400000000000001</v>
          </cell>
        </row>
        <row r="362">
          <cell r="A362">
            <v>362</v>
          </cell>
          <cell r="C362" t="str">
            <v>저압 케이블</v>
          </cell>
          <cell r="D362" t="str">
            <v>600V  EV 250sq/3C</v>
          </cell>
          <cell r="E362" t="str">
            <v>m</v>
          </cell>
          <cell r="S362">
            <v>0</v>
          </cell>
          <cell r="U362">
            <v>0.05</v>
          </cell>
          <cell r="V362" t="str">
            <v>저케</v>
          </cell>
          <cell r="W362">
            <v>0.28399999999999997</v>
          </cell>
        </row>
        <row r="363">
          <cell r="A363">
            <v>363</v>
          </cell>
          <cell r="S363" t="str">
            <v/>
          </cell>
        </row>
        <row r="364">
          <cell r="A364">
            <v>364</v>
          </cell>
          <cell r="S364" t="str">
            <v/>
          </cell>
        </row>
        <row r="365">
          <cell r="A365">
            <v>365</v>
          </cell>
          <cell r="C365" t="str">
            <v>저압 케이블</v>
          </cell>
          <cell r="D365" t="str">
            <v>600V EV 2.0 sq/4C</v>
          </cell>
          <cell r="E365" t="str">
            <v>m</v>
          </cell>
          <cell r="S365">
            <v>0</v>
          </cell>
          <cell r="U365">
            <v>0.05</v>
          </cell>
          <cell r="V365" t="str">
            <v>저케</v>
          </cell>
          <cell r="W365">
            <v>2.6000000000000002E-2</v>
          </cell>
        </row>
        <row r="366">
          <cell r="A366">
            <v>366</v>
          </cell>
          <cell r="C366" t="str">
            <v>저압 케이블</v>
          </cell>
          <cell r="D366" t="str">
            <v>600V EV 3.5sq/4C</v>
          </cell>
          <cell r="E366" t="str">
            <v>m</v>
          </cell>
          <cell r="S366">
            <v>0</v>
          </cell>
          <cell r="U366">
            <v>0.05</v>
          </cell>
          <cell r="V366" t="str">
            <v>저케</v>
          </cell>
          <cell r="W366">
            <v>2.86E-2</v>
          </cell>
        </row>
        <row r="367">
          <cell r="A367">
            <v>367</v>
          </cell>
          <cell r="C367" t="str">
            <v>저압 케이블</v>
          </cell>
          <cell r="D367" t="str">
            <v>600V EV 5.5 sq/4C</v>
          </cell>
          <cell r="E367" t="str">
            <v>m</v>
          </cell>
          <cell r="S367">
            <v>0</v>
          </cell>
          <cell r="U367">
            <v>0.05</v>
          </cell>
          <cell r="V367" t="str">
            <v>저케</v>
          </cell>
          <cell r="W367">
            <v>3.3799999999999997E-2</v>
          </cell>
        </row>
        <row r="368">
          <cell r="A368">
            <v>368</v>
          </cell>
          <cell r="C368" t="str">
            <v>저압 케이블</v>
          </cell>
          <cell r="D368" t="str">
            <v>600V EV 8sq/4C</v>
          </cell>
          <cell r="E368" t="str">
            <v>m</v>
          </cell>
          <cell r="S368">
            <v>0</v>
          </cell>
          <cell r="U368">
            <v>0.05</v>
          </cell>
          <cell r="V368" t="str">
            <v>저케</v>
          </cell>
          <cell r="W368">
            <v>3.6400000000000002E-2</v>
          </cell>
        </row>
        <row r="369">
          <cell r="A369">
            <v>369</v>
          </cell>
          <cell r="C369" t="str">
            <v>저압 케이블</v>
          </cell>
          <cell r="D369" t="str">
            <v>600V  EV  14sq/4C</v>
          </cell>
          <cell r="E369" t="str">
            <v>m</v>
          </cell>
          <cell r="S369">
            <v>0</v>
          </cell>
          <cell r="U369">
            <v>0.05</v>
          </cell>
          <cell r="V369" t="str">
            <v>저케</v>
          </cell>
          <cell r="W369">
            <v>5.2000000000000005E-2</v>
          </cell>
        </row>
        <row r="370">
          <cell r="A370">
            <v>370</v>
          </cell>
          <cell r="C370" t="str">
            <v>저압 케이블</v>
          </cell>
          <cell r="D370" t="str">
            <v>600V  EV 22sq/4C</v>
          </cell>
          <cell r="E370" t="str">
            <v>m</v>
          </cell>
          <cell r="S370">
            <v>0</v>
          </cell>
          <cell r="U370">
            <v>0.05</v>
          </cell>
          <cell r="V370" t="str">
            <v>저케</v>
          </cell>
          <cell r="W370">
            <v>6.7599999999999993E-2</v>
          </cell>
        </row>
        <row r="371">
          <cell r="A371">
            <v>371</v>
          </cell>
          <cell r="C371" t="str">
            <v>저압 케이블</v>
          </cell>
          <cell r="D371" t="str">
            <v>600V  EV 38sq/4C</v>
          </cell>
          <cell r="E371" t="str">
            <v>m</v>
          </cell>
          <cell r="S371">
            <v>0</v>
          </cell>
          <cell r="U371">
            <v>0.05</v>
          </cell>
          <cell r="V371" t="str">
            <v>저케</v>
          </cell>
          <cell r="W371">
            <v>9.3600000000000003E-2</v>
          </cell>
        </row>
        <row r="372">
          <cell r="A372">
            <v>372</v>
          </cell>
          <cell r="C372" t="str">
            <v>저압 케이블</v>
          </cell>
          <cell r="D372" t="str">
            <v>600V  EV 60sq/4C</v>
          </cell>
          <cell r="E372" t="str">
            <v>m</v>
          </cell>
          <cell r="S372">
            <v>0</v>
          </cell>
          <cell r="U372">
            <v>0.05</v>
          </cell>
          <cell r="V372" t="str">
            <v>저케</v>
          </cell>
          <cell r="W372">
            <v>0.12740000000000001</v>
          </cell>
        </row>
        <row r="373">
          <cell r="A373">
            <v>373</v>
          </cell>
          <cell r="C373" t="str">
            <v>저압 케이블</v>
          </cell>
          <cell r="D373" t="str">
            <v>600V  EV 80sq/4C</v>
          </cell>
          <cell r="E373" t="str">
            <v>m</v>
          </cell>
          <cell r="S373">
            <v>0</v>
          </cell>
          <cell r="U373">
            <v>0.05</v>
          </cell>
          <cell r="V373" t="str">
            <v>저케</v>
          </cell>
          <cell r="W373">
            <v>0.156</v>
          </cell>
        </row>
        <row r="374">
          <cell r="A374">
            <v>374</v>
          </cell>
          <cell r="C374" t="str">
            <v>저압 케이블</v>
          </cell>
          <cell r="D374" t="str">
            <v>600V  EV 100sq/4C</v>
          </cell>
          <cell r="E374" t="str">
            <v>m</v>
          </cell>
          <cell r="S374">
            <v>0</v>
          </cell>
          <cell r="U374">
            <v>0.05</v>
          </cell>
          <cell r="V374" t="str">
            <v>저케</v>
          </cell>
          <cell r="W374">
            <v>0.18459999999999999</v>
          </cell>
        </row>
        <row r="375">
          <cell r="A375">
            <v>375</v>
          </cell>
          <cell r="C375" t="str">
            <v>저압 케이블</v>
          </cell>
          <cell r="D375" t="str">
            <v>600V  EV 125sq/4C</v>
          </cell>
          <cell r="E375" t="str">
            <v>m</v>
          </cell>
          <cell r="S375">
            <v>0</v>
          </cell>
          <cell r="U375">
            <v>0.05</v>
          </cell>
          <cell r="V375" t="str">
            <v>저케</v>
          </cell>
          <cell r="W375">
            <v>0.21840000000000001</v>
          </cell>
        </row>
        <row r="376">
          <cell r="A376">
            <v>376</v>
          </cell>
          <cell r="C376" t="str">
            <v>저압 케이블</v>
          </cell>
          <cell r="D376" t="str">
            <v>600V  EV 150sq/4C</v>
          </cell>
          <cell r="E376" t="str">
            <v>m</v>
          </cell>
          <cell r="S376">
            <v>0</v>
          </cell>
          <cell r="U376">
            <v>0.05</v>
          </cell>
          <cell r="V376" t="str">
            <v>저케</v>
          </cell>
          <cell r="W376">
            <v>0.25220000000000004</v>
          </cell>
        </row>
        <row r="377">
          <cell r="A377">
            <v>377</v>
          </cell>
          <cell r="C377" t="str">
            <v>저압 케이블</v>
          </cell>
          <cell r="D377" t="str">
            <v>600V  EV 200sq/4C</v>
          </cell>
          <cell r="E377" t="str">
            <v>m</v>
          </cell>
          <cell r="S377">
            <v>0</v>
          </cell>
          <cell r="U377">
            <v>0.05</v>
          </cell>
          <cell r="V377" t="str">
            <v>저케</v>
          </cell>
          <cell r="W377">
            <v>0.30420000000000003</v>
          </cell>
        </row>
        <row r="378">
          <cell r="A378">
            <v>378</v>
          </cell>
          <cell r="C378" t="str">
            <v>저압 케이블</v>
          </cell>
          <cell r="D378" t="str">
            <v>600V  EV 250sq/4C</v>
          </cell>
          <cell r="E378" t="str">
            <v>m</v>
          </cell>
          <cell r="S378">
            <v>0</v>
          </cell>
          <cell r="U378">
            <v>0.05</v>
          </cell>
          <cell r="V378" t="str">
            <v>저케</v>
          </cell>
          <cell r="W378">
            <v>0.36919999999999997</v>
          </cell>
        </row>
        <row r="379">
          <cell r="A379">
            <v>379</v>
          </cell>
          <cell r="S379" t="str">
            <v/>
          </cell>
        </row>
        <row r="380">
          <cell r="A380">
            <v>380</v>
          </cell>
          <cell r="S380" t="str">
            <v/>
          </cell>
        </row>
        <row r="381">
          <cell r="A381">
            <v>381</v>
          </cell>
          <cell r="B381" t="str">
            <v>옥외</v>
          </cell>
          <cell r="C381" t="str">
            <v>저압 케이블</v>
          </cell>
          <cell r="D381" t="str">
            <v>600V EV 2.0 sq/1C</v>
          </cell>
          <cell r="E381" t="str">
            <v>m</v>
          </cell>
          <cell r="S381">
            <v>0</v>
          </cell>
          <cell r="U381">
            <v>0.03</v>
          </cell>
          <cell r="V381" t="str">
            <v>저케</v>
          </cell>
          <cell r="W381">
            <v>0.01</v>
          </cell>
        </row>
        <row r="382">
          <cell r="A382">
            <v>382</v>
          </cell>
          <cell r="B382" t="str">
            <v>옥외</v>
          </cell>
          <cell r="C382" t="str">
            <v>저압 케이블</v>
          </cell>
          <cell r="D382" t="str">
            <v>600V EV 3.5sq/1C</v>
          </cell>
          <cell r="E382" t="str">
            <v>m</v>
          </cell>
          <cell r="S382">
            <v>0</v>
          </cell>
          <cell r="U382">
            <v>0.03</v>
          </cell>
          <cell r="V382" t="str">
            <v>저케</v>
          </cell>
          <cell r="W382">
            <v>1.0999999999999999E-2</v>
          </cell>
        </row>
        <row r="383">
          <cell r="A383">
            <v>383</v>
          </cell>
          <cell r="B383" t="str">
            <v>옥외</v>
          </cell>
          <cell r="C383" t="str">
            <v>저압 케이블</v>
          </cell>
          <cell r="D383" t="str">
            <v>600V EV 5.5 sq/1C</v>
          </cell>
          <cell r="E383" t="str">
            <v>m</v>
          </cell>
          <cell r="S383">
            <v>0</v>
          </cell>
          <cell r="U383">
            <v>0.03</v>
          </cell>
          <cell r="V383" t="str">
            <v>저케</v>
          </cell>
          <cell r="W383">
            <v>1.2999999999999999E-2</v>
          </cell>
        </row>
        <row r="384">
          <cell r="A384">
            <v>384</v>
          </cell>
          <cell r="B384" t="str">
            <v>옥외</v>
          </cell>
          <cell r="C384" t="str">
            <v>저압 케이블</v>
          </cell>
          <cell r="D384" t="str">
            <v>600V EV 8sq/1C</v>
          </cell>
          <cell r="E384" t="str">
            <v>m</v>
          </cell>
          <cell r="S384">
            <v>0</v>
          </cell>
          <cell r="U384">
            <v>0.03</v>
          </cell>
          <cell r="V384" t="str">
            <v>저케</v>
          </cell>
          <cell r="W384">
            <v>1.4E-2</v>
          </cell>
        </row>
        <row r="385">
          <cell r="A385">
            <v>385</v>
          </cell>
          <cell r="B385" t="str">
            <v>옥외</v>
          </cell>
          <cell r="C385" t="str">
            <v>저압 케이블</v>
          </cell>
          <cell r="D385" t="str">
            <v>600V  EV  14sq/1C</v>
          </cell>
          <cell r="E385" t="str">
            <v>m</v>
          </cell>
          <cell r="S385">
            <v>0</v>
          </cell>
          <cell r="U385">
            <v>0.03</v>
          </cell>
          <cell r="V385" t="str">
            <v>저케</v>
          </cell>
          <cell r="W385">
            <v>0.02</v>
          </cell>
        </row>
        <row r="386">
          <cell r="A386">
            <v>386</v>
          </cell>
          <cell r="B386" t="str">
            <v>옥외</v>
          </cell>
          <cell r="C386" t="str">
            <v>저압 케이블</v>
          </cell>
          <cell r="D386" t="str">
            <v>600V  EV 22sq/1C</v>
          </cell>
          <cell r="E386" t="str">
            <v>m</v>
          </cell>
          <cell r="S386">
            <v>0</v>
          </cell>
          <cell r="U386">
            <v>0.03</v>
          </cell>
          <cell r="V386" t="str">
            <v>저케</v>
          </cell>
          <cell r="W386">
            <v>2.5999999999999999E-2</v>
          </cell>
        </row>
        <row r="387">
          <cell r="A387">
            <v>387</v>
          </cell>
          <cell r="B387" t="str">
            <v>옥외</v>
          </cell>
          <cell r="C387" t="str">
            <v>저압 케이블</v>
          </cell>
          <cell r="D387" t="str">
            <v>600V  EV 38sq/1C</v>
          </cell>
          <cell r="E387" t="str">
            <v>m</v>
          </cell>
          <cell r="S387">
            <v>0</v>
          </cell>
          <cell r="U387">
            <v>0.03</v>
          </cell>
          <cell r="V387" t="str">
            <v>저케</v>
          </cell>
          <cell r="W387">
            <v>3.5999999999999997E-2</v>
          </cell>
        </row>
        <row r="388">
          <cell r="A388">
            <v>388</v>
          </cell>
          <cell r="B388" t="str">
            <v>옥외</v>
          </cell>
          <cell r="C388" t="str">
            <v>저압 케이블</v>
          </cell>
          <cell r="D388" t="str">
            <v>600V  EV 50sq/1C</v>
          </cell>
          <cell r="E388" t="str">
            <v>m</v>
          </cell>
          <cell r="S388">
            <v>0</v>
          </cell>
          <cell r="U388">
            <v>0.03</v>
          </cell>
          <cell r="V388" t="str">
            <v>저케</v>
          </cell>
          <cell r="W388">
            <v>4.2999999999999997E-2</v>
          </cell>
        </row>
        <row r="389">
          <cell r="A389">
            <v>389</v>
          </cell>
          <cell r="B389" t="str">
            <v>옥외</v>
          </cell>
          <cell r="C389" t="str">
            <v>저압 케이블</v>
          </cell>
          <cell r="D389" t="str">
            <v>600V  EV 60sq/1C</v>
          </cell>
          <cell r="E389" t="str">
            <v>m</v>
          </cell>
          <cell r="S389">
            <v>0</v>
          </cell>
          <cell r="U389">
            <v>0.03</v>
          </cell>
          <cell r="V389" t="str">
            <v>저케</v>
          </cell>
          <cell r="W389">
            <v>4.9000000000000002E-2</v>
          </cell>
        </row>
        <row r="390">
          <cell r="A390">
            <v>390</v>
          </cell>
          <cell r="B390" t="str">
            <v>옥외</v>
          </cell>
          <cell r="C390" t="str">
            <v>저압 케이블</v>
          </cell>
          <cell r="D390" t="str">
            <v>600V  EV 80sq/1C</v>
          </cell>
          <cell r="E390" t="str">
            <v>m</v>
          </cell>
          <cell r="S390">
            <v>0</v>
          </cell>
          <cell r="U390">
            <v>0.03</v>
          </cell>
          <cell r="V390" t="str">
            <v>저케</v>
          </cell>
          <cell r="W390">
            <v>0.06</v>
          </cell>
        </row>
        <row r="391">
          <cell r="A391">
            <v>391</v>
          </cell>
          <cell r="B391" t="str">
            <v>옥외</v>
          </cell>
          <cell r="C391" t="str">
            <v>저압 케이블</v>
          </cell>
          <cell r="D391" t="str">
            <v>600V  EV 100sq/1C</v>
          </cell>
          <cell r="E391" t="str">
            <v>m</v>
          </cell>
          <cell r="S391">
            <v>0</v>
          </cell>
          <cell r="U391">
            <v>0.03</v>
          </cell>
          <cell r="V391" t="str">
            <v>저케</v>
          </cell>
          <cell r="W391">
            <v>7.0999999999999994E-2</v>
          </cell>
        </row>
        <row r="392">
          <cell r="A392">
            <v>392</v>
          </cell>
          <cell r="B392" t="str">
            <v>옥외</v>
          </cell>
          <cell r="C392" t="str">
            <v>저압 케이블</v>
          </cell>
          <cell r="D392" t="str">
            <v>600V  EV 125sq/1C</v>
          </cell>
          <cell r="E392" t="str">
            <v>m</v>
          </cell>
          <cell r="S392">
            <v>0</v>
          </cell>
          <cell r="U392">
            <v>0.03</v>
          </cell>
          <cell r="V392" t="str">
            <v>저케</v>
          </cell>
          <cell r="W392">
            <v>8.4000000000000005E-2</v>
          </cell>
        </row>
        <row r="393">
          <cell r="A393">
            <v>393</v>
          </cell>
          <cell r="B393" t="str">
            <v>옥외</v>
          </cell>
          <cell r="C393" t="str">
            <v>저압 케이블</v>
          </cell>
          <cell r="D393" t="str">
            <v>600V  EV 150sq/1C</v>
          </cell>
          <cell r="E393" t="str">
            <v>m</v>
          </cell>
          <cell r="S393">
            <v>0</v>
          </cell>
          <cell r="U393">
            <v>0.03</v>
          </cell>
          <cell r="V393" t="str">
            <v>저케</v>
          </cell>
          <cell r="W393">
            <v>9.7000000000000003E-2</v>
          </cell>
        </row>
        <row r="394">
          <cell r="A394">
            <v>394</v>
          </cell>
          <cell r="B394" t="str">
            <v>옥외</v>
          </cell>
          <cell r="C394" t="str">
            <v>저압 케이블</v>
          </cell>
          <cell r="D394" t="str">
            <v>600V  EV 200sq/1C</v>
          </cell>
          <cell r="E394" t="str">
            <v>m</v>
          </cell>
          <cell r="S394">
            <v>0</v>
          </cell>
          <cell r="U394">
            <v>0.03</v>
          </cell>
          <cell r="V394" t="str">
            <v>저케</v>
          </cell>
          <cell r="W394">
            <v>0.11700000000000001</v>
          </cell>
        </row>
        <row r="395">
          <cell r="A395">
            <v>395</v>
          </cell>
          <cell r="B395" t="str">
            <v>옥외</v>
          </cell>
          <cell r="C395" t="str">
            <v>저압 케이블</v>
          </cell>
          <cell r="D395" t="str">
            <v>600V  EV 250sq/1C</v>
          </cell>
          <cell r="E395" t="str">
            <v>m</v>
          </cell>
          <cell r="S395">
            <v>0</v>
          </cell>
          <cell r="U395">
            <v>0.03</v>
          </cell>
          <cell r="V395" t="str">
            <v>저케</v>
          </cell>
          <cell r="W395">
            <v>0.14199999999999999</v>
          </cell>
        </row>
        <row r="396">
          <cell r="A396">
            <v>396</v>
          </cell>
          <cell r="S396" t="str">
            <v/>
          </cell>
        </row>
        <row r="397">
          <cell r="A397">
            <v>397</v>
          </cell>
          <cell r="S397" t="str">
            <v/>
          </cell>
        </row>
        <row r="398">
          <cell r="A398">
            <v>398</v>
          </cell>
          <cell r="B398" t="str">
            <v>옥외</v>
          </cell>
          <cell r="C398" t="str">
            <v>저압 케이블</v>
          </cell>
          <cell r="D398" t="str">
            <v>600V EV 2.0 sq/2C</v>
          </cell>
          <cell r="E398" t="str">
            <v>m</v>
          </cell>
          <cell r="S398">
            <v>0</v>
          </cell>
          <cell r="U398">
            <v>0.03</v>
          </cell>
          <cell r="V398" t="str">
            <v>저케</v>
          </cell>
          <cell r="W398">
            <v>1.3999999999999999E-2</v>
          </cell>
        </row>
        <row r="399">
          <cell r="A399">
            <v>399</v>
          </cell>
          <cell r="B399" t="str">
            <v>옥외</v>
          </cell>
          <cell r="C399" t="str">
            <v>저압 케이블</v>
          </cell>
          <cell r="D399" t="str">
            <v>600V EV 3.5sq/2C</v>
          </cell>
          <cell r="E399" t="str">
            <v>m</v>
          </cell>
          <cell r="S399">
            <v>0</v>
          </cell>
          <cell r="U399">
            <v>0.03</v>
          </cell>
          <cell r="V399" t="str">
            <v>저케</v>
          </cell>
          <cell r="W399">
            <v>1.5399999999999999E-2</v>
          </cell>
        </row>
        <row r="400">
          <cell r="A400">
            <v>400</v>
          </cell>
          <cell r="B400" t="str">
            <v>옥외</v>
          </cell>
          <cell r="C400" t="str">
            <v>저압 케이블</v>
          </cell>
          <cell r="D400" t="str">
            <v>600V EV 5.5 sq/2C</v>
          </cell>
          <cell r="E400" t="str">
            <v>m</v>
          </cell>
          <cell r="S400">
            <v>0</v>
          </cell>
          <cell r="U400">
            <v>0.03</v>
          </cell>
          <cell r="V400" t="str">
            <v>저케</v>
          </cell>
          <cell r="W400">
            <v>1.8199999999999997E-2</v>
          </cell>
        </row>
        <row r="401">
          <cell r="A401">
            <v>401</v>
          </cell>
          <cell r="B401" t="str">
            <v>옥외</v>
          </cell>
          <cell r="C401" t="str">
            <v>저압 케이블</v>
          </cell>
          <cell r="D401" t="str">
            <v>600V EV 8sq/2C</v>
          </cell>
          <cell r="E401" t="str">
            <v>m</v>
          </cell>
          <cell r="S401">
            <v>0</v>
          </cell>
          <cell r="U401">
            <v>0.03</v>
          </cell>
          <cell r="V401" t="str">
            <v>저케</v>
          </cell>
          <cell r="W401">
            <v>1.9599999999999999E-2</v>
          </cell>
        </row>
        <row r="402">
          <cell r="A402">
            <v>402</v>
          </cell>
          <cell r="B402" t="str">
            <v>옥외</v>
          </cell>
          <cell r="C402" t="str">
            <v>저압 케이블</v>
          </cell>
          <cell r="D402" t="str">
            <v>600V  EV  14sq/2C</v>
          </cell>
          <cell r="E402" t="str">
            <v>m</v>
          </cell>
          <cell r="S402">
            <v>0</v>
          </cell>
          <cell r="U402">
            <v>0.03</v>
          </cell>
          <cell r="V402" t="str">
            <v>저케</v>
          </cell>
          <cell r="W402">
            <v>2.7999999999999997E-2</v>
          </cell>
        </row>
        <row r="403">
          <cell r="A403">
            <v>403</v>
          </cell>
          <cell r="B403" t="str">
            <v>옥외</v>
          </cell>
          <cell r="C403" t="str">
            <v>저압 케이블</v>
          </cell>
          <cell r="D403" t="str">
            <v>600V  EV 22sq/2C</v>
          </cell>
          <cell r="E403" t="str">
            <v>m</v>
          </cell>
          <cell r="S403">
            <v>0</v>
          </cell>
          <cell r="U403">
            <v>0.03</v>
          </cell>
          <cell r="V403" t="str">
            <v>저케</v>
          </cell>
          <cell r="W403">
            <v>3.6399999999999995E-2</v>
          </cell>
        </row>
        <row r="404">
          <cell r="A404">
            <v>404</v>
          </cell>
          <cell r="B404" t="str">
            <v>옥외</v>
          </cell>
          <cell r="C404" t="str">
            <v>저압 케이블</v>
          </cell>
          <cell r="D404" t="str">
            <v>600V  EV 38sq/2C</v>
          </cell>
          <cell r="E404" t="str">
            <v>m</v>
          </cell>
          <cell r="S404">
            <v>0</v>
          </cell>
          <cell r="U404">
            <v>0.03</v>
          </cell>
          <cell r="V404" t="str">
            <v>저케</v>
          </cell>
          <cell r="W404">
            <v>5.0399999999999993E-2</v>
          </cell>
        </row>
        <row r="405">
          <cell r="A405">
            <v>405</v>
          </cell>
          <cell r="B405" t="str">
            <v>옥외</v>
          </cell>
          <cell r="C405" t="str">
            <v>저압 케이블</v>
          </cell>
          <cell r="D405" t="str">
            <v>600V  EV 60sq/2C</v>
          </cell>
          <cell r="E405" t="str">
            <v>m</v>
          </cell>
          <cell r="S405">
            <v>0</v>
          </cell>
          <cell r="U405">
            <v>0.03</v>
          </cell>
          <cell r="V405" t="str">
            <v>저케</v>
          </cell>
          <cell r="W405">
            <v>6.8599999999999994E-2</v>
          </cell>
        </row>
        <row r="406">
          <cell r="A406">
            <v>406</v>
          </cell>
          <cell r="B406" t="str">
            <v>옥외</v>
          </cell>
          <cell r="C406" t="str">
            <v>저압 케이블</v>
          </cell>
          <cell r="D406" t="str">
            <v>600V  EV 80sq/2C</v>
          </cell>
          <cell r="E406" t="str">
            <v>m</v>
          </cell>
          <cell r="S406">
            <v>0</v>
          </cell>
          <cell r="U406">
            <v>0.03</v>
          </cell>
          <cell r="V406" t="str">
            <v>저케</v>
          </cell>
          <cell r="W406">
            <v>8.3999999999999991E-2</v>
          </cell>
        </row>
        <row r="407">
          <cell r="A407">
            <v>407</v>
          </cell>
          <cell r="B407" t="str">
            <v>옥외</v>
          </cell>
          <cell r="C407" t="str">
            <v>저압 케이블</v>
          </cell>
          <cell r="D407" t="str">
            <v>600V  EV 100sq/2C</v>
          </cell>
          <cell r="E407" t="str">
            <v>m</v>
          </cell>
          <cell r="S407">
            <v>0</v>
          </cell>
          <cell r="U407">
            <v>0.03</v>
          </cell>
          <cell r="V407" t="str">
            <v>저케</v>
          </cell>
          <cell r="W407">
            <v>9.9399999999999988E-2</v>
          </cell>
        </row>
        <row r="408">
          <cell r="A408">
            <v>408</v>
          </cell>
          <cell r="B408" t="str">
            <v>옥외</v>
          </cell>
          <cell r="C408" t="str">
            <v>저압 케이블</v>
          </cell>
          <cell r="D408" t="str">
            <v>600V  EV 125sq/2C</v>
          </cell>
          <cell r="E408" t="str">
            <v>m</v>
          </cell>
          <cell r="S408">
            <v>0</v>
          </cell>
          <cell r="U408">
            <v>0.03</v>
          </cell>
          <cell r="V408" t="str">
            <v>저케</v>
          </cell>
          <cell r="W408">
            <v>0.1176</v>
          </cell>
        </row>
        <row r="409">
          <cell r="A409">
            <v>409</v>
          </cell>
          <cell r="B409" t="str">
            <v>옥외</v>
          </cell>
          <cell r="C409" t="str">
            <v>저압 케이블</v>
          </cell>
          <cell r="D409" t="str">
            <v>600V  EV 150sq/2C</v>
          </cell>
          <cell r="E409" t="str">
            <v>m</v>
          </cell>
          <cell r="S409">
            <v>0</v>
          </cell>
          <cell r="U409">
            <v>0.03</v>
          </cell>
          <cell r="V409" t="str">
            <v>저케</v>
          </cell>
          <cell r="W409">
            <v>0.1358</v>
          </cell>
        </row>
        <row r="410">
          <cell r="A410">
            <v>410</v>
          </cell>
          <cell r="B410" t="str">
            <v>옥외</v>
          </cell>
          <cell r="C410" t="str">
            <v>저압 케이블</v>
          </cell>
          <cell r="D410" t="str">
            <v>600V  EV 200sq/2C</v>
          </cell>
          <cell r="E410" t="str">
            <v>m</v>
          </cell>
          <cell r="S410">
            <v>0</v>
          </cell>
          <cell r="U410">
            <v>0.03</v>
          </cell>
          <cell r="V410" t="str">
            <v>저케</v>
          </cell>
          <cell r="W410">
            <v>0.1638</v>
          </cell>
        </row>
        <row r="411">
          <cell r="A411">
            <v>411</v>
          </cell>
          <cell r="B411" t="str">
            <v>옥외</v>
          </cell>
          <cell r="C411" t="str">
            <v>저압 케이블</v>
          </cell>
          <cell r="D411" t="str">
            <v>600V  EV 250sq/2C</v>
          </cell>
          <cell r="E411" t="str">
            <v>m</v>
          </cell>
          <cell r="S411">
            <v>0</v>
          </cell>
          <cell r="U411">
            <v>0.03</v>
          </cell>
          <cell r="V411" t="str">
            <v>저케</v>
          </cell>
          <cell r="W411">
            <v>0.19879999999999998</v>
          </cell>
        </row>
        <row r="412">
          <cell r="A412">
            <v>412</v>
          </cell>
          <cell r="S412" t="str">
            <v/>
          </cell>
        </row>
        <row r="413">
          <cell r="A413">
            <v>413</v>
          </cell>
          <cell r="S413" t="str">
            <v/>
          </cell>
        </row>
        <row r="414">
          <cell r="A414">
            <v>414</v>
          </cell>
          <cell r="B414" t="str">
            <v>옥외</v>
          </cell>
          <cell r="C414" t="str">
            <v>저압 케이블</v>
          </cell>
          <cell r="D414" t="str">
            <v>600V EV 2.0 sq/3C</v>
          </cell>
          <cell r="E414" t="str">
            <v>m</v>
          </cell>
          <cell r="S414">
            <v>0</v>
          </cell>
          <cell r="U414">
            <v>0.03</v>
          </cell>
          <cell r="V414" t="str">
            <v>저케</v>
          </cell>
          <cell r="W414">
            <v>0.02</v>
          </cell>
        </row>
        <row r="415">
          <cell r="A415">
            <v>415</v>
          </cell>
          <cell r="B415" t="str">
            <v>옥외</v>
          </cell>
          <cell r="C415" t="str">
            <v>저압 케이블</v>
          </cell>
          <cell r="D415" t="str">
            <v>600V EV 3.5sq/3C</v>
          </cell>
          <cell r="E415" t="str">
            <v>m</v>
          </cell>
          <cell r="S415">
            <v>0</v>
          </cell>
          <cell r="U415">
            <v>0.03</v>
          </cell>
          <cell r="V415" t="str">
            <v>저케</v>
          </cell>
          <cell r="W415">
            <v>2.1999999999999999E-2</v>
          </cell>
        </row>
        <row r="416">
          <cell r="A416">
            <v>416</v>
          </cell>
          <cell r="B416" t="str">
            <v>옥외</v>
          </cell>
          <cell r="C416" t="str">
            <v>저압 케이블</v>
          </cell>
          <cell r="D416" t="str">
            <v>600V EV 5.5 sq/3C</v>
          </cell>
          <cell r="E416" t="str">
            <v>m</v>
          </cell>
          <cell r="S416">
            <v>0</v>
          </cell>
          <cell r="U416">
            <v>0.03</v>
          </cell>
          <cell r="V416" t="str">
            <v>저케</v>
          </cell>
          <cell r="W416">
            <v>2.5999999999999999E-2</v>
          </cell>
        </row>
        <row r="417">
          <cell r="A417">
            <v>417</v>
          </cell>
          <cell r="B417" t="str">
            <v>옥외</v>
          </cell>
          <cell r="C417" t="str">
            <v>저압 케이블</v>
          </cell>
          <cell r="D417" t="str">
            <v>600V EV 8sq/3C</v>
          </cell>
          <cell r="E417" t="str">
            <v>m</v>
          </cell>
          <cell r="S417">
            <v>0</v>
          </cell>
          <cell r="U417">
            <v>0.03</v>
          </cell>
          <cell r="V417" t="str">
            <v>저케</v>
          </cell>
          <cell r="W417">
            <v>2.8000000000000001E-2</v>
          </cell>
        </row>
        <row r="418">
          <cell r="A418">
            <v>418</v>
          </cell>
          <cell r="B418" t="str">
            <v>옥외</v>
          </cell>
          <cell r="C418" t="str">
            <v>저압 케이블</v>
          </cell>
          <cell r="D418" t="str">
            <v>600V  EV  14sq/3C</v>
          </cell>
          <cell r="E418" t="str">
            <v>m</v>
          </cell>
          <cell r="S418">
            <v>0</v>
          </cell>
          <cell r="U418">
            <v>0.03</v>
          </cell>
          <cell r="V418" t="str">
            <v>저케</v>
          </cell>
          <cell r="W418">
            <v>0.04</v>
          </cell>
        </row>
        <row r="419">
          <cell r="A419">
            <v>419</v>
          </cell>
          <cell r="B419" t="str">
            <v>옥외</v>
          </cell>
          <cell r="C419" t="str">
            <v>저압 케이블</v>
          </cell>
          <cell r="D419" t="str">
            <v>600V  EV 22sq/3C</v>
          </cell>
          <cell r="E419" t="str">
            <v>m</v>
          </cell>
          <cell r="S419">
            <v>0</v>
          </cell>
          <cell r="U419">
            <v>0.03</v>
          </cell>
          <cell r="V419" t="str">
            <v>저케</v>
          </cell>
          <cell r="W419">
            <v>5.1999999999999998E-2</v>
          </cell>
        </row>
        <row r="420">
          <cell r="A420">
            <v>420</v>
          </cell>
          <cell r="B420" t="str">
            <v>옥외</v>
          </cell>
          <cell r="C420" t="str">
            <v>저압 케이블</v>
          </cell>
          <cell r="D420" t="str">
            <v>600V  EV 38sq/3C</v>
          </cell>
          <cell r="E420" t="str">
            <v>m</v>
          </cell>
          <cell r="S420">
            <v>0</v>
          </cell>
          <cell r="U420">
            <v>0.03</v>
          </cell>
          <cell r="V420" t="str">
            <v>저케</v>
          </cell>
          <cell r="W420">
            <v>7.1999999999999995E-2</v>
          </cell>
        </row>
        <row r="421">
          <cell r="A421">
            <v>421</v>
          </cell>
          <cell r="B421" t="str">
            <v>옥외</v>
          </cell>
          <cell r="C421" t="str">
            <v>저압 케이블</v>
          </cell>
          <cell r="D421" t="str">
            <v>600V  EV 60sq/3C</v>
          </cell>
          <cell r="E421" t="str">
            <v>m</v>
          </cell>
          <cell r="S421">
            <v>0</v>
          </cell>
          <cell r="U421">
            <v>0.03</v>
          </cell>
          <cell r="V421" t="str">
            <v>저케</v>
          </cell>
          <cell r="W421">
            <v>9.8000000000000004E-2</v>
          </cell>
        </row>
        <row r="422">
          <cell r="A422">
            <v>422</v>
          </cell>
          <cell r="B422" t="str">
            <v>옥외</v>
          </cell>
          <cell r="C422" t="str">
            <v>저압 케이블</v>
          </cell>
          <cell r="D422" t="str">
            <v>600V  EV 80sq/3C</v>
          </cell>
          <cell r="E422" t="str">
            <v>m</v>
          </cell>
          <cell r="S422">
            <v>0</v>
          </cell>
          <cell r="U422">
            <v>0.03</v>
          </cell>
          <cell r="V422" t="str">
            <v>저케</v>
          </cell>
          <cell r="W422">
            <v>0.12</v>
          </cell>
        </row>
        <row r="423">
          <cell r="A423">
            <v>423</v>
          </cell>
          <cell r="B423" t="str">
            <v>옥외</v>
          </cell>
          <cell r="C423" t="str">
            <v>저압 케이블</v>
          </cell>
          <cell r="D423" t="str">
            <v>600V  EV 100sq/3C</v>
          </cell>
          <cell r="E423" t="str">
            <v>m</v>
          </cell>
          <cell r="S423">
            <v>0</v>
          </cell>
          <cell r="U423">
            <v>0.03</v>
          </cell>
          <cell r="V423" t="str">
            <v>저케</v>
          </cell>
          <cell r="W423">
            <v>0.14199999999999999</v>
          </cell>
        </row>
        <row r="424">
          <cell r="A424">
            <v>424</v>
          </cell>
          <cell r="B424" t="str">
            <v>옥외</v>
          </cell>
          <cell r="C424" t="str">
            <v>저압 케이블</v>
          </cell>
          <cell r="D424" t="str">
            <v>600V  EV 125sq/3C</v>
          </cell>
          <cell r="E424" t="str">
            <v>m</v>
          </cell>
          <cell r="S424">
            <v>0</v>
          </cell>
          <cell r="U424">
            <v>0.03</v>
          </cell>
          <cell r="V424" t="str">
            <v>저케</v>
          </cell>
          <cell r="W424">
            <v>0.16800000000000001</v>
          </cell>
        </row>
        <row r="425">
          <cell r="A425">
            <v>425</v>
          </cell>
          <cell r="B425" t="str">
            <v>옥외</v>
          </cell>
          <cell r="C425" t="str">
            <v>저압 케이블</v>
          </cell>
          <cell r="D425" t="str">
            <v>600V  EV 150sq/3C</v>
          </cell>
          <cell r="E425" t="str">
            <v>m</v>
          </cell>
          <cell r="S425">
            <v>0</v>
          </cell>
          <cell r="U425">
            <v>0.03</v>
          </cell>
          <cell r="V425" t="str">
            <v>저케</v>
          </cell>
          <cell r="W425">
            <v>0.19400000000000001</v>
          </cell>
        </row>
        <row r="426">
          <cell r="A426">
            <v>426</v>
          </cell>
          <cell r="B426" t="str">
            <v>옥외</v>
          </cell>
          <cell r="C426" t="str">
            <v>저압 케이블</v>
          </cell>
          <cell r="D426" t="str">
            <v>600V  EV 200sq/3C</v>
          </cell>
          <cell r="E426" t="str">
            <v>m</v>
          </cell>
          <cell r="S426">
            <v>0</v>
          </cell>
          <cell r="U426">
            <v>0.03</v>
          </cell>
          <cell r="V426" t="str">
            <v>저케</v>
          </cell>
          <cell r="W426">
            <v>0.23400000000000001</v>
          </cell>
        </row>
        <row r="427">
          <cell r="A427">
            <v>427</v>
          </cell>
          <cell r="B427" t="str">
            <v>옥외</v>
          </cell>
          <cell r="C427" t="str">
            <v>저압 케이블</v>
          </cell>
          <cell r="D427" t="str">
            <v>600V  EV 250sq/3C</v>
          </cell>
          <cell r="E427" t="str">
            <v>m</v>
          </cell>
          <cell r="S427">
            <v>0</v>
          </cell>
          <cell r="U427">
            <v>0.03</v>
          </cell>
          <cell r="V427" t="str">
            <v>저케</v>
          </cell>
          <cell r="W427">
            <v>0.28399999999999997</v>
          </cell>
        </row>
        <row r="428">
          <cell r="A428">
            <v>428</v>
          </cell>
          <cell r="S428" t="str">
            <v/>
          </cell>
        </row>
        <row r="429">
          <cell r="A429">
            <v>429</v>
          </cell>
          <cell r="S429" t="str">
            <v/>
          </cell>
        </row>
        <row r="430">
          <cell r="A430">
            <v>430</v>
          </cell>
          <cell r="B430" t="str">
            <v>옥외</v>
          </cell>
          <cell r="C430" t="str">
            <v>저압 케이블</v>
          </cell>
          <cell r="D430" t="str">
            <v>600V EV 2.0 sq/4C</v>
          </cell>
          <cell r="E430" t="str">
            <v>m</v>
          </cell>
          <cell r="S430">
            <v>0</v>
          </cell>
          <cell r="U430">
            <v>0.03</v>
          </cell>
          <cell r="V430" t="str">
            <v>저케</v>
          </cell>
          <cell r="W430">
            <v>2.6000000000000002E-2</v>
          </cell>
        </row>
        <row r="431">
          <cell r="A431">
            <v>431</v>
          </cell>
          <cell r="B431" t="str">
            <v>옥외</v>
          </cell>
          <cell r="C431" t="str">
            <v>저압 케이블</v>
          </cell>
          <cell r="D431" t="str">
            <v>600V EV 3.5sq/4C</v>
          </cell>
          <cell r="E431" t="str">
            <v>m</v>
          </cell>
          <cell r="S431">
            <v>0</v>
          </cell>
          <cell r="U431">
            <v>0.03</v>
          </cell>
          <cell r="V431" t="str">
            <v>저케</v>
          </cell>
          <cell r="W431">
            <v>2.86E-2</v>
          </cell>
        </row>
        <row r="432">
          <cell r="A432">
            <v>432</v>
          </cell>
          <cell r="B432" t="str">
            <v>옥외</v>
          </cell>
          <cell r="C432" t="str">
            <v>저압 케이블</v>
          </cell>
          <cell r="D432" t="str">
            <v>600V EV 5.5 sq/4C</v>
          </cell>
          <cell r="E432" t="str">
            <v>m</v>
          </cell>
          <cell r="S432">
            <v>0</v>
          </cell>
          <cell r="U432">
            <v>0.03</v>
          </cell>
          <cell r="V432" t="str">
            <v>저케</v>
          </cell>
          <cell r="W432">
            <v>3.3799999999999997E-2</v>
          </cell>
        </row>
        <row r="433">
          <cell r="A433">
            <v>433</v>
          </cell>
          <cell r="B433" t="str">
            <v>옥외</v>
          </cell>
          <cell r="C433" t="str">
            <v>저압 케이블</v>
          </cell>
          <cell r="D433" t="str">
            <v>600V EV 8sq/4C</v>
          </cell>
          <cell r="E433" t="str">
            <v>m</v>
          </cell>
          <cell r="S433">
            <v>0</v>
          </cell>
          <cell r="U433">
            <v>0.03</v>
          </cell>
          <cell r="V433" t="str">
            <v>저케</v>
          </cell>
          <cell r="W433">
            <v>3.6400000000000002E-2</v>
          </cell>
        </row>
        <row r="434">
          <cell r="A434">
            <v>434</v>
          </cell>
          <cell r="B434" t="str">
            <v>옥외</v>
          </cell>
          <cell r="C434" t="str">
            <v>저압 케이블</v>
          </cell>
          <cell r="D434" t="str">
            <v>600V  EV  14sq/4C</v>
          </cell>
          <cell r="E434" t="str">
            <v>m</v>
          </cell>
          <cell r="S434">
            <v>0</v>
          </cell>
          <cell r="U434">
            <v>0.03</v>
          </cell>
          <cell r="V434" t="str">
            <v>저케</v>
          </cell>
          <cell r="W434">
            <v>5.2000000000000005E-2</v>
          </cell>
        </row>
        <row r="435">
          <cell r="A435">
            <v>435</v>
          </cell>
          <cell r="B435" t="str">
            <v>옥외</v>
          </cell>
          <cell r="C435" t="str">
            <v>저압 케이블</v>
          </cell>
          <cell r="D435" t="str">
            <v>600V  EV 22sq/4C</v>
          </cell>
          <cell r="E435" t="str">
            <v>m</v>
          </cell>
          <cell r="S435">
            <v>0</v>
          </cell>
          <cell r="U435">
            <v>0.03</v>
          </cell>
          <cell r="V435" t="str">
            <v>저케</v>
          </cell>
          <cell r="W435">
            <v>6.7599999999999993E-2</v>
          </cell>
        </row>
        <row r="436">
          <cell r="A436">
            <v>436</v>
          </cell>
          <cell r="B436" t="str">
            <v>옥외</v>
          </cell>
          <cell r="C436" t="str">
            <v>저압 케이블</v>
          </cell>
          <cell r="D436" t="str">
            <v>600V  EV 38sq/4C</v>
          </cell>
          <cell r="E436" t="str">
            <v>m</v>
          </cell>
          <cell r="S436">
            <v>0</v>
          </cell>
          <cell r="U436">
            <v>0.03</v>
          </cell>
          <cell r="V436" t="str">
            <v>저케</v>
          </cell>
          <cell r="W436">
            <v>9.3600000000000003E-2</v>
          </cell>
        </row>
        <row r="437">
          <cell r="A437">
            <v>437</v>
          </cell>
          <cell r="B437" t="str">
            <v>옥외</v>
          </cell>
          <cell r="C437" t="str">
            <v>저압 케이블</v>
          </cell>
          <cell r="D437" t="str">
            <v>600V  EV 60sq/4C</v>
          </cell>
          <cell r="E437" t="str">
            <v>m</v>
          </cell>
          <cell r="S437">
            <v>0</v>
          </cell>
          <cell r="U437">
            <v>0.03</v>
          </cell>
          <cell r="V437" t="str">
            <v>저케</v>
          </cell>
          <cell r="W437">
            <v>0.12740000000000001</v>
          </cell>
        </row>
        <row r="438">
          <cell r="A438">
            <v>438</v>
          </cell>
          <cell r="B438" t="str">
            <v>옥외</v>
          </cell>
          <cell r="C438" t="str">
            <v>저압 케이블</v>
          </cell>
          <cell r="D438" t="str">
            <v>600V  EV 80sq/4C</v>
          </cell>
          <cell r="E438" t="str">
            <v>m</v>
          </cell>
          <cell r="S438">
            <v>0</v>
          </cell>
          <cell r="U438">
            <v>0.03</v>
          </cell>
          <cell r="V438" t="str">
            <v>저케</v>
          </cell>
          <cell r="W438">
            <v>0.156</v>
          </cell>
        </row>
        <row r="439">
          <cell r="A439">
            <v>439</v>
          </cell>
          <cell r="B439" t="str">
            <v>옥외</v>
          </cell>
          <cell r="C439" t="str">
            <v>저압 케이블</v>
          </cell>
          <cell r="D439" t="str">
            <v>600V  EV 100sq/4C</v>
          </cell>
          <cell r="E439" t="str">
            <v>m</v>
          </cell>
          <cell r="S439">
            <v>0</v>
          </cell>
          <cell r="U439">
            <v>0.03</v>
          </cell>
          <cell r="V439" t="str">
            <v>저케</v>
          </cell>
          <cell r="W439">
            <v>0.18459999999999999</v>
          </cell>
        </row>
        <row r="440">
          <cell r="A440">
            <v>440</v>
          </cell>
          <cell r="B440" t="str">
            <v>옥외</v>
          </cell>
          <cell r="C440" t="str">
            <v>저압 케이블</v>
          </cell>
          <cell r="D440" t="str">
            <v>600V  EV 125sq/4C</v>
          </cell>
          <cell r="E440" t="str">
            <v>m</v>
          </cell>
          <cell r="S440">
            <v>0</v>
          </cell>
          <cell r="U440">
            <v>0.03</v>
          </cell>
          <cell r="V440" t="str">
            <v>저케</v>
          </cell>
          <cell r="W440">
            <v>0.21840000000000001</v>
          </cell>
        </row>
        <row r="441">
          <cell r="A441">
            <v>441</v>
          </cell>
          <cell r="B441" t="str">
            <v>옥외</v>
          </cell>
          <cell r="C441" t="str">
            <v>저압 케이블</v>
          </cell>
          <cell r="D441" t="str">
            <v>600V  EV 150sq/4C</v>
          </cell>
          <cell r="E441" t="str">
            <v>m</v>
          </cell>
          <cell r="S441">
            <v>0</v>
          </cell>
          <cell r="U441">
            <v>0.03</v>
          </cell>
          <cell r="V441" t="str">
            <v>저케</v>
          </cell>
          <cell r="W441">
            <v>0.25220000000000004</v>
          </cell>
        </row>
        <row r="442">
          <cell r="A442">
            <v>442</v>
          </cell>
          <cell r="B442" t="str">
            <v>옥외</v>
          </cell>
          <cell r="C442" t="str">
            <v>저압 케이블</v>
          </cell>
          <cell r="D442" t="str">
            <v>600V  EV 200sq/4C</v>
          </cell>
          <cell r="E442" t="str">
            <v>m</v>
          </cell>
          <cell r="S442">
            <v>0</v>
          </cell>
          <cell r="U442">
            <v>0.03</v>
          </cell>
          <cell r="V442" t="str">
            <v>저케</v>
          </cell>
          <cell r="W442">
            <v>0.30420000000000003</v>
          </cell>
        </row>
        <row r="443">
          <cell r="A443">
            <v>443</v>
          </cell>
          <cell r="B443" t="str">
            <v>옥외</v>
          </cell>
          <cell r="C443" t="str">
            <v>저압 케이블</v>
          </cell>
          <cell r="D443" t="str">
            <v>600V  EV 250sq/4C</v>
          </cell>
          <cell r="E443" t="str">
            <v>m</v>
          </cell>
          <cell r="S443">
            <v>0</v>
          </cell>
          <cell r="U443">
            <v>0.03</v>
          </cell>
          <cell r="V443" t="str">
            <v>저케</v>
          </cell>
          <cell r="W443">
            <v>0.36919999999999997</v>
          </cell>
        </row>
        <row r="444">
          <cell r="A444">
            <v>444</v>
          </cell>
          <cell r="S444" t="str">
            <v/>
          </cell>
        </row>
        <row r="445">
          <cell r="A445">
            <v>445</v>
          </cell>
          <cell r="S445" t="str">
            <v/>
          </cell>
        </row>
        <row r="446">
          <cell r="A446">
            <v>446</v>
          </cell>
          <cell r="C446" t="str">
            <v xml:space="preserve"> 저압 케이블</v>
          </cell>
          <cell r="D446" t="str">
            <v>600V CV 2.0 sq/1C</v>
          </cell>
          <cell r="E446" t="str">
            <v>m</v>
          </cell>
          <cell r="H446">
            <v>798</v>
          </cell>
          <cell r="I446">
            <v>201</v>
          </cell>
          <cell r="J446">
            <v>851</v>
          </cell>
          <cell r="K446">
            <v>207</v>
          </cell>
          <cell r="S446">
            <v>201</v>
          </cell>
          <cell r="U446">
            <v>0.05</v>
          </cell>
          <cell r="V446" t="str">
            <v>저케</v>
          </cell>
          <cell r="W446">
            <v>0.01</v>
          </cell>
        </row>
        <row r="447">
          <cell r="A447">
            <v>447</v>
          </cell>
          <cell r="C447" t="str">
            <v xml:space="preserve"> 저압 케이블</v>
          </cell>
          <cell r="D447" t="str">
            <v>600V CV 3.5 sq/1C</v>
          </cell>
          <cell r="E447" t="str">
            <v>m</v>
          </cell>
          <cell r="H447">
            <v>798</v>
          </cell>
          <cell r="I447">
            <v>254</v>
          </cell>
          <cell r="J447">
            <v>851</v>
          </cell>
          <cell r="K447">
            <v>261</v>
          </cell>
          <cell r="S447">
            <v>254</v>
          </cell>
          <cell r="U447">
            <v>0.05</v>
          </cell>
          <cell r="V447" t="str">
            <v>저케</v>
          </cell>
          <cell r="W447">
            <v>1.0999999999999999E-2</v>
          </cell>
        </row>
        <row r="448">
          <cell r="A448">
            <v>448</v>
          </cell>
          <cell r="C448" t="str">
            <v xml:space="preserve"> 저압 케이블</v>
          </cell>
          <cell r="D448" t="str">
            <v>600V CV 5.5 sq/1C</v>
          </cell>
          <cell r="E448" t="str">
            <v>m</v>
          </cell>
          <cell r="H448">
            <v>798</v>
          </cell>
          <cell r="I448">
            <v>368</v>
          </cell>
          <cell r="J448">
            <v>851</v>
          </cell>
          <cell r="K448">
            <v>379</v>
          </cell>
          <cell r="S448">
            <v>368</v>
          </cell>
          <cell r="U448">
            <v>0.05</v>
          </cell>
          <cell r="V448" t="str">
            <v>저케</v>
          </cell>
          <cell r="W448">
            <v>1.2999999999999999E-2</v>
          </cell>
        </row>
        <row r="449">
          <cell r="A449">
            <v>449</v>
          </cell>
          <cell r="C449" t="str">
            <v xml:space="preserve"> 저압 케이블</v>
          </cell>
          <cell r="D449" t="str">
            <v>600V CV 8sq/1C</v>
          </cell>
          <cell r="E449" t="str">
            <v>m</v>
          </cell>
          <cell r="H449">
            <v>798</v>
          </cell>
          <cell r="I449">
            <v>476</v>
          </cell>
          <cell r="J449">
            <v>851</v>
          </cell>
          <cell r="K449">
            <v>490</v>
          </cell>
          <cell r="S449">
            <v>476</v>
          </cell>
          <cell r="U449">
            <v>0.05</v>
          </cell>
          <cell r="V449" t="str">
            <v>저케</v>
          </cell>
          <cell r="W449">
            <v>1.4E-2</v>
          </cell>
        </row>
        <row r="450">
          <cell r="A450">
            <v>450</v>
          </cell>
          <cell r="C450" t="str">
            <v xml:space="preserve"> 저압 케이블</v>
          </cell>
          <cell r="D450" t="str">
            <v>600V  CV  14sq/1C</v>
          </cell>
          <cell r="E450" t="str">
            <v>m</v>
          </cell>
          <cell r="H450">
            <v>798</v>
          </cell>
          <cell r="I450">
            <v>838</v>
          </cell>
          <cell r="J450">
            <v>842</v>
          </cell>
          <cell r="K450">
            <v>862</v>
          </cell>
          <cell r="S450">
            <v>838</v>
          </cell>
          <cell r="U450">
            <v>0.05</v>
          </cell>
          <cell r="V450" t="str">
            <v>저케</v>
          </cell>
          <cell r="W450">
            <v>0.02</v>
          </cell>
        </row>
        <row r="451">
          <cell r="A451">
            <v>451</v>
          </cell>
          <cell r="C451" t="str">
            <v xml:space="preserve"> 저압 케이블</v>
          </cell>
          <cell r="D451" t="str">
            <v>600V  CV 22sq/1C</v>
          </cell>
          <cell r="E451" t="str">
            <v>m</v>
          </cell>
          <cell r="H451">
            <v>798</v>
          </cell>
          <cell r="I451">
            <v>1106</v>
          </cell>
          <cell r="J451">
            <v>851</v>
          </cell>
          <cell r="K451">
            <v>1138</v>
          </cell>
          <cell r="S451">
            <v>1106</v>
          </cell>
          <cell r="U451">
            <v>0.05</v>
          </cell>
          <cell r="V451" t="str">
            <v>저케</v>
          </cell>
          <cell r="W451">
            <v>2.5999999999999999E-2</v>
          </cell>
        </row>
        <row r="452">
          <cell r="A452">
            <v>452</v>
          </cell>
          <cell r="C452" t="str">
            <v xml:space="preserve"> 저압 케이블</v>
          </cell>
          <cell r="D452" t="str">
            <v>600V  CV 38sq/1C</v>
          </cell>
          <cell r="E452" t="str">
            <v>m</v>
          </cell>
          <cell r="H452">
            <v>798</v>
          </cell>
          <cell r="I452">
            <v>1704</v>
          </cell>
          <cell r="J452">
            <v>851</v>
          </cell>
          <cell r="K452">
            <v>1752</v>
          </cell>
          <cell r="S452">
            <v>1704</v>
          </cell>
          <cell r="U452">
            <v>0.05</v>
          </cell>
          <cell r="V452" t="str">
            <v>저케</v>
          </cell>
          <cell r="W452">
            <v>3.5999999999999997E-2</v>
          </cell>
        </row>
        <row r="453">
          <cell r="A453">
            <v>453</v>
          </cell>
          <cell r="C453" t="str">
            <v xml:space="preserve"> 저압 케이블</v>
          </cell>
          <cell r="D453" t="str">
            <v>600V  CV 60sq/1C</v>
          </cell>
          <cell r="E453" t="str">
            <v>m</v>
          </cell>
          <cell r="H453">
            <v>798</v>
          </cell>
          <cell r="I453">
            <v>2669</v>
          </cell>
          <cell r="J453">
            <v>851</v>
          </cell>
          <cell r="K453">
            <v>2745</v>
          </cell>
          <cell r="S453">
            <v>2669</v>
          </cell>
          <cell r="U453">
            <v>0.05</v>
          </cell>
          <cell r="V453" t="str">
            <v>저케</v>
          </cell>
          <cell r="W453">
            <v>4.9000000000000002E-2</v>
          </cell>
        </row>
        <row r="454">
          <cell r="A454">
            <v>454</v>
          </cell>
          <cell r="C454" t="str">
            <v xml:space="preserve"> 저압 케이블</v>
          </cell>
          <cell r="D454" t="str">
            <v>600V  CV 100sq/1C</v>
          </cell>
          <cell r="E454" t="str">
            <v>m</v>
          </cell>
          <cell r="H454">
            <v>798</v>
          </cell>
          <cell r="I454">
            <v>4357</v>
          </cell>
          <cell r="J454">
            <v>851</v>
          </cell>
          <cell r="K454">
            <v>4482</v>
          </cell>
          <cell r="S454">
            <v>4357</v>
          </cell>
          <cell r="U454">
            <v>0.05</v>
          </cell>
          <cell r="V454" t="str">
            <v>저케</v>
          </cell>
          <cell r="W454">
            <v>7.0999999999999994E-2</v>
          </cell>
        </row>
        <row r="455">
          <cell r="A455">
            <v>455</v>
          </cell>
          <cell r="C455" t="str">
            <v xml:space="preserve"> 저압 케이블</v>
          </cell>
          <cell r="D455" t="str">
            <v>600V  CV 150sq/1C</v>
          </cell>
          <cell r="E455" t="str">
            <v>m</v>
          </cell>
          <cell r="H455">
            <v>798</v>
          </cell>
          <cell r="I455">
            <v>6352</v>
          </cell>
          <cell r="J455">
            <v>851</v>
          </cell>
          <cell r="K455">
            <v>6534</v>
          </cell>
          <cell r="S455">
            <v>6352</v>
          </cell>
          <cell r="U455">
            <v>0.05</v>
          </cell>
          <cell r="V455" t="str">
            <v>저케</v>
          </cell>
          <cell r="W455">
            <v>9.7000000000000003E-2</v>
          </cell>
        </row>
        <row r="456">
          <cell r="A456">
            <v>456</v>
          </cell>
          <cell r="C456" t="str">
            <v xml:space="preserve"> 저압 케이블</v>
          </cell>
          <cell r="D456" t="str">
            <v>600V  CV 200sq/1C</v>
          </cell>
          <cell r="E456" t="str">
            <v>m</v>
          </cell>
          <cell r="H456">
            <v>798</v>
          </cell>
          <cell r="I456">
            <v>9986</v>
          </cell>
          <cell r="J456">
            <v>851</v>
          </cell>
          <cell r="K456">
            <v>10271</v>
          </cell>
          <cell r="S456">
            <v>9986</v>
          </cell>
          <cell r="U456">
            <v>0.05</v>
          </cell>
          <cell r="V456" t="str">
            <v>저케</v>
          </cell>
          <cell r="W456">
            <v>0.11700000000000001</v>
          </cell>
        </row>
        <row r="457">
          <cell r="A457">
            <v>457</v>
          </cell>
          <cell r="C457" t="str">
            <v xml:space="preserve"> 저압 케이블</v>
          </cell>
          <cell r="D457" t="str">
            <v>600V  CV 250sq/1C</v>
          </cell>
          <cell r="E457" t="str">
            <v>m</v>
          </cell>
          <cell r="H457">
            <v>798</v>
          </cell>
          <cell r="I457">
            <v>11588</v>
          </cell>
          <cell r="J457">
            <v>851</v>
          </cell>
          <cell r="K457">
            <v>11919</v>
          </cell>
          <cell r="S457">
            <v>11588</v>
          </cell>
          <cell r="U457">
            <v>0.05</v>
          </cell>
          <cell r="V457" t="str">
            <v>저케</v>
          </cell>
          <cell r="W457">
            <v>0.14199999999999999</v>
          </cell>
        </row>
        <row r="458">
          <cell r="A458">
            <v>458</v>
          </cell>
          <cell r="C458" t="str">
            <v xml:space="preserve"> 저압 케이블</v>
          </cell>
          <cell r="D458" t="str">
            <v>600V  CV 325sq/1C</v>
          </cell>
          <cell r="E458" t="str">
            <v>m</v>
          </cell>
          <cell r="H458">
            <v>798</v>
          </cell>
          <cell r="I458">
            <v>13908</v>
          </cell>
          <cell r="J458">
            <v>851</v>
          </cell>
          <cell r="K458">
            <v>14305</v>
          </cell>
          <cell r="S458">
            <v>13908</v>
          </cell>
          <cell r="U458">
            <v>0.05</v>
          </cell>
          <cell r="V458" t="str">
            <v>저케</v>
          </cell>
          <cell r="W458">
            <v>0.17199999999999999</v>
          </cell>
        </row>
        <row r="459">
          <cell r="A459">
            <v>459</v>
          </cell>
          <cell r="S459" t="str">
            <v/>
          </cell>
        </row>
        <row r="460">
          <cell r="A460">
            <v>460</v>
          </cell>
          <cell r="S460" t="str">
            <v/>
          </cell>
        </row>
        <row r="461">
          <cell r="A461">
            <v>461</v>
          </cell>
          <cell r="C461" t="str">
            <v xml:space="preserve"> 저압 케이블</v>
          </cell>
          <cell r="D461" t="str">
            <v>600V CV 2.0 sq/2C</v>
          </cell>
          <cell r="E461" t="str">
            <v>m</v>
          </cell>
          <cell r="H461">
            <v>798</v>
          </cell>
          <cell r="I461">
            <v>496</v>
          </cell>
          <cell r="J461">
            <v>851</v>
          </cell>
          <cell r="K461">
            <v>510</v>
          </cell>
          <cell r="S461">
            <v>496</v>
          </cell>
          <cell r="U461">
            <v>0.05</v>
          </cell>
          <cell r="V461" t="str">
            <v>저케</v>
          </cell>
          <cell r="W461">
            <v>1.3999999999999999E-2</v>
          </cell>
        </row>
        <row r="462">
          <cell r="A462">
            <v>462</v>
          </cell>
          <cell r="C462" t="str">
            <v xml:space="preserve"> 저압 케이블</v>
          </cell>
          <cell r="D462" t="str">
            <v>600V CV 3.5 sq/2C</v>
          </cell>
          <cell r="E462" t="str">
            <v>m</v>
          </cell>
          <cell r="H462">
            <v>798</v>
          </cell>
          <cell r="I462">
            <v>634</v>
          </cell>
          <cell r="J462">
            <v>851</v>
          </cell>
          <cell r="K462">
            <v>652</v>
          </cell>
          <cell r="S462">
            <v>634</v>
          </cell>
          <cell r="U462">
            <v>0.05</v>
          </cell>
          <cell r="V462" t="str">
            <v>저케</v>
          </cell>
          <cell r="W462">
            <v>1.6E-2</v>
          </cell>
        </row>
        <row r="463">
          <cell r="A463">
            <v>463</v>
          </cell>
          <cell r="C463" t="str">
            <v xml:space="preserve"> 저압 케이블</v>
          </cell>
          <cell r="D463" t="str">
            <v>600V CV 5.5 sq/2C</v>
          </cell>
          <cell r="E463" t="str">
            <v>m</v>
          </cell>
          <cell r="H463">
            <v>798</v>
          </cell>
          <cell r="I463">
            <v>846</v>
          </cell>
          <cell r="J463">
            <v>851</v>
          </cell>
          <cell r="K463">
            <v>870</v>
          </cell>
          <cell r="S463">
            <v>846</v>
          </cell>
          <cell r="U463">
            <v>0.05</v>
          </cell>
          <cell r="V463" t="str">
            <v>저케</v>
          </cell>
          <cell r="W463">
            <v>1.7999999999999999E-2</v>
          </cell>
        </row>
        <row r="464">
          <cell r="A464">
            <v>464</v>
          </cell>
          <cell r="C464" t="str">
            <v xml:space="preserve"> 저압 케이블</v>
          </cell>
          <cell r="D464" t="str">
            <v>600V CV 8sq/2C</v>
          </cell>
          <cell r="E464" t="str">
            <v>m</v>
          </cell>
          <cell r="H464">
            <v>798</v>
          </cell>
          <cell r="I464">
            <v>1066</v>
          </cell>
          <cell r="J464">
            <v>851</v>
          </cell>
          <cell r="K464">
            <v>1097</v>
          </cell>
          <cell r="S464">
            <v>1066</v>
          </cell>
          <cell r="U464">
            <v>0.05</v>
          </cell>
          <cell r="V464" t="str">
            <v>저케</v>
          </cell>
          <cell r="W464">
            <v>0.02</v>
          </cell>
        </row>
        <row r="465">
          <cell r="A465">
            <v>465</v>
          </cell>
          <cell r="C465" t="str">
            <v xml:space="preserve"> 저압 케이블</v>
          </cell>
          <cell r="D465" t="str">
            <v>600V  CV  14sq/2C</v>
          </cell>
          <cell r="E465" t="str">
            <v>m</v>
          </cell>
          <cell r="H465">
            <v>798</v>
          </cell>
          <cell r="I465">
            <v>1904</v>
          </cell>
          <cell r="J465">
            <v>851</v>
          </cell>
          <cell r="K465">
            <v>1959</v>
          </cell>
          <cell r="S465">
            <v>1904</v>
          </cell>
          <cell r="U465">
            <v>0.05</v>
          </cell>
          <cell r="V465" t="str">
            <v>저케</v>
          </cell>
          <cell r="W465">
            <v>2.7999999999999997E-2</v>
          </cell>
        </row>
        <row r="466">
          <cell r="A466">
            <v>466</v>
          </cell>
          <cell r="C466" t="str">
            <v xml:space="preserve"> 저압 케이블</v>
          </cell>
          <cell r="D466" t="str">
            <v>600V  CV 22sq/2C</v>
          </cell>
          <cell r="E466" t="str">
            <v>m</v>
          </cell>
          <cell r="H466">
            <v>798</v>
          </cell>
          <cell r="I466">
            <v>2520</v>
          </cell>
          <cell r="J466">
            <v>851</v>
          </cell>
          <cell r="K466">
            <v>2592</v>
          </cell>
          <cell r="S466">
            <v>2520</v>
          </cell>
          <cell r="U466">
            <v>0.05</v>
          </cell>
          <cell r="V466" t="str">
            <v>저케</v>
          </cell>
          <cell r="W466">
            <v>3.6399999999999995E-2</v>
          </cell>
        </row>
        <row r="467">
          <cell r="A467">
            <v>467</v>
          </cell>
          <cell r="C467" t="str">
            <v xml:space="preserve"> 저압 케이블</v>
          </cell>
          <cell r="D467" t="str">
            <v>600V  CV 38sq/2C</v>
          </cell>
          <cell r="E467" t="str">
            <v>m</v>
          </cell>
          <cell r="H467">
            <v>798</v>
          </cell>
          <cell r="I467">
            <v>3881</v>
          </cell>
          <cell r="J467">
            <v>851</v>
          </cell>
          <cell r="K467">
            <v>3992</v>
          </cell>
          <cell r="S467">
            <v>3881</v>
          </cell>
          <cell r="U467">
            <v>0.05</v>
          </cell>
          <cell r="V467" t="str">
            <v>저케</v>
          </cell>
          <cell r="W467">
            <v>5.0399999999999993E-2</v>
          </cell>
        </row>
        <row r="468">
          <cell r="A468">
            <v>468</v>
          </cell>
          <cell r="C468" t="str">
            <v xml:space="preserve"> 저압 케이블</v>
          </cell>
          <cell r="D468" t="str">
            <v>600V  CV 60sq/2C</v>
          </cell>
          <cell r="E468" t="str">
            <v>m</v>
          </cell>
          <cell r="H468">
            <v>798</v>
          </cell>
          <cell r="I468">
            <v>6734</v>
          </cell>
          <cell r="J468">
            <v>851</v>
          </cell>
          <cell r="K468">
            <v>6927</v>
          </cell>
          <cell r="S468">
            <v>6734</v>
          </cell>
          <cell r="U468">
            <v>0.05</v>
          </cell>
          <cell r="V468" t="str">
            <v>저케</v>
          </cell>
          <cell r="W468">
            <v>6.8599999999999994E-2</v>
          </cell>
        </row>
        <row r="469">
          <cell r="A469">
            <v>469</v>
          </cell>
          <cell r="C469" t="str">
            <v xml:space="preserve"> 저압 케이블</v>
          </cell>
          <cell r="D469" t="str">
            <v>600V  CV 100sq/2C</v>
          </cell>
          <cell r="E469" t="str">
            <v>m</v>
          </cell>
          <cell r="H469">
            <v>798</v>
          </cell>
          <cell r="I469">
            <v>10426</v>
          </cell>
          <cell r="J469">
            <v>851</v>
          </cell>
          <cell r="K469">
            <v>10724</v>
          </cell>
          <cell r="S469">
            <v>10426</v>
          </cell>
          <cell r="U469">
            <v>0.05</v>
          </cell>
          <cell r="V469" t="str">
            <v>저케</v>
          </cell>
          <cell r="W469">
            <v>9.9399999999999988E-2</v>
          </cell>
        </row>
        <row r="470">
          <cell r="A470">
            <v>470</v>
          </cell>
          <cell r="C470" t="str">
            <v xml:space="preserve"> 저압 케이블</v>
          </cell>
          <cell r="D470" t="str">
            <v>600V  CV 150sq/2C</v>
          </cell>
          <cell r="E470" t="str">
            <v>m</v>
          </cell>
          <cell r="H470">
            <v>798</v>
          </cell>
          <cell r="I470">
            <v>14173</v>
          </cell>
          <cell r="J470">
            <v>851</v>
          </cell>
          <cell r="K470">
            <v>14578</v>
          </cell>
          <cell r="S470">
            <v>14173</v>
          </cell>
          <cell r="U470">
            <v>0.05</v>
          </cell>
          <cell r="V470" t="str">
            <v>저케</v>
          </cell>
          <cell r="W470">
            <v>0.1358</v>
          </cell>
        </row>
        <row r="471">
          <cell r="A471">
            <v>471</v>
          </cell>
          <cell r="C471" t="str">
            <v xml:space="preserve"> 저압 케이블</v>
          </cell>
          <cell r="D471" t="str">
            <v>600V  CV 200sq/2C</v>
          </cell>
          <cell r="E471" t="str">
            <v>m</v>
          </cell>
          <cell r="H471">
            <v>798</v>
          </cell>
          <cell r="I471">
            <v>17848</v>
          </cell>
          <cell r="J471">
            <v>851</v>
          </cell>
          <cell r="K471">
            <v>18358</v>
          </cell>
          <cell r="S471">
            <v>17848</v>
          </cell>
          <cell r="U471">
            <v>0.05</v>
          </cell>
          <cell r="V471" t="str">
            <v>저케</v>
          </cell>
          <cell r="W471">
            <v>0.1638</v>
          </cell>
        </row>
        <row r="472">
          <cell r="A472">
            <v>472</v>
          </cell>
          <cell r="C472" t="str">
            <v xml:space="preserve"> 저압 케이블</v>
          </cell>
          <cell r="D472" t="str">
            <v>600V  CV 250sq/2C</v>
          </cell>
          <cell r="E472" t="str">
            <v>m</v>
          </cell>
          <cell r="H472">
            <v>798</v>
          </cell>
          <cell r="I472">
            <v>22675</v>
          </cell>
          <cell r="J472">
            <v>851</v>
          </cell>
          <cell r="K472">
            <v>23323</v>
          </cell>
          <cell r="S472">
            <v>22675</v>
          </cell>
          <cell r="U472">
            <v>0.05</v>
          </cell>
          <cell r="V472" t="str">
            <v>저케</v>
          </cell>
          <cell r="W472">
            <v>0.19879999999999998</v>
          </cell>
        </row>
        <row r="473">
          <cell r="A473">
            <v>473</v>
          </cell>
          <cell r="C473" t="str">
            <v xml:space="preserve"> 저압 케이블</v>
          </cell>
          <cell r="D473" t="str">
            <v>600V  CV 325sq/2C</v>
          </cell>
          <cell r="E473" t="str">
            <v>m</v>
          </cell>
          <cell r="H473">
            <v>798</v>
          </cell>
          <cell r="I473">
            <v>28015</v>
          </cell>
          <cell r="J473">
            <v>851</v>
          </cell>
          <cell r="K473">
            <v>28815</v>
          </cell>
          <cell r="S473">
            <v>28015</v>
          </cell>
          <cell r="U473">
            <v>0.05</v>
          </cell>
          <cell r="V473" t="str">
            <v>저케</v>
          </cell>
          <cell r="W473">
            <v>0.24079999999999996</v>
          </cell>
        </row>
        <row r="474">
          <cell r="A474">
            <v>474</v>
          </cell>
          <cell r="S474" t="str">
            <v/>
          </cell>
        </row>
        <row r="475">
          <cell r="A475">
            <v>475</v>
          </cell>
          <cell r="S475" t="str">
            <v/>
          </cell>
        </row>
        <row r="476">
          <cell r="A476">
            <v>476</v>
          </cell>
          <cell r="C476" t="str">
            <v xml:space="preserve"> 저압 케이블</v>
          </cell>
          <cell r="D476" t="str">
            <v>600V CV 2.0 sq/3C</v>
          </cell>
          <cell r="E476" t="str">
            <v>m</v>
          </cell>
          <cell r="H476">
            <v>798</v>
          </cell>
          <cell r="I476">
            <v>598</v>
          </cell>
          <cell r="J476">
            <v>851</v>
          </cell>
          <cell r="K476">
            <v>615</v>
          </cell>
          <cell r="S476">
            <v>598</v>
          </cell>
          <cell r="U476">
            <v>0.05</v>
          </cell>
          <cell r="V476" t="str">
            <v>저케</v>
          </cell>
          <cell r="W476">
            <v>1.9E-2</v>
          </cell>
        </row>
        <row r="477">
          <cell r="A477">
            <v>477</v>
          </cell>
          <cell r="C477" t="str">
            <v xml:space="preserve"> 저압 케이블</v>
          </cell>
          <cell r="D477" t="str">
            <v>600V CV 3.5 sq/3C</v>
          </cell>
          <cell r="E477" t="str">
            <v>m</v>
          </cell>
          <cell r="H477">
            <v>798</v>
          </cell>
          <cell r="I477">
            <v>799</v>
          </cell>
          <cell r="J477">
            <v>851</v>
          </cell>
          <cell r="K477">
            <v>821</v>
          </cell>
          <cell r="S477">
            <v>799</v>
          </cell>
          <cell r="U477">
            <v>0.05</v>
          </cell>
          <cell r="V477" t="str">
            <v>저케</v>
          </cell>
          <cell r="W477">
            <v>2.1999999999999999E-2</v>
          </cell>
        </row>
        <row r="478">
          <cell r="A478">
            <v>478</v>
          </cell>
          <cell r="C478" t="str">
            <v xml:space="preserve"> 저압 케이블</v>
          </cell>
          <cell r="D478" t="str">
            <v>600V CV 5.5 sq/3C</v>
          </cell>
          <cell r="E478" t="str">
            <v>m</v>
          </cell>
          <cell r="H478">
            <v>798</v>
          </cell>
          <cell r="I478">
            <v>1110</v>
          </cell>
          <cell r="J478">
            <v>851</v>
          </cell>
          <cell r="K478">
            <v>1142</v>
          </cell>
          <cell r="S478">
            <v>1110</v>
          </cell>
          <cell r="U478">
            <v>0.05</v>
          </cell>
          <cell r="V478" t="str">
            <v>저케</v>
          </cell>
          <cell r="W478">
            <v>2.5999999999999999E-2</v>
          </cell>
        </row>
        <row r="479">
          <cell r="A479">
            <v>479</v>
          </cell>
          <cell r="C479" t="str">
            <v xml:space="preserve"> 저압 케이블</v>
          </cell>
          <cell r="D479" t="str">
            <v>600V CV 8sq/3C</v>
          </cell>
          <cell r="E479" t="str">
            <v>m</v>
          </cell>
          <cell r="H479">
            <v>798</v>
          </cell>
          <cell r="I479">
            <v>1410</v>
          </cell>
          <cell r="J479">
            <v>851</v>
          </cell>
          <cell r="K479">
            <v>1450</v>
          </cell>
          <cell r="S479">
            <v>1410</v>
          </cell>
          <cell r="U479">
            <v>0.05</v>
          </cell>
          <cell r="V479" t="str">
            <v>저케</v>
          </cell>
          <cell r="W479">
            <v>2.9000000000000001E-2</v>
          </cell>
        </row>
        <row r="480">
          <cell r="A480">
            <v>480</v>
          </cell>
          <cell r="C480" t="str">
            <v xml:space="preserve"> 저압 케이블</v>
          </cell>
          <cell r="D480" t="str">
            <v>600V  CV  14sq/3C</v>
          </cell>
          <cell r="E480" t="str">
            <v>m</v>
          </cell>
          <cell r="H480">
            <v>798</v>
          </cell>
          <cell r="I480">
            <v>2536</v>
          </cell>
          <cell r="J480">
            <v>851</v>
          </cell>
          <cell r="K480">
            <v>2609</v>
          </cell>
          <cell r="S480">
            <v>2536</v>
          </cell>
          <cell r="U480">
            <v>0.05</v>
          </cell>
          <cell r="V480" t="str">
            <v>저케</v>
          </cell>
          <cell r="W480">
            <v>0.04</v>
          </cell>
        </row>
        <row r="481">
          <cell r="A481">
            <v>481</v>
          </cell>
          <cell r="C481" t="str">
            <v xml:space="preserve"> 저압 케이블</v>
          </cell>
          <cell r="D481" t="str">
            <v>600V  CV 22sq/3C</v>
          </cell>
          <cell r="E481" t="str">
            <v>m</v>
          </cell>
          <cell r="H481">
            <v>798</v>
          </cell>
          <cell r="I481">
            <v>3417</v>
          </cell>
          <cell r="J481">
            <v>851</v>
          </cell>
          <cell r="K481">
            <v>3515</v>
          </cell>
          <cell r="S481">
            <v>3417</v>
          </cell>
          <cell r="U481">
            <v>0.05</v>
          </cell>
          <cell r="V481" t="str">
            <v>저케</v>
          </cell>
          <cell r="W481">
            <v>5.1999999999999998E-2</v>
          </cell>
        </row>
        <row r="482">
          <cell r="A482">
            <v>482</v>
          </cell>
          <cell r="C482" t="str">
            <v xml:space="preserve"> 저압 케이블</v>
          </cell>
          <cell r="D482" t="str">
            <v>600V  CV 38sq/3C</v>
          </cell>
          <cell r="E482" t="str">
            <v>m</v>
          </cell>
          <cell r="H482">
            <v>798</v>
          </cell>
          <cell r="I482">
            <v>5508</v>
          </cell>
          <cell r="J482">
            <v>851</v>
          </cell>
          <cell r="K482">
            <v>5665</v>
          </cell>
          <cell r="S482">
            <v>5508</v>
          </cell>
          <cell r="U482">
            <v>0.05</v>
          </cell>
          <cell r="V482" t="str">
            <v>저케</v>
          </cell>
          <cell r="W482">
            <v>7.1999999999999995E-2</v>
          </cell>
        </row>
        <row r="483">
          <cell r="A483">
            <v>483</v>
          </cell>
          <cell r="C483" t="str">
            <v xml:space="preserve"> 저압 케이블</v>
          </cell>
          <cell r="D483" t="str">
            <v>600V  CV 60sq/3C</v>
          </cell>
          <cell r="E483" t="str">
            <v>m</v>
          </cell>
          <cell r="H483">
            <v>798</v>
          </cell>
          <cell r="I483">
            <v>9251</v>
          </cell>
          <cell r="J483">
            <v>851</v>
          </cell>
          <cell r="K483">
            <v>9515</v>
          </cell>
          <cell r="S483">
            <v>9251</v>
          </cell>
          <cell r="U483">
            <v>0.05</v>
          </cell>
          <cell r="V483" t="str">
            <v>저케</v>
          </cell>
          <cell r="W483">
            <v>9.8000000000000004E-2</v>
          </cell>
        </row>
        <row r="484">
          <cell r="A484">
            <v>484</v>
          </cell>
          <cell r="C484" t="str">
            <v xml:space="preserve"> 저압 케이블</v>
          </cell>
          <cell r="D484" t="str">
            <v>600V  CV 80sq/3C</v>
          </cell>
          <cell r="E484" t="str">
            <v>m</v>
          </cell>
          <cell r="H484">
            <v>798</v>
          </cell>
          <cell r="J484">
            <v>851</v>
          </cell>
          <cell r="S484">
            <v>0</v>
          </cell>
          <cell r="U484">
            <v>0.05</v>
          </cell>
          <cell r="V484" t="str">
            <v>저케</v>
          </cell>
          <cell r="W484">
            <v>0.12</v>
          </cell>
        </row>
        <row r="485">
          <cell r="A485">
            <v>485</v>
          </cell>
          <cell r="C485" t="str">
            <v xml:space="preserve"> 저압 케이블</v>
          </cell>
          <cell r="D485" t="str">
            <v>600V  CV 100sq/3C</v>
          </cell>
          <cell r="E485" t="str">
            <v>m</v>
          </cell>
          <cell r="H485">
            <v>798</v>
          </cell>
          <cell r="I485">
            <v>13881</v>
          </cell>
          <cell r="J485">
            <v>851</v>
          </cell>
          <cell r="K485">
            <v>14277</v>
          </cell>
          <cell r="S485">
            <v>13881</v>
          </cell>
          <cell r="U485">
            <v>0.05</v>
          </cell>
          <cell r="V485" t="str">
            <v>저케</v>
          </cell>
          <cell r="W485">
            <v>0.14199999999999999</v>
          </cell>
        </row>
        <row r="486">
          <cell r="A486">
            <v>486</v>
          </cell>
          <cell r="C486" t="str">
            <v xml:space="preserve"> 저압 케이블</v>
          </cell>
          <cell r="D486" t="str">
            <v>600V  CV 150sq/3C</v>
          </cell>
          <cell r="E486" t="str">
            <v>m</v>
          </cell>
          <cell r="H486">
            <v>798</v>
          </cell>
          <cell r="I486">
            <v>19594</v>
          </cell>
          <cell r="J486">
            <v>851</v>
          </cell>
          <cell r="K486">
            <v>20153</v>
          </cell>
          <cell r="S486">
            <v>19594</v>
          </cell>
          <cell r="U486">
            <v>0.05</v>
          </cell>
          <cell r="V486" t="str">
            <v>저케</v>
          </cell>
          <cell r="W486">
            <v>0.19400000000000001</v>
          </cell>
        </row>
        <row r="487">
          <cell r="A487">
            <v>487</v>
          </cell>
          <cell r="C487" t="str">
            <v xml:space="preserve"> 저압 케이블</v>
          </cell>
          <cell r="D487" t="str">
            <v>600V  CV 200sq/3C</v>
          </cell>
          <cell r="E487" t="str">
            <v>m</v>
          </cell>
          <cell r="H487">
            <v>798</v>
          </cell>
          <cell r="I487">
            <v>25958</v>
          </cell>
          <cell r="J487">
            <v>851</v>
          </cell>
          <cell r="K487">
            <v>26699</v>
          </cell>
          <cell r="S487">
            <v>25958</v>
          </cell>
          <cell r="U487">
            <v>0.05</v>
          </cell>
          <cell r="V487" t="str">
            <v>저케</v>
          </cell>
          <cell r="W487">
            <v>0.23400000000000001</v>
          </cell>
        </row>
        <row r="488">
          <cell r="A488">
            <v>488</v>
          </cell>
          <cell r="C488" t="str">
            <v xml:space="preserve"> 저압 케이블</v>
          </cell>
          <cell r="D488" t="str">
            <v>600V  CV 250sq/3C</v>
          </cell>
          <cell r="E488" t="str">
            <v>m</v>
          </cell>
          <cell r="H488">
            <v>798</v>
          </cell>
          <cell r="I488">
            <v>32741</v>
          </cell>
          <cell r="J488">
            <v>851</v>
          </cell>
          <cell r="K488">
            <v>33676</v>
          </cell>
          <cell r="S488">
            <v>32741</v>
          </cell>
          <cell r="U488">
            <v>0.05</v>
          </cell>
          <cell r="V488" t="str">
            <v>저케</v>
          </cell>
          <cell r="W488">
            <v>0.28399999999999997</v>
          </cell>
        </row>
        <row r="489">
          <cell r="A489">
            <v>489</v>
          </cell>
          <cell r="C489" t="str">
            <v xml:space="preserve"> 저압 케이블</v>
          </cell>
          <cell r="D489" t="str">
            <v>600V  CV 325sq/3C</v>
          </cell>
          <cell r="E489" t="str">
            <v>m</v>
          </cell>
          <cell r="H489">
            <v>798</v>
          </cell>
          <cell r="I489">
            <v>42038</v>
          </cell>
          <cell r="J489">
            <v>851</v>
          </cell>
          <cell r="K489">
            <v>43239</v>
          </cell>
          <cell r="S489">
            <v>42038</v>
          </cell>
          <cell r="U489">
            <v>0.05</v>
          </cell>
          <cell r="V489" t="str">
            <v>저케</v>
          </cell>
          <cell r="W489">
            <v>0.34399999999999997</v>
          </cell>
        </row>
        <row r="490">
          <cell r="A490">
            <v>490</v>
          </cell>
          <cell r="S490" t="str">
            <v/>
          </cell>
        </row>
        <row r="491">
          <cell r="A491">
            <v>491</v>
          </cell>
          <cell r="S491" t="str">
            <v/>
          </cell>
        </row>
        <row r="492">
          <cell r="A492">
            <v>492</v>
          </cell>
          <cell r="C492" t="str">
            <v xml:space="preserve"> 저압 케이블</v>
          </cell>
          <cell r="D492" t="str">
            <v>600V CV 2.0 sq/4C</v>
          </cell>
          <cell r="E492" t="str">
            <v>m</v>
          </cell>
          <cell r="H492">
            <v>798</v>
          </cell>
          <cell r="I492">
            <v>720</v>
          </cell>
          <cell r="J492">
            <v>851</v>
          </cell>
          <cell r="K492">
            <v>740</v>
          </cell>
          <cell r="S492">
            <v>720</v>
          </cell>
          <cell r="U492">
            <v>0.05</v>
          </cell>
          <cell r="V492" t="str">
            <v>저케</v>
          </cell>
          <cell r="W492">
            <v>2.5999999999999999E-2</v>
          </cell>
        </row>
        <row r="493">
          <cell r="A493">
            <v>493</v>
          </cell>
          <cell r="C493" t="str">
            <v xml:space="preserve"> 저압 케이블</v>
          </cell>
          <cell r="D493" t="str">
            <v>600V CV 3.5 sq/4C</v>
          </cell>
          <cell r="E493" t="str">
            <v>m</v>
          </cell>
          <cell r="H493">
            <v>798</v>
          </cell>
          <cell r="I493">
            <v>971</v>
          </cell>
          <cell r="J493">
            <v>851</v>
          </cell>
          <cell r="K493">
            <v>999</v>
          </cell>
          <cell r="S493">
            <v>971</v>
          </cell>
          <cell r="U493">
            <v>0.05</v>
          </cell>
          <cell r="V493" t="str">
            <v>저케</v>
          </cell>
          <cell r="W493">
            <v>2.9000000000000001E-2</v>
          </cell>
        </row>
        <row r="494">
          <cell r="A494">
            <v>494</v>
          </cell>
          <cell r="C494" t="str">
            <v xml:space="preserve"> 저압 케이블</v>
          </cell>
          <cell r="D494" t="str">
            <v>600V CV 5.5 sq/4C</v>
          </cell>
          <cell r="E494" t="str">
            <v>m</v>
          </cell>
          <cell r="H494">
            <v>798</v>
          </cell>
          <cell r="I494">
            <v>1370</v>
          </cell>
          <cell r="J494">
            <v>851</v>
          </cell>
          <cell r="K494">
            <v>1409</v>
          </cell>
          <cell r="S494">
            <v>1370</v>
          </cell>
          <cell r="U494">
            <v>0.05</v>
          </cell>
          <cell r="V494" t="str">
            <v>저케</v>
          </cell>
          <cell r="W494">
            <v>3.4000000000000002E-2</v>
          </cell>
        </row>
        <row r="495">
          <cell r="A495">
            <v>495</v>
          </cell>
          <cell r="C495" t="str">
            <v xml:space="preserve"> 저압 케이블</v>
          </cell>
          <cell r="D495" t="str">
            <v>600V CV 8sq/4C</v>
          </cell>
          <cell r="E495" t="str">
            <v>m</v>
          </cell>
          <cell r="H495">
            <v>798</v>
          </cell>
          <cell r="I495">
            <v>1785</v>
          </cell>
          <cell r="J495">
            <v>851</v>
          </cell>
          <cell r="K495">
            <v>1836</v>
          </cell>
          <cell r="S495">
            <v>1785</v>
          </cell>
          <cell r="U495">
            <v>0.05</v>
          </cell>
          <cell r="V495" t="str">
            <v>저케</v>
          </cell>
          <cell r="W495">
            <v>3.9E-2</v>
          </cell>
        </row>
        <row r="496">
          <cell r="A496">
            <v>496</v>
          </cell>
          <cell r="C496" t="str">
            <v xml:space="preserve"> 저압 케이블</v>
          </cell>
          <cell r="D496" t="str">
            <v>600V  CV  14sq/4C</v>
          </cell>
          <cell r="E496" t="str">
            <v>m</v>
          </cell>
          <cell r="H496">
            <v>798</v>
          </cell>
          <cell r="I496">
            <v>3215</v>
          </cell>
          <cell r="J496">
            <v>851</v>
          </cell>
          <cell r="K496">
            <v>3306</v>
          </cell>
          <cell r="S496">
            <v>3215</v>
          </cell>
          <cell r="U496">
            <v>0.05</v>
          </cell>
          <cell r="V496" t="str">
            <v>저케</v>
          </cell>
          <cell r="W496">
            <v>5.2000000000000005E-2</v>
          </cell>
        </row>
        <row r="497">
          <cell r="A497">
            <v>497</v>
          </cell>
          <cell r="C497" t="str">
            <v xml:space="preserve"> 저압 케이블</v>
          </cell>
          <cell r="D497" t="str">
            <v>600V  CV 22sq/4C</v>
          </cell>
          <cell r="E497" t="str">
            <v>m</v>
          </cell>
          <cell r="H497">
            <v>798</v>
          </cell>
          <cell r="I497">
            <v>4329</v>
          </cell>
          <cell r="J497">
            <v>851</v>
          </cell>
          <cell r="K497">
            <v>4452</v>
          </cell>
          <cell r="S497">
            <v>4329</v>
          </cell>
          <cell r="U497">
            <v>0.05</v>
          </cell>
          <cell r="V497" t="str">
            <v>저케</v>
          </cell>
          <cell r="W497">
            <v>6.7599999999999993E-2</v>
          </cell>
        </row>
        <row r="498">
          <cell r="A498">
            <v>498</v>
          </cell>
          <cell r="C498" t="str">
            <v xml:space="preserve"> 저압 케이블</v>
          </cell>
          <cell r="D498" t="str">
            <v>600V  CV 38sq/4C</v>
          </cell>
          <cell r="E498" t="str">
            <v>m</v>
          </cell>
          <cell r="H498">
            <v>798</v>
          </cell>
          <cell r="I498">
            <v>7046</v>
          </cell>
          <cell r="J498">
            <v>851</v>
          </cell>
          <cell r="K498">
            <v>7247</v>
          </cell>
          <cell r="S498">
            <v>7046</v>
          </cell>
          <cell r="U498">
            <v>0.05</v>
          </cell>
          <cell r="V498" t="str">
            <v>저케</v>
          </cell>
          <cell r="W498">
            <v>9.3600000000000003E-2</v>
          </cell>
        </row>
        <row r="499">
          <cell r="A499">
            <v>499</v>
          </cell>
          <cell r="C499" t="str">
            <v xml:space="preserve"> 저압 케이블</v>
          </cell>
          <cell r="D499" t="str">
            <v>600V  CV 60sq/4C</v>
          </cell>
          <cell r="E499" t="str">
            <v>m</v>
          </cell>
          <cell r="H499">
            <v>798</v>
          </cell>
          <cell r="I499">
            <v>11841</v>
          </cell>
          <cell r="J499">
            <v>851</v>
          </cell>
          <cell r="K499">
            <v>12180</v>
          </cell>
          <cell r="S499">
            <v>11841</v>
          </cell>
          <cell r="U499">
            <v>0.05</v>
          </cell>
          <cell r="V499" t="str">
            <v>저케</v>
          </cell>
          <cell r="W499">
            <v>0.12740000000000001</v>
          </cell>
        </row>
        <row r="500">
          <cell r="A500">
            <v>500</v>
          </cell>
          <cell r="C500" t="str">
            <v xml:space="preserve"> 저압 케이블</v>
          </cell>
          <cell r="D500" t="str">
            <v>600V  CV 100sq/4C</v>
          </cell>
          <cell r="E500" t="str">
            <v>m</v>
          </cell>
          <cell r="H500">
            <v>798</v>
          </cell>
          <cell r="I500">
            <v>17976</v>
          </cell>
          <cell r="J500">
            <v>851</v>
          </cell>
          <cell r="K500">
            <v>18489</v>
          </cell>
          <cell r="S500">
            <v>17976</v>
          </cell>
          <cell r="U500">
            <v>0.05</v>
          </cell>
          <cell r="V500" t="str">
            <v>저케</v>
          </cell>
          <cell r="W500">
            <v>0.18459999999999999</v>
          </cell>
        </row>
        <row r="501">
          <cell r="A501">
            <v>501</v>
          </cell>
          <cell r="C501" t="str">
            <v xml:space="preserve"> 저압 케이블</v>
          </cell>
          <cell r="D501" t="str">
            <v>600V  CV 125sq/4C</v>
          </cell>
          <cell r="E501" t="str">
            <v>m</v>
          </cell>
          <cell r="H501">
            <v>798</v>
          </cell>
          <cell r="I501">
            <v>21891</v>
          </cell>
          <cell r="J501">
            <v>851</v>
          </cell>
          <cell r="K501">
            <v>22516</v>
          </cell>
          <cell r="S501">
            <v>21891</v>
          </cell>
          <cell r="U501">
            <v>0.05</v>
          </cell>
          <cell r="V501" t="str">
            <v>저케</v>
          </cell>
          <cell r="W501">
            <v>0.21840000000000001</v>
          </cell>
        </row>
        <row r="502">
          <cell r="A502">
            <v>502</v>
          </cell>
          <cell r="C502" t="str">
            <v xml:space="preserve"> 저압 케이블</v>
          </cell>
          <cell r="D502" t="str">
            <v>600V  CV 150sq/4C</v>
          </cell>
          <cell r="E502" t="str">
            <v>m</v>
          </cell>
          <cell r="H502">
            <v>798</v>
          </cell>
          <cell r="I502">
            <v>26262</v>
          </cell>
          <cell r="J502">
            <v>851</v>
          </cell>
          <cell r="K502">
            <v>27012</v>
          </cell>
          <cell r="S502">
            <v>26262</v>
          </cell>
          <cell r="U502">
            <v>0.05</v>
          </cell>
          <cell r="V502" t="str">
            <v>저케</v>
          </cell>
          <cell r="W502">
            <v>0.25220000000000004</v>
          </cell>
        </row>
        <row r="503">
          <cell r="A503">
            <v>503</v>
          </cell>
          <cell r="C503" t="str">
            <v xml:space="preserve"> 저압 케이블</v>
          </cell>
          <cell r="D503" t="str">
            <v>600V  CV 200sq/4C</v>
          </cell>
          <cell r="E503" t="str">
            <v>m</v>
          </cell>
          <cell r="H503">
            <v>798</v>
          </cell>
          <cell r="I503">
            <v>34598</v>
          </cell>
          <cell r="J503">
            <v>851</v>
          </cell>
          <cell r="K503">
            <v>35587</v>
          </cell>
          <cell r="S503">
            <v>34598</v>
          </cell>
          <cell r="U503">
            <v>0.05</v>
          </cell>
          <cell r="V503" t="str">
            <v>저케</v>
          </cell>
          <cell r="W503">
            <v>0.30420000000000003</v>
          </cell>
        </row>
        <row r="504">
          <cell r="A504">
            <v>504</v>
          </cell>
          <cell r="C504" t="str">
            <v xml:space="preserve"> 저압 케이블</v>
          </cell>
          <cell r="D504" t="str">
            <v>600V  CV 250sq/4C</v>
          </cell>
          <cell r="E504" t="str">
            <v>m</v>
          </cell>
          <cell r="H504">
            <v>798</v>
          </cell>
          <cell r="I504">
            <v>43414</v>
          </cell>
          <cell r="J504">
            <v>851</v>
          </cell>
          <cell r="K504">
            <v>44654</v>
          </cell>
          <cell r="S504">
            <v>43414</v>
          </cell>
          <cell r="U504">
            <v>0.05</v>
          </cell>
          <cell r="V504" t="str">
            <v>저케</v>
          </cell>
          <cell r="W504">
            <v>0.36919999999999997</v>
          </cell>
        </row>
        <row r="505">
          <cell r="A505">
            <v>505</v>
          </cell>
          <cell r="C505" t="str">
            <v xml:space="preserve"> 저압 케이블</v>
          </cell>
          <cell r="D505" t="str">
            <v>600V  CV 325sq/4C</v>
          </cell>
          <cell r="E505" t="str">
            <v>m</v>
          </cell>
          <cell r="H505">
            <v>798</v>
          </cell>
          <cell r="I505">
            <v>54591</v>
          </cell>
          <cell r="J505">
            <v>851</v>
          </cell>
          <cell r="K505">
            <v>56151</v>
          </cell>
          <cell r="S505">
            <v>54591</v>
          </cell>
          <cell r="U505">
            <v>0.05</v>
          </cell>
          <cell r="V505" t="str">
            <v>저케</v>
          </cell>
          <cell r="W505">
            <v>0.44719999999999999</v>
          </cell>
        </row>
        <row r="506">
          <cell r="A506">
            <v>506</v>
          </cell>
          <cell r="S506" t="str">
            <v/>
          </cell>
        </row>
        <row r="507">
          <cell r="A507">
            <v>507</v>
          </cell>
          <cell r="S507" t="str">
            <v/>
          </cell>
        </row>
        <row r="508">
          <cell r="A508">
            <v>508</v>
          </cell>
          <cell r="B508" t="str">
            <v>옥외</v>
          </cell>
          <cell r="C508" t="str">
            <v xml:space="preserve"> 저압 케이블</v>
          </cell>
          <cell r="D508" t="str">
            <v>600V CV 2.0 sq/1C</v>
          </cell>
          <cell r="E508" t="str">
            <v>m</v>
          </cell>
          <cell r="H508">
            <v>798</v>
          </cell>
          <cell r="I508">
            <v>201</v>
          </cell>
          <cell r="J508">
            <v>851</v>
          </cell>
          <cell r="K508">
            <v>207</v>
          </cell>
          <cell r="S508">
            <v>201</v>
          </cell>
          <cell r="U508">
            <v>0.03</v>
          </cell>
          <cell r="V508" t="str">
            <v>저케</v>
          </cell>
          <cell r="W508">
            <v>0.01</v>
          </cell>
        </row>
        <row r="509">
          <cell r="A509">
            <v>509</v>
          </cell>
          <cell r="B509" t="str">
            <v>옥외</v>
          </cell>
          <cell r="C509" t="str">
            <v xml:space="preserve"> 저압 케이블</v>
          </cell>
          <cell r="D509" t="str">
            <v>600V CV 3.5 sq/1C</v>
          </cell>
          <cell r="E509" t="str">
            <v>m</v>
          </cell>
          <cell r="H509">
            <v>798</v>
          </cell>
          <cell r="I509">
            <v>254</v>
          </cell>
          <cell r="J509">
            <v>851</v>
          </cell>
          <cell r="K509">
            <v>261</v>
          </cell>
          <cell r="S509">
            <v>254</v>
          </cell>
          <cell r="U509">
            <v>0.03</v>
          </cell>
          <cell r="V509" t="str">
            <v>저케</v>
          </cell>
          <cell r="W509">
            <v>1.0999999999999999E-2</v>
          </cell>
        </row>
        <row r="510">
          <cell r="A510">
            <v>510</v>
          </cell>
          <cell r="B510" t="str">
            <v>옥외</v>
          </cell>
          <cell r="C510" t="str">
            <v xml:space="preserve"> 저압 케이블</v>
          </cell>
          <cell r="D510" t="str">
            <v>600V CV 5.5 sq/1C</v>
          </cell>
          <cell r="E510" t="str">
            <v>m</v>
          </cell>
          <cell r="H510">
            <v>798</v>
          </cell>
          <cell r="I510">
            <v>368</v>
          </cell>
          <cell r="J510">
            <v>851</v>
          </cell>
          <cell r="K510">
            <v>379</v>
          </cell>
          <cell r="S510">
            <v>368</v>
          </cell>
          <cell r="U510">
            <v>0.03</v>
          </cell>
          <cell r="V510" t="str">
            <v>저케</v>
          </cell>
          <cell r="W510">
            <v>1.2999999999999999E-2</v>
          </cell>
        </row>
        <row r="511">
          <cell r="A511">
            <v>511</v>
          </cell>
          <cell r="B511" t="str">
            <v>옥외</v>
          </cell>
          <cell r="C511" t="str">
            <v xml:space="preserve"> 저압 케이블</v>
          </cell>
          <cell r="D511" t="str">
            <v>600V CV 8sq/1C</v>
          </cell>
          <cell r="E511" t="str">
            <v>m</v>
          </cell>
          <cell r="H511">
            <v>798</v>
          </cell>
          <cell r="I511">
            <v>476</v>
          </cell>
          <cell r="J511">
            <v>851</v>
          </cell>
          <cell r="K511">
            <v>490</v>
          </cell>
          <cell r="S511">
            <v>476</v>
          </cell>
          <cell r="U511">
            <v>0.03</v>
          </cell>
          <cell r="V511" t="str">
            <v>저케</v>
          </cell>
          <cell r="W511">
            <v>1.4E-2</v>
          </cell>
        </row>
        <row r="512">
          <cell r="A512">
            <v>512</v>
          </cell>
          <cell r="B512" t="str">
            <v>옥외</v>
          </cell>
          <cell r="C512" t="str">
            <v xml:space="preserve"> 저압 케이블</v>
          </cell>
          <cell r="D512" t="str">
            <v>600V  CV  14sq/1C</v>
          </cell>
          <cell r="E512" t="str">
            <v>m</v>
          </cell>
          <cell r="H512">
            <v>798</v>
          </cell>
          <cell r="I512">
            <v>838</v>
          </cell>
          <cell r="J512">
            <v>842</v>
          </cell>
          <cell r="K512">
            <v>862</v>
          </cell>
          <cell r="S512">
            <v>838</v>
          </cell>
          <cell r="U512">
            <v>0.03</v>
          </cell>
          <cell r="V512" t="str">
            <v>저케</v>
          </cell>
          <cell r="W512">
            <v>0.02</v>
          </cell>
        </row>
        <row r="513">
          <cell r="A513">
            <v>513</v>
          </cell>
          <cell r="B513" t="str">
            <v>옥외</v>
          </cell>
          <cell r="C513" t="str">
            <v xml:space="preserve"> 저압 케이블</v>
          </cell>
          <cell r="D513" t="str">
            <v>600V  CV 22sq/1C</v>
          </cell>
          <cell r="E513" t="str">
            <v>m</v>
          </cell>
          <cell r="H513">
            <v>798</v>
          </cell>
          <cell r="I513">
            <v>1106</v>
          </cell>
          <cell r="J513">
            <v>851</v>
          </cell>
          <cell r="K513">
            <v>1138</v>
          </cell>
          <cell r="S513">
            <v>1106</v>
          </cell>
          <cell r="U513">
            <v>0.03</v>
          </cell>
          <cell r="V513" t="str">
            <v>저케</v>
          </cell>
          <cell r="W513">
            <v>2.5999999999999999E-2</v>
          </cell>
        </row>
        <row r="514">
          <cell r="A514">
            <v>514</v>
          </cell>
          <cell r="B514" t="str">
            <v>옥외</v>
          </cell>
          <cell r="C514" t="str">
            <v xml:space="preserve"> 저압 케이블</v>
          </cell>
          <cell r="D514" t="str">
            <v>600V  CV 38sq/1C</v>
          </cell>
          <cell r="E514" t="str">
            <v>m</v>
          </cell>
          <cell r="H514">
            <v>798</v>
          </cell>
          <cell r="I514">
            <v>1704</v>
          </cell>
          <cell r="J514">
            <v>851</v>
          </cell>
          <cell r="K514">
            <v>1752</v>
          </cell>
          <cell r="S514">
            <v>1704</v>
          </cell>
          <cell r="U514">
            <v>0.03</v>
          </cell>
          <cell r="V514" t="str">
            <v>저케</v>
          </cell>
          <cell r="W514">
            <v>3.5999999999999997E-2</v>
          </cell>
        </row>
        <row r="515">
          <cell r="A515">
            <v>515</v>
          </cell>
          <cell r="B515" t="str">
            <v>옥외</v>
          </cell>
          <cell r="C515" t="str">
            <v xml:space="preserve"> 저압 케이블</v>
          </cell>
          <cell r="D515" t="str">
            <v>600V  CV 60sq/1C</v>
          </cell>
          <cell r="E515" t="str">
            <v>m</v>
          </cell>
          <cell r="H515">
            <v>798</v>
          </cell>
          <cell r="I515">
            <v>2669</v>
          </cell>
          <cell r="J515">
            <v>851</v>
          </cell>
          <cell r="K515">
            <v>2745</v>
          </cell>
          <cell r="S515">
            <v>2669</v>
          </cell>
          <cell r="U515">
            <v>0.03</v>
          </cell>
          <cell r="V515" t="str">
            <v>저케</v>
          </cell>
          <cell r="W515">
            <v>4.9000000000000002E-2</v>
          </cell>
        </row>
        <row r="516">
          <cell r="A516">
            <v>516</v>
          </cell>
          <cell r="B516" t="str">
            <v>옥외</v>
          </cell>
          <cell r="C516" t="str">
            <v xml:space="preserve"> 저압 케이블</v>
          </cell>
          <cell r="D516" t="str">
            <v>600V  CV 100sq/1C</v>
          </cell>
          <cell r="E516" t="str">
            <v>m</v>
          </cell>
          <cell r="H516">
            <v>798</v>
          </cell>
          <cell r="I516">
            <v>4357</v>
          </cell>
          <cell r="J516">
            <v>851</v>
          </cell>
          <cell r="K516">
            <v>4482</v>
          </cell>
          <cell r="S516">
            <v>4357</v>
          </cell>
          <cell r="U516">
            <v>0.03</v>
          </cell>
          <cell r="V516" t="str">
            <v>저케</v>
          </cell>
          <cell r="W516">
            <v>7.0999999999999994E-2</v>
          </cell>
        </row>
        <row r="517">
          <cell r="A517">
            <v>517</v>
          </cell>
          <cell r="B517" t="str">
            <v>옥외</v>
          </cell>
          <cell r="C517" t="str">
            <v xml:space="preserve"> 저압 케이블</v>
          </cell>
          <cell r="D517" t="str">
            <v>600V  CV 150sq/1C</v>
          </cell>
          <cell r="E517" t="str">
            <v>m</v>
          </cell>
          <cell r="H517">
            <v>798</v>
          </cell>
          <cell r="I517">
            <v>6352</v>
          </cell>
          <cell r="J517">
            <v>851</v>
          </cell>
          <cell r="K517">
            <v>6534</v>
          </cell>
          <cell r="S517">
            <v>6352</v>
          </cell>
          <cell r="U517">
            <v>0.03</v>
          </cell>
          <cell r="V517" t="str">
            <v>저케</v>
          </cell>
          <cell r="W517">
            <v>9.7000000000000003E-2</v>
          </cell>
        </row>
        <row r="518">
          <cell r="A518">
            <v>518</v>
          </cell>
          <cell r="B518" t="str">
            <v>옥외</v>
          </cell>
          <cell r="C518" t="str">
            <v xml:space="preserve"> 저압 케이블</v>
          </cell>
          <cell r="D518" t="str">
            <v>600V  CV 200sq/1C</v>
          </cell>
          <cell r="E518" t="str">
            <v>m</v>
          </cell>
          <cell r="H518">
            <v>798</v>
          </cell>
          <cell r="I518">
            <v>9986</v>
          </cell>
          <cell r="J518">
            <v>851</v>
          </cell>
          <cell r="K518">
            <v>10271</v>
          </cell>
          <cell r="S518">
            <v>9986</v>
          </cell>
          <cell r="U518">
            <v>0.03</v>
          </cell>
          <cell r="V518" t="str">
            <v>저케</v>
          </cell>
          <cell r="W518">
            <v>0.11700000000000001</v>
          </cell>
        </row>
        <row r="519">
          <cell r="A519">
            <v>519</v>
          </cell>
          <cell r="B519" t="str">
            <v>옥외</v>
          </cell>
          <cell r="C519" t="str">
            <v xml:space="preserve"> 저압 케이블</v>
          </cell>
          <cell r="D519" t="str">
            <v>600V  CV 250sq/1C</v>
          </cell>
          <cell r="E519" t="str">
            <v>m</v>
          </cell>
          <cell r="H519">
            <v>798</v>
          </cell>
          <cell r="I519">
            <v>11588</v>
          </cell>
          <cell r="J519">
            <v>851</v>
          </cell>
          <cell r="K519">
            <v>11919</v>
          </cell>
          <cell r="S519">
            <v>11588</v>
          </cell>
          <cell r="U519">
            <v>0.03</v>
          </cell>
          <cell r="V519" t="str">
            <v>저케</v>
          </cell>
          <cell r="W519">
            <v>0.14199999999999999</v>
          </cell>
        </row>
        <row r="520">
          <cell r="A520">
            <v>520</v>
          </cell>
          <cell r="B520" t="str">
            <v>옥외</v>
          </cell>
          <cell r="C520" t="str">
            <v xml:space="preserve"> 저압 케이블</v>
          </cell>
          <cell r="D520" t="str">
            <v>600V  CV 325sq/1C</v>
          </cell>
          <cell r="E520" t="str">
            <v>m</v>
          </cell>
          <cell r="H520">
            <v>798</v>
          </cell>
          <cell r="I520">
            <v>13908</v>
          </cell>
          <cell r="J520">
            <v>851</v>
          </cell>
          <cell r="K520">
            <v>14305</v>
          </cell>
          <cell r="S520">
            <v>13908</v>
          </cell>
          <cell r="U520">
            <v>0.03</v>
          </cell>
          <cell r="V520" t="str">
            <v>저케</v>
          </cell>
          <cell r="W520">
            <v>0.17199999999999999</v>
          </cell>
        </row>
        <row r="521">
          <cell r="A521">
            <v>521</v>
          </cell>
          <cell r="S521" t="str">
            <v/>
          </cell>
        </row>
        <row r="522">
          <cell r="A522">
            <v>522</v>
          </cell>
          <cell r="S522" t="str">
            <v/>
          </cell>
        </row>
        <row r="523">
          <cell r="A523">
            <v>523</v>
          </cell>
          <cell r="B523" t="str">
            <v>옥외</v>
          </cell>
          <cell r="C523" t="str">
            <v xml:space="preserve"> 저압 케이블</v>
          </cell>
          <cell r="D523" t="str">
            <v>600V CV 2.0 sq/2C</v>
          </cell>
          <cell r="E523" t="str">
            <v>m</v>
          </cell>
          <cell r="H523">
            <v>798</v>
          </cell>
          <cell r="I523">
            <v>496</v>
          </cell>
          <cell r="J523">
            <v>851</v>
          </cell>
          <cell r="K523">
            <v>510</v>
          </cell>
          <cell r="S523">
            <v>496</v>
          </cell>
          <cell r="U523">
            <v>0.03</v>
          </cell>
          <cell r="V523" t="str">
            <v>저케</v>
          </cell>
          <cell r="W523">
            <v>1.3999999999999999E-2</v>
          </cell>
        </row>
        <row r="524">
          <cell r="A524">
            <v>524</v>
          </cell>
          <cell r="B524" t="str">
            <v>옥외</v>
          </cell>
          <cell r="C524" t="str">
            <v xml:space="preserve"> 저압 케이블</v>
          </cell>
          <cell r="D524" t="str">
            <v>600V CV 3.5 sq/2C</v>
          </cell>
          <cell r="E524" t="str">
            <v>m</v>
          </cell>
          <cell r="H524">
            <v>798</v>
          </cell>
          <cell r="I524">
            <v>634</v>
          </cell>
          <cell r="J524">
            <v>851</v>
          </cell>
          <cell r="K524">
            <v>652</v>
          </cell>
          <cell r="S524">
            <v>634</v>
          </cell>
          <cell r="U524">
            <v>0.03</v>
          </cell>
          <cell r="V524" t="str">
            <v>저케</v>
          </cell>
          <cell r="W524">
            <v>1.6E-2</v>
          </cell>
        </row>
        <row r="525">
          <cell r="A525">
            <v>525</v>
          </cell>
          <cell r="B525" t="str">
            <v>옥외</v>
          </cell>
          <cell r="C525" t="str">
            <v xml:space="preserve"> 저압 케이블</v>
          </cell>
          <cell r="D525" t="str">
            <v>600V CV 5.5 sq/2C</v>
          </cell>
          <cell r="E525" t="str">
            <v>m</v>
          </cell>
          <cell r="H525">
            <v>798</v>
          </cell>
          <cell r="I525">
            <v>846</v>
          </cell>
          <cell r="J525">
            <v>851</v>
          </cell>
          <cell r="K525">
            <v>870</v>
          </cell>
          <cell r="S525">
            <v>846</v>
          </cell>
          <cell r="U525">
            <v>0.03</v>
          </cell>
          <cell r="V525" t="str">
            <v>저케</v>
          </cell>
          <cell r="W525">
            <v>1.7999999999999999E-2</v>
          </cell>
        </row>
        <row r="526">
          <cell r="A526">
            <v>526</v>
          </cell>
          <cell r="B526" t="str">
            <v>옥외</v>
          </cell>
          <cell r="C526" t="str">
            <v xml:space="preserve"> 저압 케이블</v>
          </cell>
          <cell r="D526" t="str">
            <v>600V CV 8sq/2C</v>
          </cell>
          <cell r="E526" t="str">
            <v>m</v>
          </cell>
          <cell r="H526">
            <v>798</v>
          </cell>
          <cell r="I526">
            <v>1066</v>
          </cell>
          <cell r="J526">
            <v>851</v>
          </cell>
          <cell r="K526">
            <v>1097</v>
          </cell>
          <cell r="S526">
            <v>1066</v>
          </cell>
          <cell r="U526">
            <v>0.03</v>
          </cell>
          <cell r="V526" t="str">
            <v>저케</v>
          </cell>
          <cell r="W526">
            <v>0.02</v>
          </cell>
        </row>
        <row r="527">
          <cell r="A527">
            <v>527</v>
          </cell>
          <cell r="B527" t="str">
            <v>옥외</v>
          </cell>
          <cell r="C527" t="str">
            <v xml:space="preserve"> 저압 케이블</v>
          </cell>
          <cell r="D527" t="str">
            <v>600V  CV  14sq/2C</v>
          </cell>
          <cell r="E527" t="str">
            <v>m</v>
          </cell>
          <cell r="H527">
            <v>798</v>
          </cell>
          <cell r="I527">
            <v>1904</v>
          </cell>
          <cell r="J527">
            <v>851</v>
          </cell>
          <cell r="K527">
            <v>1959</v>
          </cell>
          <cell r="S527">
            <v>1904</v>
          </cell>
          <cell r="U527">
            <v>0.03</v>
          </cell>
          <cell r="V527" t="str">
            <v>저케</v>
          </cell>
          <cell r="W527">
            <v>2.7999999999999997E-2</v>
          </cell>
        </row>
        <row r="528">
          <cell r="A528">
            <v>528</v>
          </cell>
          <cell r="B528" t="str">
            <v>옥외</v>
          </cell>
          <cell r="C528" t="str">
            <v xml:space="preserve"> 저압 케이블</v>
          </cell>
          <cell r="D528" t="str">
            <v>600V  CV 22sq/2C</v>
          </cell>
          <cell r="E528" t="str">
            <v>m</v>
          </cell>
          <cell r="H528">
            <v>798</v>
          </cell>
          <cell r="I528">
            <v>2520</v>
          </cell>
          <cell r="J528">
            <v>851</v>
          </cell>
          <cell r="K528">
            <v>2592</v>
          </cell>
          <cell r="S528">
            <v>2520</v>
          </cell>
          <cell r="U528">
            <v>0.03</v>
          </cell>
          <cell r="V528" t="str">
            <v>저케</v>
          </cell>
          <cell r="W528">
            <v>3.6399999999999995E-2</v>
          </cell>
        </row>
        <row r="529">
          <cell r="A529">
            <v>529</v>
          </cell>
          <cell r="B529" t="str">
            <v>옥외</v>
          </cell>
          <cell r="C529" t="str">
            <v xml:space="preserve"> 저압 케이블</v>
          </cell>
          <cell r="D529" t="str">
            <v>600V  CV 38sq/2C</v>
          </cell>
          <cell r="E529" t="str">
            <v>m</v>
          </cell>
          <cell r="H529">
            <v>798</v>
          </cell>
          <cell r="I529">
            <v>3881</v>
          </cell>
          <cell r="J529">
            <v>851</v>
          </cell>
          <cell r="K529">
            <v>3992</v>
          </cell>
          <cell r="S529">
            <v>3881</v>
          </cell>
          <cell r="U529">
            <v>0.03</v>
          </cell>
          <cell r="V529" t="str">
            <v>저케</v>
          </cell>
          <cell r="W529">
            <v>5.0399999999999993E-2</v>
          </cell>
        </row>
        <row r="530">
          <cell r="A530">
            <v>530</v>
          </cell>
          <cell r="B530" t="str">
            <v>옥외</v>
          </cell>
          <cell r="C530" t="str">
            <v xml:space="preserve"> 저압 케이블</v>
          </cell>
          <cell r="D530" t="str">
            <v>600V  CV 60sq/2C</v>
          </cell>
          <cell r="E530" t="str">
            <v>m</v>
          </cell>
          <cell r="H530">
            <v>798</v>
          </cell>
          <cell r="I530">
            <v>6734</v>
          </cell>
          <cell r="J530">
            <v>851</v>
          </cell>
          <cell r="K530">
            <v>6927</v>
          </cell>
          <cell r="S530">
            <v>6734</v>
          </cell>
          <cell r="U530">
            <v>0.03</v>
          </cell>
          <cell r="V530" t="str">
            <v>저케</v>
          </cell>
          <cell r="W530">
            <v>6.8599999999999994E-2</v>
          </cell>
        </row>
        <row r="531">
          <cell r="A531">
            <v>531</v>
          </cell>
          <cell r="B531" t="str">
            <v>옥외</v>
          </cell>
          <cell r="C531" t="str">
            <v xml:space="preserve"> 저압 케이블</v>
          </cell>
          <cell r="D531" t="str">
            <v>600V  CV 100sq/2C</v>
          </cell>
          <cell r="E531" t="str">
            <v>m</v>
          </cell>
          <cell r="H531">
            <v>798</v>
          </cell>
          <cell r="I531">
            <v>10426</v>
          </cell>
          <cell r="J531">
            <v>851</v>
          </cell>
          <cell r="K531">
            <v>10724</v>
          </cell>
          <cell r="S531">
            <v>10426</v>
          </cell>
          <cell r="U531">
            <v>0.03</v>
          </cell>
          <cell r="V531" t="str">
            <v>저케</v>
          </cell>
          <cell r="W531">
            <v>9.9399999999999988E-2</v>
          </cell>
        </row>
        <row r="532">
          <cell r="A532">
            <v>532</v>
          </cell>
          <cell r="B532" t="str">
            <v>옥외</v>
          </cell>
          <cell r="C532" t="str">
            <v xml:space="preserve"> 저압 케이블</v>
          </cell>
          <cell r="D532" t="str">
            <v>600V  CV 150sq/2C</v>
          </cell>
          <cell r="E532" t="str">
            <v>m</v>
          </cell>
          <cell r="H532">
            <v>798</v>
          </cell>
          <cell r="I532">
            <v>14173</v>
          </cell>
          <cell r="J532">
            <v>851</v>
          </cell>
          <cell r="K532">
            <v>14578</v>
          </cell>
          <cell r="S532">
            <v>14173</v>
          </cell>
          <cell r="U532">
            <v>0.03</v>
          </cell>
          <cell r="V532" t="str">
            <v>저케</v>
          </cell>
          <cell r="W532">
            <v>0.1358</v>
          </cell>
        </row>
        <row r="533">
          <cell r="A533">
            <v>533</v>
          </cell>
          <cell r="B533" t="str">
            <v>옥외</v>
          </cell>
          <cell r="C533" t="str">
            <v xml:space="preserve"> 저압 케이블</v>
          </cell>
          <cell r="D533" t="str">
            <v>600V  CV 200sq/2C</v>
          </cell>
          <cell r="E533" t="str">
            <v>m</v>
          </cell>
          <cell r="H533">
            <v>798</v>
          </cell>
          <cell r="I533">
            <v>17848</v>
          </cell>
          <cell r="J533">
            <v>851</v>
          </cell>
          <cell r="K533">
            <v>18358</v>
          </cell>
          <cell r="S533">
            <v>17848</v>
          </cell>
          <cell r="U533">
            <v>0.03</v>
          </cell>
          <cell r="V533" t="str">
            <v>저케</v>
          </cell>
          <cell r="W533">
            <v>0.1638</v>
          </cell>
        </row>
        <row r="534">
          <cell r="A534">
            <v>534</v>
          </cell>
          <cell r="B534" t="str">
            <v>옥외</v>
          </cell>
          <cell r="C534" t="str">
            <v xml:space="preserve"> 저압 케이블</v>
          </cell>
          <cell r="D534" t="str">
            <v>600V  CV 250sq/2C</v>
          </cell>
          <cell r="E534" t="str">
            <v>m</v>
          </cell>
          <cell r="H534">
            <v>798</v>
          </cell>
          <cell r="I534">
            <v>22675</v>
          </cell>
          <cell r="J534">
            <v>851</v>
          </cell>
          <cell r="K534">
            <v>23323</v>
          </cell>
          <cell r="S534">
            <v>22675</v>
          </cell>
          <cell r="U534">
            <v>0.03</v>
          </cell>
          <cell r="V534" t="str">
            <v>저케</v>
          </cell>
          <cell r="W534">
            <v>0.19879999999999998</v>
          </cell>
        </row>
        <row r="535">
          <cell r="A535">
            <v>535</v>
          </cell>
          <cell r="B535" t="str">
            <v>옥외</v>
          </cell>
          <cell r="C535" t="str">
            <v xml:space="preserve"> 저압 케이블</v>
          </cell>
          <cell r="D535" t="str">
            <v>600V  CV 325sq/2C</v>
          </cell>
          <cell r="E535" t="str">
            <v>m</v>
          </cell>
          <cell r="H535">
            <v>798</v>
          </cell>
          <cell r="I535">
            <v>28015</v>
          </cell>
          <cell r="J535">
            <v>851</v>
          </cell>
          <cell r="K535">
            <v>28815</v>
          </cell>
          <cell r="S535">
            <v>28015</v>
          </cell>
          <cell r="U535">
            <v>0.03</v>
          </cell>
          <cell r="V535" t="str">
            <v>저케</v>
          </cell>
          <cell r="W535">
            <v>0.24079999999999996</v>
          </cell>
        </row>
        <row r="536">
          <cell r="A536">
            <v>536</v>
          </cell>
          <cell r="S536" t="str">
            <v/>
          </cell>
        </row>
        <row r="537">
          <cell r="A537">
            <v>537</v>
          </cell>
          <cell r="S537" t="str">
            <v/>
          </cell>
        </row>
        <row r="538">
          <cell r="A538">
            <v>538</v>
          </cell>
          <cell r="B538" t="str">
            <v>옥외</v>
          </cell>
          <cell r="C538" t="str">
            <v xml:space="preserve"> 저압 케이블</v>
          </cell>
          <cell r="D538" t="str">
            <v>600V CV 2.0 sq/3C</v>
          </cell>
          <cell r="E538" t="str">
            <v>m</v>
          </cell>
          <cell r="H538">
            <v>798</v>
          </cell>
          <cell r="I538">
            <v>598</v>
          </cell>
          <cell r="J538">
            <v>851</v>
          </cell>
          <cell r="K538">
            <v>615</v>
          </cell>
          <cell r="S538">
            <v>598</v>
          </cell>
          <cell r="U538">
            <v>0.03</v>
          </cell>
          <cell r="V538" t="str">
            <v>저케</v>
          </cell>
          <cell r="W538">
            <v>1.9E-2</v>
          </cell>
        </row>
        <row r="539">
          <cell r="A539">
            <v>539</v>
          </cell>
          <cell r="B539" t="str">
            <v>옥외</v>
          </cell>
          <cell r="C539" t="str">
            <v xml:space="preserve"> 저압 케이블</v>
          </cell>
          <cell r="D539" t="str">
            <v>600V CV 3.5 sq/3C</v>
          </cell>
          <cell r="E539" t="str">
            <v>m</v>
          </cell>
          <cell r="H539">
            <v>798</v>
          </cell>
          <cell r="I539">
            <v>799</v>
          </cell>
          <cell r="J539">
            <v>851</v>
          </cell>
          <cell r="K539">
            <v>821</v>
          </cell>
          <cell r="S539">
            <v>799</v>
          </cell>
          <cell r="U539">
            <v>0.03</v>
          </cell>
          <cell r="V539" t="str">
            <v>저케</v>
          </cell>
          <cell r="W539">
            <v>2.1999999999999999E-2</v>
          </cell>
        </row>
        <row r="540">
          <cell r="A540">
            <v>540</v>
          </cell>
          <cell r="B540" t="str">
            <v>옥외</v>
          </cell>
          <cell r="C540" t="str">
            <v xml:space="preserve"> 저압 케이블</v>
          </cell>
          <cell r="D540" t="str">
            <v>600V CV 5.5 sq/3C</v>
          </cell>
          <cell r="E540" t="str">
            <v>m</v>
          </cell>
          <cell r="H540">
            <v>798</v>
          </cell>
          <cell r="I540">
            <v>1110</v>
          </cell>
          <cell r="J540">
            <v>851</v>
          </cell>
          <cell r="K540">
            <v>1142</v>
          </cell>
          <cell r="S540">
            <v>1110</v>
          </cell>
          <cell r="U540">
            <v>0.03</v>
          </cell>
          <cell r="V540" t="str">
            <v>저케</v>
          </cell>
          <cell r="W540">
            <v>2.5999999999999999E-2</v>
          </cell>
        </row>
        <row r="541">
          <cell r="A541">
            <v>541</v>
          </cell>
          <cell r="B541" t="str">
            <v>옥외</v>
          </cell>
          <cell r="C541" t="str">
            <v xml:space="preserve"> 저압 케이블</v>
          </cell>
          <cell r="D541" t="str">
            <v>600V CV 8sq/3C</v>
          </cell>
          <cell r="E541" t="str">
            <v>m</v>
          </cell>
          <cell r="H541">
            <v>798</v>
          </cell>
          <cell r="I541">
            <v>1410</v>
          </cell>
          <cell r="J541">
            <v>851</v>
          </cell>
          <cell r="K541">
            <v>1450</v>
          </cell>
          <cell r="S541">
            <v>1410</v>
          </cell>
          <cell r="U541">
            <v>0.03</v>
          </cell>
          <cell r="V541" t="str">
            <v>저케</v>
          </cell>
          <cell r="W541">
            <v>2.9000000000000001E-2</v>
          </cell>
        </row>
        <row r="542">
          <cell r="A542">
            <v>542</v>
          </cell>
          <cell r="B542" t="str">
            <v>옥외</v>
          </cell>
          <cell r="C542" t="str">
            <v xml:space="preserve"> 저압 케이블</v>
          </cell>
          <cell r="D542" t="str">
            <v>600V  CV  14sq/3C</v>
          </cell>
          <cell r="E542" t="str">
            <v>m</v>
          </cell>
          <cell r="H542">
            <v>798</v>
          </cell>
          <cell r="I542">
            <v>2536</v>
          </cell>
          <cell r="J542">
            <v>851</v>
          </cell>
          <cell r="K542">
            <v>2609</v>
          </cell>
          <cell r="S542">
            <v>2536</v>
          </cell>
          <cell r="U542">
            <v>0.03</v>
          </cell>
          <cell r="V542" t="str">
            <v>저케</v>
          </cell>
          <cell r="W542">
            <v>0.04</v>
          </cell>
        </row>
        <row r="543">
          <cell r="A543">
            <v>543</v>
          </cell>
          <cell r="B543" t="str">
            <v>옥외</v>
          </cell>
          <cell r="C543" t="str">
            <v xml:space="preserve"> 저압 케이블</v>
          </cell>
          <cell r="D543" t="str">
            <v>600V  CV 22sq/3C</v>
          </cell>
          <cell r="E543" t="str">
            <v>m</v>
          </cell>
          <cell r="H543">
            <v>798</v>
          </cell>
          <cell r="I543">
            <v>3417</v>
          </cell>
          <cell r="J543">
            <v>851</v>
          </cell>
          <cell r="K543">
            <v>3515</v>
          </cell>
          <cell r="S543">
            <v>3417</v>
          </cell>
          <cell r="U543">
            <v>0.03</v>
          </cell>
          <cell r="V543" t="str">
            <v>저케</v>
          </cell>
          <cell r="W543">
            <v>5.1999999999999998E-2</v>
          </cell>
        </row>
        <row r="544">
          <cell r="A544">
            <v>544</v>
          </cell>
          <cell r="B544" t="str">
            <v>옥외</v>
          </cell>
          <cell r="C544" t="str">
            <v xml:space="preserve"> 저압 케이블</v>
          </cell>
          <cell r="D544" t="str">
            <v>600V  CV 38sq/3C</v>
          </cell>
          <cell r="E544" t="str">
            <v>m</v>
          </cell>
          <cell r="H544">
            <v>798</v>
          </cell>
          <cell r="I544">
            <v>5508</v>
          </cell>
          <cell r="J544">
            <v>851</v>
          </cell>
          <cell r="K544">
            <v>5665</v>
          </cell>
          <cell r="S544">
            <v>5508</v>
          </cell>
          <cell r="U544">
            <v>0.03</v>
          </cell>
          <cell r="V544" t="str">
            <v>저케</v>
          </cell>
          <cell r="W544">
            <v>7.1999999999999995E-2</v>
          </cell>
        </row>
        <row r="545">
          <cell r="A545">
            <v>545</v>
          </cell>
          <cell r="B545" t="str">
            <v>옥외</v>
          </cell>
          <cell r="C545" t="str">
            <v xml:space="preserve"> 저압 케이블</v>
          </cell>
          <cell r="D545" t="str">
            <v>600V  CV 60sq/3C</v>
          </cell>
          <cell r="E545" t="str">
            <v>m</v>
          </cell>
          <cell r="H545">
            <v>798</v>
          </cell>
          <cell r="I545">
            <v>9251</v>
          </cell>
          <cell r="J545">
            <v>851</v>
          </cell>
          <cell r="K545">
            <v>9515</v>
          </cell>
          <cell r="S545">
            <v>9251</v>
          </cell>
          <cell r="U545">
            <v>0.03</v>
          </cell>
          <cell r="V545" t="str">
            <v>저케</v>
          </cell>
          <cell r="W545">
            <v>9.8000000000000004E-2</v>
          </cell>
        </row>
        <row r="546">
          <cell r="A546">
            <v>546</v>
          </cell>
          <cell r="B546" t="str">
            <v>옥외</v>
          </cell>
          <cell r="C546" t="str">
            <v xml:space="preserve"> 저압 케이블</v>
          </cell>
          <cell r="D546" t="str">
            <v>600V  CV 80sq/3C</v>
          </cell>
          <cell r="E546" t="str">
            <v>m</v>
          </cell>
          <cell r="H546">
            <v>798</v>
          </cell>
          <cell r="J546">
            <v>851</v>
          </cell>
          <cell r="S546">
            <v>0</v>
          </cell>
          <cell r="U546">
            <v>0.03</v>
          </cell>
          <cell r="V546" t="str">
            <v>저케</v>
          </cell>
          <cell r="W546">
            <v>0.12</v>
          </cell>
        </row>
        <row r="547">
          <cell r="A547">
            <v>547</v>
          </cell>
          <cell r="B547" t="str">
            <v>옥외</v>
          </cell>
          <cell r="C547" t="str">
            <v xml:space="preserve"> 저압 케이블</v>
          </cell>
          <cell r="D547" t="str">
            <v>600V  CV 100sq/3C</v>
          </cell>
          <cell r="E547" t="str">
            <v>m</v>
          </cell>
          <cell r="H547">
            <v>798</v>
          </cell>
          <cell r="I547">
            <v>13881</v>
          </cell>
          <cell r="J547">
            <v>851</v>
          </cell>
          <cell r="K547">
            <v>14277</v>
          </cell>
          <cell r="S547">
            <v>13881</v>
          </cell>
          <cell r="U547">
            <v>0.03</v>
          </cell>
          <cell r="V547" t="str">
            <v>저케</v>
          </cell>
          <cell r="W547">
            <v>0.14199999999999999</v>
          </cell>
        </row>
        <row r="548">
          <cell r="A548">
            <v>548</v>
          </cell>
          <cell r="B548" t="str">
            <v>옥외</v>
          </cell>
          <cell r="C548" t="str">
            <v xml:space="preserve"> 저압 케이블</v>
          </cell>
          <cell r="D548" t="str">
            <v>600V  CV 150sq/3C</v>
          </cell>
          <cell r="E548" t="str">
            <v>m</v>
          </cell>
          <cell r="H548">
            <v>798</v>
          </cell>
          <cell r="I548">
            <v>19594</v>
          </cell>
          <cell r="J548">
            <v>851</v>
          </cell>
          <cell r="K548">
            <v>20153</v>
          </cell>
          <cell r="S548">
            <v>19594</v>
          </cell>
          <cell r="U548">
            <v>0.03</v>
          </cell>
          <cell r="V548" t="str">
            <v>저케</v>
          </cell>
          <cell r="W548">
            <v>0.19400000000000001</v>
          </cell>
        </row>
        <row r="549">
          <cell r="A549">
            <v>549</v>
          </cell>
          <cell r="B549" t="str">
            <v>옥외</v>
          </cell>
          <cell r="C549" t="str">
            <v xml:space="preserve"> 저압 케이블</v>
          </cell>
          <cell r="D549" t="str">
            <v>600V  CV 200sq/3C</v>
          </cell>
          <cell r="E549" t="str">
            <v>m</v>
          </cell>
          <cell r="H549">
            <v>798</v>
          </cell>
          <cell r="I549">
            <v>25958</v>
          </cell>
          <cell r="J549">
            <v>851</v>
          </cell>
          <cell r="K549">
            <v>26699</v>
          </cell>
          <cell r="S549">
            <v>25958</v>
          </cell>
          <cell r="U549">
            <v>0.03</v>
          </cell>
          <cell r="V549" t="str">
            <v>저케</v>
          </cell>
          <cell r="W549">
            <v>0.23400000000000001</v>
          </cell>
        </row>
        <row r="550">
          <cell r="A550">
            <v>550</v>
          </cell>
          <cell r="B550" t="str">
            <v>옥외</v>
          </cell>
          <cell r="C550" t="str">
            <v xml:space="preserve"> 저압 케이블</v>
          </cell>
          <cell r="D550" t="str">
            <v>600V  CV 250sq/3C</v>
          </cell>
          <cell r="E550" t="str">
            <v>m</v>
          </cell>
          <cell r="H550">
            <v>798</v>
          </cell>
          <cell r="I550">
            <v>32741</v>
          </cell>
          <cell r="J550">
            <v>851</v>
          </cell>
          <cell r="K550">
            <v>33676</v>
          </cell>
          <cell r="S550">
            <v>32741</v>
          </cell>
          <cell r="U550">
            <v>0.03</v>
          </cell>
          <cell r="V550" t="str">
            <v>저케</v>
          </cell>
          <cell r="W550">
            <v>0.28399999999999997</v>
          </cell>
        </row>
        <row r="551">
          <cell r="A551">
            <v>551</v>
          </cell>
          <cell r="B551" t="str">
            <v>옥외</v>
          </cell>
          <cell r="C551" t="str">
            <v xml:space="preserve"> 저압 케이블</v>
          </cell>
          <cell r="D551" t="str">
            <v>600V  CV 325sq/3C</v>
          </cell>
          <cell r="E551" t="str">
            <v>m</v>
          </cell>
          <cell r="H551">
            <v>798</v>
          </cell>
          <cell r="I551">
            <v>42038</v>
          </cell>
          <cell r="J551">
            <v>851</v>
          </cell>
          <cell r="K551">
            <v>43239</v>
          </cell>
          <cell r="S551">
            <v>42038</v>
          </cell>
          <cell r="U551">
            <v>0.03</v>
          </cell>
          <cell r="V551" t="str">
            <v>저케</v>
          </cell>
          <cell r="W551">
            <v>0.34399999999999997</v>
          </cell>
        </row>
        <row r="552">
          <cell r="A552">
            <v>552</v>
          </cell>
          <cell r="B552" t="str">
            <v>옥외</v>
          </cell>
          <cell r="C552" t="str">
            <v xml:space="preserve"> 내열 전선</v>
          </cell>
          <cell r="D552" t="str">
            <v>FR-3 2.0 sq/5C</v>
          </cell>
          <cell r="E552" t="str">
            <v>m</v>
          </cell>
          <cell r="S552">
            <v>0</v>
          </cell>
          <cell r="U552">
            <v>0.03</v>
          </cell>
          <cell r="V552" t="str">
            <v>저케</v>
          </cell>
          <cell r="W552">
            <v>1.9E-2</v>
          </cell>
        </row>
        <row r="553">
          <cell r="A553">
            <v>553</v>
          </cell>
          <cell r="S553" t="str">
            <v/>
          </cell>
        </row>
        <row r="554">
          <cell r="A554">
            <v>554</v>
          </cell>
          <cell r="B554" t="str">
            <v>옥외</v>
          </cell>
          <cell r="C554" t="str">
            <v xml:space="preserve"> 저압 케이블</v>
          </cell>
          <cell r="D554" t="str">
            <v>600V CV 2.0 sq/4C</v>
          </cell>
          <cell r="E554" t="str">
            <v>m</v>
          </cell>
          <cell r="H554">
            <v>798</v>
          </cell>
          <cell r="I554">
            <v>720</v>
          </cell>
          <cell r="J554">
            <v>851</v>
          </cell>
          <cell r="K554">
            <v>740</v>
          </cell>
          <cell r="S554">
            <v>720</v>
          </cell>
          <cell r="U554">
            <v>0.03</v>
          </cell>
          <cell r="V554" t="str">
            <v>저케</v>
          </cell>
          <cell r="W554">
            <v>2.5999999999999999E-2</v>
          </cell>
        </row>
        <row r="555">
          <cell r="A555">
            <v>555</v>
          </cell>
          <cell r="B555" t="str">
            <v>옥외</v>
          </cell>
          <cell r="C555" t="str">
            <v xml:space="preserve"> 저압 케이블</v>
          </cell>
          <cell r="D555" t="str">
            <v>600V CV 3.5 sq/4C</v>
          </cell>
          <cell r="E555" t="str">
            <v>m</v>
          </cell>
          <cell r="H555">
            <v>798</v>
          </cell>
          <cell r="I555">
            <v>971</v>
          </cell>
          <cell r="J555">
            <v>851</v>
          </cell>
          <cell r="K555">
            <v>999</v>
          </cell>
          <cell r="S555">
            <v>971</v>
          </cell>
          <cell r="U555">
            <v>0.03</v>
          </cell>
          <cell r="V555" t="str">
            <v>저케</v>
          </cell>
          <cell r="W555">
            <v>2.9000000000000001E-2</v>
          </cell>
        </row>
        <row r="556">
          <cell r="A556">
            <v>556</v>
          </cell>
          <cell r="B556" t="str">
            <v>옥외</v>
          </cell>
          <cell r="C556" t="str">
            <v xml:space="preserve"> 저압 케이블</v>
          </cell>
          <cell r="D556" t="str">
            <v>600V CV 5.5 sq/4C</v>
          </cell>
          <cell r="E556" t="str">
            <v>m</v>
          </cell>
          <cell r="H556">
            <v>798</v>
          </cell>
          <cell r="I556">
            <v>1370</v>
          </cell>
          <cell r="J556">
            <v>851</v>
          </cell>
          <cell r="K556">
            <v>1409</v>
          </cell>
          <cell r="S556">
            <v>1370</v>
          </cell>
          <cell r="U556">
            <v>0.03</v>
          </cell>
          <cell r="V556" t="str">
            <v>저케</v>
          </cell>
          <cell r="W556">
            <v>3.4000000000000002E-2</v>
          </cell>
        </row>
        <row r="557">
          <cell r="A557">
            <v>557</v>
          </cell>
          <cell r="B557" t="str">
            <v>옥외</v>
          </cell>
          <cell r="C557" t="str">
            <v xml:space="preserve"> 저압 케이블</v>
          </cell>
          <cell r="D557" t="str">
            <v>600V CV 8sq/4C</v>
          </cell>
          <cell r="E557" t="str">
            <v>m</v>
          </cell>
          <cell r="H557">
            <v>798</v>
          </cell>
          <cell r="I557">
            <v>1785</v>
          </cell>
          <cell r="J557">
            <v>851</v>
          </cell>
          <cell r="K557">
            <v>1836</v>
          </cell>
          <cell r="S557">
            <v>1785</v>
          </cell>
          <cell r="U557">
            <v>0.03</v>
          </cell>
          <cell r="V557" t="str">
            <v>저케</v>
          </cell>
          <cell r="W557">
            <v>3.9E-2</v>
          </cell>
        </row>
        <row r="558">
          <cell r="A558">
            <v>558</v>
          </cell>
          <cell r="B558" t="str">
            <v>옥외</v>
          </cell>
          <cell r="C558" t="str">
            <v xml:space="preserve"> 저압 케이블</v>
          </cell>
          <cell r="D558" t="str">
            <v>600V  CV  14sq/4C</v>
          </cell>
          <cell r="E558" t="str">
            <v>m</v>
          </cell>
          <cell r="H558">
            <v>798</v>
          </cell>
          <cell r="I558">
            <v>3215</v>
          </cell>
          <cell r="J558">
            <v>851</v>
          </cell>
          <cell r="K558">
            <v>3306</v>
          </cell>
          <cell r="S558">
            <v>3215</v>
          </cell>
          <cell r="U558">
            <v>0.03</v>
          </cell>
          <cell r="V558" t="str">
            <v>저케</v>
          </cell>
          <cell r="W558">
            <v>5.2000000000000005E-2</v>
          </cell>
        </row>
        <row r="559">
          <cell r="A559">
            <v>559</v>
          </cell>
          <cell r="B559" t="str">
            <v>옥외</v>
          </cell>
          <cell r="C559" t="str">
            <v xml:space="preserve"> 저압 케이블</v>
          </cell>
          <cell r="D559" t="str">
            <v>600V  CV 22sq/4C</v>
          </cell>
          <cell r="E559" t="str">
            <v>m</v>
          </cell>
          <cell r="H559">
            <v>798</v>
          </cell>
          <cell r="I559">
            <v>4329</v>
          </cell>
          <cell r="J559">
            <v>851</v>
          </cell>
          <cell r="K559">
            <v>4452</v>
          </cell>
          <cell r="S559">
            <v>4329</v>
          </cell>
          <cell r="U559">
            <v>0.03</v>
          </cell>
          <cell r="V559" t="str">
            <v>저케</v>
          </cell>
          <cell r="W559">
            <v>6.7599999999999993E-2</v>
          </cell>
        </row>
        <row r="560">
          <cell r="A560">
            <v>560</v>
          </cell>
          <cell r="B560" t="str">
            <v>옥외</v>
          </cell>
          <cell r="C560" t="str">
            <v xml:space="preserve"> 저압 케이블</v>
          </cell>
          <cell r="D560" t="str">
            <v>600V  CV 38sq/4C</v>
          </cell>
          <cell r="E560" t="str">
            <v>m</v>
          </cell>
          <cell r="H560">
            <v>798</v>
          </cell>
          <cell r="I560">
            <v>7046</v>
          </cell>
          <cell r="J560">
            <v>851</v>
          </cell>
          <cell r="K560">
            <v>7247</v>
          </cell>
          <cell r="S560">
            <v>7046</v>
          </cell>
          <cell r="U560">
            <v>0.03</v>
          </cell>
          <cell r="V560" t="str">
            <v>저케</v>
          </cell>
          <cell r="W560">
            <v>9.3600000000000003E-2</v>
          </cell>
        </row>
        <row r="561">
          <cell r="A561">
            <v>561</v>
          </cell>
          <cell r="B561" t="str">
            <v>옥외</v>
          </cell>
          <cell r="C561" t="str">
            <v xml:space="preserve"> 저압 케이블</v>
          </cell>
          <cell r="D561" t="str">
            <v>600V  CV 60sq/4C</v>
          </cell>
          <cell r="E561" t="str">
            <v>m</v>
          </cell>
          <cell r="H561">
            <v>798</v>
          </cell>
          <cell r="I561">
            <v>11841</v>
          </cell>
          <cell r="J561">
            <v>851</v>
          </cell>
          <cell r="K561">
            <v>12180</v>
          </cell>
          <cell r="S561">
            <v>11841</v>
          </cell>
          <cell r="U561">
            <v>0.03</v>
          </cell>
          <cell r="V561" t="str">
            <v>저케</v>
          </cell>
          <cell r="W561">
            <v>0.12740000000000001</v>
          </cell>
        </row>
        <row r="562">
          <cell r="A562">
            <v>562</v>
          </cell>
          <cell r="B562" t="str">
            <v>옥외</v>
          </cell>
          <cell r="C562" t="str">
            <v xml:space="preserve"> 저압 케이블</v>
          </cell>
          <cell r="D562" t="str">
            <v>600V  CV 100sq/4C</v>
          </cell>
          <cell r="E562" t="str">
            <v>m</v>
          </cell>
          <cell r="H562">
            <v>798</v>
          </cell>
          <cell r="I562">
            <v>17976</v>
          </cell>
          <cell r="J562">
            <v>851</v>
          </cell>
          <cell r="K562">
            <v>18489</v>
          </cell>
          <cell r="S562">
            <v>17976</v>
          </cell>
          <cell r="U562">
            <v>0.03</v>
          </cell>
          <cell r="V562" t="str">
            <v>저케</v>
          </cell>
          <cell r="W562">
            <v>0.18459999999999999</v>
          </cell>
        </row>
        <row r="563">
          <cell r="A563">
            <v>563</v>
          </cell>
          <cell r="B563" t="str">
            <v>옥외</v>
          </cell>
          <cell r="C563" t="str">
            <v xml:space="preserve"> 저압 케이블</v>
          </cell>
          <cell r="D563" t="str">
            <v>600V  CV 125sq/4C</v>
          </cell>
          <cell r="E563" t="str">
            <v>m</v>
          </cell>
          <cell r="H563">
            <v>798</v>
          </cell>
          <cell r="I563">
            <v>21891</v>
          </cell>
          <cell r="J563">
            <v>851</v>
          </cell>
          <cell r="K563">
            <v>22516</v>
          </cell>
          <cell r="S563">
            <v>21891</v>
          </cell>
          <cell r="U563">
            <v>0.03</v>
          </cell>
          <cell r="V563" t="str">
            <v>저케</v>
          </cell>
          <cell r="W563">
            <v>0.21840000000000001</v>
          </cell>
        </row>
        <row r="564">
          <cell r="A564">
            <v>564</v>
          </cell>
          <cell r="B564" t="str">
            <v>옥외</v>
          </cell>
          <cell r="C564" t="str">
            <v xml:space="preserve"> 저압 케이블</v>
          </cell>
          <cell r="D564" t="str">
            <v>600V  CV 150sq/4C</v>
          </cell>
          <cell r="E564" t="str">
            <v>m</v>
          </cell>
          <cell r="H564">
            <v>798</v>
          </cell>
          <cell r="I564">
            <v>26262</v>
          </cell>
          <cell r="J564">
            <v>851</v>
          </cell>
          <cell r="K564">
            <v>27012</v>
          </cell>
          <cell r="S564">
            <v>26262</v>
          </cell>
          <cell r="U564">
            <v>0.03</v>
          </cell>
          <cell r="V564" t="str">
            <v>저케</v>
          </cell>
          <cell r="W564">
            <v>0.25220000000000004</v>
          </cell>
        </row>
        <row r="565">
          <cell r="A565">
            <v>565</v>
          </cell>
          <cell r="B565" t="str">
            <v>옥외</v>
          </cell>
          <cell r="C565" t="str">
            <v xml:space="preserve"> 저압 케이블</v>
          </cell>
          <cell r="D565" t="str">
            <v>600V  CV 200sq/4C</v>
          </cell>
          <cell r="E565" t="str">
            <v>m</v>
          </cell>
          <cell r="H565">
            <v>798</v>
          </cell>
          <cell r="I565">
            <v>34598</v>
          </cell>
          <cell r="J565">
            <v>851</v>
          </cell>
          <cell r="K565">
            <v>35587</v>
          </cell>
          <cell r="S565">
            <v>34598</v>
          </cell>
          <cell r="U565">
            <v>0.03</v>
          </cell>
          <cell r="V565" t="str">
            <v>저케</v>
          </cell>
          <cell r="W565">
            <v>0.30420000000000003</v>
          </cell>
        </row>
        <row r="566">
          <cell r="A566">
            <v>566</v>
          </cell>
          <cell r="B566" t="str">
            <v>옥외</v>
          </cell>
          <cell r="C566" t="str">
            <v xml:space="preserve"> 저압 케이블</v>
          </cell>
          <cell r="D566" t="str">
            <v>600V  CV 250sq/4C</v>
          </cell>
          <cell r="E566" t="str">
            <v>m</v>
          </cell>
          <cell r="H566">
            <v>798</v>
          </cell>
          <cell r="I566">
            <v>43414</v>
          </cell>
          <cell r="J566">
            <v>851</v>
          </cell>
          <cell r="K566">
            <v>44654</v>
          </cell>
          <cell r="S566">
            <v>43414</v>
          </cell>
          <cell r="U566">
            <v>0.03</v>
          </cell>
          <cell r="V566" t="str">
            <v>저케</v>
          </cell>
          <cell r="W566">
            <v>0.36919999999999997</v>
          </cell>
        </row>
        <row r="567">
          <cell r="A567">
            <v>567</v>
          </cell>
          <cell r="B567" t="str">
            <v>옥외</v>
          </cell>
          <cell r="C567" t="str">
            <v xml:space="preserve"> 저압 케이블</v>
          </cell>
          <cell r="D567" t="str">
            <v>600V  CV 325sq/4C</v>
          </cell>
          <cell r="E567" t="str">
            <v>m</v>
          </cell>
          <cell r="H567">
            <v>798</v>
          </cell>
          <cell r="I567">
            <v>54591</v>
          </cell>
          <cell r="J567">
            <v>851</v>
          </cell>
          <cell r="K567">
            <v>56151</v>
          </cell>
          <cell r="S567">
            <v>54591</v>
          </cell>
          <cell r="U567">
            <v>0.03</v>
          </cell>
          <cell r="V567" t="str">
            <v>저케</v>
          </cell>
          <cell r="W567">
            <v>0.44719999999999999</v>
          </cell>
        </row>
        <row r="568">
          <cell r="A568">
            <v>568</v>
          </cell>
          <cell r="S568" t="str">
            <v/>
          </cell>
        </row>
        <row r="569">
          <cell r="A569">
            <v>569</v>
          </cell>
          <cell r="S569" t="str">
            <v/>
          </cell>
        </row>
        <row r="570">
          <cell r="A570">
            <v>570</v>
          </cell>
          <cell r="C570" t="str">
            <v>제어 케이블</v>
          </cell>
          <cell r="D570" t="str">
            <v>CVV  2.0sq/2C</v>
          </cell>
          <cell r="E570" t="str">
            <v>m</v>
          </cell>
          <cell r="H570">
            <v>796</v>
          </cell>
          <cell r="I570">
            <v>450</v>
          </cell>
          <cell r="J570">
            <v>845</v>
          </cell>
          <cell r="K570">
            <v>463</v>
          </cell>
          <cell r="S570">
            <v>450</v>
          </cell>
          <cell r="U570">
            <v>0.05</v>
          </cell>
          <cell r="V570" t="str">
            <v>저케</v>
          </cell>
          <cell r="W570">
            <v>1.4E-2</v>
          </cell>
        </row>
        <row r="571">
          <cell r="A571">
            <v>571</v>
          </cell>
          <cell r="C571" t="str">
            <v>제어 케이블</v>
          </cell>
          <cell r="D571" t="str">
            <v>CVV  2.0sq/3C</v>
          </cell>
          <cell r="E571" t="str">
            <v>m</v>
          </cell>
          <cell r="H571">
            <v>796</v>
          </cell>
          <cell r="I571">
            <v>550</v>
          </cell>
          <cell r="J571">
            <v>845</v>
          </cell>
          <cell r="K571">
            <v>565</v>
          </cell>
          <cell r="S571">
            <v>550</v>
          </cell>
          <cell r="U571">
            <v>0.05</v>
          </cell>
          <cell r="V571" t="str">
            <v>저케</v>
          </cell>
          <cell r="W571">
            <v>1.9E-2</v>
          </cell>
        </row>
        <row r="572">
          <cell r="A572">
            <v>572</v>
          </cell>
          <cell r="C572" t="str">
            <v>제어 케이블</v>
          </cell>
          <cell r="D572" t="str">
            <v>CVV  2.0sq/4C</v>
          </cell>
          <cell r="E572" t="str">
            <v>m</v>
          </cell>
          <cell r="H572">
            <v>796</v>
          </cell>
          <cell r="I572">
            <v>670</v>
          </cell>
          <cell r="J572">
            <v>845</v>
          </cell>
          <cell r="K572">
            <v>690</v>
          </cell>
          <cell r="S572">
            <v>670</v>
          </cell>
          <cell r="U572">
            <v>0.05</v>
          </cell>
          <cell r="V572" t="str">
            <v>저케</v>
          </cell>
          <cell r="W572">
            <v>2.5999999999999999E-2</v>
          </cell>
        </row>
        <row r="573">
          <cell r="A573">
            <v>573</v>
          </cell>
          <cell r="C573" t="str">
            <v>제어 케이블</v>
          </cell>
          <cell r="D573" t="str">
            <v>CVV  2.0sq/5C</v>
          </cell>
          <cell r="E573" t="str">
            <v>m</v>
          </cell>
          <cell r="H573">
            <v>796</v>
          </cell>
          <cell r="I573">
            <v>765</v>
          </cell>
          <cell r="J573">
            <v>845</v>
          </cell>
          <cell r="K573">
            <v>787</v>
          </cell>
          <cell r="S573">
            <v>765</v>
          </cell>
          <cell r="U573">
            <v>0.05</v>
          </cell>
          <cell r="V573" t="str">
            <v>저케</v>
          </cell>
          <cell r="W573">
            <v>3.2000000000000001E-2</v>
          </cell>
        </row>
        <row r="574">
          <cell r="A574">
            <v>574</v>
          </cell>
          <cell r="C574" t="str">
            <v>제어 케이블</v>
          </cell>
          <cell r="D574" t="str">
            <v>CVV  2.0sq/6C</v>
          </cell>
          <cell r="E574" t="str">
            <v>m</v>
          </cell>
          <cell r="H574">
            <v>796</v>
          </cell>
          <cell r="I574">
            <v>884</v>
          </cell>
          <cell r="J574">
            <v>845</v>
          </cell>
          <cell r="K574">
            <v>909</v>
          </cell>
          <cell r="S574">
            <v>884</v>
          </cell>
          <cell r="U574">
            <v>0.05</v>
          </cell>
          <cell r="V574" t="str">
            <v>저케</v>
          </cell>
          <cell r="W574">
            <v>3.5000000000000003E-2</v>
          </cell>
        </row>
        <row r="575">
          <cell r="A575">
            <v>575</v>
          </cell>
          <cell r="C575" t="str">
            <v>제어 케이블</v>
          </cell>
          <cell r="D575" t="str">
            <v>CVV  2.0sq/7C</v>
          </cell>
          <cell r="E575" t="str">
            <v>m</v>
          </cell>
          <cell r="H575">
            <v>796</v>
          </cell>
          <cell r="I575">
            <v>945</v>
          </cell>
          <cell r="J575">
            <v>845</v>
          </cell>
          <cell r="K575">
            <v>972</v>
          </cell>
          <cell r="S575">
            <v>945</v>
          </cell>
          <cell r="U575">
            <v>0.05</v>
          </cell>
          <cell r="V575" t="str">
            <v>저케</v>
          </cell>
          <cell r="W575">
            <v>3.9E-2</v>
          </cell>
        </row>
        <row r="576">
          <cell r="A576">
            <v>576</v>
          </cell>
          <cell r="C576" t="str">
            <v>제어 케이블</v>
          </cell>
          <cell r="D576" t="str">
            <v>CVV  2.0sq/8C</v>
          </cell>
          <cell r="E576" t="str">
            <v>m</v>
          </cell>
          <cell r="H576">
            <v>796</v>
          </cell>
          <cell r="I576">
            <v>1178</v>
          </cell>
          <cell r="J576">
            <v>845</v>
          </cell>
          <cell r="K576">
            <v>1211</v>
          </cell>
          <cell r="S576">
            <v>1178</v>
          </cell>
          <cell r="U576">
            <v>0.05</v>
          </cell>
          <cell r="V576" t="str">
            <v>저케</v>
          </cell>
          <cell r="W576">
            <v>4.2000000000000003E-2</v>
          </cell>
        </row>
        <row r="577">
          <cell r="A577">
            <v>577</v>
          </cell>
          <cell r="C577" t="str">
            <v>제어 케이블</v>
          </cell>
          <cell r="D577" t="str">
            <v>CVV  2.0sq/9C</v>
          </cell>
          <cell r="E577" t="str">
            <v>m</v>
          </cell>
          <cell r="H577">
            <v>796</v>
          </cell>
          <cell r="I577">
            <v>1283</v>
          </cell>
          <cell r="J577">
            <v>845</v>
          </cell>
          <cell r="K577">
            <v>1319</v>
          </cell>
          <cell r="S577">
            <v>1283</v>
          </cell>
          <cell r="U577">
            <v>0.05</v>
          </cell>
          <cell r="V577" t="str">
            <v>저케</v>
          </cell>
          <cell r="W577">
            <v>4.4999999999999998E-2</v>
          </cell>
        </row>
        <row r="578">
          <cell r="A578">
            <v>578</v>
          </cell>
          <cell r="C578" t="str">
            <v>제어 케이블</v>
          </cell>
          <cell r="D578" t="str">
            <v>CVV  2.0sq/10C</v>
          </cell>
          <cell r="E578" t="str">
            <v>m</v>
          </cell>
          <cell r="H578">
            <v>796</v>
          </cell>
          <cell r="I578">
            <v>1472</v>
          </cell>
          <cell r="J578">
            <v>845</v>
          </cell>
          <cell r="K578">
            <v>1514</v>
          </cell>
          <cell r="S578">
            <v>1472</v>
          </cell>
          <cell r="U578">
            <v>0.05</v>
          </cell>
          <cell r="V578" t="str">
            <v>저케</v>
          </cell>
          <cell r="W578">
            <v>4.8000000000000001E-2</v>
          </cell>
        </row>
        <row r="579">
          <cell r="A579">
            <v>579</v>
          </cell>
          <cell r="C579" t="str">
            <v>제어 케이블</v>
          </cell>
          <cell r="D579" t="str">
            <v>CVV  2.0sq/12C</v>
          </cell>
          <cell r="E579" t="str">
            <v>m</v>
          </cell>
          <cell r="H579">
            <v>796</v>
          </cell>
          <cell r="I579">
            <v>1632</v>
          </cell>
          <cell r="J579">
            <v>845</v>
          </cell>
          <cell r="K579">
            <v>1679</v>
          </cell>
          <cell r="S579">
            <v>1632</v>
          </cell>
          <cell r="U579">
            <v>0.05</v>
          </cell>
          <cell r="V579" t="str">
            <v>저케</v>
          </cell>
          <cell r="W579">
            <v>5.3999999999999999E-2</v>
          </cell>
        </row>
        <row r="580">
          <cell r="A580">
            <v>580</v>
          </cell>
          <cell r="C580" t="str">
            <v>제어 케이블</v>
          </cell>
          <cell r="D580" t="str">
            <v>CVV  2.0sq/15C</v>
          </cell>
          <cell r="E580" t="str">
            <v>m</v>
          </cell>
          <cell r="H580">
            <v>796</v>
          </cell>
          <cell r="I580">
            <v>2114</v>
          </cell>
          <cell r="J580">
            <v>845</v>
          </cell>
          <cell r="K580">
            <v>2175</v>
          </cell>
          <cell r="S580">
            <v>2114</v>
          </cell>
          <cell r="U580">
            <v>0.05</v>
          </cell>
          <cell r="V580" t="str">
            <v>저케</v>
          </cell>
          <cell r="W580">
            <v>6.3E-2</v>
          </cell>
        </row>
        <row r="581">
          <cell r="A581">
            <v>581</v>
          </cell>
          <cell r="C581" t="str">
            <v>제어 케이블</v>
          </cell>
          <cell r="D581" t="str">
            <v>CVV  2.0sq/19C</v>
          </cell>
          <cell r="E581" t="str">
            <v>m</v>
          </cell>
          <cell r="H581">
            <v>796</v>
          </cell>
          <cell r="I581">
            <v>2390</v>
          </cell>
          <cell r="J581">
            <v>845</v>
          </cell>
          <cell r="K581">
            <v>2459</v>
          </cell>
          <cell r="S581">
            <v>2390</v>
          </cell>
          <cell r="U581">
            <v>0.05</v>
          </cell>
          <cell r="V581" t="str">
            <v>저케</v>
          </cell>
          <cell r="W581">
            <v>7.1999999999999995E-2</v>
          </cell>
        </row>
        <row r="582">
          <cell r="A582">
            <v>582</v>
          </cell>
          <cell r="C582" t="str">
            <v>제어 케이블</v>
          </cell>
          <cell r="D582" t="str">
            <v>CVV  2.0sq/24C</v>
          </cell>
          <cell r="E582" t="str">
            <v>m</v>
          </cell>
          <cell r="H582">
            <v>796</v>
          </cell>
          <cell r="I582">
            <v>3021</v>
          </cell>
          <cell r="J582">
            <v>845</v>
          </cell>
          <cell r="K582">
            <v>3108</v>
          </cell>
          <cell r="S582">
            <v>3021</v>
          </cell>
          <cell r="U582">
            <v>0.05</v>
          </cell>
          <cell r="V582" t="str">
            <v>저케</v>
          </cell>
          <cell r="W582">
            <v>8.4000000000000005E-2</v>
          </cell>
        </row>
        <row r="583">
          <cell r="A583">
            <v>583</v>
          </cell>
          <cell r="C583" t="str">
            <v>제어 케이블</v>
          </cell>
          <cell r="D583" t="str">
            <v>CVV  2.0sq/27C</v>
          </cell>
          <cell r="E583" t="str">
            <v>m</v>
          </cell>
          <cell r="H583">
            <v>796</v>
          </cell>
          <cell r="I583">
            <v>3297</v>
          </cell>
          <cell r="J583">
            <v>845</v>
          </cell>
          <cell r="K583">
            <v>3391</v>
          </cell>
          <cell r="S583">
            <v>3297</v>
          </cell>
          <cell r="U583">
            <v>0.05</v>
          </cell>
          <cell r="V583" t="str">
            <v>저케</v>
          </cell>
          <cell r="W583">
            <v>9.0999999999999998E-2</v>
          </cell>
        </row>
        <row r="584">
          <cell r="A584">
            <v>584</v>
          </cell>
          <cell r="C584" t="str">
            <v>제어 케이블</v>
          </cell>
          <cell r="D584" t="str">
            <v>CVV  2.0sq/30C</v>
          </cell>
          <cell r="E584" t="str">
            <v>m</v>
          </cell>
          <cell r="H584">
            <v>796</v>
          </cell>
          <cell r="I584">
            <v>3689</v>
          </cell>
          <cell r="J584">
            <v>845</v>
          </cell>
          <cell r="K584">
            <v>3795</v>
          </cell>
          <cell r="S584">
            <v>3689</v>
          </cell>
          <cell r="U584">
            <v>0.05</v>
          </cell>
          <cell r="V584" t="str">
            <v>저케</v>
          </cell>
          <cell r="W584">
            <v>9.8000000000000004E-2</v>
          </cell>
        </row>
        <row r="585">
          <cell r="A585">
            <v>585</v>
          </cell>
          <cell r="S585" t="str">
            <v/>
          </cell>
        </row>
        <row r="586">
          <cell r="A586">
            <v>586</v>
          </cell>
          <cell r="S586" t="str">
            <v/>
          </cell>
        </row>
        <row r="587">
          <cell r="A587">
            <v>587</v>
          </cell>
          <cell r="C587" t="str">
            <v>제어 케이블</v>
          </cell>
          <cell r="D587" t="str">
            <v>CVV  3.5sq/2C</v>
          </cell>
          <cell r="E587" t="str">
            <v>m</v>
          </cell>
          <cell r="H587">
            <v>796</v>
          </cell>
          <cell r="I587">
            <v>659</v>
          </cell>
          <cell r="J587">
            <v>845</v>
          </cell>
          <cell r="K587">
            <v>678</v>
          </cell>
          <cell r="S587">
            <v>659</v>
          </cell>
          <cell r="U587">
            <v>0.05</v>
          </cell>
          <cell r="V587" t="str">
            <v>저케</v>
          </cell>
          <cell r="W587">
            <v>1.6E-2</v>
          </cell>
        </row>
        <row r="588">
          <cell r="A588">
            <v>588</v>
          </cell>
          <cell r="C588" t="str">
            <v>제어 케이블</v>
          </cell>
          <cell r="D588" t="str">
            <v>CVV  3.5sq/3C</v>
          </cell>
          <cell r="E588" t="str">
            <v>m</v>
          </cell>
          <cell r="H588">
            <v>796</v>
          </cell>
          <cell r="I588">
            <v>812</v>
          </cell>
          <cell r="J588">
            <v>845</v>
          </cell>
          <cell r="K588">
            <v>835</v>
          </cell>
          <cell r="S588">
            <v>812</v>
          </cell>
          <cell r="U588">
            <v>0.05</v>
          </cell>
          <cell r="V588" t="str">
            <v>저케</v>
          </cell>
          <cell r="W588">
            <v>2.1999999999999999E-2</v>
          </cell>
        </row>
        <row r="589">
          <cell r="A589">
            <v>589</v>
          </cell>
          <cell r="C589" t="str">
            <v>제어 케이블</v>
          </cell>
          <cell r="D589" t="str">
            <v>CVV  3.5sq/4C</v>
          </cell>
          <cell r="E589" t="str">
            <v>m</v>
          </cell>
          <cell r="H589">
            <v>796</v>
          </cell>
          <cell r="I589">
            <v>971</v>
          </cell>
          <cell r="J589">
            <v>845</v>
          </cell>
          <cell r="K589">
            <v>999</v>
          </cell>
          <cell r="S589">
            <v>971</v>
          </cell>
          <cell r="U589">
            <v>0.05</v>
          </cell>
          <cell r="V589" t="str">
            <v>저케</v>
          </cell>
          <cell r="W589">
            <v>2.9000000000000001E-2</v>
          </cell>
        </row>
        <row r="590">
          <cell r="A590">
            <v>590</v>
          </cell>
          <cell r="C590" t="str">
            <v>제어 케이블</v>
          </cell>
          <cell r="D590" t="str">
            <v>CVV  3.5sq/5C</v>
          </cell>
          <cell r="E590" t="str">
            <v>m</v>
          </cell>
          <cell r="H590">
            <v>796</v>
          </cell>
          <cell r="I590">
            <v>1137</v>
          </cell>
          <cell r="J590">
            <v>845</v>
          </cell>
          <cell r="K590">
            <v>1169</v>
          </cell>
          <cell r="S590">
            <v>1137</v>
          </cell>
          <cell r="U590">
            <v>0.05</v>
          </cell>
          <cell r="V590" t="str">
            <v>저케</v>
          </cell>
          <cell r="W590">
            <v>3.4000000000000002E-2</v>
          </cell>
        </row>
        <row r="591">
          <cell r="A591">
            <v>591</v>
          </cell>
          <cell r="C591" t="str">
            <v>제어 케이블</v>
          </cell>
          <cell r="D591" t="str">
            <v>CVV  3.5sq/12C</v>
          </cell>
          <cell r="E591" t="str">
            <v>m</v>
          </cell>
          <cell r="H591">
            <v>796</v>
          </cell>
          <cell r="I591">
            <v>2440</v>
          </cell>
          <cell r="J591">
            <v>845</v>
          </cell>
          <cell r="K591">
            <v>2509</v>
          </cell>
          <cell r="S591">
            <v>2440</v>
          </cell>
          <cell r="U591">
            <v>0.05</v>
          </cell>
          <cell r="V591" t="str">
            <v>저케</v>
          </cell>
          <cell r="W591">
            <v>5.8000000000000003E-2</v>
          </cell>
        </row>
        <row r="592">
          <cell r="A592">
            <v>592</v>
          </cell>
          <cell r="S592" t="str">
            <v/>
          </cell>
        </row>
        <row r="593">
          <cell r="A593">
            <v>593</v>
          </cell>
          <cell r="C593" t="str">
            <v>제어 케이블</v>
          </cell>
          <cell r="D593" t="str">
            <v>CVV  5.5sq/2C</v>
          </cell>
          <cell r="E593" t="str">
            <v>m</v>
          </cell>
          <cell r="H593">
            <v>796</v>
          </cell>
          <cell r="I593">
            <v>828</v>
          </cell>
          <cell r="J593">
            <v>845</v>
          </cell>
          <cell r="K593">
            <v>852</v>
          </cell>
          <cell r="S593">
            <v>828</v>
          </cell>
          <cell r="U593">
            <v>0.05</v>
          </cell>
          <cell r="V593" t="str">
            <v>저케</v>
          </cell>
          <cell r="W593">
            <v>1.7999999999999999E-2</v>
          </cell>
        </row>
        <row r="594">
          <cell r="A594">
            <v>594</v>
          </cell>
          <cell r="C594" t="str">
            <v>제어 케이블</v>
          </cell>
          <cell r="D594" t="str">
            <v>CVV  5.5sq/3C</v>
          </cell>
          <cell r="E594" t="str">
            <v>m</v>
          </cell>
          <cell r="H594">
            <v>796</v>
          </cell>
          <cell r="I594">
            <v>1083</v>
          </cell>
          <cell r="J594">
            <v>845</v>
          </cell>
          <cell r="K594">
            <v>1114</v>
          </cell>
          <cell r="S594">
            <v>1083</v>
          </cell>
          <cell r="U594">
            <v>0.05</v>
          </cell>
          <cell r="V594" t="str">
            <v>저케</v>
          </cell>
          <cell r="W594">
            <v>2.5999999999999999E-2</v>
          </cell>
        </row>
        <row r="595">
          <cell r="A595">
            <v>595</v>
          </cell>
          <cell r="C595" t="str">
            <v>제어 케이블</v>
          </cell>
          <cell r="D595" t="str">
            <v>CVV  5.5sq/4C</v>
          </cell>
          <cell r="E595" t="str">
            <v>m</v>
          </cell>
          <cell r="H595">
            <v>796</v>
          </cell>
          <cell r="I595">
            <v>1345</v>
          </cell>
          <cell r="J595">
            <v>845</v>
          </cell>
          <cell r="K595">
            <v>1383</v>
          </cell>
          <cell r="S595">
            <v>1345</v>
          </cell>
          <cell r="U595">
            <v>0.05</v>
          </cell>
          <cell r="V595" t="str">
            <v>저케</v>
          </cell>
          <cell r="W595">
            <v>3.4000000000000002E-2</v>
          </cell>
        </row>
        <row r="596">
          <cell r="A596">
            <v>596</v>
          </cell>
          <cell r="C596" t="str">
            <v>제어 케이블</v>
          </cell>
          <cell r="D596" t="str">
            <v>CVV  5.5sq/5C</v>
          </cell>
          <cell r="E596" t="str">
            <v>m</v>
          </cell>
          <cell r="H596">
            <v>796</v>
          </cell>
          <cell r="I596">
            <v>1628</v>
          </cell>
          <cell r="J596">
            <v>845</v>
          </cell>
          <cell r="K596">
            <v>1675</v>
          </cell>
          <cell r="S596">
            <v>1628</v>
          </cell>
          <cell r="U596">
            <v>0.05</v>
          </cell>
          <cell r="V596" t="str">
            <v>저케</v>
          </cell>
          <cell r="W596">
            <v>3.9E-2</v>
          </cell>
        </row>
        <row r="597">
          <cell r="A597">
            <v>597</v>
          </cell>
          <cell r="S597" t="str">
            <v/>
          </cell>
        </row>
        <row r="598">
          <cell r="A598">
            <v>598</v>
          </cell>
          <cell r="S598" t="str">
            <v/>
          </cell>
        </row>
        <row r="599">
          <cell r="A599">
            <v>599</v>
          </cell>
          <cell r="C599" t="str">
            <v>제어 케이블</v>
          </cell>
          <cell r="D599" t="str">
            <v>CVV-S  2.0sq/2C</v>
          </cell>
          <cell r="E599" t="str">
            <v>m</v>
          </cell>
          <cell r="H599">
            <v>797</v>
          </cell>
          <cell r="I599">
            <v>711</v>
          </cell>
          <cell r="J599">
            <v>845</v>
          </cell>
          <cell r="K599">
            <v>693</v>
          </cell>
          <cell r="S599">
            <v>693</v>
          </cell>
          <cell r="U599">
            <v>0.05</v>
          </cell>
          <cell r="V599" t="str">
            <v>저케</v>
          </cell>
          <cell r="W599">
            <v>1.6799999999999999E-2</v>
          </cell>
        </row>
        <row r="600">
          <cell r="A600">
            <v>600</v>
          </cell>
          <cell r="C600" t="str">
            <v>제어 케이블</v>
          </cell>
          <cell r="D600" t="str">
            <v>CVV-S  2.0sq/3C</v>
          </cell>
          <cell r="E600" t="str">
            <v>m</v>
          </cell>
          <cell r="H600">
            <v>797</v>
          </cell>
          <cell r="I600">
            <v>823</v>
          </cell>
          <cell r="J600">
            <v>845</v>
          </cell>
          <cell r="K600">
            <v>802</v>
          </cell>
          <cell r="S600">
            <v>802</v>
          </cell>
          <cell r="U600">
            <v>0.05</v>
          </cell>
          <cell r="V600" t="str">
            <v>저케</v>
          </cell>
          <cell r="W600">
            <v>2.2799999999999997E-2</v>
          </cell>
        </row>
        <row r="601">
          <cell r="A601">
            <v>601</v>
          </cell>
          <cell r="C601" t="str">
            <v>제어 케이블</v>
          </cell>
          <cell r="D601" t="str">
            <v>CVV-S  2.0sq/4C</v>
          </cell>
          <cell r="E601" t="str">
            <v>m</v>
          </cell>
          <cell r="H601">
            <v>797</v>
          </cell>
          <cell r="I601">
            <v>954</v>
          </cell>
          <cell r="J601">
            <v>845</v>
          </cell>
          <cell r="K601">
            <v>930</v>
          </cell>
          <cell r="S601">
            <v>930</v>
          </cell>
          <cell r="U601">
            <v>0.05</v>
          </cell>
          <cell r="V601" t="str">
            <v>저케</v>
          </cell>
          <cell r="W601">
            <v>3.1199999999999999E-2</v>
          </cell>
        </row>
        <row r="602">
          <cell r="A602">
            <v>602</v>
          </cell>
          <cell r="C602" t="str">
            <v>제어 케이블</v>
          </cell>
          <cell r="D602" t="str">
            <v>CVV-S  2.0sq/5C</v>
          </cell>
          <cell r="E602" t="str">
            <v>m</v>
          </cell>
          <cell r="H602">
            <v>797</v>
          </cell>
          <cell r="I602">
            <v>1076</v>
          </cell>
          <cell r="J602">
            <v>845</v>
          </cell>
          <cell r="K602">
            <v>1049</v>
          </cell>
          <cell r="S602">
            <v>1049</v>
          </cell>
          <cell r="U602">
            <v>0.05</v>
          </cell>
          <cell r="V602" t="str">
            <v>저케</v>
          </cell>
          <cell r="W602">
            <v>3.8399999999999997E-2</v>
          </cell>
        </row>
        <row r="603">
          <cell r="A603">
            <v>603</v>
          </cell>
          <cell r="C603" t="str">
            <v>제어 케이블</v>
          </cell>
          <cell r="D603" t="str">
            <v>CVV-S  2.0sq/6C</v>
          </cell>
          <cell r="E603" t="str">
            <v>m</v>
          </cell>
          <cell r="H603">
            <v>797</v>
          </cell>
          <cell r="I603">
            <v>1218</v>
          </cell>
          <cell r="J603">
            <v>845</v>
          </cell>
          <cell r="K603">
            <v>1188</v>
          </cell>
          <cell r="S603">
            <v>1188</v>
          </cell>
          <cell r="U603">
            <v>0.05</v>
          </cell>
          <cell r="V603" t="str">
            <v>저케</v>
          </cell>
          <cell r="W603">
            <v>4.2000000000000003E-2</v>
          </cell>
        </row>
        <row r="604">
          <cell r="A604">
            <v>604</v>
          </cell>
          <cell r="C604" t="str">
            <v>제어 케이블</v>
          </cell>
          <cell r="D604" t="str">
            <v>CVV-S  2.0sq/7C</v>
          </cell>
          <cell r="E604" t="str">
            <v>m</v>
          </cell>
          <cell r="H604">
            <v>797</v>
          </cell>
          <cell r="I604">
            <v>1292</v>
          </cell>
          <cell r="J604">
            <v>845</v>
          </cell>
          <cell r="K604">
            <v>1261</v>
          </cell>
          <cell r="S604">
            <v>1261</v>
          </cell>
          <cell r="U604">
            <v>0.05</v>
          </cell>
          <cell r="V604" t="str">
            <v>저케</v>
          </cell>
          <cell r="W604">
            <v>4.6800000000000001E-2</v>
          </cell>
        </row>
        <row r="605">
          <cell r="A605">
            <v>605</v>
          </cell>
          <cell r="C605" t="str">
            <v>제어 케이블</v>
          </cell>
          <cell r="D605" t="str">
            <v>CVV-S  2.0sq/9C</v>
          </cell>
          <cell r="E605" t="str">
            <v>m</v>
          </cell>
          <cell r="H605">
            <v>797</v>
          </cell>
          <cell r="I605">
            <v>1621</v>
          </cell>
          <cell r="J605">
            <v>845</v>
          </cell>
          <cell r="K605">
            <v>1581</v>
          </cell>
          <cell r="S605">
            <v>1581</v>
          </cell>
          <cell r="U605">
            <v>0.05</v>
          </cell>
          <cell r="V605" t="str">
            <v>저케</v>
          </cell>
          <cell r="W605">
            <v>5.3999999999999999E-2</v>
          </cell>
        </row>
        <row r="606">
          <cell r="A606">
            <v>606</v>
          </cell>
          <cell r="C606" t="str">
            <v>제어 케이블</v>
          </cell>
          <cell r="D606" t="str">
            <v>CVV-S  2.0sq/10C</v>
          </cell>
          <cell r="E606" t="str">
            <v>m</v>
          </cell>
          <cell r="H606">
            <v>797</v>
          </cell>
          <cell r="I606">
            <v>1842</v>
          </cell>
          <cell r="J606">
            <v>845</v>
          </cell>
          <cell r="K606">
            <v>1796</v>
          </cell>
          <cell r="S606">
            <v>1796</v>
          </cell>
          <cell r="U606">
            <v>0.05</v>
          </cell>
          <cell r="V606" t="str">
            <v>저케</v>
          </cell>
          <cell r="W606">
            <v>5.7599999999999998E-2</v>
          </cell>
        </row>
        <row r="607">
          <cell r="A607">
            <v>607</v>
          </cell>
          <cell r="C607" t="str">
            <v>제어 케이블</v>
          </cell>
          <cell r="D607" t="str">
            <v>CVV-S  2.0sq/12C</v>
          </cell>
          <cell r="E607" t="str">
            <v>m</v>
          </cell>
          <cell r="H607">
            <v>797</v>
          </cell>
          <cell r="I607">
            <v>2076</v>
          </cell>
          <cell r="J607">
            <v>845</v>
          </cell>
          <cell r="K607">
            <v>2025</v>
          </cell>
          <cell r="S607">
            <v>2025</v>
          </cell>
          <cell r="U607">
            <v>0.05</v>
          </cell>
          <cell r="V607" t="str">
            <v>저케</v>
          </cell>
          <cell r="W607">
            <v>6.4799999999999996E-2</v>
          </cell>
        </row>
        <row r="608">
          <cell r="A608">
            <v>608</v>
          </cell>
          <cell r="C608" t="str">
            <v>제어 케이블</v>
          </cell>
          <cell r="D608" t="str">
            <v>CVV-S  2.0sq/15C</v>
          </cell>
          <cell r="E608" t="str">
            <v>m</v>
          </cell>
          <cell r="H608">
            <v>797</v>
          </cell>
          <cell r="I608">
            <v>2419</v>
          </cell>
          <cell r="J608">
            <v>845</v>
          </cell>
          <cell r="K608">
            <v>2358</v>
          </cell>
          <cell r="S608">
            <v>2358</v>
          </cell>
          <cell r="U608">
            <v>0.05</v>
          </cell>
          <cell r="V608" t="str">
            <v>저케</v>
          </cell>
          <cell r="W608">
            <v>7.5600000000000001E-2</v>
          </cell>
        </row>
        <row r="609">
          <cell r="A609">
            <v>609</v>
          </cell>
          <cell r="C609" t="str">
            <v>제어 케이블</v>
          </cell>
          <cell r="D609" t="str">
            <v>CVV-S  2.0sq/17C</v>
          </cell>
          <cell r="E609" t="str">
            <v>m</v>
          </cell>
          <cell r="H609">
            <v>797</v>
          </cell>
          <cell r="I609">
            <v>2634</v>
          </cell>
          <cell r="J609">
            <v>845</v>
          </cell>
          <cell r="K609">
            <v>2569</v>
          </cell>
          <cell r="S609">
            <v>2569</v>
          </cell>
          <cell r="U609">
            <v>0.05</v>
          </cell>
          <cell r="V609" t="str">
            <v>저케</v>
          </cell>
          <cell r="W609">
            <v>8.6399999999999991E-2</v>
          </cell>
        </row>
        <row r="610">
          <cell r="A610">
            <v>610</v>
          </cell>
          <cell r="C610" t="str">
            <v>제어 케이블</v>
          </cell>
          <cell r="D610" t="str">
            <v>CVV-S  2.0sq/19C</v>
          </cell>
          <cell r="E610" t="str">
            <v>m</v>
          </cell>
          <cell r="H610">
            <v>797</v>
          </cell>
          <cell r="I610">
            <v>2833</v>
          </cell>
          <cell r="J610">
            <v>845</v>
          </cell>
          <cell r="K610">
            <v>2763</v>
          </cell>
          <cell r="S610">
            <v>2763</v>
          </cell>
          <cell r="U610">
            <v>0.05</v>
          </cell>
          <cell r="V610" t="str">
            <v>저케</v>
          </cell>
          <cell r="W610">
            <v>8.6399999999999991E-2</v>
          </cell>
        </row>
        <row r="611">
          <cell r="A611">
            <v>611</v>
          </cell>
          <cell r="C611" t="str">
            <v>제어 케이블</v>
          </cell>
          <cell r="D611" t="str">
            <v>CVV-S  2.0sq/20C</v>
          </cell>
          <cell r="E611" t="str">
            <v>m</v>
          </cell>
          <cell r="H611">
            <v>797</v>
          </cell>
          <cell r="I611">
            <v>3007</v>
          </cell>
          <cell r="J611">
            <v>845</v>
          </cell>
          <cell r="K611">
            <v>2932</v>
          </cell>
          <cell r="S611">
            <v>2932</v>
          </cell>
          <cell r="U611">
            <v>0.05</v>
          </cell>
          <cell r="V611" t="str">
            <v>저케</v>
          </cell>
          <cell r="W611">
            <v>0.1008</v>
          </cell>
        </row>
        <row r="612">
          <cell r="A612">
            <v>612</v>
          </cell>
          <cell r="C612" t="str">
            <v>제어 케이블</v>
          </cell>
          <cell r="D612" t="str">
            <v>CVV-S  2.0sq/24C</v>
          </cell>
          <cell r="E612" t="str">
            <v>m</v>
          </cell>
          <cell r="H612">
            <v>797</v>
          </cell>
          <cell r="I612">
            <v>3724</v>
          </cell>
          <cell r="J612">
            <v>845</v>
          </cell>
          <cell r="K612">
            <v>3629</v>
          </cell>
          <cell r="S612">
            <v>3629</v>
          </cell>
          <cell r="U612">
            <v>0.05</v>
          </cell>
          <cell r="V612" t="str">
            <v>저케</v>
          </cell>
          <cell r="W612">
            <v>0.1008</v>
          </cell>
        </row>
        <row r="613">
          <cell r="A613">
            <v>613</v>
          </cell>
          <cell r="C613" t="str">
            <v>제어 케이블</v>
          </cell>
          <cell r="D613" t="str">
            <v>CVV-S  2.0sq/27C</v>
          </cell>
          <cell r="E613" t="str">
            <v>m</v>
          </cell>
          <cell r="H613">
            <v>797</v>
          </cell>
          <cell r="I613">
            <v>3996</v>
          </cell>
          <cell r="J613">
            <v>845</v>
          </cell>
          <cell r="K613">
            <v>3895</v>
          </cell>
          <cell r="S613">
            <v>3895</v>
          </cell>
          <cell r="U613">
            <v>0.05</v>
          </cell>
          <cell r="V613" t="str">
            <v>저케</v>
          </cell>
          <cell r="W613">
            <v>0.10919999999999999</v>
          </cell>
        </row>
        <row r="614">
          <cell r="A614">
            <v>614</v>
          </cell>
          <cell r="C614" t="str">
            <v>제어 케이블</v>
          </cell>
          <cell r="D614" t="str">
            <v>CVV-S  2.0sq/30C</v>
          </cell>
          <cell r="E614" t="str">
            <v>m</v>
          </cell>
          <cell r="H614">
            <v>797</v>
          </cell>
          <cell r="I614">
            <v>4421</v>
          </cell>
          <cell r="J614">
            <v>845</v>
          </cell>
          <cell r="K614">
            <v>4309</v>
          </cell>
          <cell r="S614">
            <v>4309</v>
          </cell>
          <cell r="U614">
            <v>0.05</v>
          </cell>
          <cell r="V614" t="str">
            <v>저케</v>
          </cell>
          <cell r="W614">
            <v>0.1176</v>
          </cell>
        </row>
        <row r="615">
          <cell r="A615">
            <v>615</v>
          </cell>
          <cell r="S615" t="str">
            <v/>
          </cell>
        </row>
        <row r="616">
          <cell r="A616">
            <v>616</v>
          </cell>
          <cell r="S616" t="str">
            <v/>
          </cell>
        </row>
        <row r="617">
          <cell r="A617">
            <v>617</v>
          </cell>
          <cell r="C617" t="str">
            <v>제어 케이블</v>
          </cell>
          <cell r="D617" t="str">
            <v>CVV-S  3.5sq/2C</v>
          </cell>
          <cell r="E617" t="str">
            <v>m</v>
          </cell>
          <cell r="H617">
            <v>797</v>
          </cell>
          <cell r="I617">
            <v>878</v>
          </cell>
          <cell r="J617">
            <v>845</v>
          </cell>
          <cell r="K617">
            <v>857</v>
          </cell>
          <cell r="S617">
            <v>857</v>
          </cell>
          <cell r="U617">
            <v>0.05</v>
          </cell>
          <cell r="V617" t="str">
            <v>저케</v>
          </cell>
          <cell r="W617">
            <v>1.9199999999999998E-2</v>
          </cell>
        </row>
        <row r="618">
          <cell r="A618">
            <v>618</v>
          </cell>
          <cell r="C618" t="str">
            <v>제어 케이블</v>
          </cell>
          <cell r="D618" t="str">
            <v>CVV-S  3.5sq/3C</v>
          </cell>
          <cell r="E618" t="str">
            <v>m</v>
          </cell>
          <cell r="H618">
            <v>797</v>
          </cell>
          <cell r="I618">
            <v>1050</v>
          </cell>
          <cell r="J618">
            <v>845</v>
          </cell>
          <cell r="K618">
            <v>1024</v>
          </cell>
          <cell r="S618">
            <v>1024</v>
          </cell>
          <cell r="U618">
            <v>0.05</v>
          </cell>
          <cell r="V618" t="str">
            <v>저케</v>
          </cell>
          <cell r="W618">
            <v>2.6399999999999996E-2</v>
          </cell>
        </row>
        <row r="619">
          <cell r="A619">
            <v>619</v>
          </cell>
          <cell r="C619" t="str">
            <v>제어 케이블</v>
          </cell>
          <cell r="D619" t="str">
            <v>CVV-S  3.5sq/4C</v>
          </cell>
          <cell r="E619" t="str">
            <v>m</v>
          </cell>
          <cell r="H619">
            <v>797</v>
          </cell>
          <cell r="I619">
            <v>1256</v>
          </cell>
          <cell r="J619">
            <v>845</v>
          </cell>
          <cell r="K619">
            <v>1223</v>
          </cell>
          <cell r="S619">
            <v>1223</v>
          </cell>
          <cell r="U619">
            <v>0.05</v>
          </cell>
          <cell r="V619" t="str">
            <v>저케</v>
          </cell>
          <cell r="W619">
            <v>3.4799999999999998E-2</v>
          </cell>
        </row>
        <row r="620">
          <cell r="A620">
            <v>620</v>
          </cell>
          <cell r="C620" t="str">
            <v>제어 케이블</v>
          </cell>
          <cell r="D620" t="str">
            <v>CVV-S  3.5sq/5C</v>
          </cell>
          <cell r="E620" t="str">
            <v>m</v>
          </cell>
          <cell r="H620">
            <v>797</v>
          </cell>
          <cell r="I620">
            <v>1456</v>
          </cell>
          <cell r="J620">
            <v>845</v>
          </cell>
          <cell r="K620">
            <v>1420</v>
          </cell>
          <cell r="S620">
            <v>1420</v>
          </cell>
          <cell r="U620">
            <v>0.05</v>
          </cell>
          <cell r="V620" t="str">
            <v>저케</v>
          </cell>
          <cell r="W620">
            <v>4.0800000000000003E-2</v>
          </cell>
        </row>
        <row r="621">
          <cell r="A621">
            <v>621</v>
          </cell>
          <cell r="S621" t="str">
            <v/>
          </cell>
        </row>
        <row r="622">
          <cell r="A622">
            <v>622</v>
          </cell>
          <cell r="S622" t="str">
            <v/>
          </cell>
        </row>
        <row r="623">
          <cell r="A623">
            <v>623</v>
          </cell>
          <cell r="C623" t="str">
            <v>제어 케이블</v>
          </cell>
          <cell r="D623" t="str">
            <v>CVV-S  5.5sq/2C</v>
          </cell>
          <cell r="E623" t="str">
            <v>m</v>
          </cell>
          <cell r="H623">
            <v>797</v>
          </cell>
          <cell r="I623">
            <v>1154</v>
          </cell>
          <cell r="J623">
            <v>845</v>
          </cell>
          <cell r="K623">
            <v>1126</v>
          </cell>
          <cell r="S623">
            <v>1126</v>
          </cell>
          <cell r="U623">
            <v>0.05</v>
          </cell>
          <cell r="V623" t="str">
            <v>저케</v>
          </cell>
          <cell r="W623">
            <v>2.1599999999999998E-2</v>
          </cell>
        </row>
        <row r="624">
          <cell r="A624">
            <v>624</v>
          </cell>
          <cell r="C624" t="str">
            <v>제어 케이블</v>
          </cell>
          <cell r="D624" t="str">
            <v>CVV-S  5.5sq/3C</v>
          </cell>
          <cell r="E624" t="str">
            <v>m</v>
          </cell>
          <cell r="H624">
            <v>797</v>
          </cell>
          <cell r="I624">
            <v>1410</v>
          </cell>
          <cell r="J624">
            <v>845</v>
          </cell>
          <cell r="K624">
            <v>1375</v>
          </cell>
          <cell r="S624">
            <v>1375</v>
          </cell>
          <cell r="U624">
            <v>0.05</v>
          </cell>
          <cell r="V624" t="str">
            <v>저케</v>
          </cell>
          <cell r="W624">
            <v>3.1199999999999999E-2</v>
          </cell>
        </row>
        <row r="625">
          <cell r="A625">
            <v>625</v>
          </cell>
          <cell r="C625" t="str">
            <v>제어 케이블</v>
          </cell>
          <cell r="D625" t="str">
            <v>CVV-S  5.5sq/4C</v>
          </cell>
          <cell r="E625" t="str">
            <v>m</v>
          </cell>
          <cell r="H625">
            <v>797</v>
          </cell>
          <cell r="I625">
            <v>1745</v>
          </cell>
          <cell r="J625">
            <v>845</v>
          </cell>
          <cell r="K625">
            <v>1702</v>
          </cell>
          <cell r="S625">
            <v>1702</v>
          </cell>
          <cell r="U625">
            <v>0.05</v>
          </cell>
          <cell r="V625" t="str">
            <v>저케</v>
          </cell>
          <cell r="W625">
            <v>4.0800000000000003E-2</v>
          </cell>
        </row>
        <row r="626">
          <cell r="A626">
            <v>626</v>
          </cell>
          <cell r="C626" t="str">
            <v>제어 케이블</v>
          </cell>
          <cell r="D626" t="str">
            <v>CVV-S  5.5sq/5C</v>
          </cell>
          <cell r="E626" t="str">
            <v>m</v>
          </cell>
          <cell r="H626">
            <v>797</v>
          </cell>
          <cell r="I626">
            <v>2038</v>
          </cell>
          <cell r="J626">
            <v>845</v>
          </cell>
          <cell r="K626">
            <v>1987</v>
          </cell>
          <cell r="S626">
            <v>1987</v>
          </cell>
          <cell r="U626">
            <v>0.05</v>
          </cell>
          <cell r="V626" t="str">
            <v>저케</v>
          </cell>
          <cell r="W626">
            <v>4.6800000000000001E-2</v>
          </cell>
        </row>
        <row r="627">
          <cell r="A627">
            <v>627</v>
          </cell>
          <cell r="S627" t="str">
            <v/>
          </cell>
        </row>
        <row r="628">
          <cell r="A628">
            <v>628</v>
          </cell>
          <cell r="C628" t="str">
            <v>제어 케이블</v>
          </cell>
          <cell r="D628" t="str">
            <v>CVV-SB  2.0sq/2C</v>
          </cell>
          <cell r="E628" t="str">
            <v>m</v>
          </cell>
          <cell r="H628">
            <v>797</v>
          </cell>
          <cell r="I628">
            <v>925</v>
          </cell>
          <cell r="J628">
            <v>845</v>
          </cell>
          <cell r="K628">
            <v>903</v>
          </cell>
          <cell r="S628">
            <v>903</v>
          </cell>
          <cell r="U628">
            <v>0.05</v>
          </cell>
          <cell r="V628" t="str">
            <v>저케</v>
          </cell>
          <cell r="W628">
            <v>1.6799999999999999E-2</v>
          </cell>
        </row>
        <row r="629">
          <cell r="A629">
            <v>629</v>
          </cell>
          <cell r="C629" t="str">
            <v>제어 케이블</v>
          </cell>
          <cell r="D629" t="str">
            <v>CVV-SB  2.0sq/3C</v>
          </cell>
          <cell r="E629" t="str">
            <v>m</v>
          </cell>
          <cell r="H629">
            <v>797</v>
          </cell>
          <cell r="I629">
            <v>1119</v>
          </cell>
          <cell r="J629">
            <v>845</v>
          </cell>
          <cell r="K629">
            <v>1091</v>
          </cell>
          <cell r="S629">
            <v>1091</v>
          </cell>
          <cell r="U629">
            <v>0.05</v>
          </cell>
          <cell r="V629" t="str">
            <v>저케</v>
          </cell>
          <cell r="W629">
            <v>2.2799999999999997E-2</v>
          </cell>
        </row>
        <row r="630">
          <cell r="A630">
            <v>630</v>
          </cell>
          <cell r="C630" t="str">
            <v>제어 케이블</v>
          </cell>
          <cell r="D630" t="str">
            <v>CVV-SB  2.0sq/4C</v>
          </cell>
          <cell r="E630" t="str">
            <v>m</v>
          </cell>
          <cell r="H630">
            <v>797</v>
          </cell>
          <cell r="I630">
            <v>1288</v>
          </cell>
          <cell r="J630">
            <v>845</v>
          </cell>
          <cell r="K630">
            <v>1257</v>
          </cell>
          <cell r="S630">
            <v>1257</v>
          </cell>
          <cell r="U630">
            <v>0.05</v>
          </cell>
          <cell r="V630" t="str">
            <v>저케</v>
          </cell>
          <cell r="W630">
            <v>3.1199999999999999E-2</v>
          </cell>
        </row>
        <row r="631">
          <cell r="A631">
            <v>631</v>
          </cell>
          <cell r="C631" t="str">
            <v>제어 케이블</v>
          </cell>
          <cell r="D631" t="str">
            <v>CVV-SB  2.0sq/5C</v>
          </cell>
          <cell r="E631" t="str">
            <v>m</v>
          </cell>
          <cell r="H631">
            <v>797</v>
          </cell>
          <cell r="I631">
            <v>1406</v>
          </cell>
          <cell r="J631">
            <v>845</v>
          </cell>
          <cell r="K631">
            <v>1371</v>
          </cell>
          <cell r="S631">
            <v>1371</v>
          </cell>
          <cell r="U631">
            <v>0.05</v>
          </cell>
          <cell r="V631" t="str">
            <v>저케</v>
          </cell>
          <cell r="W631">
            <v>3.8399999999999997E-2</v>
          </cell>
        </row>
        <row r="632">
          <cell r="A632">
            <v>632</v>
          </cell>
          <cell r="C632" t="str">
            <v>제어 케이블</v>
          </cell>
          <cell r="D632" t="str">
            <v>CVV-SB  2.0sq/6C</v>
          </cell>
          <cell r="E632" t="str">
            <v>m</v>
          </cell>
          <cell r="H632">
            <v>797</v>
          </cell>
          <cell r="I632">
            <v>1578</v>
          </cell>
          <cell r="J632">
            <v>845</v>
          </cell>
          <cell r="K632">
            <v>1540</v>
          </cell>
          <cell r="S632">
            <v>1540</v>
          </cell>
          <cell r="U632">
            <v>0.05</v>
          </cell>
          <cell r="V632" t="str">
            <v>저케</v>
          </cell>
          <cell r="W632">
            <v>4.2000000000000003E-2</v>
          </cell>
        </row>
        <row r="633">
          <cell r="A633">
            <v>633</v>
          </cell>
          <cell r="C633" t="str">
            <v>제어 케이블</v>
          </cell>
          <cell r="D633" t="str">
            <v>CVV-SB  2.0sq/7C</v>
          </cell>
          <cell r="E633" t="str">
            <v>m</v>
          </cell>
          <cell r="H633">
            <v>797</v>
          </cell>
          <cell r="I633">
            <v>1676</v>
          </cell>
          <cell r="J633">
            <v>845</v>
          </cell>
          <cell r="K633">
            <v>1635</v>
          </cell>
          <cell r="S633">
            <v>1635</v>
          </cell>
          <cell r="U633">
            <v>0.05</v>
          </cell>
          <cell r="V633" t="str">
            <v>저케</v>
          </cell>
          <cell r="W633">
            <v>4.6800000000000001E-2</v>
          </cell>
        </row>
        <row r="634">
          <cell r="A634">
            <v>634</v>
          </cell>
          <cell r="C634" t="str">
            <v>제어 케이블</v>
          </cell>
          <cell r="D634" t="str">
            <v>CVV-SB  2.0sq/9C</v>
          </cell>
          <cell r="E634" t="str">
            <v>m</v>
          </cell>
          <cell r="H634">
            <v>797</v>
          </cell>
          <cell r="I634">
            <v>1950</v>
          </cell>
          <cell r="J634">
            <v>845</v>
          </cell>
          <cell r="K634">
            <v>1900</v>
          </cell>
          <cell r="S634">
            <v>1900</v>
          </cell>
          <cell r="U634">
            <v>0.05</v>
          </cell>
          <cell r="V634" t="str">
            <v>저케</v>
          </cell>
          <cell r="W634">
            <v>5.3999999999999999E-2</v>
          </cell>
        </row>
        <row r="635">
          <cell r="A635">
            <v>635</v>
          </cell>
          <cell r="C635" t="str">
            <v>제어 케이블</v>
          </cell>
          <cell r="D635" t="str">
            <v>CVV-SB  2.0sq/10C</v>
          </cell>
          <cell r="E635" t="str">
            <v>m</v>
          </cell>
          <cell r="H635">
            <v>797</v>
          </cell>
          <cell r="I635">
            <v>2134</v>
          </cell>
          <cell r="J635">
            <v>845</v>
          </cell>
          <cell r="K635">
            <v>2081</v>
          </cell>
          <cell r="S635">
            <v>2081</v>
          </cell>
          <cell r="U635">
            <v>0.05</v>
          </cell>
          <cell r="V635" t="str">
            <v>저케</v>
          </cell>
          <cell r="W635">
            <v>5.7599999999999998E-2</v>
          </cell>
        </row>
        <row r="636">
          <cell r="A636">
            <v>636</v>
          </cell>
          <cell r="C636" t="str">
            <v>제어 케이블</v>
          </cell>
          <cell r="D636" t="str">
            <v>CVV-SB  2.0sq/12C</v>
          </cell>
          <cell r="E636" t="str">
            <v>m</v>
          </cell>
          <cell r="H636">
            <v>797</v>
          </cell>
          <cell r="I636">
            <v>2337</v>
          </cell>
          <cell r="J636">
            <v>845</v>
          </cell>
          <cell r="K636">
            <v>2278</v>
          </cell>
          <cell r="S636">
            <v>2278</v>
          </cell>
          <cell r="U636">
            <v>0.05</v>
          </cell>
          <cell r="V636" t="str">
            <v>저케</v>
          </cell>
          <cell r="W636">
            <v>6.4799999999999996E-2</v>
          </cell>
        </row>
        <row r="637">
          <cell r="A637">
            <v>637</v>
          </cell>
          <cell r="C637" t="str">
            <v>제어 케이블</v>
          </cell>
          <cell r="D637" t="str">
            <v>CVV-SB  2.0sq/15C</v>
          </cell>
          <cell r="E637" t="str">
            <v>m</v>
          </cell>
          <cell r="H637">
            <v>797</v>
          </cell>
          <cell r="I637">
            <v>2803</v>
          </cell>
          <cell r="J637">
            <v>845</v>
          </cell>
          <cell r="K637">
            <v>2733</v>
          </cell>
          <cell r="S637">
            <v>2733</v>
          </cell>
          <cell r="U637">
            <v>0.05</v>
          </cell>
          <cell r="V637" t="str">
            <v>저케</v>
          </cell>
          <cell r="W637">
            <v>7.5600000000000001E-2</v>
          </cell>
        </row>
        <row r="638">
          <cell r="A638">
            <v>638</v>
          </cell>
          <cell r="C638" t="str">
            <v>제어 케이블</v>
          </cell>
          <cell r="D638" t="str">
            <v>CVV-SB  2.0sq/17C</v>
          </cell>
          <cell r="E638" t="str">
            <v>m</v>
          </cell>
          <cell r="H638">
            <v>797</v>
          </cell>
          <cell r="I638">
            <v>3079</v>
          </cell>
          <cell r="J638">
            <v>845</v>
          </cell>
          <cell r="K638">
            <v>3002</v>
          </cell>
          <cell r="S638">
            <v>3002</v>
          </cell>
          <cell r="U638">
            <v>0.05</v>
          </cell>
          <cell r="V638" t="str">
            <v>저케</v>
          </cell>
          <cell r="W638">
            <v>8.2799999999999999E-2</v>
          </cell>
        </row>
        <row r="639">
          <cell r="A639">
            <v>639</v>
          </cell>
          <cell r="C639" t="str">
            <v>제어 케이블</v>
          </cell>
          <cell r="D639" t="str">
            <v>CVV-SB  2.0sq/19C</v>
          </cell>
          <cell r="E639" t="str">
            <v>m</v>
          </cell>
          <cell r="H639">
            <v>797</v>
          </cell>
          <cell r="I639">
            <v>3252</v>
          </cell>
          <cell r="J639">
            <v>845</v>
          </cell>
          <cell r="K639">
            <v>3171</v>
          </cell>
          <cell r="S639">
            <v>3171</v>
          </cell>
          <cell r="U639">
            <v>0.05</v>
          </cell>
          <cell r="V639" t="str">
            <v>저케</v>
          </cell>
          <cell r="W639">
            <v>8.6399999999999991E-2</v>
          </cell>
        </row>
        <row r="640">
          <cell r="A640">
            <v>640</v>
          </cell>
          <cell r="C640" t="str">
            <v>제어 케이블</v>
          </cell>
          <cell r="D640" t="str">
            <v>CVV-SB  2.0sq/22C</v>
          </cell>
          <cell r="E640" t="str">
            <v>m</v>
          </cell>
          <cell r="H640">
            <v>797</v>
          </cell>
          <cell r="I640">
            <v>3902</v>
          </cell>
          <cell r="J640">
            <v>845</v>
          </cell>
          <cell r="K640">
            <v>3804</v>
          </cell>
          <cell r="S640">
            <v>3804</v>
          </cell>
          <cell r="U640">
            <v>0.05</v>
          </cell>
          <cell r="V640" t="str">
            <v>저케</v>
          </cell>
          <cell r="W640">
            <v>9.4799999999999995E-2</v>
          </cell>
        </row>
        <row r="641">
          <cell r="A641">
            <v>641</v>
          </cell>
          <cell r="C641" t="str">
            <v>제어 케이블</v>
          </cell>
          <cell r="D641" t="str">
            <v>CVV-SB  2.0sq/24C</v>
          </cell>
          <cell r="E641" t="str">
            <v>m</v>
          </cell>
          <cell r="H641">
            <v>797</v>
          </cell>
          <cell r="I641">
            <v>3877</v>
          </cell>
          <cell r="J641">
            <v>845</v>
          </cell>
          <cell r="K641">
            <v>3780</v>
          </cell>
          <cell r="S641">
            <v>3780</v>
          </cell>
          <cell r="U641">
            <v>0.05</v>
          </cell>
          <cell r="V641" t="str">
            <v>저케</v>
          </cell>
          <cell r="W641">
            <v>0.1008</v>
          </cell>
        </row>
        <row r="642">
          <cell r="A642">
            <v>642</v>
          </cell>
          <cell r="C642" t="str">
            <v>제어 케이블</v>
          </cell>
          <cell r="D642" t="str">
            <v>CVV-SB  2.0sq/27C</v>
          </cell>
          <cell r="E642" t="str">
            <v>m</v>
          </cell>
          <cell r="H642">
            <v>797</v>
          </cell>
          <cell r="I642">
            <v>4250</v>
          </cell>
          <cell r="J642">
            <v>845</v>
          </cell>
          <cell r="K642">
            <v>3884</v>
          </cell>
          <cell r="S642">
            <v>3884</v>
          </cell>
          <cell r="U642">
            <v>0.05</v>
          </cell>
          <cell r="V642" t="str">
            <v>저케</v>
          </cell>
          <cell r="W642">
            <v>0.11399999999999999</v>
          </cell>
        </row>
        <row r="643">
          <cell r="A643">
            <v>643</v>
          </cell>
          <cell r="C643" t="str">
            <v>제어 케이블</v>
          </cell>
          <cell r="D643" t="str">
            <v>CVV-SB  2.0sq/30C</v>
          </cell>
          <cell r="E643" t="str">
            <v>m</v>
          </cell>
          <cell r="H643">
            <v>797</v>
          </cell>
          <cell r="I643">
            <v>4548</v>
          </cell>
          <cell r="J643">
            <v>845</v>
          </cell>
          <cell r="K643">
            <v>4434</v>
          </cell>
          <cell r="S643">
            <v>4434</v>
          </cell>
          <cell r="U643">
            <v>0.05</v>
          </cell>
          <cell r="V643" t="str">
            <v>저케</v>
          </cell>
          <cell r="W643">
            <v>0.1176</v>
          </cell>
        </row>
        <row r="644">
          <cell r="A644">
            <v>644</v>
          </cell>
          <cell r="S644" t="str">
            <v/>
          </cell>
        </row>
        <row r="645">
          <cell r="A645">
            <v>645</v>
          </cell>
          <cell r="C645" t="str">
            <v>제어 케이블</v>
          </cell>
          <cell r="D645" t="str">
            <v>CVV-SB  1.25sq/2C</v>
          </cell>
          <cell r="E645" t="str">
            <v>m</v>
          </cell>
          <cell r="H645">
            <v>797</v>
          </cell>
          <cell r="I645">
            <v>691</v>
          </cell>
          <cell r="J645">
            <v>845</v>
          </cell>
          <cell r="K645">
            <v>673</v>
          </cell>
          <cell r="S645">
            <v>673</v>
          </cell>
          <cell r="U645">
            <v>0.05</v>
          </cell>
          <cell r="V645" t="str">
            <v>저케</v>
          </cell>
          <cell r="W645">
            <v>1.6799999999999999E-2</v>
          </cell>
        </row>
        <row r="646">
          <cell r="A646">
            <v>646</v>
          </cell>
          <cell r="C646" t="str">
            <v>제어 케이블</v>
          </cell>
          <cell r="D646" t="str">
            <v>CVV-SB  3.5sq/2C</v>
          </cell>
          <cell r="E646" t="str">
            <v>m</v>
          </cell>
          <cell r="H646">
            <v>797</v>
          </cell>
          <cell r="I646">
            <v>1170</v>
          </cell>
          <cell r="J646">
            <v>845</v>
          </cell>
          <cell r="K646">
            <v>1141</v>
          </cell>
          <cell r="S646">
            <v>1141</v>
          </cell>
          <cell r="U646">
            <v>0.05</v>
          </cell>
          <cell r="V646" t="str">
            <v>저케</v>
          </cell>
          <cell r="W646">
            <v>1.9199999999999998E-2</v>
          </cell>
        </row>
        <row r="647">
          <cell r="A647">
            <v>647</v>
          </cell>
          <cell r="C647" t="str">
            <v>제어 케이블</v>
          </cell>
          <cell r="D647" t="str">
            <v>CVV-SB  3.5sq/3C</v>
          </cell>
          <cell r="E647" t="str">
            <v>m</v>
          </cell>
          <cell r="H647">
            <v>797</v>
          </cell>
          <cell r="I647">
            <v>1379</v>
          </cell>
          <cell r="J647">
            <v>845</v>
          </cell>
          <cell r="K647">
            <v>1345</v>
          </cell>
          <cell r="S647">
            <v>1345</v>
          </cell>
          <cell r="U647">
            <v>0.05</v>
          </cell>
          <cell r="V647" t="str">
            <v>저케</v>
          </cell>
          <cell r="W647">
            <v>2.6399999999999996E-2</v>
          </cell>
        </row>
        <row r="648">
          <cell r="A648">
            <v>648</v>
          </cell>
          <cell r="C648" t="str">
            <v>제어 케이블</v>
          </cell>
          <cell r="D648" t="str">
            <v>CVV-SB  3.5sq/4C</v>
          </cell>
          <cell r="E648" t="str">
            <v>m</v>
          </cell>
          <cell r="H648">
            <v>797</v>
          </cell>
          <cell r="I648">
            <v>1583</v>
          </cell>
          <cell r="J648">
            <v>845</v>
          </cell>
          <cell r="K648">
            <v>1544</v>
          </cell>
          <cell r="S648">
            <v>1544</v>
          </cell>
          <cell r="U648">
            <v>0.05</v>
          </cell>
          <cell r="V648" t="str">
            <v>저케</v>
          </cell>
          <cell r="W648">
            <v>3.4799999999999998E-2</v>
          </cell>
        </row>
        <row r="649">
          <cell r="A649">
            <v>649</v>
          </cell>
          <cell r="C649" t="str">
            <v>제어 케이블</v>
          </cell>
          <cell r="D649" t="str">
            <v>CVV-SB  3.5sq/5C</v>
          </cell>
          <cell r="E649" t="str">
            <v>m</v>
          </cell>
          <cell r="H649">
            <v>797</v>
          </cell>
          <cell r="I649">
            <v>1721</v>
          </cell>
          <cell r="J649">
            <v>845</v>
          </cell>
          <cell r="K649">
            <v>1678</v>
          </cell>
          <cell r="S649">
            <v>1678</v>
          </cell>
          <cell r="U649">
            <v>0.05</v>
          </cell>
          <cell r="V649" t="str">
            <v>저케</v>
          </cell>
          <cell r="W649">
            <v>4.0800000000000003E-2</v>
          </cell>
        </row>
        <row r="650">
          <cell r="A650">
            <v>650</v>
          </cell>
          <cell r="S650" t="str">
            <v/>
          </cell>
        </row>
        <row r="651">
          <cell r="A651">
            <v>651</v>
          </cell>
          <cell r="S651" t="str">
            <v/>
          </cell>
        </row>
        <row r="652">
          <cell r="A652">
            <v>652</v>
          </cell>
          <cell r="C652" t="str">
            <v>제어 케이블</v>
          </cell>
          <cell r="D652" t="str">
            <v>CVV-SB  5.5sq/2C</v>
          </cell>
          <cell r="E652" t="str">
            <v>m</v>
          </cell>
          <cell r="H652">
            <v>797</v>
          </cell>
          <cell r="I652">
            <v>1413</v>
          </cell>
          <cell r="J652">
            <v>845</v>
          </cell>
          <cell r="K652">
            <v>1379</v>
          </cell>
          <cell r="S652">
            <v>1379</v>
          </cell>
          <cell r="U652">
            <v>0.05</v>
          </cell>
          <cell r="V652" t="str">
            <v>저케</v>
          </cell>
          <cell r="W652">
            <v>2.1599999999999998E-2</v>
          </cell>
        </row>
        <row r="653">
          <cell r="A653">
            <v>653</v>
          </cell>
          <cell r="C653" t="str">
            <v>제어 케이블</v>
          </cell>
          <cell r="D653" t="str">
            <v>CVV-SB  5.5sq/3C</v>
          </cell>
          <cell r="E653" t="str">
            <v>m</v>
          </cell>
          <cell r="H653">
            <v>797</v>
          </cell>
          <cell r="I653">
            <v>1740</v>
          </cell>
          <cell r="J653">
            <v>845</v>
          </cell>
          <cell r="K653">
            <v>1696</v>
          </cell>
          <cell r="S653">
            <v>1696</v>
          </cell>
          <cell r="U653">
            <v>0.05</v>
          </cell>
          <cell r="V653" t="str">
            <v>저케</v>
          </cell>
          <cell r="W653">
            <v>3.1199999999999999E-2</v>
          </cell>
        </row>
        <row r="654">
          <cell r="A654">
            <v>654</v>
          </cell>
          <cell r="C654" t="str">
            <v>제어 케이블</v>
          </cell>
          <cell r="D654" t="str">
            <v>CVV-SB  5.5sq/4C</v>
          </cell>
          <cell r="E654" t="str">
            <v>m</v>
          </cell>
          <cell r="H654">
            <v>797</v>
          </cell>
          <cell r="I654">
            <v>2000</v>
          </cell>
          <cell r="J654">
            <v>845</v>
          </cell>
          <cell r="K654">
            <v>1950</v>
          </cell>
          <cell r="S654">
            <v>1950</v>
          </cell>
          <cell r="U654">
            <v>0.05</v>
          </cell>
          <cell r="V654" t="str">
            <v>저케</v>
          </cell>
          <cell r="W654">
            <v>4.0800000000000003E-2</v>
          </cell>
        </row>
        <row r="655">
          <cell r="A655">
            <v>655</v>
          </cell>
          <cell r="C655" t="str">
            <v>제어 케이블</v>
          </cell>
          <cell r="D655" t="str">
            <v>CVV-SB  5.5sq/5C</v>
          </cell>
          <cell r="E655" t="str">
            <v>m</v>
          </cell>
          <cell r="H655">
            <v>797</v>
          </cell>
          <cell r="I655">
            <v>2352</v>
          </cell>
          <cell r="J655">
            <v>845</v>
          </cell>
          <cell r="K655">
            <v>2293</v>
          </cell>
          <cell r="S655">
            <v>2293</v>
          </cell>
          <cell r="U655">
            <v>0.05</v>
          </cell>
          <cell r="V655" t="str">
            <v>저케</v>
          </cell>
          <cell r="W655">
            <v>4.6800000000000001E-2</v>
          </cell>
        </row>
        <row r="656">
          <cell r="A656">
            <v>656</v>
          </cell>
          <cell r="S656" t="str">
            <v/>
          </cell>
        </row>
        <row r="657">
          <cell r="A657">
            <v>657</v>
          </cell>
          <cell r="S657" t="str">
            <v/>
          </cell>
        </row>
        <row r="658">
          <cell r="A658">
            <v>658</v>
          </cell>
          <cell r="B658" t="str">
            <v>옥외</v>
          </cell>
          <cell r="C658" t="str">
            <v>제어 케이블</v>
          </cell>
          <cell r="D658" t="str">
            <v>CVV  2.0sq/2C</v>
          </cell>
          <cell r="E658" t="str">
            <v>m</v>
          </cell>
          <cell r="H658">
            <v>796</v>
          </cell>
          <cell r="I658">
            <v>450</v>
          </cell>
          <cell r="J658">
            <v>845</v>
          </cell>
          <cell r="K658">
            <v>463</v>
          </cell>
          <cell r="S658">
            <v>450</v>
          </cell>
          <cell r="U658">
            <v>0.03</v>
          </cell>
          <cell r="V658" t="str">
            <v>저케</v>
          </cell>
          <cell r="W658">
            <v>1.4E-2</v>
          </cell>
        </row>
        <row r="659">
          <cell r="A659">
            <v>659</v>
          </cell>
          <cell r="B659" t="str">
            <v>옥외</v>
          </cell>
          <cell r="C659" t="str">
            <v>제어 케이블</v>
          </cell>
          <cell r="D659" t="str">
            <v>CVV  2.0sq/3C</v>
          </cell>
          <cell r="E659" t="str">
            <v>m</v>
          </cell>
          <cell r="H659">
            <v>796</v>
          </cell>
          <cell r="I659">
            <v>550</v>
          </cell>
          <cell r="J659">
            <v>845</v>
          </cell>
          <cell r="K659">
            <v>565</v>
          </cell>
          <cell r="S659">
            <v>550</v>
          </cell>
          <cell r="U659">
            <v>0.03</v>
          </cell>
          <cell r="V659" t="str">
            <v>저케</v>
          </cell>
          <cell r="W659">
            <v>1.9E-2</v>
          </cell>
        </row>
        <row r="660">
          <cell r="A660">
            <v>660</v>
          </cell>
          <cell r="B660" t="str">
            <v>옥외</v>
          </cell>
          <cell r="C660" t="str">
            <v>제어 케이블</v>
          </cell>
          <cell r="D660" t="str">
            <v>CVV  2.0sq/4C</v>
          </cell>
          <cell r="E660" t="str">
            <v>m</v>
          </cell>
          <cell r="H660">
            <v>796</v>
          </cell>
          <cell r="I660">
            <v>670</v>
          </cell>
          <cell r="J660">
            <v>845</v>
          </cell>
          <cell r="K660">
            <v>690</v>
          </cell>
          <cell r="S660">
            <v>670</v>
          </cell>
          <cell r="U660">
            <v>0.03</v>
          </cell>
          <cell r="V660" t="str">
            <v>저케</v>
          </cell>
          <cell r="W660">
            <v>2.5999999999999999E-2</v>
          </cell>
        </row>
        <row r="661">
          <cell r="A661">
            <v>661</v>
          </cell>
          <cell r="B661" t="str">
            <v>옥외</v>
          </cell>
          <cell r="C661" t="str">
            <v>제어 케이블</v>
          </cell>
          <cell r="D661" t="str">
            <v>CVV  2.0sq/5C</v>
          </cell>
          <cell r="E661" t="str">
            <v>m</v>
          </cell>
          <cell r="H661">
            <v>796</v>
          </cell>
          <cell r="I661">
            <v>765</v>
          </cell>
          <cell r="J661">
            <v>845</v>
          </cell>
          <cell r="K661">
            <v>787</v>
          </cell>
          <cell r="S661">
            <v>765</v>
          </cell>
          <cell r="U661">
            <v>0.03</v>
          </cell>
          <cell r="V661" t="str">
            <v>저케</v>
          </cell>
          <cell r="W661">
            <v>3.2000000000000001E-2</v>
          </cell>
        </row>
        <row r="662">
          <cell r="A662">
            <v>662</v>
          </cell>
          <cell r="B662" t="str">
            <v>옥외</v>
          </cell>
          <cell r="C662" t="str">
            <v>제어 케이블</v>
          </cell>
          <cell r="D662" t="str">
            <v>CVV  2.0sq/6C</v>
          </cell>
          <cell r="E662" t="str">
            <v>m</v>
          </cell>
          <cell r="H662">
            <v>796</v>
          </cell>
          <cell r="I662">
            <v>884</v>
          </cell>
          <cell r="J662">
            <v>845</v>
          </cell>
          <cell r="K662">
            <v>909</v>
          </cell>
          <cell r="S662">
            <v>884</v>
          </cell>
          <cell r="U662">
            <v>0.03</v>
          </cell>
          <cell r="V662" t="str">
            <v>저케</v>
          </cell>
          <cell r="W662">
            <v>3.5000000000000003E-2</v>
          </cell>
        </row>
        <row r="663">
          <cell r="A663">
            <v>663</v>
          </cell>
          <cell r="B663" t="str">
            <v>옥외</v>
          </cell>
          <cell r="C663" t="str">
            <v>제어 케이블</v>
          </cell>
          <cell r="D663" t="str">
            <v>CVV  2.0sq/7C</v>
          </cell>
          <cell r="E663" t="str">
            <v>m</v>
          </cell>
          <cell r="H663">
            <v>796</v>
          </cell>
          <cell r="I663">
            <v>945</v>
          </cell>
          <cell r="J663">
            <v>845</v>
          </cell>
          <cell r="K663">
            <v>972</v>
          </cell>
          <cell r="S663">
            <v>945</v>
          </cell>
          <cell r="U663">
            <v>0.03</v>
          </cell>
          <cell r="V663" t="str">
            <v>저케</v>
          </cell>
          <cell r="W663">
            <v>3.9E-2</v>
          </cell>
        </row>
        <row r="664">
          <cell r="A664">
            <v>664</v>
          </cell>
          <cell r="B664" t="str">
            <v>옥외</v>
          </cell>
          <cell r="C664" t="str">
            <v>제어 케이블</v>
          </cell>
          <cell r="D664" t="str">
            <v>CVV  2.0sq/8C</v>
          </cell>
          <cell r="E664" t="str">
            <v>m</v>
          </cell>
          <cell r="H664">
            <v>796</v>
          </cell>
          <cell r="I664">
            <v>1178</v>
          </cell>
          <cell r="J664">
            <v>845</v>
          </cell>
          <cell r="K664">
            <v>1211</v>
          </cell>
          <cell r="S664">
            <v>1178</v>
          </cell>
          <cell r="U664">
            <v>0.03</v>
          </cell>
          <cell r="V664" t="str">
            <v>저케</v>
          </cell>
          <cell r="W664">
            <v>4.2000000000000003E-2</v>
          </cell>
        </row>
        <row r="665">
          <cell r="A665">
            <v>665</v>
          </cell>
          <cell r="B665" t="str">
            <v>옥외</v>
          </cell>
          <cell r="C665" t="str">
            <v>제어 케이블</v>
          </cell>
          <cell r="D665" t="str">
            <v>CVV  2.0sq/9C</v>
          </cell>
          <cell r="E665" t="str">
            <v>m</v>
          </cell>
          <cell r="H665">
            <v>796</v>
          </cell>
          <cell r="I665">
            <v>1283</v>
          </cell>
          <cell r="J665">
            <v>845</v>
          </cell>
          <cell r="K665">
            <v>1319</v>
          </cell>
          <cell r="S665">
            <v>1283</v>
          </cell>
          <cell r="U665">
            <v>0.03</v>
          </cell>
          <cell r="V665" t="str">
            <v>저케</v>
          </cell>
          <cell r="W665">
            <v>4.4999999999999998E-2</v>
          </cell>
        </row>
        <row r="666">
          <cell r="A666">
            <v>666</v>
          </cell>
          <cell r="B666" t="str">
            <v>옥외</v>
          </cell>
          <cell r="C666" t="str">
            <v>제어 케이블</v>
          </cell>
          <cell r="D666" t="str">
            <v>CVV  2.0sq/10C</v>
          </cell>
          <cell r="E666" t="str">
            <v>m</v>
          </cell>
          <cell r="H666">
            <v>796</v>
          </cell>
          <cell r="I666">
            <v>1472</v>
          </cell>
          <cell r="J666">
            <v>845</v>
          </cell>
          <cell r="K666">
            <v>1514</v>
          </cell>
          <cell r="S666">
            <v>1472</v>
          </cell>
          <cell r="U666">
            <v>0.03</v>
          </cell>
          <cell r="V666" t="str">
            <v>저케</v>
          </cell>
          <cell r="W666">
            <v>4.8000000000000001E-2</v>
          </cell>
        </row>
        <row r="667">
          <cell r="A667">
            <v>667</v>
          </cell>
          <cell r="B667" t="str">
            <v>옥외</v>
          </cell>
          <cell r="C667" t="str">
            <v>제어 케이블</v>
          </cell>
          <cell r="D667" t="str">
            <v>CVV  2.0sq/12C</v>
          </cell>
          <cell r="E667" t="str">
            <v>m</v>
          </cell>
          <cell r="H667">
            <v>796</v>
          </cell>
          <cell r="I667">
            <v>1632</v>
          </cell>
          <cell r="J667">
            <v>845</v>
          </cell>
          <cell r="K667">
            <v>1679</v>
          </cell>
          <cell r="S667">
            <v>1632</v>
          </cell>
          <cell r="U667">
            <v>0.03</v>
          </cell>
          <cell r="V667" t="str">
            <v>저케</v>
          </cell>
          <cell r="W667">
            <v>5.3999999999999999E-2</v>
          </cell>
        </row>
        <row r="668">
          <cell r="A668">
            <v>668</v>
          </cell>
          <cell r="B668" t="str">
            <v>옥외</v>
          </cell>
          <cell r="C668" t="str">
            <v>제어 케이블</v>
          </cell>
          <cell r="D668" t="str">
            <v>CVV  2.0sq/15C</v>
          </cell>
          <cell r="E668" t="str">
            <v>m</v>
          </cell>
          <cell r="H668">
            <v>796</v>
          </cell>
          <cell r="I668">
            <v>2114</v>
          </cell>
          <cell r="J668">
            <v>845</v>
          </cell>
          <cell r="K668">
            <v>2175</v>
          </cell>
          <cell r="S668">
            <v>2114</v>
          </cell>
          <cell r="U668">
            <v>0.03</v>
          </cell>
          <cell r="V668" t="str">
            <v>저케</v>
          </cell>
          <cell r="W668">
            <v>6.3E-2</v>
          </cell>
        </row>
        <row r="669">
          <cell r="A669">
            <v>669</v>
          </cell>
          <cell r="B669" t="str">
            <v>옥외</v>
          </cell>
          <cell r="C669" t="str">
            <v>제어 케이블</v>
          </cell>
          <cell r="D669" t="str">
            <v>CVV  2.0sq/19C</v>
          </cell>
          <cell r="E669" t="str">
            <v>m</v>
          </cell>
          <cell r="H669">
            <v>796</v>
          </cell>
          <cell r="I669">
            <v>2390</v>
          </cell>
          <cell r="J669">
            <v>845</v>
          </cell>
          <cell r="K669">
            <v>2459</v>
          </cell>
          <cell r="S669">
            <v>2390</v>
          </cell>
          <cell r="U669">
            <v>0.03</v>
          </cell>
          <cell r="V669" t="str">
            <v>저케</v>
          </cell>
          <cell r="W669">
            <v>7.1999999999999995E-2</v>
          </cell>
        </row>
        <row r="670">
          <cell r="A670">
            <v>670</v>
          </cell>
          <cell r="B670" t="str">
            <v>옥외</v>
          </cell>
          <cell r="C670" t="str">
            <v>제어 케이블</v>
          </cell>
          <cell r="D670" t="str">
            <v>CVV  2.0sq/24C</v>
          </cell>
          <cell r="E670" t="str">
            <v>m</v>
          </cell>
          <cell r="H670">
            <v>796</v>
          </cell>
          <cell r="I670">
            <v>3021</v>
          </cell>
          <cell r="J670">
            <v>845</v>
          </cell>
          <cell r="K670">
            <v>3108</v>
          </cell>
          <cell r="S670">
            <v>3021</v>
          </cell>
          <cell r="U670">
            <v>0.03</v>
          </cell>
          <cell r="V670" t="str">
            <v>저케</v>
          </cell>
          <cell r="W670">
            <v>8.4000000000000005E-2</v>
          </cell>
        </row>
        <row r="671">
          <cell r="A671">
            <v>671</v>
          </cell>
          <cell r="B671" t="str">
            <v>옥외</v>
          </cell>
          <cell r="C671" t="str">
            <v>제어 케이블</v>
          </cell>
          <cell r="D671" t="str">
            <v>CVV  2.0sq/27C</v>
          </cell>
          <cell r="E671" t="str">
            <v>m</v>
          </cell>
          <cell r="H671">
            <v>796</v>
          </cell>
          <cell r="I671">
            <v>3297</v>
          </cell>
          <cell r="J671">
            <v>845</v>
          </cell>
          <cell r="K671">
            <v>3391</v>
          </cell>
          <cell r="S671">
            <v>3297</v>
          </cell>
          <cell r="U671">
            <v>0.03</v>
          </cell>
          <cell r="V671" t="str">
            <v>저케</v>
          </cell>
          <cell r="W671">
            <v>9.0999999999999998E-2</v>
          </cell>
        </row>
        <row r="672">
          <cell r="A672">
            <v>672</v>
          </cell>
          <cell r="B672" t="str">
            <v>옥외</v>
          </cell>
          <cell r="C672" t="str">
            <v>제어 케이블</v>
          </cell>
          <cell r="D672" t="str">
            <v>CVV  2.0sq/30C</v>
          </cell>
          <cell r="E672" t="str">
            <v>m</v>
          </cell>
          <cell r="H672">
            <v>796</v>
          </cell>
          <cell r="I672">
            <v>3689</v>
          </cell>
          <cell r="J672">
            <v>845</v>
          </cell>
          <cell r="K672">
            <v>3795</v>
          </cell>
          <cell r="S672">
            <v>3689</v>
          </cell>
          <cell r="U672">
            <v>0.03</v>
          </cell>
          <cell r="V672" t="str">
            <v>저케</v>
          </cell>
          <cell r="W672">
            <v>9.8000000000000004E-2</v>
          </cell>
        </row>
        <row r="673">
          <cell r="A673">
            <v>673</v>
          </cell>
          <cell r="S673" t="str">
            <v/>
          </cell>
        </row>
        <row r="674">
          <cell r="A674">
            <v>674</v>
          </cell>
          <cell r="S674" t="str">
            <v/>
          </cell>
        </row>
        <row r="675">
          <cell r="A675">
            <v>675</v>
          </cell>
          <cell r="B675" t="str">
            <v>옥외</v>
          </cell>
          <cell r="C675" t="str">
            <v>제어 케이블</v>
          </cell>
          <cell r="D675" t="str">
            <v>CVV  3.5sq/2C</v>
          </cell>
          <cell r="E675" t="str">
            <v>m</v>
          </cell>
          <cell r="H675">
            <v>796</v>
          </cell>
          <cell r="I675">
            <v>659</v>
          </cell>
          <cell r="J675">
            <v>845</v>
          </cell>
          <cell r="K675">
            <v>678</v>
          </cell>
          <cell r="S675">
            <v>659</v>
          </cell>
          <cell r="U675">
            <v>0.03</v>
          </cell>
          <cell r="V675" t="str">
            <v>저케</v>
          </cell>
          <cell r="W675">
            <v>1.6E-2</v>
          </cell>
        </row>
        <row r="676">
          <cell r="A676">
            <v>676</v>
          </cell>
          <cell r="B676" t="str">
            <v>옥외</v>
          </cell>
          <cell r="C676" t="str">
            <v>제어 케이블</v>
          </cell>
          <cell r="D676" t="str">
            <v>CVV  3.5sq/3C</v>
          </cell>
          <cell r="E676" t="str">
            <v>m</v>
          </cell>
          <cell r="H676">
            <v>796</v>
          </cell>
          <cell r="I676">
            <v>812</v>
          </cell>
          <cell r="J676">
            <v>845</v>
          </cell>
          <cell r="K676">
            <v>835</v>
          </cell>
          <cell r="S676">
            <v>812</v>
          </cell>
          <cell r="U676">
            <v>0.03</v>
          </cell>
          <cell r="V676" t="str">
            <v>저케</v>
          </cell>
          <cell r="W676">
            <v>2.1999999999999999E-2</v>
          </cell>
        </row>
        <row r="677">
          <cell r="A677">
            <v>677</v>
          </cell>
          <cell r="B677" t="str">
            <v>옥외</v>
          </cell>
          <cell r="C677" t="str">
            <v>제어 케이블</v>
          </cell>
          <cell r="D677" t="str">
            <v>CVV  3.5sq/4C</v>
          </cell>
          <cell r="E677" t="str">
            <v>m</v>
          </cell>
          <cell r="H677">
            <v>796</v>
          </cell>
          <cell r="I677">
            <v>971</v>
          </cell>
          <cell r="J677">
            <v>845</v>
          </cell>
          <cell r="K677">
            <v>999</v>
          </cell>
          <cell r="S677">
            <v>971</v>
          </cell>
          <cell r="U677">
            <v>0.03</v>
          </cell>
          <cell r="V677" t="str">
            <v>저케</v>
          </cell>
          <cell r="W677">
            <v>2.9000000000000001E-2</v>
          </cell>
        </row>
        <row r="678">
          <cell r="A678">
            <v>678</v>
          </cell>
          <cell r="B678" t="str">
            <v>옥외</v>
          </cell>
          <cell r="C678" t="str">
            <v>제어 케이블</v>
          </cell>
          <cell r="D678" t="str">
            <v>CVV  3.5sq/5C</v>
          </cell>
          <cell r="E678" t="str">
            <v>m</v>
          </cell>
          <cell r="H678">
            <v>796</v>
          </cell>
          <cell r="I678">
            <v>1137</v>
          </cell>
          <cell r="J678">
            <v>845</v>
          </cell>
          <cell r="K678">
            <v>1169</v>
          </cell>
          <cell r="S678">
            <v>1137</v>
          </cell>
          <cell r="U678">
            <v>0.03</v>
          </cell>
          <cell r="V678" t="str">
            <v>저케</v>
          </cell>
          <cell r="W678">
            <v>3.4000000000000002E-2</v>
          </cell>
        </row>
        <row r="679">
          <cell r="A679">
            <v>679</v>
          </cell>
          <cell r="B679" t="str">
            <v>옥외</v>
          </cell>
          <cell r="C679" t="str">
            <v>제어 케이블</v>
          </cell>
          <cell r="D679" t="str">
            <v>CVV  3.5sq/12C</v>
          </cell>
          <cell r="E679" t="str">
            <v>m</v>
          </cell>
          <cell r="H679">
            <v>796</v>
          </cell>
          <cell r="I679">
            <v>2440</v>
          </cell>
          <cell r="J679">
            <v>845</v>
          </cell>
          <cell r="K679">
            <v>2509</v>
          </cell>
          <cell r="S679">
            <v>2440</v>
          </cell>
          <cell r="U679">
            <v>0.03</v>
          </cell>
          <cell r="V679" t="str">
            <v>저케</v>
          </cell>
          <cell r="W679">
            <v>5.8000000000000003E-2</v>
          </cell>
        </row>
        <row r="680">
          <cell r="A680">
            <v>680</v>
          </cell>
          <cell r="S680" t="str">
            <v/>
          </cell>
        </row>
        <row r="681">
          <cell r="A681">
            <v>681</v>
          </cell>
          <cell r="B681" t="str">
            <v>옥외</v>
          </cell>
          <cell r="C681" t="str">
            <v>제어 케이블</v>
          </cell>
          <cell r="D681" t="str">
            <v>CVV  5.5sq/2C</v>
          </cell>
          <cell r="E681" t="str">
            <v>m</v>
          </cell>
          <cell r="H681">
            <v>796</v>
          </cell>
          <cell r="I681">
            <v>828</v>
          </cell>
          <cell r="J681">
            <v>845</v>
          </cell>
          <cell r="K681">
            <v>852</v>
          </cell>
          <cell r="S681">
            <v>828</v>
          </cell>
          <cell r="U681">
            <v>0.03</v>
          </cell>
          <cell r="V681" t="str">
            <v>저케</v>
          </cell>
          <cell r="W681">
            <v>1.7999999999999999E-2</v>
          </cell>
        </row>
        <row r="682">
          <cell r="A682">
            <v>682</v>
          </cell>
          <cell r="B682" t="str">
            <v>옥외</v>
          </cell>
          <cell r="C682" t="str">
            <v>제어 케이블</v>
          </cell>
          <cell r="D682" t="str">
            <v>CVV  5.5sq/3C</v>
          </cell>
          <cell r="E682" t="str">
            <v>m</v>
          </cell>
          <cell r="H682">
            <v>796</v>
          </cell>
          <cell r="I682">
            <v>1083</v>
          </cell>
          <cell r="J682">
            <v>845</v>
          </cell>
          <cell r="K682">
            <v>1114</v>
          </cell>
          <cell r="S682">
            <v>1083</v>
          </cell>
          <cell r="U682">
            <v>0.03</v>
          </cell>
          <cell r="V682" t="str">
            <v>저케</v>
          </cell>
          <cell r="W682">
            <v>2.5999999999999999E-2</v>
          </cell>
        </row>
        <row r="683">
          <cell r="A683">
            <v>683</v>
          </cell>
          <cell r="B683" t="str">
            <v>옥외</v>
          </cell>
          <cell r="C683" t="str">
            <v>제어 케이블</v>
          </cell>
          <cell r="D683" t="str">
            <v>CVV  5.5sq/4C</v>
          </cell>
          <cell r="E683" t="str">
            <v>m</v>
          </cell>
          <cell r="H683">
            <v>796</v>
          </cell>
          <cell r="I683">
            <v>1345</v>
          </cell>
          <cell r="J683">
            <v>845</v>
          </cell>
          <cell r="K683">
            <v>1383</v>
          </cell>
          <cell r="S683">
            <v>1345</v>
          </cell>
          <cell r="U683">
            <v>0.03</v>
          </cell>
          <cell r="V683" t="str">
            <v>저케</v>
          </cell>
          <cell r="W683">
            <v>3.4000000000000002E-2</v>
          </cell>
        </row>
        <row r="684">
          <cell r="A684">
            <v>684</v>
          </cell>
          <cell r="B684" t="str">
            <v>옥외</v>
          </cell>
          <cell r="C684" t="str">
            <v>제어 케이블</v>
          </cell>
          <cell r="D684" t="str">
            <v>CVV  5.5sq/5C</v>
          </cell>
          <cell r="E684" t="str">
            <v>m</v>
          </cell>
          <cell r="H684">
            <v>796</v>
          </cell>
          <cell r="I684">
            <v>1628</v>
          </cell>
          <cell r="J684">
            <v>845</v>
          </cell>
          <cell r="K684">
            <v>1675</v>
          </cell>
          <cell r="S684">
            <v>1628</v>
          </cell>
          <cell r="U684">
            <v>0.03</v>
          </cell>
          <cell r="V684" t="str">
            <v>저케</v>
          </cell>
          <cell r="W684">
            <v>3.9E-2</v>
          </cell>
        </row>
        <row r="685">
          <cell r="A685">
            <v>685</v>
          </cell>
          <cell r="S685" t="str">
            <v/>
          </cell>
        </row>
        <row r="686">
          <cell r="A686">
            <v>686</v>
          </cell>
          <cell r="S686" t="str">
            <v/>
          </cell>
        </row>
        <row r="687">
          <cell r="A687">
            <v>687</v>
          </cell>
          <cell r="B687" t="str">
            <v>옥외</v>
          </cell>
          <cell r="C687" t="str">
            <v>제어 케이블</v>
          </cell>
          <cell r="D687" t="str">
            <v>CVV-S  2.0sq/2C</v>
          </cell>
          <cell r="E687" t="str">
            <v>m</v>
          </cell>
          <cell r="H687">
            <v>797</v>
          </cell>
          <cell r="I687">
            <v>711</v>
          </cell>
          <cell r="J687">
            <v>845</v>
          </cell>
          <cell r="K687">
            <v>693</v>
          </cell>
          <cell r="S687">
            <v>693</v>
          </cell>
          <cell r="U687">
            <v>0.03</v>
          </cell>
          <cell r="V687" t="str">
            <v>저케</v>
          </cell>
          <cell r="W687">
            <v>1.6799999999999999E-2</v>
          </cell>
        </row>
        <row r="688">
          <cell r="A688">
            <v>688</v>
          </cell>
          <cell r="B688" t="str">
            <v>옥외</v>
          </cell>
          <cell r="C688" t="str">
            <v>제어 케이블</v>
          </cell>
          <cell r="D688" t="str">
            <v>CVV-S  2.0sq/3C</v>
          </cell>
          <cell r="E688" t="str">
            <v>m</v>
          </cell>
          <cell r="H688">
            <v>797</v>
          </cell>
          <cell r="I688">
            <v>823</v>
          </cell>
          <cell r="J688">
            <v>845</v>
          </cell>
          <cell r="K688">
            <v>802</v>
          </cell>
          <cell r="S688">
            <v>802</v>
          </cell>
          <cell r="U688">
            <v>0.03</v>
          </cell>
          <cell r="V688" t="str">
            <v>저케</v>
          </cell>
          <cell r="W688">
            <v>2.2799999999999997E-2</v>
          </cell>
        </row>
        <row r="689">
          <cell r="A689">
            <v>689</v>
          </cell>
          <cell r="B689" t="str">
            <v>옥외</v>
          </cell>
          <cell r="C689" t="str">
            <v>제어 케이블</v>
          </cell>
          <cell r="D689" t="str">
            <v>CVV-S  2.0sq/4C</v>
          </cell>
          <cell r="E689" t="str">
            <v>m</v>
          </cell>
          <cell r="H689">
            <v>797</v>
          </cell>
          <cell r="I689">
            <v>954</v>
          </cell>
          <cell r="J689">
            <v>845</v>
          </cell>
          <cell r="K689">
            <v>930</v>
          </cell>
          <cell r="S689">
            <v>930</v>
          </cell>
          <cell r="U689">
            <v>0.03</v>
          </cell>
          <cell r="V689" t="str">
            <v>저케</v>
          </cell>
          <cell r="W689">
            <v>3.1199999999999999E-2</v>
          </cell>
        </row>
        <row r="690">
          <cell r="A690">
            <v>690</v>
          </cell>
          <cell r="B690" t="str">
            <v>옥외</v>
          </cell>
          <cell r="C690" t="str">
            <v>제어 케이블</v>
          </cell>
          <cell r="D690" t="str">
            <v>CVV-S  2.0sq/5C</v>
          </cell>
          <cell r="E690" t="str">
            <v>m</v>
          </cell>
          <cell r="H690">
            <v>797</v>
          </cell>
          <cell r="I690">
            <v>1076</v>
          </cell>
          <cell r="J690">
            <v>845</v>
          </cell>
          <cell r="K690">
            <v>1049</v>
          </cell>
          <cell r="S690">
            <v>1049</v>
          </cell>
          <cell r="U690">
            <v>0.03</v>
          </cell>
          <cell r="V690" t="str">
            <v>저케</v>
          </cell>
          <cell r="W690">
            <v>3.8399999999999997E-2</v>
          </cell>
        </row>
        <row r="691">
          <cell r="A691">
            <v>691</v>
          </cell>
          <cell r="B691" t="str">
            <v>옥외</v>
          </cell>
          <cell r="C691" t="str">
            <v>제어 케이블</v>
          </cell>
          <cell r="D691" t="str">
            <v>CVV-S  2.0sq/6C</v>
          </cell>
          <cell r="E691" t="str">
            <v>m</v>
          </cell>
          <cell r="H691">
            <v>797</v>
          </cell>
          <cell r="I691">
            <v>1218</v>
          </cell>
          <cell r="J691">
            <v>845</v>
          </cell>
          <cell r="K691">
            <v>1188</v>
          </cell>
          <cell r="S691">
            <v>1188</v>
          </cell>
          <cell r="U691">
            <v>0.03</v>
          </cell>
          <cell r="V691" t="str">
            <v>저케</v>
          </cell>
          <cell r="W691">
            <v>4.2000000000000003E-2</v>
          </cell>
        </row>
        <row r="692">
          <cell r="A692">
            <v>692</v>
          </cell>
          <cell r="B692" t="str">
            <v>옥외</v>
          </cell>
          <cell r="C692" t="str">
            <v>제어 케이블</v>
          </cell>
          <cell r="D692" t="str">
            <v>CVV-S  2.0sq/7C</v>
          </cell>
          <cell r="E692" t="str">
            <v>m</v>
          </cell>
          <cell r="H692">
            <v>797</v>
          </cell>
          <cell r="I692">
            <v>1292</v>
          </cell>
          <cell r="J692">
            <v>845</v>
          </cell>
          <cell r="K692">
            <v>1261</v>
          </cell>
          <cell r="S692">
            <v>1261</v>
          </cell>
          <cell r="U692">
            <v>0.03</v>
          </cell>
          <cell r="V692" t="str">
            <v>저케</v>
          </cell>
          <cell r="W692">
            <v>4.6800000000000001E-2</v>
          </cell>
        </row>
        <row r="693">
          <cell r="A693">
            <v>693</v>
          </cell>
          <cell r="B693" t="str">
            <v>옥외</v>
          </cell>
          <cell r="C693" t="str">
            <v>제어 케이블</v>
          </cell>
          <cell r="D693" t="str">
            <v>CVV-S  2.0sq/9C</v>
          </cell>
          <cell r="E693" t="str">
            <v>m</v>
          </cell>
          <cell r="H693">
            <v>797</v>
          </cell>
          <cell r="I693">
            <v>1621</v>
          </cell>
          <cell r="J693">
            <v>845</v>
          </cell>
          <cell r="K693">
            <v>1581</v>
          </cell>
          <cell r="S693">
            <v>1581</v>
          </cell>
          <cell r="U693">
            <v>0.03</v>
          </cell>
          <cell r="V693" t="str">
            <v>저케</v>
          </cell>
          <cell r="W693">
            <v>5.3999999999999999E-2</v>
          </cell>
        </row>
        <row r="694">
          <cell r="A694">
            <v>694</v>
          </cell>
          <cell r="B694" t="str">
            <v>옥외</v>
          </cell>
          <cell r="C694" t="str">
            <v>제어 케이블</v>
          </cell>
          <cell r="D694" t="str">
            <v>CVV-S  2.0sq/10C</v>
          </cell>
          <cell r="E694" t="str">
            <v>m</v>
          </cell>
          <cell r="H694">
            <v>797</v>
          </cell>
          <cell r="I694">
            <v>1842</v>
          </cell>
          <cell r="J694">
            <v>845</v>
          </cell>
          <cell r="K694">
            <v>1796</v>
          </cell>
          <cell r="S694">
            <v>1796</v>
          </cell>
          <cell r="U694">
            <v>0.03</v>
          </cell>
          <cell r="V694" t="str">
            <v>저케</v>
          </cell>
          <cell r="W694">
            <v>5.7599999999999998E-2</v>
          </cell>
        </row>
        <row r="695">
          <cell r="A695">
            <v>695</v>
          </cell>
          <cell r="B695" t="str">
            <v>옥외</v>
          </cell>
          <cell r="C695" t="str">
            <v>제어 케이블</v>
          </cell>
          <cell r="D695" t="str">
            <v>CVV-S  2.0sq/12C</v>
          </cell>
          <cell r="E695" t="str">
            <v>m</v>
          </cell>
          <cell r="H695">
            <v>797</v>
          </cell>
          <cell r="I695">
            <v>2076</v>
          </cell>
          <cell r="J695">
            <v>845</v>
          </cell>
          <cell r="K695">
            <v>2025</v>
          </cell>
          <cell r="S695">
            <v>2025</v>
          </cell>
          <cell r="U695">
            <v>0.03</v>
          </cell>
          <cell r="V695" t="str">
            <v>저케</v>
          </cell>
          <cell r="W695">
            <v>6.4799999999999996E-2</v>
          </cell>
        </row>
        <row r="696">
          <cell r="A696">
            <v>696</v>
          </cell>
          <cell r="B696" t="str">
            <v>옥외</v>
          </cell>
          <cell r="C696" t="str">
            <v>제어 케이블</v>
          </cell>
          <cell r="D696" t="str">
            <v>CVV-S  2.0sq/15C</v>
          </cell>
          <cell r="E696" t="str">
            <v>m</v>
          </cell>
          <cell r="H696">
            <v>797</v>
          </cell>
          <cell r="I696">
            <v>2419</v>
          </cell>
          <cell r="J696">
            <v>845</v>
          </cell>
          <cell r="K696">
            <v>2358</v>
          </cell>
          <cell r="S696">
            <v>2358</v>
          </cell>
          <cell r="U696">
            <v>0.03</v>
          </cell>
          <cell r="V696" t="str">
            <v>저케</v>
          </cell>
          <cell r="W696">
            <v>7.5600000000000001E-2</v>
          </cell>
        </row>
        <row r="697">
          <cell r="A697">
            <v>697</v>
          </cell>
          <cell r="B697" t="str">
            <v>옥외</v>
          </cell>
          <cell r="C697" t="str">
            <v>제어 케이블</v>
          </cell>
          <cell r="D697" t="str">
            <v>CVV-S  2.0sq/17C</v>
          </cell>
          <cell r="E697" t="str">
            <v>m</v>
          </cell>
          <cell r="H697">
            <v>797</v>
          </cell>
          <cell r="I697">
            <v>2634</v>
          </cell>
          <cell r="J697">
            <v>845</v>
          </cell>
          <cell r="K697">
            <v>2569</v>
          </cell>
          <cell r="S697">
            <v>2569</v>
          </cell>
          <cell r="U697">
            <v>0.03</v>
          </cell>
          <cell r="V697" t="str">
            <v>저케</v>
          </cell>
          <cell r="W697">
            <v>8.6399999999999991E-2</v>
          </cell>
        </row>
        <row r="698">
          <cell r="A698">
            <v>698</v>
          </cell>
          <cell r="B698" t="str">
            <v>옥외</v>
          </cell>
          <cell r="C698" t="str">
            <v>제어 케이블</v>
          </cell>
          <cell r="D698" t="str">
            <v>CVV-S  2.0sq/19C</v>
          </cell>
          <cell r="E698" t="str">
            <v>m</v>
          </cell>
          <cell r="H698">
            <v>797</v>
          </cell>
          <cell r="I698">
            <v>2833</v>
          </cell>
          <cell r="J698">
            <v>845</v>
          </cell>
          <cell r="K698">
            <v>2763</v>
          </cell>
          <cell r="S698">
            <v>2763</v>
          </cell>
          <cell r="U698">
            <v>0.03</v>
          </cell>
          <cell r="V698" t="str">
            <v>저케</v>
          </cell>
          <cell r="W698">
            <v>8.6399999999999991E-2</v>
          </cell>
        </row>
        <row r="699">
          <cell r="A699">
            <v>699</v>
          </cell>
          <cell r="B699" t="str">
            <v>옥외</v>
          </cell>
          <cell r="C699" t="str">
            <v>제어 케이블</v>
          </cell>
          <cell r="D699" t="str">
            <v>CVV-S  2.0sq/20C</v>
          </cell>
          <cell r="E699" t="str">
            <v>m</v>
          </cell>
          <cell r="H699">
            <v>797</v>
          </cell>
          <cell r="I699">
            <v>3007</v>
          </cell>
          <cell r="J699">
            <v>845</v>
          </cell>
          <cell r="K699">
            <v>2932</v>
          </cell>
          <cell r="S699">
            <v>2932</v>
          </cell>
          <cell r="U699">
            <v>0.03</v>
          </cell>
          <cell r="V699" t="str">
            <v>저케</v>
          </cell>
          <cell r="W699">
            <v>0.1008</v>
          </cell>
        </row>
        <row r="700">
          <cell r="A700">
            <v>700</v>
          </cell>
          <cell r="B700" t="str">
            <v>옥외</v>
          </cell>
          <cell r="C700" t="str">
            <v>제어 케이블</v>
          </cell>
          <cell r="D700" t="str">
            <v>CVV-S  2.0sq/24C</v>
          </cell>
          <cell r="E700" t="str">
            <v>m</v>
          </cell>
          <cell r="H700">
            <v>797</v>
          </cell>
          <cell r="I700">
            <v>3724</v>
          </cell>
          <cell r="J700">
            <v>845</v>
          </cell>
          <cell r="K700">
            <v>3629</v>
          </cell>
          <cell r="S700">
            <v>3629</v>
          </cell>
          <cell r="U700">
            <v>0.03</v>
          </cell>
          <cell r="V700" t="str">
            <v>저케</v>
          </cell>
          <cell r="W700">
            <v>0.1008</v>
          </cell>
        </row>
        <row r="701">
          <cell r="A701">
            <v>701</v>
          </cell>
          <cell r="B701" t="str">
            <v>옥외</v>
          </cell>
          <cell r="C701" t="str">
            <v>제어 케이블</v>
          </cell>
          <cell r="D701" t="str">
            <v>CVV-S  2.0sq/27C</v>
          </cell>
          <cell r="E701" t="str">
            <v>m</v>
          </cell>
          <cell r="H701">
            <v>797</v>
          </cell>
          <cell r="I701">
            <v>3996</v>
          </cell>
          <cell r="J701">
            <v>845</v>
          </cell>
          <cell r="K701">
            <v>3895</v>
          </cell>
          <cell r="S701">
            <v>3895</v>
          </cell>
          <cell r="U701">
            <v>0.03</v>
          </cell>
          <cell r="V701" t="str">
            <v>저케</v>
          </cell>
          <cell r="W701">
            <v>0.10919999999999999</v>
          </cell>
        </row>
        <row r="702">
          <cell r="A702">
            <v>702</v>
          </cell>
          <cell r="B702" t="str">
            <v>옥외</v>
          </cell>
          <cell r="C702" t="str">
            <v>제어 케이블</v>
          </cell>
          <cell r="D702" t="str">
            <v>CVV-S  2.0sq/30C</v>
          </cell>
          <cell r="E702" t="str">
            <v>m</v>
          </cell>
          <cell r="H702">
            <v>797</v>
          </cell>
          <cell r="I702">
            <v>4421</v>
          </cell>
          <cell r="J702">
            <v>845</v>
          </cell>
          <cell r="K702">
            <v>4309</v>
          </cell>
          <cell r="S702">
            <v>4309</v>
          </cell>
          <cell r="U702">
            <v>0.03</v>
          </cell>
          <cell r="V702" t="str">
            <v>저케</v>
          </cell>
          <cell r="W702">
            <v>0.1176</v>
          </cell>
        </row>
        <row r="703">
          <cell r="A703">
            <v>703</v>
          </cell>
          <cell r="S703" t="str">
            <v/>
          </cell>
        </row>
        <row r="704">
          <cell r="A704">
            <v>704</v>
          </cell>
          <cell r="S704" t="str">
            <v/>
          </cell>
        </row>
        <row r="705">
          <cell r="A705">
            <v>705</v>
          </cell>
          <cell r="B705" t="str">
            <v>옥외</v>
          </cell>
          <cell r="C705" t="str">
            <v>제어 케이블</v>
          </cell>
          <cell r="D705" t="str">
            <v>CVV-S  3.5sq/2C</v>
          </cell>
          <cell r="E705" t="str">
            <v>m</v>
          </cell>
          <cell r="H705">
            <v>797</v>
          </cell>
          <cell r="I705">
            <v>878</v>
          </cell>
          <cell r="J705">
            <v>845</v>
          </cell>
          <cell r="K705">
            <v>857</v>
          </cell>
          <cell r="S705">
            <v>857</v>
          </cell>
          <cell r="U705">
            <v>0.03</v>
          </cell>
          <cell r="V705" t="str">
            <v>저케</v>
          </cell>
          <cell r="W705">
            <v>1.9199999999999998E-2</v>
          </cell>
        </row>
        <row r="706">
          <cell r="A706">
            <v>706</v>
          </cell>
          <cell r="B706" t="str">
            <v>옥외</v>
          </cell>
          <cell r="C706" t="str">
            <v>제어 케이블</v>
          </cell>
          <cell r="D706" t="str">
            <v>CVV-S  3.5sq/3C</v>
          </cell>
          <cell r="E706" t="str">
            <v>m</v>
          </cell>
          <cell r="H706">
            <v>797</v>
          </cell>
          <cell r="I706">
            <v>1050</v>
          </cell>
          <cell r="J706">
            <v>845</v>
          </cell>
          <cell r="K706">
            <v>1024</v>
          </cell>
          <cell r="S706">
            <v>1024</v>
          </cell>
          <cell r="U706">
            <v>0.03</v>
          </cell>
          <cell r="V706" t="str">
            <v>저케</v>
          </cell>
          <cell r="W706">
            <v>2.6399999999999996E-2</v>
          </cell>
        </row>
        <row r="707">
          <cell r="A707">
            <v>707</v>
          </cell>
          <cell r="B707" t="str">
            <v>옥외</v>
          </cell>
          <cell r="C707" t="str">
            <v>제어 케이블</v>
          </cell>
          <cell r="D707" t="str">
            <v>CVV-S  3.5sq/4C</v>
          </cell>
          <cell r="E707" t="str">
            <v>m</v>
          </cell>
          <cell r="H707">
            <v>797</v>
          </cell>
          <cell r="I707">
            <v>1256</v>
          </cell>
          <cell r="J707">
            <v>845</v>
          </cell>
          <cell r="K707">
            <v>1223</v>
          </cell>
          <cell r="S707">
            <v>1223</v>
          </cell>
          <cell r="U707">
            <v>0.03</v>
          </cell>
          <cell r="V707" t="str">
            <v>저케</v>
          </cell>
          <cell r="W707">
            <v>3.4799999999999998E-2</v>
          </cell>
        </row>
        <row r="708">
          <cell r="A708">
            <v>708</v>
          </cell>
          <cell r="B708" t="str">
            <v>옥외</v>
          </cell>
          <cell r="C708" t="str">
            <v>제어 케이블</v>
          </cell>
          <cell r="D708" t="str">
            <v>CVV-S  3.5sq/5C</v>
          </cell>
          <cell r="E708" t="str">
            <v>m</v>
          </cell>
          <cell r="H708">
            <v>797</v>
          </cell>
          <cell r="I708">
            <v>1456</v>
          </cell>
          <cell r="J708">
            <v>845</v>
          </cell>
          <cell r="K708">
            <v>1420</v>
          </cell>
          <cell r="S708">
            <v>1420</v>
          </cell>
          <cell r="U708">
            <v>0.03</v>
          </cell>
          <cell r="V708" t="str">
            <v>저케</v>
          </cell>
          <cell r="W708">
            <v>4.0800000000000003E-2</v>
          </cell>
        </row>
        <row r="709">
          <cell r="A709">
            <v>709</v>
          </cell>
          <cell r="S709" t="str">
            <v/>
          </cell>
        </row>
        <row r="710">
          <cell r="A710">
            <v>710</v>
          </cell>
          <cell r="S710" t="str">
            <v/>
          </cell>
        </row>
        <row r="711">
          <cell r="A711">
            <v>711</v>
          </cell>
          <cell r="B711" t="str">
            <v>옥외</v>
          </cell>
          <cell r="C711" t="str">
            <v>제어 케이블</v>
          </cell>
          <cell r="D711" t="str">
            <v>CVV-S  5.5sq/2C</v>
          </cell>
          <cell r="E711" t="str">
            <v>m</v>
          </cell>
          <cell r="H711">
            <v>797</v>
          </cell>
          <cell r="I711">
            <v>1154</v>
          </cell>
          <cell r="J711">
            <v>845</v>
          </cell>
          <cell r="K711">
            <v>1126</v>
          </cell>
          <cell r="S711">
            <v>1126</v>
          </cell>
          <cell r="U711">
            <v>0.03</v>
          </cell>
          <cell r="V711" t="str">
            <v>저케</v>
          </cell>
          <cell r="W711">
            <v>2.1599999999999998E-2</v>
          </cell>
        </row>
        <row r="712">
          <cell r="A712">
            <v>712</v>
          </cell>
          <cell r="B712" t="str">
            <v>옥외</v>
          </cell>
          <cell r="C712" t="str">
            <v>제어 케이블</v>
          </cell>
          <cell r="D712" t="str">
            <v>CVV-S  5.5sq/3C</v>
          </cell>
          <cell r="E712" t="str">
            <v>m</v>
          </cell>
          <cell r="H712">
            <v>797</v>
          </cell>
          <cell r="I712">
            <v>1410</v>
          </cell>
          <cell r="J712">
            <v>845</v>
          </cell>
          <cell r="K712">
            <v>1375</v>
          </cell>
          <cell r="S712">
            <v>1375</v>
          </cell>
          <cell r="U712">
            <v>0.03</v>
          </cell>
          <cell r="V712" t="str">
            <v>저케</v>
          </cell>
          <cell r="W712">
            <v>3.1199999999999999E-2</v>
          </cell>
        </row>
        <row r="713">
          <cell r="A713">
            <v>713</v>
          </cell>
          <cell r="B713" t="str">
            <v>옥외</v>
          </cell>
          <cell r="C713" t="str">
            <v>제어 케이블</v>
          </cell>
          <cell r="D713" t="str">
            <v>CVV-S  5.5sq/4C</v>
          </cell>
          <cell r="E713" t="str">
            <v>m</v>
          </cell>
          <cell r="H713">
            <v>797</v>
          </cell>
          <cell r="I713">
            <v>1745</v>
          </cell>
          <cell r="J713">
            <v>845</v>
          </cell>
          <cell r="K713">
            <v>1702</v>
          </cell>
          <cell r="S713">
            <v>1702</v>
          </cell>
          <cell r="U713">
            <v>0.03</v>
          </cell>
          <cell r="V713" t="str">
            <v>저케</v>
          </cell>
          <cell r="W713">
            <v>4.0800000000000003E-2</v>
          </cell>
        </row>
        <row r="714">
          <cell r="A714">
            <v>714</v>
          </cell>
          <cell r="B714" t="str">
            <v>옥외</v>
          </cell>
          <cell r="C714" t="str">
            <v>제어 케이블</v>
          </cell>
          <cell r="D714" t="str">
            <v>CVV-S  5.5sq/5C</v>
          </cell>
          <cell r="E714" t="str">
            <v>m</v>
          </cell>
          <cell r="H714">
            <v>797</v>
          </cell>
          <cell r="I714">
            <v>2038</v>
          </cell>
          <cell r="J714">
            <v>845</v>
          </cell>
          <cell r="K714">
            <v>1987</v>
          </cell>
          <cell r="S714">
            <v>1987</v>
          </cell>
          <cell r="U714">
            <v>0.03</v>
          </cell>
          <cell r="V714" t="str">
            <v>저케</v>
          </cell>
          <cell r="W714">
            <v>4.6800000000000001E-2</v>
          </cell>
        </row>
        <row r="715">
          <cell r="A715">
            <v>715</v>
          </cell>
          <cell r="S715" t="str">
            <v/>
          </cell>
        </row>
        <row r="716">
          <cell r="A716">
            <v>716</v>
          </cell>
          <cell r="B716" t="str">
            <v>옥외</v>
          </cell>
          <cell r="C716" t="str">
            <v>제어 케이블</v>
          </cell>
          <cell r="D716" t="str">
            <v>CVV-SB  2.0sq/2C</v>
          </cell>
          <cell r="E716" t="str">
            <v>m</v>
          </cell>
          <cell r="H716">
            <v>797</v>
          </cell>
          <cell r="I716">
            <v>925</v>
          </cell>
          <cell r="J716">
            <v>845</v>
          </cell>
          <cell r="K716">
            <v>903</v>
          </cell>
          <cell r="S716">
            <v>903</v>
          </cell>
          <cell r="U716">
            <v>0.03</v>
          </cell>
          <cell r="V716" t="str">
            <v>저케</v>
          </cell>
          <cell r="W716">
            <v>1.6799999999999999E-2</v>
          </cell>
        </row>
        <row r="717">
          <cell r="A717">
            <v>717</v>
          </cell>
          <cell r="B717" t="str">
            <v>옥외</v>
          </cell>
          <cell r="C717" t="str">
            <v>제어 케이블</v>
          </cell>
          <cell r="D717" t="str">
            <v>CVV-SB  2.0sq/3C</v>
          </cell>
          <cell r="E717" t="str">
            <v>m</v>
          </cell>
          <cell r="H717">
            <v>797</v>
          </cell>
          <cell r="I717">
            <v>1119</v>
          </cell>
          <cell r="J717">
            <v>845</v>
          </cell>
          <cell r="K717">
            <v>1091</v>
          </cell>
          <cell r="S717">
            <v>1091</v>
          </cell>
          <cell r="U717">
            <v>0.03</v>
          </cell>
          <cell r="V717" t="str">
            <v>저케</v>
          </cell>
          <cell r="W717">
            <v>2.2799999999999997E-2</v>
          </cell>
        </row>
        <row r="718">
          <cell r="A718">
            <v>718</v>
          </cell>
          <cell r="B718" t="str">
            <v>옥외</v>
          </cell>
          <cell r="C718" t="str">
            <v>제어 케이블</v>
          </cell>
          <cell r="D718" t="str">
            <v>CVV-SB  2.0sq/4C</v>
          </cell>
          <cell r="E718" t="str">
            <v>m</v>
          </cell>
          <cell r="H718">
            <v>797</v>
          </cell>
          <cell r="I718">
            <v>1288</v>
          </cell>
          <cell r="J718">
            <v>845</v>
          </cell>
          <cell r="K718">
            <v>1257</v>
          </cell>
          <cell r="S718">
            <v>1257</v>
          </cell>
          <cell r="U718">
            <v>0.03</v>
          </cell>
          <cell r="V718" t="str">
            <v>저케</v>
          </cell>
          <cell r="W718">
            <v>3.1199999999999999E-2</v>
          </cell>
        </row>
        <row r="719">
          <cell r="A719">
            <v>719</v>
          </cell>
          <cell r="B719" t="str">
            <v>옥외</v>
          </cell>
          <cell r="C719" t="str">
            <v>제어 케이블</v>
          </cell>
          <cell r="D719" t="str">
            <v>CVV-SB  2.0sq/5C</v>
          </cell>
          <cell r="E719" t="str">
            <v>m</v>
          </cell>
          <cell r="H719">
            <v>797</v>
          </cell>
          <cell r="I719">
            <v>1406</v>
          </cell>
          <cell r="J719">
            <v>845</v>
          </cell>
          <cell r="K719">
            <v>1371</v>
          </cell>
          <cell r="S719">
            <v>1371</v>
          </cell>
          <cell r="U719">
            <v>0.03</v>
          </cell>
          <cell r="V719" t="str">
            <v>저케</v>
          </cell>
          <cell r="W719">
            <v>3.8399999999999997E-2</v>
          </cell>
        </row>
        <row r="720">
          <cell r="A720">
            <v>720</v>
          </cell>
          <cell r="B720" t="str">
            <v>옥외</v>
          </cell>
          <cell r="C720" t="str">
            <v>제어 케이블</v>
          </cell>
          <cell r="D720" t="str">
            <v>CVV-SB  2.0sq/6C</v>
          </cell>
          <cell r="E720" t="str">
            <v>m</v>
          </cell>
          <cell r="H720">
            <v>797</v>
          </cell>
          <cell r="I720">
            <v>1578</v>
          </cell>
          <cell r="J720">
            <v>845</v>
          </cell>
          <cell r="K720">
            <v>1540</v>
          </cell>
          <cell r="S720">
            <v>1540</v>
          </cell>
          <cell r="U720">
            <v>0.03</v>
          </cell>
          <cell r="V720" t="str">
            <v>저케</v>
          </cell>
          <cell r="W720">
            <v>4.2000000000000003E-2</v>
          </cell>
        </row>
        <row r="721">
          <cell r="A721">
            <v>721</v>
          </cell>
          <cell r="B721" t="str">
            <v>옥외</v>
          </cell>
          <cell r="C721" t="str">
            <v>제어 케이블</v>
          </cell>
          <cell r="D721" t="str">
            <v>CVV-SB  2.0sq/7C</v>
          </cell>
          <cell r="E721" t="str">
            <v>m</v>
          </cell>
          <cell r="H721">
            <v>797</v>
          </cell>
          <cell r="I721">
            <v>1676</v>
          </cell>
          <cell r="J721">
            <v>845</v>
          </cell>
          <cell r="K721">
            <v>1635</v>
          </cell>
          <cell r="S721">
            <v>1635</v>
          </cell>
          <cell r="U721">
            <v>0.03</v>
          </cell>
          <cell r="V721" t="str">
            <v>저케</v>
          </cell>
          <cell r="W721">
            <v>4.6800000000000001E-2</v>
          </cell>
        </row>
        <row r="722">
          <cell r="A722">
            <v>722</v>
          </cell>
          <cell r="B722" t="str">
            <v>옥외</v>
          </cell>
          <cell r="C722" t="str">
            <v>제어 케이블</v>
          </cell>
          <cell r="D722" t="str">
            <v>CVV-SB  2.0sq/9C</v>
          </cell>
          <cell r="E722" t="str">
            <v>m</v>
          </cell>
          <cell r="H722">
            <v>797</v>
          </cell>
          <cell r="I722">
            <v>1950</v>
          </cell>
          <cell r="J722">
            <v>845</v>
          </cell>
          <cell r="K722">
            <v>1900</v>
          </cell>
          <cell r="S722">
            <v>1900</v>
          </cell>
          <cell r="U722">
            <v>0.03</v>
          </cell>
          <cell r="V722" t="str">
            <v>저케</v>
          </cell>
          <cell r="W722">
            <v>5.3999999999999999E-2</v>
          </cell>
        </row>
        <row r="723">
          <cell r="A723">
            <v>723</v>
          </cell>
          <cell r="B723" t="str">
            <v>옥외</v>
          </cell>
          <cell r="C723" t="str">
            <v>제어 케이블</v>
          </cell>
          <cell r="D723" t="str">
            <v>CVV-SB  2.0sq/10C</v>
          </cell>
          <cell r="E723" t="str">
            <v>m</v>
          </cell>
          <cell r="H723">
            <v>797</v>
          </cell>
          <cell r="I723">
            <v>2134</v>
          </cell>
          <cell r="J723">
            <v>845</v>
          </cell>
          <cell r="K723">
            <v>2081</v>
          </cell>
          <cell r="S723">
            <v>2081</v>
          </cell>
          <cell r="U723">
            <v>0.03</v>
          </cell>
          <cell r="V723" t="str">
            <v>저케</v>
          </cell>
          <cell r="W723">
            <v>5.7599999999999998E-2</v>
          </cell>
        </row>
        <row r="724">
          <cell r="A724">
            <v>724</v>
          </cell>
          <cell r="B724" t="str">
            <v>옥외</v>
          </cell>
          <cell r="C724" t="str">
            <v>제어 케이블</v>
          </cell>
          <cell r="D724" t="str">
            <v>CVV-SB  2.0sq/12C</v>
          </cell>
          <cell r="E724" t="str">
            <v>m</v>
          </cell>
          <cell r="H724">
            <v>797</v>
          </cell>
          <cell r="I724">
            <v>2337</v>
          </cell>
          <cell r="J724">
            <v>845</v>
          </cell>
          <cell r="K724">
            <v>2278</v>
          </cell>
          <cell r="S724">
            <v>2278</v>
          </cell>
          <cell r="U724">
            <v>0.03</v>
          </cell>
          <cell r="V724" t="str">
            <v>저케</v>
          </cell>
          <cell r="W724">
            <v>6.4799999999999996E-2</v>
          </cell>
        </row>
        <row r="725">
          <cell r="A725">
            <v>725</v>
          </cell>
          <cell r="B725" t="str">
            <v>옥외</v>
          </cell>
          <cell r="C725" t="str">
            <v>제어 케이블</v>
          </cell>
          <cell r="D725" t="str">
            <v>CVV-SB  2.0sq/15C</v>
          </cell>
          <cell r="E725" t="str">
            <v>m</v>
          </cell>
          <cell r="H725">
            <v>797</v>
          </cell>
          <cell r="I725">
            <v>2803</v>
          </cell>
          <cell r="J725">
            <v>845</v>
          </cell>
          <cell r="K725">
            <v>2733</v>
          </cell>
          <cell r="S725">
            <v>2733</v>
          </cell>
          <cell r="U725">
            <v>0.03</v>
          </cell>
          <cell r="V725" t="str">
            <v>저케</v>
          </cell>
          <cell r="W725">
            <v>7.5600000000000001E-2</v>
          </cell>
        </row>
        <row r="726">
          <cell r="A726">
            <v>726</v>
          </cell>
          <cell r="B726" t="str">
            <v>옥외</v>
          </cell>
          <cell r="C726" t="str">
            <v>제어 케이블</v>
          </cell>
          <cell r="D726" t="str">
            <v>CVV-SB  2.0sq/17C</v>
          </cell>
          <cell r="E726" t="str">
            <v>m</v>
          </cell>
          <cell r="H726">
            <v>797</v>
          </cell>
          <cell r="I726">
            <v>3079</v>
          </cell>
          <cell r="J726">
            <v>845</v>
          </cell>
          <cell r="K726">
            <v>3002</v>
          </cell>
          <cell r="S726">
            <v>3002</v>
          </cell>
          <cell r="U726">
            <v>0.03</v>
          </cell>
          <cell r="V726" t="str">
            <v>저케</v>
          </cell>
          <cell r="W726">
            <v>8.2799999999999999E-2</v>
          </cell>
        </row>
        <row r="727">
          <cell r="A727">
            <v>727</v>
          </cell>
          <cell r="B727" t="str">
            <v>옥외</v>
          </cell>
          <cell r="C727" t="str">
            <v>제어 케이블</v>
          </cell>
          <cell r="D727" t="str">
            <v>CVV-SB  2.0sq/19C</v>
          </cell>
          <cell r="E727" t="str">
            <v>m</v>
          </cell>
          <cell r="H727">
            <v>797</v>
          </cell>
          <cell r="I727">
            <v>3252</v>
          </cell>
          <cell r="J727">
            <v>845</v>
          </cell>
          <cell r="K727">
            <v>3171</v>
          </cell>
          <cell r="S727">
            <v>3171</v>
          </cell>
          <cell r="U727">
            <v>0.03</v>
          </cell>
          <cell r="V727" t="str">
            <v>저케</v>
          </cell>
          <cell r="W727">
            <v>8.6399999999999991E-2</v>
          </cell>
        </row>
        <row r="728">
          <cell r="A728">
            <v>728</v>
          </cell>
          <cell r="B728" t="str">
            <v>옥외</v>
          </cell>
          <cell r="C728" t="str">
            <v>제어 케이블</v>
          </cell>
          <cell r="D728" t="str">
            <v>CVV-SB  2.0sq/22C</v>
          </cell>
          <cell r="E728" t="str">
            <v>m</v>
          </cell>
          <cell r="H728">
            <v>797</v>
          </cell>
          <cell r="I728">
            <v>3902</v>
          </cell>
          <cell r="J728">
            <v>845</v>
          </cell>
          <cell r="K728">
            <v>3804</v>
          </cell>
          <cell r="S728">
            <v>3804</v>
          </cell>
          <cell r="U728">
            <v>0.03</v>
          </cell>
          <cell r="V728" t="str">
            <v>저케</v>
          </cell>
          <cell r="W728">
            <v>9.4799999999999995E-2</v>
          </cell>
        </row>
        <row r="729">
          <cell r="A729">
            <v>729</v>
          </cell>
          <cell r="B729" t="str">
            <v>옥외</v>
          </cell>
          <cell r="C729" t="str">
            <v>제어 케이블</v>
          </cell>
          <cell r="D729" t="str">
            <v>CVV-SB  2.0sq/24C</v>
          </cell>
          <cell r="E729" t="str">
            <v>m</v>
          </cell>
          <cell r="H729">
            <v>797</v>
          </cell>
          <cell r="I729">
            <v>3877</v>
          </cell>
          <cell r="J729">
            <v>845</v>
          </cell>
          <cell r="K729">
            <v>3780</v>
          </cell>
          <cell r="S729">
            <v>3780</v>
          </cell>
          <cell r="U729">
            <v>0.03</v>
          </cell>
          <cell r="V729" t="str">
            <v>저케</v>
          </cell>
          <cell r="W729">
            <v>0.1008</v>
          </cell>
        </row>
        <row r="730">
          <cell r="A730">
            <v>730</v>
          </cell>
          <cell r="B730" t="str">
            <v>옥외</v>
          </cell>
          <cell r="C730" t="str">
            <v>제어 케이블</v>
          </cell>
          <cell r="D730" t="str">
            <v>CVV-SB  2.0sq/29C</v>
          </cell>
          <cell r="E730" t="str">
            <v>m</v>
          </cell>
          <cell r="H730">
            <v>797</v>
          </cell>
          <cell r="I730">
            <v>4250</v>
          </cell>
          <cell r="J730">
            <v>845</v>
          </cell>
          <cell r="K730">
            <v>3884</v>
          </cell>
          <cell r="S730">
            <v>3884</v>
          </cell>
          <cell r="U730">
            <v>0.03</v>
          </cell>
          <cell r="V730" t="str">
            <v>저케</v>
          </cell>
          <cell r="W730">
            <v>0.11399999999999999</v>
          </cell>
        </row>
        <row r="731">
          <cell r="A731">
            <v>731</v>
          </cell>
          <cell r="B731" t="str">
            <v>옥외</v>
          </cell>
          <cell r="C731" t="str">
            <v>제어 케이블</v>
          </cell>
          <cell r="D731" t="str">
            <v>CVV-SB  2.0sq/30C</v>
          </cell>
          <cell r="E731" t="str">
            <v>m</v>
          </cell>
          <cell r="H731">
            <v>797</v>
          </cell>
          <cell r="I731">
            <v>4548</v>
          </cell>
          <cell r="J731">
            <v>845</v>
          </cell>
          <cell r="K731">
            <v>4434</v>
          </cell>
          <cell r="S731">
            <v>4434</v>
          </cell>
          <cell r="U731">
            <v>0.03</v>
          </cell>
          <cell r="V731" t="str">
            <v>저케</v>
          </cell>
          <cell r="W731">
            <v>0.1176</v>
          </cell>
        </row>
        <row r="732">
          <cell r="A732">
            <v>732</v>
          </cell>
          <cell r="S732" t="str">
            <v/>
          </cell>
        </row>
        <row r="733">
          <cell r="A733">
            <v>733</v>
          </cell>
          <cell r="B733" t="str">
            <v>옥외</v>
          </cell>
          <cell r="C733" t="str">
            <v>제어 케이블</v>
          </cell>
          <cell r="D733" t="str">
            <v>CVV-SB  1.25sq/2C</v>
          </cell>
          <cell r="E733" t="str">
            <v>m</v>
          </cell>
          <cell r="H733">
            <v>797</v>
          </cell>
          <cell r="I733">
            <v>691</v>
          </cell>
          <cell r="J733">
            <v>845</v>
          </cell>
          <cell r="K733">
            <v>673</v>
          </cell>
          <cell r="S733">
            <v>673</v>
          </cell>
          <cell r="U733">
            <v>0.03</v>
          </cell>
          <cell r="V733" t="str">
            <v>저케</v>
          </cell>
          <cell r="W733">
            <v>1.6799999999999999E-2</v>
          </cell>
        </row>
        <row r="734">
          <cell r="A734">
            <v>734</v>
          </cell>
          <cell r="B734" t="str">
            <v>옥외</v>
          </cell>
          <cell r="C734" t="str">
            <v>제어 케이블</v>
          </cell>
          <cell r="D734" t="str">
            <v>CVV-SB  3.5sq/2C</v>
          </cell>
          <cell r="E734" t="str">
            <v>m</v>
          </cell>
          <cell r="H734">
            <v>797</v>
          </cell>
          <cell r="I734">
            <v>1170</v>
          </cell>
          <cell r="J734">
            <v>845</v>
          </cell>
          <cell r="K734">
            <v>1141</v>
          </cell>
          <cell r="S734">
            <v>1141</v>
          </cell>
          <cell r="U734">
            <v>0.03</v>
          </cell>
          <cell r="V734" t="str">
            <v>저케</v>
          </cell>
          <cell r="W734">
            <v>1.9199999999999998E-2</v>
          </cell>
        </row>
        <row r="735">
          <cell r="A735">
            <v>735</v>
          </cell>
          <cell r="B735" t="str">
            <v>옥외</v>
          </cell>
          <cell r="C735" t="str">
            <v>제어 케이블</v>
          </cell>
          <cell r="D735" t="str">
            <v>CVV-SB  3.5sq/3C</v>
          </cell>
          <cell r="E735" t="str">
            <v>m</v>
          </cell>
          <cell r="H735">
            <v>797</v>
          </cell>
          <cell r="I735">
            <v>1379</v>
          </cell>
          <cell r="J735">
            <v>845</v>
          </cell>
          <cell r="K735">
            <v>1345</v>
          </cell>
          <cell r="S735">
            <v>1345</v>
          </cell>
          <cell r="U735">
            <v>0.03</v>
          </cell>
          <cell r="V735" t="str">
            <v>저케</v>
          </cell>
          <cell r="W735">
            <v>2.6399999999999996E-2</v>
          </cell>
        </row>
        <row r="736">
          <cell r="A736">
            <v>736</v>
          </cell>
          <cell r="B736" t="str">
            <v>옥외</v>
          </cell>
          <cell r="C736" t="str">
            <v>제어 케이블</v>
          </cell>
          <cell r="D736" t="str">
            <v>CVV-SB  3.5sq/4C</v>
          </cell>
          <cell r="E736" t="str">
            <v>m</v>
          </cell>
          <cell r="H736">
            <v>797</v>
          </cell>
          <cell r="I736">
            <v>1583</v>
          </cell>
          <cell r="J736">
            <v>845</v>
          </cell>
          <cell r="K736">
            <v>1544</v>
          </cell>
          <cell r="S736">
            <v>1544</v>
          </cell>
          <cell r="U736">
            <v>0.03</v>
          </cell>
          <cell r="V736" t="str">
            <v>저케</v>
          </cell>
          <cell r="W736">
            <v>3.4799999999999998E-2</v>
          </cell>
        </row>
        <row r="737">
          <cell r="A737">
            <v>737</v>
          </cell>
          <cell r="B737" t="str">
            <v>옥외</v>
          </cell>
          <cell r="C737" t="str">
            <v>제어 케이블</v>
          </cell>
          <cell r="D737" t="str">
            <v>CVV-SB  3.5sq/5C</v>
          </cell>
          <cell r="E737" t="str">
            <v>m</v>
          </cell>
          <cell r="H737">
            <v>797</v>
          </cell>
          <cell r="I737">
            <v>1721</v>
          </cell>
          <cell r="J737">
            <v>845</v>
          </cell>
          <cell r="K737">
            <v>1678</v>
          </cell>
          <cell r="S737">
            <v>1678</v>
          </cell>
          <cell r="U737">
            <v>0.03</v>
          </cell>
          <cell r="V737" t="str">
            <v>저케</v>
          </cell>
          <cell r="W737">
            <v>4.0800000000000003E-2</v>
          </cell>
        </row>
        <row r="738">
          <cell r="A738">
            <v>738</v>
          </cell>
          <cell r="S738" t="str">
            <v/>
          </cell>
        </row>
        <row r="739">
          <cell r="A739">
            <v>739</v>
          </cell>
          <cell r="S739" t="str">
            <v/>
          </cell>
        </row>
        <row r="740">
          <cell r="A740">
            <v>740</v>
          </cell>
          <cell r="B740" t="str">
            <v>옥외</v>
          </cell>
          <cell r="C740" t="str">
            <v>제어 케이블</v>
          </cell>
          <cell r="D740" t="str">
            <v>CVV-SB  5.5sq/2C</v>
          </cell>
          <cell r="E740" t="str">
            <v>m</v>
          </cell>
          <cell r="H740">
            <v>797</v>
          </cell>
          <cell r="I740">
            <v>1413</v>
          </cell>
          <cell r="J740">
            <v>845</v>
          </cell>
          <cell r="K740">
            <v>1379</v>
          </cell>
          <cell r="S740">
            <v>1379</v>
          </cell>
          <cell r="U740">
            <v>0.03</v>
          </cell>
          <cell r="V740" t="str">
            <v>저케</v>
          </cell>
          <cell r="W740">
            <v>2.1599999999999998E-2</v>
          </cell>
        </row>
        <row r="741">
          <cell r="A741">
            <v>741</v>
          </cell>
          <cell r="B741" t="str">
            <v>옥외</v>
          </cell>
          <cell r="C741" t="str">
            <v>제어 케이블</v>
          </cell>
          <cell r="D741" t="str">
            <v>CVV-SB  5.5sq/3C</v>
          </cell>
          <cell r="E741" t="str">
            <v>m</v>
          </cell>
          <cell r="H741">
            <v>797</v>
          </cell>
          <cell r="I741">
            <v>1740</v>
          </cell>
          <cell r="J741">
            <v>845</v>
          </cell>
          <cell r="K741">
            <v>1696</v>
          </cell>
          <cell r="S741">
            <v>1696</v>
          </cell>
          <cell r="U741">
            <v>0.03</v>
          </cell>
          <cell r="V741" t="str">
            <v>저케</v>
          </cell>
          <cell r="W741">
            <v>3.1199999999999999E-2</v>
          </cell>
        </row>
        <row r="742">
          <cell r="A742">
            <v>742</v>
          </cell>
          <cell r="B742" t="str">
            <v>옥외</v>
          </cell>
          <cell r="C742" t="str">
            <v>제어 케이블</v>
          </cell>
          <cell r="D742" t="str">
            <v>CVV-SB  5.5sq/4C</v>
          </cell>
          <cell r="E742" t="str">
            <v>m</v>
          </cell>
          <cell r="H742">
            <v>797</v>
          </cell>
          <cell r="I742">
            <v>2000</v>
          </cell>
          <cell r="J742">
            <v>845</v>
          </cell>
          <cell r="K742">
            <v>1950</v>
          </cell>
          <cell r="S742">
            <v>1950</v>
          </cell>
          <cell r="U742">
            <v>0.03</v>
          </cell>
          <cell r="V742" t="str">
            <v>저케</v>
          </cell>
          <cell r="W742">
            <v>4.0800000000000003E-2</v>
          </cell>
        </row>
        <row r="743">
          <cell r="A743">
            <v>743</v>
          </cell>
          <cell r="B743" t="str">
            <v>옥외</v>
          </cell>
          <cell r="C743" t="str">
            <v>제어 케이블</v>
          </cell>
          <cell r="D743" t="str">
            <v>CVV-SB  5.5sq/5C</v>
          </cell>
          <cell r="E743" t="str">
            <v>m</v>
          </cell>
          <cell r="H743">
            <v>797</v>
          </cell>
          <cell r="I743">
            <v>2352</v>
          </cell>
          <cell r="J743">
            <v>845</v>
          </cell>
          <cell r="K743">
            <v>2293</v>
          </cell>
          <cell r="S743">
            <v>2293</v>
          </cell>
          <cell r="U743">
            <v>0.03</v>
          </cell>
          <cell r="V743" t="str">
            <v>저케</v>
          </cell>
          <cell r="W743">
            <v>4.6800000000000001E-2</v>
          </cell>
        </row>
        <row r="744">
          <cell r="A744">
            <v>744</v>
          </cell>
          <cell r="S744" t="str">
            <v/>
          </cell>
        </row>
        <row r="745">
          <cell r="A745">
            <v>745</v>
          </cell>
          <cell r="S745" t="str">
            <v/>
          </cell>
        </row>
        <row r="746">
          <cell r="A746">
            <v>746</v>
          </cell>
          <cell r="C746" t="str">
            <v>22.9KV 전력케이블</v>
          </cell>
          <cell r="D746" t="str">
            <v>CN/CV 38sq/1C</v>
          </cell>
          <cell r="E746" t="str">
            <v>m</v>
          </cell>
          <cell r="H746">
            <v>800</v>
          </cell>
          <cell r="I746">
            <v>7881</v>
          </cell>
          <cell r="J746">
            <v>852</v>
          </cell>
          <cell r="K746">
            <v>8513</v>
          </cell>
          <cell r="S746">
            <v>7881</v>
          </cell>
          <cell r="U746">
            <v>0.03</v>
          </cell>
          <cell r="V746" t="str">
            <v>특케</v>
          </cell>
          <cell r="W746">
            <v>5.9400000000000001E-2</v>
          </cell>
        </row>
        <row r="747">
          <cell r="A747">
            <v>747</v>
          </cell>
          <cell r="C747" t="str">
            <v>22.9KV 전력케이블</v>
          </cell>
          <cell r="D747" t="str">
            <v>CN/CV 60sq/1C</v>
          </cell>
          <cell r="E747" t="str">
            <v>m</v>
          </cell>
          <cell r="H747">
            <v>800</v>
          </cell>
          <cell r="I747">
            <v>8702</v>
          </cell>
          <cell r="J747">
            <v>852</v>
          </cell>
          <cell r="K747">
            <v>9400</v>
          </cell>
          <cell r="S747">
            <v>8702</v>
          </cell>
          <cell r="U747">
            <v>0.03</v>
          </cell>
          <cell r="V747" t="str">
            <v>특케</v>
          </cell>
          <cell r="W747">
            <v>8.09E-2</v>
          </cell>
        </row>
        <row r="748">
          <cell r="A748">
            <v>748</v>
          </cell>
          <cell r="C748" t="str">
            <v>22.9KV 전력케이블</v>
          </cell>
          <cell r="D748" t="str">
            <v>CN/CV 100sq/1C</v>
          </cell>
          <cell r="E748" t="str">
            <v>m</v>
          </cell>
          <cell r="H748">
            <v>800</v>
          </cell>
          <cell r="I748">
            <v>10241</v>
          </cell>
          <cell r="J748">
            <v>852</v>
          </cell>
          <cell r="K748">
            <v>11062</v>
          </cell>
          <cell r="S748">
            <v>10241</v>
          </cell>
          <cell r="U748">
            <v>0.03</v>
          </cell>
          <cell r="V748" t="str">
            <v>특케</v>
          </cell>
          <cell r="W748">
            <v>0.1172</v>
          </cell>
        </row>
        <row r="749">
          <cell r="A749">
            <v>749</v>
          </cell>
          <cell r="C749" t="str">
            <v>22.9KV 전력케이블</v>
          </cell>
          <cell r="D749" t="str">
            <v>CN/CV 150sq/1C</v>
          </cell>
          <cell r="E749" t="str">
            <v>m</v>
          </cell>
          <cell r="H749">
            <v>800</v>
          </cell>
          <cell r="I749">
            <v>15372</v>
          </cell>
          <cell r="J749">
            <v>852</v>
          </cell>
          <cell r="K749">
            <v>16603</v>
          </cell>
          <cell r="S749">
            <v>15372</v>
          </cell>
          <cell r="U749">
            <v>0.03</v>
          </cell>
          <cell r="V749" t="str">
            <v>특케</v>
          </cell>
          <cell r="W749">
            <v>0.16009999999999999</v>
          </cell>
        </row>
        <row r="750">
          <cell r="A750">
            <v>750</v>
          </cell>
          <cell r="C750" t="str">
            <v>22.9KV 전력케이블</v>
          </cell>
          <cell r="D750" t="str">
            <v>CN/CV 200sq/1C</v>
          </cell>
          <cell r="E750" t="str">
            <v>m</v>
          </cell>
          <cell r="H750">
            <v>800</v>
          </cell>
          <cell r="I750">
            <v>16873</v>
          </cell>
          <cell r="J750">
            <v>852</v>
          </cell>
          <cell r="K750">
            <v>18225</v>
          </cell>
          <cell r="S750">
            <v>16873</v>
          </cell>
          <cell r="U750">
            <v>0.03</v>
          </cell>
          <cell r="V750" t="str">
            <v>특케</v>
          </cell>
          <cell r="W750">
            <v>0.19309999999999999</v>
          </cell>
        </row>
        <row r="751">
          <cell r="A751">
            <v>751</v>
          </cell>
          <cell r="C751" t="str">
            <v>22.9KV 전력케이블</v>
          </cell>
          <cell r="D751" t="str">
            <v>CN/CV 325sq/1C</v>
          </cell>
          <cell r="E751" t="str">
            <v>m</v>
          </cell>
          <cell r="H751">
            <v>800</v>
          </cell>
          <cell r="I751">
            <v>25019</v>
          </cell>
          <cell r="J751">
            <v>852</v>
          </cell>
          <cell r="K751">
            <v>27021</v>
          </cell>
          <cell r="S751">
            <v>25019</v>
          </cell>
          <cell r="U751">
            <v>0.03</v>
          </cell>
          <cell r="V751" t="str">
            <v>특케</v>
          </cell>
          <cell r="W751">
            <v>0.2838</v>
          </cell>
        </row>
        <row r="752">
          <cell r="A752">
            <v>752</v>
          </cell>
          <cell r="S752" t="str">
            <v/>
          </cell>
        </row>
        <row r="753">
          <cell r="A753">
            <v>753</v>
          </cell>
          <cell r="S753" t="str">
            <v/>
          </cell>
        </row>
        <row r="754">
          <cell r="A754">
            <v>754</v>
          </cell>
          <cell r="S754" t="str">
            <v/>
          </cell>
        </row>
        <row r="755">
          <cell r="A755">
            <v>755</v>
          </cell>
          <cell r="B755" t="str">
            <v>옥내</v>
          </cell>
          <cell r="C755" t="str">
            <v>통신 케이블</v>
          </cell>
          <cell r="D755" t="str">
            <v>CPEV 0.65/20P×2</v>
          </cell>
          <cell r="E755" t="str">
            <v>m</v>
          </cell>
          <cell r="H755">
            <v>810</v>
          </cell>
          <cell r="I755">
            <v>2448</v>
          </cell>
          <cell r="J755">
            <v>853</v>
          </cell>
          <cell r="K755">
            <v>2666</v>
          </cell>
          <cell r="S755">
            <v>2448</v>
          </cell>
          <cell r="U755">
            <v>0.03</v>
          </cell>
          <cell r="V755" t="str">
            <v>통케</v>
          </cell>
          <cell r="W755">
            <v>3.9599999999999996E-2</v>
          </cell>
        </row>
        <row r="756">
          <cell r="A756">
            <v>756</v>
          </cell>
          <cell r="B756" t="str">
            <v>옥내</v>
          </cell>
          <cell r="C756" t="str">
            <v>통신 케이블</v>
          </cell>
          <cell r="D756" t="str">
            <v>CPEV 0.65/5P</v>
          </cell>
          <cell r="E756" t="str">
            <v>m</v>
          </cell>
          <cell r="H756">
            <v>810</v>
          </cell>
          <cell r="I756">
            <v>660</v>
          </cell>
          <cell r="J756">
            <v>853</v>
          </cell>
          <cell r="K756">
            <v>719</v>
          </cell>
          <cell r="S756">
            <v>660</v>
          </cell>
          <cell r="U756">
            <v>0.03</v>
          </cell>
          <cell r="V756" t="str">
            <v>통케</v>
          </cell>
          <cell r="W756">
            <v>1.7999999999999999E-2</v>
          </cell>
        </row>
        <row r="757">
          <cell r="A757">
            <v>757</v>
          </cell>
          <cell r="B757" t="str">
            <v>옥내</v>
          </cell>
          <cell r="C757" t="str">
            <v>통신 케이블</v>
          </cell>
          <cell r="D757" t="str">
            <v>CPEV 0.65/10P</v>
          </cell>
          <cell r="E757" t="str">
            <v>m</v>
          </cell>
          <cell r="H757">
            <v>810</v>
          </cell>
          <cell r="I757">
            <v>828</v>
          </cell>
          <cell r="J757">
            <v>853</v>
          </cell>
          <cell r="K757">
            <v>902</v>
          </cell>
          <cell r="S757">
            <v>828</v>
          </cell>
          <cell r="U757">
            <v>0.03</v>
          </cell>
          <cell r="V757" t="str">
            <v>통케</v>
          </cell>
          <cell r="W757">
            <v>1.7999999999999999E-2</v>
          </cell>
        </row>
        <row r="758">
          <cell r="A758">
            <v>758</v>
          </cell>
          <cell r="B758" t="str">
            <v>옥내</v>
          </cell>
          <cell r="C758" t="str">
            <v>통신 케이블</v>
          </cell>
          <cell r="D758" t="str">
            <v>CPEV 0.65/15P</v>
          </cell>
          <cell r="E758" t="str">
            <v>m</v>
          </cell>
          <cell r="H758">
            <v>810</v>
          </cell>
          <cell r="I758">
            <v>1033</v>
          </cell>
          <cell r="J758">
            <v>853</v>
          </cell>
          <cell r="K758">
            <v>1216</v>
          </cell>
          <cell r="S758">
            <v>1033</v>
          </cell>
          <cell r="U758">
            <v>0.03</v>
          </cell>
          <cell r="V758" t="str">
            <v>통케</v>
          </cell>
          <cell r="W758">
            <v>2.1999999999999999E-2</v>
          </cell>
        </row>
        <row r="759">
          <cell r="A759">
            <v>759</v>
          </cell>
          <cell r="B759" t="str">
            <v>옥내</v>
          </cell>
          <cell r="C759" t="str">
            <v>통신 케이블</v>
          </cell>
          <cell r="D759" t="str">
            <v>CPEV 0.65/20P</v>
          </cell>
          <cell r="E759" t="str">
            <v>m</v>
          </cell>
          <cell r="H759">
            <v>810</v>
          </cell>
          <cell r="I759">
            <v>1224</v>
          </cell>
          <cell r="J759">
            <v>853</v>
          </cell>
          <cell r="K759">
            <v>1333</v>
          </cell>
          <cell r="S759">
            <v>1224</v>
          </cell>
          <cell r="U759">
            <v>0.03</v>
          </cell>
          <cell r="V759" t="str">
            <v>통케</v>
          </cell>
          <cell r="W759">
            <v>2.1999999999999999E-2</v>
          </cell>
        </row>
        <row r="760">
          <cell r="A760">
            <v>760</v>
          </cell>
          <cell r="B760" t="str">
            <v>옥내</v>
          </cell>
          <cell r="C760" t="str">
            <v>통신 케이블</v>
          </cell>
          <cell r="D760" t="str">
            <v>CPEV 0.65/25P</v>
          </cell>
          <cell r="E760" t="str">
            <v>m</v>
          </cell>
          <cell r="H760">
            <v>810</v>
          </cell>
          <cell r="I760">
            <v>1451</v>
          </cell>
          <cell r="J760">
            <v>853</v>
          </cell>
          <cell r="K760">
            <v>1581</v>
          </cell>
          <cell r="S760">
            <v>1451</v>
          </cell>
          <cell r="U760">
            <v>0.03</v>
          </cell>
          <cell r="V760" t="str">
            <v>통케</v>
          </cell>
          <cell r="W760">
            <v>2.3E-2</v>
          </cell>
        </row>
        <row r="761">
          <cell r="A761">
            <v>761</v>
          </cell>
          <cell r="B761" t="str">
            <v>옥내</v>
          </cell>
          <cell r="C761" t="str">
            <v>통신 케이블</v>
          </cell>
          <cell r="D761" t="str">
            <v>CPEV 0.65/30P</v>
          </cell>
          <cell r="E761" t="str">
            <v>m</v>
          </cell>
          <cell r="H761">
            <v>810</v>
          </cell>
          <cell r="I761">
            <v>1665</v>
          </cell>
          <cell r="J761">
            <v>853</v>
          </cell>
          <cell r="K761">
            <v>1813</v>
          </cell>
          <cell r="S761">
            <v>1665</v>
          </cell>
          <cell r="U761">
            <v>0.03</v>
          </cell>
          <cell r="V761" t="str">
            <v>통케</v>
          </cell>
          <cell r="W761">
            <v>2.3E-2</v>
          </cell>
        </row>
        <row r="762">
          <cell r="A762">
            <v>762</v>
          </cell>
          <cell r="S762" t="str">
            <v/>
          </cell>
        </row>
        <row r="763">
          <cell r="A763">
            <v>763</v>
          </cell>
          <cell r="S763" t="str">
            <v/>
          </cell>
        </row>
        <row r="764">
          <cell r="A764">
            <v>764</v>
          </cell>
          <cell r="S764" t="str">
            <v/>
          </cell>
        </row>
        <row r="765">
          <cell r="A765">
            <v>765</v>
          </cell>
          <cell r="B765" t="str">
            <v>지중</v>
          </cell>
          <cell r="C765" t="str">
            <v>통신 케이블</v>
          </cell>
          <cell r="D765" t="str">
            <v>CPEV 0.65/20P×2</v>
          </cell>
          <cell r="E765" t="str">
            <v>m</v>
          </cell>
          <cell r="H765">
            <v>810</v>
          </cell>
          <cell r="I765">
            <v>2448</v>
          </cell>
          <cell r="J765">
            <v>853</v>
          </cell>
          <cell r="K765">
            <v>2666</v>
          </cell>
          <cell r="S765">
            <v>2448</v>
          </cell>
          <cell r="U765">
            <v>0.03</v>
          </cell>
          <cell r="V765" t="str">
            <v>통케</v>
          </cell>
          <cell r="W765">
            <v>1.6199999999999999E-2</v>
          </cell>
          <cell r="X765" t="str">
            <v>보인</v>
          </cell>
          <cell r="Y765">
            <v>2.3400000000000001E-2</v>
          </cell>
        </row>
        <row r="766">
          <cell r="A766">
            <v>766</v>
          </cell>
          <cell r="B766" t="str">
            <v>지중</v>
          </cell>
          <cell r="C766" t="str">
            <v>통신 케이블</v>
          </cell>
          <cell r="D766" t="str">
            <v>CPEV 0.65/5P</v>
          </cell>
          <cell r="E766" t="str">
            <v>m</v>
          </cell>
          <cell r="H766">
            <v>810</v>
          </cell>
          <cell r="I766">
            <v>660</v>
          </cell>
          <cell r="J766">
            <v>853</v>
          </cell>
          <cell r="K766">
            <v>719</v>
          </cell>
          <cell r="S766">
            <v>660</v>
          </cell>
          <cell r="U766">
            <v>0.03</v>
          </cell>
          <cell r="V766" t="str">
            <v>통케</v>
          </cell>
          <cell r="W766">
            <v>8.0000000000000002E-3</v>
          </cell>
          <cell r="X766" t="str">
            <v>보인</v>
          </cell>
          <cell r="Y766">
            <v>1.2E-2</v>
          </cell>
        </row>
        <row r="767">
          <cell r="A767">
            <v>767</v>
          </cell>
          <cell r="B767" t="str">
            <v>지중</v>
          </cell>
          <cell r="C767" t="str">
            <v>통신 케이블</v>
          </cell>
          <cell r="D767" t="str">
            <v>CPEV 0.65/10P</v>
          </cell>
          <cell r="E767" t="str">
            <v>m</v>
          </cell>
          <cell r="H767">
            <v>810</v>
          </cell>
          <cell r="I767">
            <v>828</v>
          </cell>
          <cell r="J767">
            <v>853</v>
          </cell>
          <cell r="K767">
            <v>902</v>
          </cell>
          <cell r="S767">
            <v>828</v>
          </cell>
          <cell r="U767">
            <v>0.03</v>
          </cell>
          <cell r="V767" t="str">
            <v>통케</v>
          </cell>
          <cell r="W767">
            <v>8.0000000000000002E-3</v>
          </cell>
          <cell r="X767" t="str">
            <v>보인</v>
          </cell>
          <cell r="Y767">
            <v>1.2E-2</v>
          </cell>
        </row>
        <row r="768">
          <cell r="A768">
            <v>768</v>
          </cell>
          <cell r="B768" t="str">
            <v>지중</v>
          </cell>
          <cell r="C768" t="str">
            <v>통신 케이블</v>
          </cell>
          <cell r="D768" t="str">
            <v>CPEV 0.65/15P</v>
          </cell>
          <cell r="E768" t="str">
            <v>m</v>
          </cell>
          <cell r="H768">
            <v>810</v>
          </cell>
          <cell r="I768">
            <v>1033</v>
          </cell>
          <cell r="J768">
            <v>853</v>
          </cell>
          <cell r="K768">
            <v>1216</v>
          </cell>
          <cell r="S768">
            <v>1033</v>
          </cell>
          <cell r="U768">
            <v>0.03</v>
          </cell>
          <cell r="V768" t="str">
            <v>통케</v>
          </cell>
          <cell r="W768">
            <v>8.9999999999999993E-3</v>
          </cell>
          <cell r="X768" t="str">
            <v>보인</v>
          </cell>
          <cell r="Y768">
            <v>1.2999999999999999E-2</v>
          </cell>
        </row>
        <row r="769">
          <cell r="A769">
            <v>769</v>
          </cell>
          <cell r="B769" t="str">
            <v>지중</v>
          </cell>
          <cell r="C769" t="str">
            <v>통신 케이블</v>
          </cell>
          <cell r="D769" t="str">
            <v>CPEV 0.65/20P</v>
          </cell>
          <cell r="E769" t="str">
            <v>m</v>
          </cell>
          <cell r="H769">
            <v>810</v>
          </cell>
          <cell r="I769">
            <v>1224</v>
          </cell>
          <cell r="J769">
            <v>853</v>
          </cell>
          <cell r="K769">
            <v>1333</v>
          </cell>
          <cell r="S769">
            <v>1224</v>
          </cell>
          <cell r="U769">
            <v>0.03</v>
          </cell>
          <cell r="V769" t="str">
            <v>통케</v>
          </cell>
          <cell r="W769">
            <v>8.9999999999999993E-3</v>
          </cell>
          <cell r="X769" t="str">
            <v>보인</v>
          </cell>
          <cell r="Y769">
            <v>1.2999999999999999E-2</v>
          </cell>
        </row>
        <row r="770">
          <cell r="A770">
            <v>770</v>
          </cell>
          <cell r="B770" t="str">
            <v>지중</v>
          </cell>
          <cell r="C770" t="str">
            <v>통신 케이블</v>
          </cell>
          <cell r="D770" t="str">
            <v>CPEV 0.65/25P</v>
          </cell>
          <cell r="E770" t="str">
            <v>m</v>
          </cell>
          <cell r="H770">
            <v>810</v>
          </cell>
          <cell r="I770">
            <v>1451</v>
          </cell>
          <cell r="J770">
            <v>853</v>
          </cell>
          <cell r="K770">
            <v>1581</v>
          </cell>
          <cell r="S770">
            <v>1451</v>
          </cell>
          <cell r="U770">
            <v>0.03</v>
          </cell>
          <cell r="V770" t="str">
            <v>통케</v>
          </cell>
          <cell r="W770">
            <v>1.0999999999999999E-2</v>
          </cell>
          <cell r="X770" t="str">
            <v>보인</v>
          </cell>
          <cell r="Y770">
            <v>1.4999999999999999E-2</v>
          </cell>
        </row>
        <row r="771">
          <cell r="A771">
            <v>771</v>
          </cell>
          <cell r="B771" t="str">
            <v>지중</v>
          </cell>
          <cell r="C771" t="str">
            <v>통신 케이블</v>
          </cell>
          <cell r="D771" t="str">
            <v>CPEV 0.65/30P</v>
          </cell>
          <cell r="E771" t="str">
            <v>m</v>
          </cell>
          <cell r="H771">
            <v>810</v>
          </cell>
          <cell r="I771">
            <v>1665</v>
          </cell>
          <cell r="J771">
            <v>853</v>
          </cell>
          <cell r="K771">
            <v>1813</v>
          </cell>
          <cell r="S771">
            <v>1665</v>
          </cell>
          <cell r="U771">
            <v>0.03</v>
          </cell>
          <cell r="V771" t="str">
            <v>통케</v>
          </cell>
          <cell r="W771">
            <v>1.0999999999999999E-2</v>
          </cell>
          <cell r="X771" t="str">
            <v>보인</v>
          </cell>
          <cell r="Y771">
            <v>1.4999999999999999E-2</v>
          </cell>
        </row>
        <row r="772">
          <cell r="A772">
            <v>772</v>
          </cell>
          <cell r="S772" t="str">
            <v/>
          </cell>
        </row>
        <row r="773">
          <cell r="A773">
            <v>773</v>
          </cell>
          <cell r="S773" t="str">
            <v/>
          </cell>
        </row>
        <row r="774">
          <cell r="A774">
            <v>774</v>
          </cell>
          <cell r="S774" t="str">
            <v/>
          </cell>
        </row>
        <row r="775">
          <cell r="A775">
            <v>775</v>
          </cell>
          <cell r="S775" t="str">
            <v/>
          </cell>
        </row>
        <row r="776">
          <cell r="A776">
            <v>776</v>
          </cell>
          <cell r="C776" t="str">
            <v>동축 케이블</v>
          </cell>
          <cell r="D776" t="str">
            <v>ECX  5C-2V</v>
          </cell>
          <cell r="E776" t="str">
            <v>m</v>
          </cell>
          <cell r="H776">
            <v>810</v>
          </cell>
          <cell r="I776">
            <v>450</v>
          </cell>
          <cell r="J776">
            <v>854</v>
          </cell>
          <cell r="K776">
            <v>488</v>
          </cell>
          <cell r="S776">
            <v>450</v>
          </cell>
          <cell r="U776">
            <v>0.03</v>
          </cell>
          <cell r="V776" t="str">
            <v>통설</v>
          </cell>
          <cell r="W776">
            <v>1.7999999999999999E-2</v>
          </cell>
        </row>
        <row r="777">
          <cell r="A777">
            <v>777</v>
          </cell>
          <cell r="C777" t="str">
            <v>동축 케이블</v>
          </cell>
          <cell r="D777" t="str">
            <v>ECX  7C-2V</v>
          </cell>
          <cell r="E777" t="str">
            <v>m</v>
          </cell>
          <cell r="H777">
            <v>778</v>
          </cell>
          <cell r="I777">
            <v>813</v>
          </cell>
          <cell r="J777">
            <v>854</v>
          </cell>
          <cell r="K777">
            <v>883</v>
          </cell>
          <cell r="S777">
            <v>813</v>
          </cell>
          <cell r="U777">
            <v>0.03</v>
          </cell>
          <cell r="V777" t="str">
            <v>통설</v>
          </cell>
          <cell r="W777">
            <v>2.1999999999999999E-2</v>
          </cell>
        </row>
        <row r="778">
          <cell r="A778">
            <v>778</v>
          </cell>
          <cell r="C778" t="str">
            <v>동축 케이블</v>
          </cell>
          <cell r="D778" t="str">
            <v>ECX 10C-2V</v>
          </cell>
          <cell r="E778" t="str">
            <v>m</v>
          </cell>
          <cell r="H778">
            <v>778</v>
          </cell>
          <cell r="I778">
            <v>1224</v>
          </cell>
          <cell r="J778">
            <v>854</v>
          </cell>
          <cell r="K778">
            <v>1329</v>
          </cell>
          <cell r="S778">
            <v>1224</v>
          </cell>
          <cell r="U778">
            <v>0.03</v>
          </cell>
          <cell r="V778" t="str">
            <v>통설</v>
          </cell>
          <cell r="W778">
            <v>3.2000000000000001E-2</v>
          </cell>
        </row>
        <row r="779">
          <cell r="A779">
            <v>779</v>
          </cell>
          <cell r="C779" t="str">
            <v>고발포 동축 케이블</v>
          </cell>
          <cell r="D779" t="str">
            <v>HFB 10C</v>
          </cell>
          <cell r="E779" t="str">
            <v>m</v>
          </cell>
          <cell r="H779">
            <v>811</v>
          </cell>
          <cell r="I779">
            <v>1348</v>
          </cell>
          <cell r="J779">
            <v>854</v>
          </cell>
          <cell r="K779">
            <v>1200</v>
          </cell>
          <cell r="S779">
            <v>1200</v>
          </cell>
          <cell r="U779">
            <v>0.03</v>
          </cell>
          <cell r="V779" t="str">
            <v>통설</v>
          </cell>
          <cell r="W779">
            <v>3.2000000000000001E-2</v>
          </cell>
        </row>
        <row r="780">
          <cell r="A780">
            <v>779</v>
          </cell>
          <cell r="C780" t="str">
            <v>고발포 동축 케이블</v>
          </cell>
          <cell r="D780" t="str">
            <v>HFB 5C</v>
          </cell>
          <cell r="E780" t="str">
            <v>m</v>
          </cell>
          <cell r="H780">
            <v>811</v>
          </cell>
          <cell r="I780">
            <v>480</v>
          </cell>
          <cell r="J780">
            <v>854</v>
          </cell>
          <cell r="K780">
            <v>430</v>
          </cell>
          <cell r="S780">
            <v>430</v>
          </cell>
          <cell r="U780">
            <v>0.03</v>
          </cell>
          <cell r="V780" t="str">
            <v>통설</v>
          </cell>
          <cell r="W780">
            <v>3.2000000000000001E-2</v>
          </cell>
        </row>
        <row r="781">
          <cell r="A781">
            <v>781</v>
          </cell>
          <cell r="C781" t="str">
            <v>DATA CABLE</v>
          </cell>
          <cell r="D781" t="str">
            <v>DUAL</v>
          </cell>
          <cell r="E781" t="str">
            <v>m</v>
          </cell>
          <cell r="L781" t="str">
            <v>일호기전</v>
          </cell>
          <cell r="M781">
            <v>1500</v>
          </cell>
          <cell r="S781">
            <v>1500</v>
          </cell>
          <cell r="U781">
            <v>0.05</v>
          </cell>
          <cell r="V781" t="str">
            <v>저케</v>
          </cell>
          <cell r="W781">
            <v>1.6E-2</v>
          </cell>
        </row>
        <row r="782">
          <cell r="A782">
            <v>782</v>
          </cell>
          <cell r="C782" t="str">
            <v>AUDIO CABLE</v>
          </cell>
          <cell r="D782" t="str">
            <v>MW-3100</v>
          </cell>
          <cell r="E782" t="str">
            <v>m</v>
          </cell>
          <cell r="L782" t="str">
            <v>(주)경일기업</v>
          </cell>
          <cell r="M782">
            <v>550</v>
          </cell>
          <cell r="S782">
            <v>550</v>
          </cell>
          <cell r="U782">
            <v>0.05</v>
          </cell>
          <cell r="V782" t="str">
            <v>저케</v>
          </cell>
          <cell r="W782">
            <v>1.6E-2</v>
          </cell>
        </row>
        <row r="783">
          <cell r="A783">
            <v>783</v>
          </cell>
          <cell r="S783" t="str">
            <v/>
          </cell>
        </row>
        <row r="784">
          <cell r="A784">
            <v>784</v>
          </cell>
          <cell r="S784" t="str">
            <v/>
          </cell>
        </row>
        <row r="785">
          <cell r="A785">
            <v>785</v>
          </cell>
          <cell r="C785" t="str">
            <v>잡자재및소모품비</v>
          </cell>
          <cell r="D785" t="str">
            <v>배관배선자재비의 2%</v>
          </cell>
          <cell r="E785" t="str">
            <v>식</v>
          </cell>
          <cell r="S785">
            <v>0</v>
          </cell>
        </row>
        <row r="786">
          <cell r="A786">
            <v>786</v>
          </cell>
          <cell r="S786" t="str">
            <v/>
          </cell>
        </row>
        <row r="787">
          <cell r="A787">
            <v>787</v>
          </cell>
          <cell r="C787" t="str">
            <v>노말 밴드</v>
          </cell>
          <cell r="D787" t="str">
            <v>ST  28C</v>
          </cell>
          <cell r="E787" t="str">
            <v>EA</v>
          </cell>
          <cell r="H787">
            <v>820</v>
          </cell>
          <cell r="I787">
            <v>1875</v>
          </cell>
          <cell r="J787">
            <v>871</v>
          </cell>
          <cell r="K787">
            <v>1969</v>
          </cell>
          <cell r="S787">
            <v>1875</v>
          </cell>
        </row>
        <row r="788">
          <cell r="A788">
            <v>788</v>
          </cell>
          <cell r="C788" t="str">
            <v>노말 밴드</v>
          </cell>
          <cell r="D788" t="str">
            <v>ST  36C</v>
          </cell>
          <cell r="E788" t="str">
            <v>EA</v>
          </cell>
          <cell r="H788">
            <v>820</v>
          </cell>
          <cell r="I788">
            <v>2500</v>
          </cell>
          <cell r="J788">
            <v>871</v>
          </cell>
          <cell r="K788">
            <v>2625</v>
          </cell>
          <cell r="S788">
            <v>2500</v>
          </cell>
        </row>
        <row r="789">
          <cell r="A789">
            <v>789</v>
          </cell>
          <cell r="C789" t="str">
            <v>노말 밴드</v>
          </cell>
          <cell r="D789" t="str">
            <v>ST  42C</v>
          </cell>
          <cell r="E789" t="str">
            <v>EA</v>
          </cell>
          <cell r="H789">
            <v>820</v>
          </cell>
          <cell r="I789">
            <v>3250</v>
          </cell>
          <cell r="J789">
            <v>871</v>
          </cell>
          <cell r="K789">
            <v>3413</v>
          </cell>
          <cell r="S789">
            <v>3250</v>
          </cell>
        </row>
        <row r="790">
          <cell r="A790">
            <v>790</v>
          </cell>
          <cell r="C790" t="str">
            <v>노말 밴드</v>
          </cell>
          <cell r="D790" t="str">
            <v>ST  54C</v>
          </cell>
          <cell r="E790" t="str">
            <v>EA</v>
          </cell>
          <cell r="H790">
            <v>820</v>
          </cell>
          <cell r="I790">
            <v>4625</v>
          </cell>
          <cell r="J790">
            <v>871</v>
          </cell>
          <cell r="K790">
            <v>4856</v>
          </cell>
          <cell r="S790">
            <v>4625</v>
          </cell>
        </row>
        <row r="791">
          <cell r="A791">
            <v>791</v>
          </cell>
          <cell r="C791" t="str">
            <v>노말 밴드</v>
          </cell>
          <cell r="D791" t="str">
            <v>ST  70C</v>
          </cell>
          <cell r="E791" t="str">
            <v>EA</v>
          </cell>
          <cell r="H791">
            <v>820</v>
          </cell>
          <cell r="I791">
            <v>7500</v>
          </cell>
          <cell r="J791">
            <v>871</v>
          </cell>
          <cell r="K791">
            <v>7875</v>
          </cell>
          <cell r="S791">
            <v>7500</v>
          </cell>
        </row>
        <row r="792">
          <cell r="A792">
            <v>792</v>
          </cell>
          <cell r="C792" t="str">
            <v>노말 밴드</v>
          </cell>
          <cell r="D792" t="str">
            <v>ST  82C</v>
          </cell>
          <cell r="E792" t="str">
            <v>EA</v>
          </cell>
          <cell r="H792">
            <v>820</v>
          </cell>
          <cell r="I792">
            <v>12150</v>
          </cell>
          <cell r="J792">
            <v>871</v>
          </cell>
          <cell r="K792">
            <v>11813</v>
          </cell>
          <cell r="S792">
            <v>11813</v>
          </cell>
        </row>
        <row r="793">
          <cell r="A793">
            <v>793</v>
          </cell>
          <cell r="C793" t="str">
            <v>노말 밴드</v>
          </cell>
          <cell r="D793" t="str">
            <v>ST  104C</v>
          </cell>
          <cell r="E793" t="str">
            <v>EA</v>
          </cell>
          <cell r="H793">
            <v>820</v>
          </cell>
          <cell r="I793">
            <v>21250</v>
          </cell>
          <cell r="J793">
            <v>871</v>
          </cell>
          <cell r="K793">
            <v>22313</v>
          </cell>
          <cell r="S793">
            <v>21250</v>
          </cell>
        </row>
        <row r="794">
          <cell r="A794">
            <v>794</v>
          </cell>
          <cell r="C794" t="str">
            <v>압착 단자</v>
          </cell>
          <cell r="D794" t="str">
            <v>38sq</v>
          </cell>
          <cell r="E794" t="str">
            <v>EA</v>
          </cell>
          <cell r="H794">
            <v>814</v>
          </cell>
          <cell r="I794">
            <v>200</v>
          </cell>
          <cell r="J794">
            <v>861</v>
          </cell>
          <cell r="K794">
            <v>143</v>
          </cell>
          <cell r="S794">
            <v>143</v>
          </cell>
          <cell r="V794" t="str">
            <v>내선</v>
          </cell>
          <cell r="W794">
            <v>0.11399999999999999</v>
          </cell>
        </row>
        <row r="795">
          <cell r="A795">
            <v>795</v>
          </cell>
          <cell r="C795" t="str">
            <v>압착 단자</v>
          </cell>
          <cell r="D795" t="str">
            <v>60sq</v>
          </cell>
          <cell r="E795" t="str">
            <v>EA</v>
          </cell>
          <cell r="H795">
            <v>814</v>
          </cell>
          <cell r="I795">
            <v>350</v>
          </cell>
          <cell r="J795">
            <v>861</v>
          </cell>
          <cell r="K795">
            <v>403</v>
          </cell>
          <cell r="S795">
            <v>350</v>
          </cell>
          <cell r="V795" t="str">
            <v>내선</v>
          </cell>
          <cell r="W795">
            <v>0.13800000000000001</v>
          </cell>
        </row>
        <row r="796">
          <cell r="A796">
            <v>796</v>
          </cell>
          <cell r="S796" t="str">
            <v/>
          </cell>
        </row>
        <row r="797">
          <cell r="A797">
            <v>797</v>
          </cell>
          <cell r="S797" t="str">
            <v/>
          </cell>
        </row>
        <row r="798">
          <cell r="A798">
            <v>798</v>
          </cell>
          <cell r="S798" t="str">
            <v/>
          </cell>
        </row>
        <row r="799">
          <cell r="A799">
            <v>799</v>
          </cell>
          <cell r="C799" t="str">
            <v>노말 밴드</v>
          </cell>
          <cell r="D799" t="str">
            <v>HI-PVC  28C</v>
          </cell>
          <cell r="E799" t="str">
            <v>EA</v>
          </cell>
          <cell r="H799">
            <v>824</v>
          </cell>
          <cell r="I799">
            <v>979</v>
          </cell>
          <cell r="J799">
            <v>874</v>
          </cell>
          <cell r="K799">
            <v>810</v>
          </cell>
          <cell r="S799">
            <v>810</v>
          </cell>
        </row>
        <row r="800">
          <cell r="A800">
            <v>800</v>
          </cell>
          <cell r="C800" t="str">
            <v>노말 밴드</v>
          </cell>
          <cell r="D800" t="str">
            <v>HI-PVC  36C</v>
          </cell>
          <cell r="E800" t="str">
            <v>EA</v>
          </cell>
          <cell r="H800">
            <v>824</v>
          </cell>
          <cell r="I800">
            <v>1101</v>
          </cell>
          <cell r="J800">
            <v>874</v>
          </cell>
          <cell r="K800">
            <v>1119</v>
          </cell>
          <cell r="S800">
            <v>1101</v>
          </cell>
        </row>
        <row r="801">
          <cell r="A801">
            <v>801</v>
          </cell>
          <cell r="C801" t="str">
            <v>노말 밴드</v>
          </cell>
          <cell r="D801" t="str">
            <v>HI-PVC  42C</v>
          </cell>
          <cell r="E801" t="str">
            <v>EA</v>
          </cell>
          <cell r="H801">
            <v>824</v>
          </cell>
          <cell r="I801">
            <v>1468</v>
          </cell>
          <cell r="J801">
            <v>874</v>
          </cell>
          <cell r="K801">
            <v>1463</v>
          </cell>
          <cell r="S801">
            <v>1463</v>
          </cell>
        </row>
        <row r="802">
          <cell r="A802">
            <v>802</v>
          </cell>
          <cell r="C802" t="str">
            <v>노말 밴드</v>
          </cell>
          <cell r="D802" t="str">
            <v>HI-PVC  54C</v>
          </cell>
          <cell r="E802" t="str">
            <v>EA</v>
          </cell>
          <cell r="H802">
            <v>824</v>
          </cell>
          <cell r="I802">
            <v>2478</v>
          </cell>
          <cell r="J802">
            <v>874</v>
          </cell>
          <cell r="K802">
            <v>2308</v>
          </cell>
          <cell r="S802">
            <v>2308</v>
          </cell>
        </row>
        <row r="803">
          <cell r="A803">
            <v>803</v>
          </cell>
          <cell r="C803" t="str">
            <v>노말 밴드</v>
          </cell>
          <cell r="D803" t="str">
            <v>HI-PVC  70C</v>
          </cell>
          <cell r="E803" t="str">
            <v>EA</v>
          </cell>
          <cell r="H803">
            <v>824</v>
          </cell>
          <cell r="I803">
            <v>4151</v>
          </cell>
          <cell r="J803">
            <v>874</v>
          </cell>
          <cell r="K803">
            <v>3341</v>
          </cell>
          <cell r="S803">
            <v>3341</v>
          </cell>
        </row>
        <row r="804">
          <cell r="A804">
            <v>804</v>
          </cell>
          <cell r="C804" t="str">
            <v>노말 밴드</v>
          </cell>
          <cell r="D804" t="str">
            <v>HI-PVC  82C</v>
          </cell>
          <cell r="E804" t="str">
            <v>EA</v>
          </cell>
          <cell r="H804">
            <v>824</v>
          </cell>
          <cell r="I804">
            <v>6200</v>
          </cell>
          <cell r="J804">
            <v>874</v>
          </cell>
          <cell r="K804">
            <v>4667</v>
          </cell>
          <cell r="S804">
            <v>4667</v>
          </cell>
        </row>
        <row r="805">
          <cell r="A805">
            <v>805</v>
          </cell>
          <cell r="C805" t="str">
            <v>노말 밴드</v>
          </cell>
          <cell r="D805" t="str">
            <v>HI-PVC 104C</v>
          </cell>
          <cell r="E805" t="str">
            <v>EA</v>
          </cell>
          <cell r="H805">
            <v>824</v>
          </cell>
          <cell r="I805">
            <v>8400</v>
          </cell>
          <cell r="J805">
            <v>874</v>
          </cell>
          <cell r="K805">
            <v>7030</v>
          </cell>
          <cell r="S805">
            <v>7030</v>
          </cell>
        </row>
        <row r="806">
          <cell r="A806">
            <v>806</v>
          </cell>
          <cell r="C806" t="str">
            <v>동관 단자</v>
          </cell>
          <cell r="D806" t="str">
            <v>100sq</v>
          </cell>
          <cell r="E806" t="str">
            <v>EA</v>
          </cell>
          <cell r="H806">
            <v>814</v>
          </cell>
          <cell r="I806">
            <v>2500</v>
          </cell>
          <cell r="J806">
            <v>861</v>
          </cell>
          <cell r="K806">
            <v>2080</v>
          </cell>
          <cell r="S806">
            <v>2080</v>
          </cell>
        </row>
        <row r="807">
          <cell r="A807">
            <v>807</v>
          </cell>
          <cell r="C807" t="str">
            <v>동관 단자</v>
          </cell>
          <cell r="D807" t="str">
            <v>150sq</v>
          </cell>
          <cell r="E807" t="str">
            <v>EA</v>
          </cell>
          <cell r="H807">
            <v>783</v>
          </cell>
          <cell r="I807">
            <v>4100</v>
          </cell>
          <cell r="J807">
            <v>861</v>
          </cell>
          <cell r="K807">
            <v>3380</v>
          </cell>
          <cell r="S807">
            <v>3380</v>
          </cell>
        </row>
        <row r="808">
          <cell r="A808">
            <v>808</v>
          </cell>
          <cell r="C808" t="str">
            <v>동관 단자</v>
          </cell>
          <cell r="D808" t="str">
            <v>200sq</v>
          </cell>
          <cell r="E808" t="str">
            <v>EA</v>
          </cell>
          <cell r="H808">
            <v>783</v>
          </cell>
          <cell r="I808">
            <v>5350</v>
          </cell>
          <cell r="J808">
            <v>861</v>
          </cell>
          <cell r="K808">
            <v>4550</v>
          </cell>
          <cell r="S808">
            <v>4550</v>
          </cell>
        </row>
        <row r="809">
          <cell r="A809">
            <v>809</v>
          </cell>
          <cell r="C809" t="str">
            <v>동관 단자</v>
          </cell>
          <cell r="D809" t="str">
            <v>250sq</v>
          </cell>
          <cell r="E809" t="str">
            <v>EA</v>
          </cell>
          <cell r="H809">
            <v>783</v>
          </cell>
          <cell r="I809">
            <v>7150</v>
          </cell>
          <cell r="J809">
            <v>861</v>
          </cell>
          <cell r="K809">
            <v>5200</v>
          </cell>
          <cell r="S809">
            <v>5200</v>
          </cell>
        </row>
        <row r="810">
          <cell r="A810">
            <v>810</v>
          </cell>
          <cell r="C810" t="str">
            <v>동관 단자</v>
          </cell>
          <cell r="D810" t="str">
            <v>325sq</v>
          </cell>
          <cell r="E810" t="str">
            <v>EA</v>
          </cell>
          <cell r="H810">
            <v>783</v>
          </cell>
          <cell r="I810">
            <v>11200</v>
          </cell>
          <cell r="J810">
            <v>861</v>
          </cell>
          <cell r="K810">
            <v>8450</v>
          </cell>
          <cell r="S810">
            <v>8450</v>
          </cell>
        </row>
        <row r="811">
          <cell r="A811">
            <v>811</v>
          </cell>
          <cell r="C811" t="str">
            <v>FLEXIBLE  CONNECTOR</v>
          </cell>
          <cell r="D811" t="str">
            <v>PVC 16C-CD</v>
          </cell>
          <cell r="E811" t="str">
            <v>EA</v>
          </cell>
          <cell r="H811">
            <v>821</v>
          </cell>
          <cell r="I811">
            <v>850</v>
          </cell>
          <cell r="J811">
            <v>870</v>
          </cell>
          <cell r="K811">
            <v>370</v>
          </cell>
          <cell r="S811">
            <v>370</v>
          </cell>
        </row>
        <row r="812">
          <cell r="A812">
            <v>812</v>
          </cell>
          <cell r="C812" t="str">
            <v>FLEXIBLE  CONNECTOR</v>
          </cell>
          <cell r="D812" t="str">
            <v>방수용콘넥타16C-황동</v>
          </cell>
          <cell r="E812" t="str">
            <v>EA</v>
          </cell>
          <cell r="H812">
            <v>821</v>
          </cell>
          <cell r="I812">
            <v>1370</v>
          </cell>
          <cell r="J812">
            <v>870</v>
          </cell>
          <cell r="K812">
            <v>1430</v>
          </cell>
          <cell r="S812">
            <v>1370</v>
          </cell>
        </row>
        <row r="813">
          <cell r="A813">
            <v>813</v>
          </cell>
          <cell r="C813" t="str">
            <v>FLEXIBLE  CONNECTOR</v>
          </cell>
          <cell r="D813" t="str">
            <v>방수용콘넥타22C-황동</v>
          </cell>
          <cell r="E813" t="str">
            <v>EA</v>
          </cell>
          <cell r="H813">
            <v>821</v>
          </cell>
          <cell r="I813">
            <v>1890</v>
          </cell>
          <cell r="J813">
            <v>871</v>
          </cell>
          <cell r="K813">
            <v>2100</v>
          </cell>
          <cell r="S813">
            <v>1890</v>
          </cell>
        </row>
        <row r="814">
          <cell r="A814">
            <v>814</v>
          </cell>
          <cell r="C814" t="str">
            <v>FLEXIBLE  CONNECTOR</v>
          </cell>
          <cell r="D814" t="str">
            <v>방수용콘넥타28C-황동</v>
          </cell>
          <cell r="E814" t="str">
            <v>EA</v>
          </cell>
          <cell r="H814">
            <v>821</v>
          </cell>
          <cell r="I814">
            <v>2300</v>
          </cell>
          <cell r="J814">
            <v>871</v>
          </cell>
          <cell r="K814">
            <v>2380</v>
          </cell>
          <cell r="S814">
            <v>2300</v>
          </cell>
        </row>
        <row r="815">
          <cell r="A815">
            <v>815</v>
          </cell>
          <cell r="C815" t="str">
            <v>FLEXIBLE  CONNECTOR</v>
          </cell>
          <cell r="D815" t="str">
            <v>방수용콘넥타36C-황동</v>
          </cell>
          <cell r="E815" t="str">
            <v>EA</v>
          </cell>
          <cell r="H815">
            <v>821</v>
          </cell>
          <cell r="I815">
            <v>3620</v>
          </cell>
          <cell r="J815">
            <v>871</v>
          </cell>
          <cell r="K815">
            <v>3710</v>
          </cell>
          <cell r="S815">
            <v>3620</v>
          </cell>
        </row>
        <row r="816">
          <cell r="A816">
            <v>816</v>
          </cell>
          <cell r="C816" t="str">
            <v>FLEXIBLE  CONNECTOR</v>
          </cell>
          <cell r="D816" t="str">
            <v>방수용콘넥타42C-황동</v>
          </cell>
          <cell r="E816" t="str">
            <v>EA</v>
          </cell>
          <cell r="H816">
            <v>821</v>
          </cell>
          <cell r="I816">
            <v>5450</v>
          </cell>
          <cell r="J816">
            <v>871</v>
          </cell>
          <cell r="K816">
            <v>4750</v>
          </cell>
          <cell r="S816">
            <v>4750</v>
          </cell>
        </row>
        <row r="817">
          <cell r="A817">
            <v>817</v>
          </cell>
          <cell r="C817" t="str">
            <v>FLEXIBLE  CONNECTOR</v>
          </cell>
          <cell r="D817" t="str">
            <v>방수용콘넥타54C-황동</v>
          </cell>
          <cell r="E817" t="str">
            <v>EA</v>
          </cell>
          <cell r="H817">
            <v>821</v>
          </cell>
          <cell r="I817">
            <v>7370</v>
          </cell>
          <cell r="J817">
            <v>871</v>
          </cell>
          <cell r="K817">
            <v>6460</v>
          </cell>
          <cell r="S817">
            <v>6460</v>
          </cell>
        </row>
        <row r="818">
          <cell r="A818">
            <v>818</v>
          </cell>
          <cell r="C818" t="str">
            <v>FLEXIBLE  CONNECTOR</v>
          </cell>
          <cell r="D818" t="str">
            <v>방수용콘넥타104C-황동</v>
          </cell>
          <cell r="E818" t="str">
            <v>EA</v>
          </cell>
          <cell r="H818">
            <v>821</v>
          </cell>
          <cell r="I818">
            <v>32000</v>
          </cell>
          <cell r="J818">
            <v>871</v>
          </cell>
          <cell r="K818">
            <v>26500</v>
          </cell>
          <cell r="S818">
            <v>26500</v>
          </cell>
        </row>
        <row r="819">
          <cell r="A819">
            <v>819</v>
          </cell>
          <cell r="C819" t="str">
            <v>FLEXIBLE  CONNECTOR</v>
          </cell>
          <cell r="D819" t="str">
            <v>방수용콘넥타70C-황동</v>
          </cell>
          <cell r="E819" t="str">
            <v>EA</v>
          </cell>
          <cell r="H819">
            <v>821</v>
          </cell>
          <cell r="I819">
            <v>11200</v>
          </cell>
          <cell r="J819">
            <v>871</v>
          </cell>
          <cell r="K819">
            <v>10450</v>
          </cell>
          <cell r="S819">
            <v>10450</v>
          </cell>
        </row>
        <row r="820">
          <cell r="A820">
            <v>820</v>
          </cell>
          <cell r="C820" t="str">
            <v>FLEXIBLE  CONNECTOR</v>
          </cell>
          <cell r="D820" t="str">
            <v>PLICA 방수 #15</v>
          </cell>
          <cell r="E820" t="str">
            <v>EA</v>
          </cell>
          <cell r="H820">
            <v>822</v>
          </cell>
          <cell r="I820">
            <v>950</v>
          </cell>
          <cell r="J820">
            <v>872</v>
          </cell>
          <cell r="K820">
            <v>950</v>
          </cell>
          <cell r="S820">
            <v>950</v>
          </cell>
        </row>
        <row r="821">
          <cell r="A821">
            <v>821</v>
          </cell>
          <cell r="C821" t="str">
            <v>FLEXIBLE  CONNECTOR</v>
          </cell>
          <cell r="D821" t="str">
            <v>PLICA 방수 #17</v>
          </cell>
          <cell r="E821" t="str">
            <v>EA</v>
          </cell>
          <cell r="H821">
            <v>822</v>
          </cell>
          <cell r="I821">
            <v>950</v>
          </cell>
          <cell r="J821">
            <v>872</v>
          </cell>
          <cell r="K821">
            <v>950</v>
          </cell>
          <cell r="S821">
            <v>950</v>
          </cell>
        </row>
        <row r="822">
          <cell r="A822">
            <v>822</v>
          </cell>
          <cell r="C822" t="str">
            <v>FLEXIBLE  CONNECTOR</v>
          </cell>
          <cell r="D822" t="str">
            <v>PLICA 방수 #24</v>
          </cell>
          <cell r="E822" t="str">
            <v>EA</v>
          </cell>
          <cell r="H822">
            <v>822</v>
          </cell>
          <cell r="I822">
            <v>1210</v>
          </cell>
          <cell r="J822">
            <v>872</v>
          </cell>
          <cell r="K822">
            <v>1210</v>
          </cell>
          <cell r="S822">
            <v>1210</v>
          </cell>
        </row>
        <row r="823">
          <cell r="A823">
            <v>823</v>
          </cell>
          <cell r="C823" t="str">
            <v>FLEXIBLE  CONNECTOR</v>
          </cell>
          <cell r="D823" t="str">
            <v>PLICA 방수 #30</v>
          </cell>
          <cell r="E823" t="str">
            <v>EA</v>
          </cell>
          <cell r="H823">
            <v>822</v>
          </cell>
          <cell r="I823">
            <v>1520</v>
          </cell>
          <cell r="J823">
            <v>872</v>
          </cell>
          <cell r="K823">
            <v>1520</v>
          </cell>
          <cell r="S823">
            <v>1520</v>
          </cell>
        </row>
        <row r="824">
          <cell r="A824">
            <v>824</v>
          </cell>
          <cell r="C824" t="str">
            <v>FLEXIBLE  CONNECTOR</v>
          </cell>
          <cell r="D824" t="str">
            <v>PLICA 방수 #38</v>
          </cell>
          <cell r="E824" t="str">
            <v>EA</v>
          </cell>
          <cell r="H824">
            <v>822</v>
          </cell>
          <cell r="I824">
            <v>2240</v>
          </cell>
          <cell r="J824">
            <v>872</v>
          </cell>
          <cell r="K824">
            <v>2240</v>
          </cell>
          <cell r="S824">
            <v>2240</v>
          </cell>
        </row>
        <row r="825">
          <cell r="A825">
            <v>825</v>
          </cell>
          <cell r="C825" t="str">
            <v>FLEXIBLE  CONNECTOR</v>
          </cell>
          <cell r="D825" t="str">
            <v>PLICA 방수 #50</v>
          </cell>
          <cell r="E825" t="str">
            <v>EA</v>
          </cell>
          <cell r="H825">
            <v>822</v>
          </cell>
          <cell r="I825">
            <v>3070</v>
          </cell>
          <cell r="J825">
            <v>872</v>
          </cell>
          <cell r="K825">
            <v>3070</v>
          </cell>
          <cell r="S825">
            <v>3070</v>
          </cell>
        </row>
        <row r="826">
          <cell r="A826">
            <v>826</v>
          </cell>
          <cell r="S826" t="str">
            <v/>
          </cell>
        </row>
        <row r="827">
          <cell r="A827">
            <v>827</v>
          </cell>
          <cell r="S827" t="str">
            <v/>
          </cell>
        </row>
        <row r="828">
          <cell r="A828">
            <v>828</v>
          </cell>
          <cell r="C828" t="str">
            <v>케이블 헤드 8sq</v>
          </cell>
          <cell r="D828" t="str">
            <v>3.3KV/3C  3단말/KIT</v>
          </cell>
          <cell r="E828" t="str">
            <v>set</v>
          </cell>
          <cell r="J828">
            <v>863</v>
          </cell>
          <cell r="S828">
            <v>0</v>
          </cell>
          <cell r="V828" t="str">
            <v>고케</v>
          </cell>
          <cell r="W828">
            <v>0.56999999999999995</v>
          </cell>
        </row>
        <row r="829">
          <cell r="A829">
            <v>829</v>
          </cell>
          <cell r="C829" t="str">
            <v>케이블 헤드 14sq</v>
          </cell>
          <cell r="D829" t="str">
            <v>3.3KV/3C  3단말/KIT</v>
          </cell>
          <cell r="E829" t="str">
            <v>set</v>
          </cell>
          <cell r="J829">
            <v>863</v>
          </cell>
          <cell r="S829">
            <v>0</v>
          </cell>
          <cell r="V829" t="str">
            <v>고케</v>
          </cell>
          <cell r="W829">
            <v>0.6</v>
          </cell>
        </row>
        <row r="830">
          <cell r="A830">
            <v>830</v>
          </cell>
          <cell r="C830" t="str">
            <v>케이블 헤드 22sq</v>
          </cell>
          <cell r="D830" t="str">
            <v>3.3KV/3C  3단말/KIT</v>
          </cell>
          <cell r="E830" t="str">
            <v>set</v>
          </cell>
          <cell r="J830">
            <v>863</v>
          </cell>
          <cell r="K830">
            <v>86800</v>
          </cell>
          <cell r="S830">
            <v>86800</v>
          </cell>
          <cell r="V830" t="str">
            <v>고케</v>
          </cell>
          <cell r="W830">
            <v>0.77</v>
          </cell>
        </row>
        <row r="831">
          <cell r="A831">
            <v>831</v>
          </cell>
          <cell r="C831" t="str">
            <v>케이블 헤드 30sq</v>
          </cell>
          <cell r="D831" t="str">
            <v>3.3KV/3C  3단말/KIT</v>
          </cell>
          <cell r="E831" t="str">
            <v>set</v>
          </cell>
          <cell r="J831">
            <v>863</v>
          </cell>
          <cell r="S831">
            <v>0</v>
          </cell>
          <cell r="V831" t="str">
            <v>고케</v>
          </cell>
          <cell r="W831">
            <v>0.84</v>
          </cell>
        </row>
        <row r="832">
          <cell r="A832">
            <v>832</v>
          </cell>
          <cell r="C832" t="str">
            <v>케이블 헤드 38sq</v>
          </cell>
          <cell r="D832" t="str">
            <v>3.3KV/3C  3단말/KIT</v>
          </cell>
          <cell r="E832" t="str">
            <v>set</v>
          </cell>
          <cell r="J832">
            <v>863</v>
          </cell>
          <cell r="K832">
            <v>89700</v>
          </cell>
          <cell r="S832">
            <v>89700</v>
          </cell>
          <cell r="V832" t="str">
            <v>고케</v>
          </cell>
          <cell r="W832">
            <v>0.92</v>
          </cell>
        </row>
        <row r="833">
          <cell r="A833">
            <v>833</v>
          </cell>
          <cell r="C833" t="str">
            <v>케이블 헤드 50sq</v>
          </cell>
          <cell r="D833" t="str">
            <v>3.3KV/3C  3단말/KIT</v>
          </cell>
          <cell r="E833" t="str">
            <v>set</v>
          </cell>
          <cell r="J833">
            <v>863</v>
          </cell>
          <cell r="S833">
            <v>0</v>
          </cell>
          <cell r="V833" t="str">
            <v>고케</v>
          </cell>
          <cell r="W833">
            <v>1.01</v>
          </cell>
        </row>
        <row r="834">
          <cell r="A834">
            <v>834</v>
          </cell>
          <cell r="C834" t="str">
            <v>케이블 헤드 60sq</v>
          </cell>
          <cell r="D834" t="str">
            <v>3.3KV/3C  3단말/KIT</v>
          </cell>
          <cell r="E834" t="str">
            <v>set</v>
          </cell>
          <cell r="J834">
            <v>863</v>
          </cell>
          <cell r="K834">
            <v>93700</v>
          </cell>
          <cell r="S834">
            <v>93700</v>
          </cell>
          <cell r="V834" t="str">
            <v>고케</v>
          </cell>
          <cell r="W834">
            <v>1.1000000000000001</v>
          </cell>
        </row>
        <row r="835">
          <cell r="A835">
            <v>835</v>
          </cell>
          <cell r="C835" t="str">
            <v>케이블 헤드 80sq</v>
          </cell>
          <cell r="D835" t="str">
            <v>3.3KV/3C  3단말/KIT</v>
          </cell>
          <cell r="E835" t="str">
            <v>set</v>
          </cell>
          <cell r="J835">
            <v>863</v>
          </cell>
          <cell r="S835">
            <v>0</v>
          </cell>
          <cell r="V835" t="str">
            <v>고케</v>
          </cell>
          <cell r="W835">
            <v>1.2</v>
          </cell>
        </row>
        <row r="836">
          <cell r="A836">
            <v>836</v>
          </cell>
          <cell r="C836" t="str">
            <v>케이블 헤드 100sq</v>
          </cell>
          <cell r="D836" t="str">
            <v>3.3KV/1C  1단말/KIT</v>
          </cell>
          <cell r="E836" t="str">
            <v>EA</v>
          </cell>
          <cell r="J836">
            <v>863</v>
          </cell>
          <cell r="K836">
            <v>21300</v>
          </cell>
          <cell r="S836">
            <v>21300</v>
          </cell>
          <cell r="V836" t="str">
            <v>고케</v>
          </cell>
          <cell r="W836">
            <v>0.76</v>
          </cell>
        </row>
        <row r="837">
          <cell r="A837">
            <v>837</v>
          </cell>
          <cell r="C837" t="str">
            <v>케이블 헤드 125sq</v>
          </cell>
          <cell r="D837" t="str">
            <v>3.3KV/1C  1단말/KIT</v>
          </cell>
          <cell r="E837" t="str">
            <v>EA</v>
          </cell>
          <cell r="J837">
            <v>863</v>
          </cell>
          <cell r="S837">
            <v>0</v>
          </cell>
          <cell r="V837" t="str">
            <v>고케</v>
          </cell>
          <cell r="W837">
            <v>0.85</v>
          </cell>
        </row>
        <row r="838">
          <cell r="A838">
            <v>838</v>
          </cell>
          <cell r="C838" t="str">
            <v>케이블 헤드 150sq</v>
          </cell>
          <cell r="D838" t="str">
            <v>3.3KV/1C  1단말/KIT</v>
          </cell>
          <cell r="E838" t="str">
            <v>EA</v>
          </cell>
          <cell r="J838">
            <v>863</v>
          </cell>
          <cell r="K838">
            <v>24200</v>
          </cell>
          <cell r="S838">
            <v>24200</v>
          </cell>
          <cell r="V838" t="str">
            <v>고케</v>
          </cell>
          <cell r="W838">
            <v>0.95</v>
          </cell>
        </row>
        <row r="839">
          <cell r="A839">
            <v>839</v>
          </cell>
          <cell r="C839" t="str">
            <v>케이블 헤드 200sq</v>
          </cell>
          <cell r="D839" t="str">
            <v>3.3KV/1C  1단말/KIT</v>
          </cell>
          <cell r="E839" t="str">
            <v>EA</v>
          </cell>
          <cell r="J839">
            <v>863</v>
          </cell>
          <cell r="K839">
            <v>27500</v>
          </cell>
          <cell r="S839">
            <v>27500</v>
          </cell>
          <cell r="V839" t="str">
            <v>고케</v>
          </cell>
          <cell r="W839">
            <v>1.03</v>
          </cell>
        </row>
        <row r="840">
          <cell r="A840">
            <v>840</v>
          </cell>
          <cell r="C840" t="str">
            <v>케이블 헤드 250sq</v>
          </cell>
          <cell r="D840" t="str">
            <v>3.3KV/1C  1단말/KIT</v>
          </cell>
          <cell r="E840" t="str">
            <v>EA</v>
          </cell>
          <cell r="J840">
            <v>863</v>
          </cell>
          <cell r="K840">
            <v>29300</v>
          </cell>
          <cell r="S840">
            <v>29300</v>
          </cell>
          <cell r="V840" t="str">
            <v>고케</v>
          </cell>
          <cell r="W840">
            <v>1.18</v>
          </cell>
        </row>
        <row r="841">
          <cell r="A841">
            <v>841</v>
          </cell>
          <cell r="C841" t="str">
            <v>케이블 헤드 325sq</v>
          </cell>
          <cell r="D841" t="str">
            <v>3.3KV/1C  1단말/KIT</v>
          </cell>
          <cell r="E841" t="str">
            <v>EA</v>
          </cell>
          <cell r="J841">
            <v>863</v>
          </cell>
          <cell r="K841">
            <v>33100</v>
          </cell>
          <cell r="S841">
            <v>33100</v>
          </cell>
          <cell r="V841" t="str">
            <v>고케</v>
          </cell>
          <cell r="W841">
            <v>1.32</v>
          </cell>
        </row>
        <row r="842">
          <cell r="A842">
            <v>842</v>
          </cell>
          <cell r="S842" t="str">
            <v/>
          </cell>
        </row>
        <row r="843">
          <cell r="A843">
            <v>843</v>
          </cell>
          <cell r="S843" t="str">
            <v/>
          </cell>
        </row>
        <row r="844">
          <cell r="A844">
            <v>844</v>
          </cell>
          <cell r="C844" t="str">
            <v>케이블 헤드 8sq</v>
          </cell>
          <cell r="D844" t="str">
            <v>6.6KV/3C  3상분/KIT</v>
          </cell>
          <cell r="E844" t="str">
            <v>set</v>
          </cell>
          <cell r="S844">
            <v>0</v>
          </cell>
          <cell r="V844" t="str">
            <v>고케</v>
          </cell>
          <cell r="W844">
            <v>0.67</v>
          </cell>
        </row>
        <row r="845">
          <cell r="A845">
            <v>845</v>
          </cell>
          <cell r="C845" t="str">
            <v>케이블 헤드 14sq</v>
          </cell>
          <cell r="D845" t="str">
            <v>6.6KV/3C  3상분/KIT</v>
          </cell>
          <cell r="E845" t="str">
            <v>set</v>
          </cell>
          <cell r="S845">
            <v>0</v>
          </cell>
          <cell r="V845" t="str">
            <v>고케</v>
          </cell>
          <cell r="W845">
            <v>0.71</v>
          </cell>
        </row>
        <row r="846">
          <cell r="A846">
            <v>846</v>
          </cell>
          <cell r="C846" t="str">
            <v>케이블 헤드 22sq 옥내외용</v>
          </cell>
          <cell r="D846" t="str">
            <v>6.6KV/3C  3상분/KIT</v>
          </cell>
          <cell r="E846" t="str">
            <v>set</v>
          </cell>
          <cell r="H846">
            <v>819</v>
          </cell>
          <cell r="I846">
            <v>86800</v>
          </cell>
          <cell r="J846">
            <v>863</v>
          </cell>
          <cell r="K846">
            <v>131300</v>
          </cell>
          <cell r="S846">
            <v>86800</v>
          </cell>
          <cell r="V846" t="str">
            <v>고케</v>
          </cell>
          <cell r="W846">
            <v>0.92</v>
          </cell>
        </row>
        <row r="847">
          <cell r="A847">
            <v>847</v>
          </cell>
          <cell r="C847" t="str">
            <v>케이블 헤드 22sq 옥내외용</v>
          </cell>
          <cell r="D847" t="str">
            <v>6.6KV/3C  3상분/KIT</v>
          </cell>
          <cell r="E847" t="str">
            <v>set</v>
          </cell>
          <cell r="H847">
            <v>819</v>
          </cell>
          <cell r="J847">
            <v>863</v>
          </cell>
          <cell r="S847">
            <v>0</v>
          </cell>
          <cell r="V847" t="str">
            <v>고케</v>
          </cell>
          <cell r="W847">
            <v>0.92</v>
          </cell>
        </row>
        <row r="848">
          <cell r="A848">
            <v>848</v>
          </cell>
          <cell r="C848" t="str">
            <v>케이블 헤드 30sq</v>
          </cell>
          <cell r="D848" t="str">
            <v>6.6KV/3C  3상분/KIT</v>
          </cell>
          <cell r="E848" t="str">
            <v>set</v>
          </cell>
          <cell r="H848">
            <v>819</v>
          </cell>
          <cell r="J848">
            <v>863</v>
          </cell>
          <cell r="S848">
            <v>0</v>
          </cell>
          <cell r="V848" t="str">
            <v>고케</v>
          </cell>
          <cell r="W848">
            <v>1.01</v>
          </cell>
        </row>
        <row r="849">
          <cell r="A849">
            <v>849</v>
          </cell>
          <cell r="C849" t="str">
            <v>케이블 헤드 38sq 옥내외용</v>
          </cell>
          <cell r="D849" t="str">
            <v>6.6KV/3C  3상분/KIT</v>
          </cell>
          <cell r="E849" t="str">
            <v>set</v>
          </cell>
          <cell r="H849">
            <v>819</v>
          </cell>
          <cell r="I849">
            <v>89700</v>
          </cell>
          <cell r="J849">
            <v>863</v>
          </cell>
          <cell r="K849">
            <v>133700</v>
          </cell>
          <cell r="S849">
            <v>89700</v>
          </cell>
          <cell r="V849" t="str">
            <v>고케</v>
          </cell>
          <cell r="W849">
            <v>1.1000000000000001</v>
          </cell>
        </row>
        <row r="850">
          <cell r="A850">
            <v>850</v>
          </cell>
          <cell r="B850" t="str">
            <v>옥외용</v>
          </cell>
          <cell r="C850" t="str">
            <v>케이블 헤드 38sq 옥외용</v>
          </cell>
          <cell r="D850" t="str">
            <v>6.6KV/3C  3상분/KIT</v>
          </cell>
          <cell r="E850" t="str">
            <v>set</v>
          </cell>
          <cell r="H850">
            <v>819</v>
          </cell>
          <cell r="J850">
            <v>863</v>
          </cell>
          <cell r="S850">
            <v>0</v>
          </cell>
          <cell r="V850" t="str">
            <v>고케</v>
          </cell>
          <cell r="W850">
            <v>1.1000000000000001</v>
          </cell>
        </row>
        <row r="851">
          <cell r="A851">
            <v>851</v>
          </cell>
          <cell r="C851" t="str">
            <v>케이블 헤드 50sq</v>
          </cell>
          <cell r="D851" t="str">
            <v>6.6KV/3C  3상분/KIT</v>
          </cell>
          <cell r="E851" t="str">
            <v>set</v>
          </cell>
          <cell r="H851">
            <v>819</v>
          </cell>
          <cell r="J851">
            <v>863</v>
          </cell>
          <cell r="S851">
            <v>0</v>
          </cell>
          <cell r="V851" t="str">
            <v>고케</v>
          </cell>
          <cell r="W851">
            <v>1.25</v>
          </cell>
        </row>
        <row r="852">
          <cell r="A852">
            <v>852</v>
          </cell>
          <cell r="C852" t="str">
            <v>케이블 헤드 60sq 옥내외용</v>
          </cell>
          <cell r="D852" t="str">
            <v>6.6KV/3C  3상분/KIT</v>
          </cell>
          <cell r="E852" t="str">
            <v>set</v>
          </cell>
          <cell r="H852">
            <v>819</v>
          </cell>
          <cell r="I852">
            <v>93700</v>
          </cell>
          <cell r="J852">
            <v>863</v>
          </cell>
          <cell r="K852">
            <v>139000</v>
          </cell>
          <cell r="S852">
            <v>93700</v>
          </cell>
          <cell r="V852" t="str">
            <v>고케</v>
          </cell>
          <cell r="W852">
            <v>1.4</v>
          </cell>
        </row>
        <row r="853">
          <cell r="A853">
            <v>853</v>
          </cell>
          <cell r="B853" t="str">
            <v>옥외용</v>
          </cell>
          <cell r="C853" t="str">
            <v>케이블 헤드 60sq 옥외용</v>
          </cell>
          <cell r="D853" t="str">
            <v>6.6KV/3C  3상분/KIT</v>
          </cell>
          <cell r="E853" t="str">
            <v>set</v>
          </cell>
          <cell r="H853">
            <v>819</v>
          </cell>
          <cell r="J853">
            <v>863</v>
          </cell>
          <cell r="S853">
            <v>0</v>
          </cell>
          <cell r="V853" t="str">
            <v>고케</v>
          </cell>
          <cell r="W853">
            <v>1.4</v>
          </cell>
        </row>
        <row r="854">
          <cell r="A854">
            <v>854</v>
          </cell>
          <cell r="C854" t="str">
            <v>케이블 헤드 80sq</v>
          </cell>
          <cell r="D854" t="str">
            <v>6.6KV/3C  3상분/KIT</v>
          </cell>
          <cell r="E854" t="str">
            <v>set</v>
          </cell>
          <cell r="H854">
            <v>819</v>
          </cell>
          <cell r="J854">
            <v>863</v>
          </cell>
          <cell r="S854">
            <v>0</v>
          </cell>
          <cell r="V854" t="str">
            <v>고케</v>
          </cell>
          <cell r="W854">
            <v>1.45</v>
          </cell>
        </row>
        <row r="855">
          <cell r="A855">
            <v>855</v>
          </cell>
          <cell r="C855" t="str">
            <v>케이블 헤드 100sq 옥내외용</v>
          </cell>
          <cell r="D855" t="str">
            <v>6.6KV/1C  1단말/KIT</v>
          </cell>
          <cell r="E855" t="str">
            <v>EA</v>
          </cell>
          <cell r="H855">
            <v>819</v>
          </cell>
          <cell r="I855">
            <v>21300</v>
          </cell>
          <cell r="J855">
            <v>863</v>
          </cell>
          <cell r="K855">
            <v>37266</v>
          </cell>
          <cell r="S855">
            <v>21300</v>
          </cell>
          <cell r="V855" t="str">
            <v>고케</v>
          </cell>
          <cell r="W855">
            <v>0.9</v>
          </cell>
        </row>
        <row r="856">
          <cell r="A856">
            <v>856</v>
          </cell>
          <cell r="B856" t="str">
            <v>옥외용</v>
          </cell>
          <cell r="C856" t="str">
            <v>케이블 헤드 100sq 옥외용</v>
          </cell>
          <cell r="D856" t="str">
            <v>6.6KV/1C  1단말/KIT</v>
          </cell>
          <cell r="E856" t="str">
            <v>EA</v>
          </cell>
          <cell r="H856">
            <v>819</v>
          </cell>
          <cell r="J856">
            <v>863</v>
          </cell>
          <cell r="S856">
            <v>0</v>
          </cell>
          <cell r="V856" t="str">
            <v>고케</v>
          </cell>
          <cell r="W856">
            <v>0.9</v>
          </cell>
        </row>
        <row r="857">
          <cell r="A857">
            <v>857</v>
          </cell>
          <cell r="C857" t="str">
            <v>케이블 헤드 125sq</v>
          </cell>
          <cell r="D857" t="str">
            <v>6.6KV/1C  1단말/KIT</v>
          </cell>
          <cell r="E857" t="str">
            <v>EA</v>
          </cell>
          <cell r="H857">
            <v>819</v>
          </cell>
          <cell r="J857">
            <v>863</v>
          </cell>
          <cell r="S857">
            <v>0</v>
          </cell>
          <cell r="V857" t="str">
            <v>고케</v>
          </cell>
          <cell r="W857">
            <v>1</v>
          </cell>
        </row>
        <row r="858">
          <cell r="A858">
            <v>858</v>
          </cell>
          <cell r="B858" t="str">
            <v>옥내용</v>
          </cell>
          <cell r="C858" t="str">
            <v>케이블 헤드 150sq 옥내외용</v>
          </cell>
          <cell r="D858" t="str">
            <v>6.6KV/1C  1단말/KIT</v>
          </cell>
          <cell r="E858" t="str">
            <v>EA</v>
          </cell>
          <cell r="H858">
            <v>819</v>
          </cell>
          <cell r="I858">
            <v>24200</v>
          </cell>
          <cell r="J858">
            <v>863</v>
          </cell>
          <cell r="K858">
            <v>42733</v>
          </cell>
          <cell r="S858">
            <v>24200</v>
          </cell>
          <cell r="V858" t="str">
            <v>고케</v>
          </cell>
          <cell r="W858">
            <v>1.1000000000000001</v>
          </cell>
        </row>
        <row r="859">
          <cell r="A859">
            <v>859</v>
          </cell>
          <cell r="B859" t="str">
            <v>옥외용</v>
          </cell>
          <cell r="C859" t="str">
            <v>케이블 헤드 150sq 옥외용</v>
          </cell>
          <cell r="D859" t="str">
            <v>6.6KV/1C  1단말/KIT</v>
          </cell>
          <cell r="E859" t="str">
            <v>EA</v>
          </cell>
          <cell r="H859">
            <v>819</v>
          </cell>
          <cell r="J859">
            <v>863</v>
          </cell>
          <cell r="S859">
            <v>0</v>
          </cell>
          <cell r="V859" t="str">
            <v>고케</v>
          </cell>
          <cell r="W859">
            <v>1.1000000000000001</v>
          </cell>
        </row>
        <row r="860">
          <cell r="A860">
            <v>860</v>
          </cell>
          <cell r="C860" t="str">
            <v>케이블 헤드 200sq 옥내외용</v>
          </cell>
          <cell r="D860" t="str">
            <v>6.6KV/1C  1단말/KIT</v>
          </cell>
          <cell r="E860" t="str">
            <v>EA</v>
          </cell>
          <cell r="H860">
            <v>819</v>
          </cell>
          <cell r="I860">
            <v>27500</v>
          </cell>
          <cell r="J860">
            <v>863</v>
          </cell>
          <cell r="K860">
            <v>44733</v>
          </cell>
          <cell r="S860">
            <v>27500</v>
          </cell>
          <cell r="V860" t="str">
            <v>고케</v>
          </cell>
          <cell r="W860">
            <v>1.3</v>
          </cell>
        </row>
        <row r="861">
          <cell r="A861">
            <v>861</v>
          </cell>
          <cell r="B861" t="str">
            <v>옥외용</v>
          </cell>
          <cell r="C861" t="str">
            <v>케이블 헤드 200sq 옥외용</v>
          </cell>
          <cell r="D861" t="str">
            <v>6.6KV/1C  1단말/KIT</v>
          </cell>
          <cell r="E861" t="str">
            <v>EA</v>
          </cell>
          <cell r="H861">
            <v>819</v>
          </cell>
          <cell r="J861">
            <v>863</v>
          </cell>
          <cell r="S861">
            <v>0</v>
          </cell>
          <cell r="V861" t="str">
            <v>고케</v>
          </cell>
          <cell r="W861">
            <v>1.3</v>
          </cell>
        </row>
        <row r="862">
          <cell r="A862">
            <v>862</v>
          </cell>
          <cell r="C862" t="str">
            <v>케이블 헤드 250sq 옥내외용</v>
          </cell>
          <cell r="D862" t="str">
            <v>6.6KV/1C  1단말/KIT</v>
          </cell>
          <cell r="E862" t="str">
            <v>EA</v>
          </cell>
          <cell r="H862">
            <v>819</v>
          </cell>
          <cell r="I862">
            <v>29300</v>
          </cell>
          <cell r="J862">
            <v>863</v>
          </cell>
          <cell r="K862">
            <v>47033</v>
          </cell>
          <cell r="S862">
            <v>29300</v>
          </cell>
          <cell r="V862" t="str">
            <v>고케</v>
          </cell>
          <cell r="W862">
            <v>1.4</v>
          </cell>
        </row>
        <row r="863">
          <cell r="A863">
            <v>863</v>
          </cell>
          <cell r="B863" t="str">
            <v>옥외용</v>
          </cell>
          <cell r="C863" t="str">
            <v>케이블 헤드 250sq 옥외용</v>
          </cell>
          <cell r="D863" t="str">
            <v>6.6KV/1C  1단말/KIT</v>
          </cell>
          <cell r="E863" t="str">
            <v>EA</v>
          </cell>
          <cell r="H863">
            <v>819</v>
          </cell>
          <cell r="J863">
            <v>863</v>
          </cell>
          <cell r="S863">
            <v>0</v>
          </cell>
          <cell r="V863" t="str">
            <v>고케</v>
          </cell>
          <cell r="W863">
            <v>1.4</v>
          </cell>
        </row>
        <row r="864">
          <cell r="A864">
            <v>864</v>
          </cell>
          <cell r="C864" t="str">
            <v>케이블 헤드 325sq 옥내외용</v>
          </cell>
          <cell r="D864" t="str">
            <v>6.6KV/1C  1단말/KIT</v>
          </cell>
          <cell r="E864" t="str">
            <v>EA</v>
          </cell>
          <cell r="H864">
            <v>819</v>
          </cell>
          <cell r="I864">
            <v>33100</v>
          </cell>
          <cell r="J864">
            <v>863</v>
          </cell>
          <cell r="K864">
            <v>57366</v>
          </cell>
          <cell r="S864">
            <v>33100</v>
          </cell>
          <cell r="V864" t="str">
            <v>고케</v>
          </cell>
          <cell r="W864">
            <v>1.56</v>
          </cell>
        </row>
        <row r="865">
          <cell r="A865">
            <v>865</v>
          </cell>
          <cell r="B865" t="str">
            <v>옥외용</v>
          </cell>
          <cell r="C865" t="str">
            <v>케이블 헤드 325sq 옥외용</v>
          </cell>
          <cell r="D865" t="str">
            <v>6.6KV/1C  1단말/KIT</v>
          </cell>
          <cell r="E865" t="str">
            <v>EA</v>
          </cell>
          <cell r="H865">
            <v>819</v>
          </cell>
          <cell r="J865">
            <v>863</v>
          </cell>
          <cell r="S865">
            <v>0</v>
          </cell>
          <cell r="V865" t="str">
            <v>고케</v>
          </cell>
          <cell r="W865">
            <v>1.56</v>
          </cell>
        </row>
        <row r="866">
          <cell r="A866">
            <v>866</v>
          </cell>
          <cell r="S866" t="str">
            <v/>
          </cell>
        </row>
        <row r="867">
          <cell r="A867">
            <v>867</v>
          </cell>
          <cell r="S867" t="str">
            <v/>
          </cell>
        </row>
        <row r="868">
          <cell r="A868">
            <v>868</v>
          </cell>
          <cell r="C868" t="str">
            <v>케이블 헤드 38sq</v>
          </cell>
          <cell r="D868" t="str">
            <v>23KV/1C  1단말/KIT</v>
          </cell>
          <cell r="E868" t="str">
            <v>EA</v>
          </cell>
          <cell r="H868">
            <v>819</v>
          </cell>
          <cell r="I868">
            <v>72500</v>
          </cell>
          <cell r="J868">
            <v>863</v>
          </cell>
          <cell r="K868">
            <v>85000</v>
          </cell>
          <cell r="S868">
            <v>72500</v>
          </cell>
          <cell r="V868" t="str">
            <v>특케</v>
          </cell>
          <cell r="W868">
            <v>0.88</v>
          </cell>
        </row>
        <row r="869">
          <cell r="A869">
            <v>869</v>
          </cell>
          <cell r="C869" t="str">
            <v>케이블 헤드 60sq</v>
          </cell>
          <cell r="D869" t="str">
            <v>23KV/1C  1단말/KIT</v>
          </cell>
          <cell r="E869" t="str">
            <v>EA</v>
          </cell>
          <cell r="H869">
            <v>819</v>
          </cell>
          <cell r="I869">
            <v>73000</v>
          </cell>
          <cell r="J869">
            <v>863</v>
          </cell>
          <cell r="K869">
            <v>85800</v>
          </cell>
          <cell r="S869">
            <v>73000</v>
          </cell>
          <cell r="V869" t="str">
            <v>특케</v>
          </cell>
          <cell r="W869">
            <v>1.05</v>
          </cell>
        </row>
        <row r="870">
          <cell r="A870">
            <v>870</v>
          </cell>
          <cell r="C870" t="str">
            <v>케이블 헤드 100sq</v>
          </cell>
          <cell r="D870" t="str">
            <v>23KV/1C  1단말/KIT</v>
          </cell>
          <cell r="E870" t="str">
            <v>EA</v>
          </cell>
          <cell r="H870">
            <v>819</v>
          </cell>
          <cell r="I870">
            <v>96800</v>
          </cell>
          <cell r="J870">
            <v>863</v>
          </cell>
          <cell r="K870">
            <v>113900</v>
          </cell>
          <cell r="S870">
            <v>96800</v>
          </cell>
          <cell r="V870" t="str">
            <v>특케</v>
          </cell>
          <cell r="W870">
            <v>1.2</v>
          </cell>
        </row>
        <row r="871">
          <cell r="A871">
            <v>871</v>
          </cell>
          <cell r="C871" t="str">
            <v>케이블 헤드 150sq</v>
          </cell>
          <cell r="D871" t="str">
            <v>23KV/1C  1단말/KIT</v>
          </cell>
          <cell r="E871" t="str">
            <v>EA</v>
          </cell>
          <cell r="H871">
            <v>819</v>
          </cell>
          <cell r="I871">
            <v>105700</v>
          </cell>
          <cell r="J871">
            <v>863</v>
          </cell>
          <cell r="K871">
            <v>116200</v>
          </cell>
          <cell r="S871">
            <v>105700</v>
          </cell>
          <cell r="V871" t="str">
            <v>특케</v>
          </cell>
          <cell r="W871">
            <v>1.39</v>
          </cell>
        </row>
        <row r="872">
          <cell r="A872">
            <v>872</v>
          </cell>
          <cell r="C872" t="str">
            <v>케이블 헤드 200sq</v>
          </cell>
          <cell r="D872" t="str">
            <v>23KV/1C  1단말/KIT</v>
          </cell>
          <cell r="E872" t="str">
            <v>EA</v>
          </cell>
          <cell r="H872">
            <v>819</v>
          </cell>
          <cell r="I872">
            <v>111100</v>
          </cell>
          <cell r="J872">
            <v>863</v>
          </cell>
          <cell r="K872">
            <v>118200</v>
          </cell>
          <cell r="S872">
            <v>111100</v>
          </cell>
          <cell r="V872" t="str">
            <v>특케</v>
          </cell>
          <cell r="W872">
            <v>1.6</v>
          </cell>
        </row>
        <row r="873">
          <cell r="A873">
            <v>873</v>
          </cell>
          <cell r="C873" t="str">
            <v>케이블 헤드 325sq</v>
          </cell>
          <cell r="D873" t="str">
            <v>23KV/1C  1단말/KIT</v>
          </cell>
          <cell r="E873" t="str">
            <v>EA</v>
          </cell>
          <cell r="H873">
            <v>819</v>
          </cell>
          <cell r="I873">
            <v>139000</v>
          </cell>
          <cell r="J873">
            <v>863</v>
          </cell>
          <cell r="K873">
            <v>163600</v>
          </cell>
          <cell r="S873">
            <v>139000</v>
          </cell>
          <cell r="V873" t="str">
            <v>특케</v>
          </cell>
          <cell r="W873">
            <v>2.1</v>
          </cell>
        </row>
        <row r="874">
          <cell r="A874">
            <v>874</v>
          </cell>
          <cell r="S874" t="str">
            <v/>
          </cell>
        </row>
        <row r="875">
          <cell r="A875">
            <v>875</v>
          </cell>
          <cell r="C875" t="str">
            <v>관로구 삽입형 방수장치</v>
          </cell>
          <cell r="D875" t="str">
            <v>Φ175 CN-CV 200</v>
          </cell>
          <cell r="E875" t="str">
            <v>조</v>
          </cell>
          <cell r="H875">
            <v>911</v>
          </cell>
          <cell r="I875">
            <v>58000</v>
          </cell>
          <cell r="S875">
            <v>58000</v>
          </cell>
        </row>
        <row r="876">
          <cell r="A876">
            <v>876</v>
          </cell>
          <cell r="C876" t="str">
            <v>케이블헤드 지지금구</v>
          </cell>
          <cell r="D876" t="str">
            <v>상,하부용</v>
          </cell>
          <cell r="E876" t="str">
            <v>조</v>
          </cell>
          <cell r="H876">
            <v>911</v>
          </cell>
          <cell r="I876">
            <v>42000</v>
          </cell>
          <cell r="J876">
            <v>957</v>
          </cell>
          <cell r="K876">
            <v>52000</v>
          </cell>
          <cell r="S876">
            <v>42000</v>
          </cell>
          <cell r="V876" t="str">
            <v>배전</v>
          </cell>
          <cell r="W876">
            <v>0.45</v>
          </cell>
          <cell r="X876" t="str">
            <v>보인</v>
          </cell>
          <cell r="Y876">
            <v>0.23</v>
          </cell>
        </row>
        <row r="877">
          <cell r="A877">
            <v>877</v>
          </cell>
          <cell r="C877" t="str">
            <v>전주용 입상관</v>
          </cell>
          <cell r="D877" t="str">
            <v>φ130×2m</v>
          </cell>
          <cell r="E877" t="str">
            <v>EA</v>
          </cell>
          <cell r="H877">
            <v>911</v>
          </cell>
          <cell r="I877">
            <v>20000</v>
          </cell>
          <cell r="J877">
            <v>957</v>
          </cell>
          <cell r="K877">
            <v>26000</v>
          </cell>
          <cell r="S877">
            <v>20000</v>
          </cell>
          <cell r="V877" t="str">
            <v>배전</v>
          </cell>
          <cell r="W877">
            <v>0.46</v>
          </cell>
          <cell r="X877" t="str">
            <v>보인</v>
          </cell>
          <cell r="Y877">
            <v>0.17</v>
          </cell>
        </row>
        <row r="878">
          <cell r="A878">
            <v>878</v>
          </cell>
          <cell r="C878" t="str">
            <v>반경철관</v>
          </cell>
          <cell r="D878" t="str">
            <v>80×2×2400</v>
          </cell>
          <cell r="E878" t="str">
            <v>EA</v>
          </cell>
          <cell r="H878">
            <v>909</v>
          </cell>
          <cell r="I878">
            <v>16000</v>
          </cell>
          <cell r="J878">
            <v>958</v>
          </cell>
          <cell r="K878">
            <v>16000</v>
          </cell>
          <cell r="S878">
            <v>16000</v>
          </cell>
          <cell r="V878" t="str">
            <v>배관</v>
          </cell>
          <cell r="W878">
            <v>0.122</v>
          </cell>
        </row>
        <row r="879">
          <cell r="A879">
            <v>879</v>
          </cell>
          <cell r="C879" t="str">
            <v>반경철관 취부밴드</v>
          </cell>
          <cell r="E879" t="str">
            <v>EA</v>
          </cell>
          <cell r="H879">
            <v>909</v>
          </cell>
          <cell r="I879">
            <v>1800</v>
          </cell>
          <cell r="J879">
            <v>958</v>
          </cell>
          <cell r="K879">
            <v>1800</v>
          </cell>
          <cell r="S879">
            <v>1800</v>
          </cell>
        </row>
        <row r="880">
          <cell r="A880">
            <v>880</v>
          </cell>
          <cell r="C880" t="str">
            <v>입상관취부밴드</v>
          </cell>
          <cell r="E880" t="str">
            <v>EA</v>
          </cell>
          <cell r="I880">
            <v>1800</v>
          </cell>
          <cell r="J880">
            <v>958</v>
          </cell>
          <cell r="K880">
            <v>1800</v>
          </cell>
          <cell r="S880">
            <v>1800</v>
          </cell>
        </row>
        <row r="881">
          <cell r="A881">
            <v>881</v>
          </cell>
          <cell r="C881" t="str">
            <v>경고용 테이프</v>
          </cell>
          <cell r="D881" t="str">
            <v>300 × 250</v>
          </cell>
          <cell r="E881" t="str">
            <v>m</v>
          </cell>
          <cell r="H881">
            <v>909</v>
          </cell>
          <cell r="I881">
            <v>250</v>
          </cell>
          <cell r="J881">
            <v>958</v>
          </cell>
          <cell r="K881">
            <v>250</v>
          </cell>
          <cell r="S881">
            <v>250</v>
          </cell>
          <cell r="V881" t="str">
            <v>보인</v>
          </cell>
          <cell r="W881">
            <v>2E-3</v>
          </cell>
        </row>
        <row r="882">
          <cell r="A882">
            <v>882</v>
          </cell>
          <cell r="C882" t="str">
            <v>위샤 캡</v>
          </cell>
          <cell r="D882" t="str">
            <v>ST 36C</v>
          </cell>
          <cell r="E882" t="str">
            <v>EA</v>
          </cell>
          <cell r="H882">
            <v>909</v>
          </cell>
          <cell r="I882">
            <v>3300</v>
          </cell>
          <cell r="J882">
            <v>871</v>
          </cell>
          <cell r="K882">
            <v>3600</v>
          </cell>
          <cell r="S882">
            <v>3300</v>
          </cell>
          <cell r="V882" t="str">
            <v>내선</v>
          </cell>
          <cell r="W882">
            <v>0.03</v>
          </cell>
        </row>
        <row r="883">
          <cell r="A883">
            <v>883</v>
          </cell>
          <cell r="C883" t="str">
            <v>위샤 캡</v>
          </cell>
          <cell r="D883" t="str">
            <v>ST 42C</v>
          </cell>
          <cell r="E883" t="str">
            <v>EA</v>
          </cell>
          <cell r="H883">
            <v>909</v>
          </cell>
          <cell r="I883">
            <v>3800</v>
          </cell>
          <cell r="J883">
            <v>871</v>
          </cell>
          <cell r="K883">
            <v>4200</v>
          </cell>
          <cell r="S883">
            <v>3800</v>
          </cell>
          <cell r="V883" t="str">
            <v>내선</v>
          </cell>
          <cell r="W883">
            <v>0.03</v>
          </cell>
        </row>
        <row r="884">
          <cell r="A884">
            <v>884</v>
          </cell>
          <cell r="C884" t="str">
            <v>위샤 캡</v>
          </cell>
          <cell r="D884" t="str">
            <v>ST 54C</v>
          </cell>
          <cell r="E884" t="str">
            <v>EA</v>
          </cell>
          <cell r="H884">
            <v>909</v>
          </cell>
          <cell r="I884">
            <v>4500</v>
          </cell>
          <cell r="J884">
            <v>871</v>
          </cell>
          <cell r="K884">
            <v>5040</v>
          </cell>
          <cell r="S884">
            <v>4500</v>
          </cell>
          <cell r="V884" t="str">
            <v>내선</v>
          </cell>
          <cell r="W884">
            <v>0.04</v>
          </cell>
        </row>
        <row r="885">
          <cell r="A885">
            <v>885</v>
          </cell>
          <cell r="C885" t="str">
            <v>위샤 캡</v>
          </cell>
          <cell r="D885" t="str">
            <v>ST 70C</v>
          </cell>
          <cell r="E885" t="str">
            <v>EA</v>
          </cell>
          <cell r="H885">
            <v>909</v>
          </cell>
          <cell r="I885">
            <v>12000</v>
          </cell>
          <cell r="J885">
            <v>871</v>
          </cell>
          <cell r="K885">
            <v>14440</v>
          </cell>
          <cell r="S885">
            <v>12000</v>
          </cell>
          <cell r="V885" t="str">
            <v>내선</v>
          </cell>
          <cell r="W885">
            <v>0.04</v>
          </cell>
        </row>
        <row r="886">
          <cell r="A886">
            <v>886</v>
          </cell>
          <cell r="C886" t="str">
            <v>위샤 캡</v>
          </cell>
          <cell r="D886" t="str">
            <v>ST 82C</v>
          </cell>
          <cell r="E886" t="str">
            <v>EA</v>
          </cell>
          <cell r="H886">
            <v>909</v>
          </cell>
          <cell r="I886">
            <v>16000</v>
          </cell>
          <cell r="J886">
            <v>871</v>
          </cell>
          <cell r="K886">
            <v>18000</v>
          </cell>
          <cell r="S886">
            <v>16000</v>
          </cell>
          <cell r="V886" t="str">
            <v>내선</v>
          </cell>
          <cell r="W886">
            <v>0.04</v>
          </cell>
        </row>
        <row r="887">
          <cell r="A887">
            <v>887</v>
          </cell>
          <cell r="C887" t="str">
            <v>위샤 캡</v>
          </cell>
          <cell r="D887" t="str">
            <v>ST 104C</v>
          </cell>
          <cell r="E887" t="str">
            <v>EA</v>
          </cell>
          <cell r="H887">
            <v>909</v>
          </cell>
          <cell r="I887">
            <v>32000</v>
          </cell>
          <cell r="J887">
            <v>871</v>
          </cell>
          <cell r="K887">
            <v>36000</v>
          </cell>
          <cell r="S887">
            <v>32000</v>
          </cell>
          <cell r="V887" t="str">
            <v>내선</v>
          </cell>
          <cell r="W887">
            <v>0.04</v>
          </cell>
        </row>
        <row r="888">
          <cell r="A888">
            <v>888</v>
          </cell>
          <cell r="B888" t="str">
            <v>H:7.5M이하</v>
          </cell>
          <cell r="C888" t="str">
            <v>피뢰침</v>
          </cell>
          <cell r="D888" t="str">
            <v>14φ×485L(애자형)</v>
          </cell>
          <cell r="E888" t="str">
            <v>EA</v>
          </cell>
          <cell r="H888">
            <v>887</v>
          </cell>
          <cell r="I888">
            <v>45000</v>
          </cell>
          <cell r="J888">
            <v>930</v>
          </cell>
          <cell r="K888">
            <v>13500</v>
          </cell>
          <cell r="S888">
            <v>13500</v>
          </cell>
          <cell r="V888" t="str">
            <v>내선</v>
          </cell>
          <cell r="W888">
            <v>1.5</v>
          </cell>
        </row>
        <row r="889">
          <cell r="A889">
            <v>889</v>
          </cell>
          <cell r="B889" t="str">
            <v>발판좋은곳</v>
          </cell>
          <cell r="C889" t="str">
            <v>피뢰침</v>
          </cell>
          <cell r="D889" t="str">
            <v>14φ×485L(애자형)</v>
          </cell>
          <cell r="E889" t="str">
            <v>EA</v>
          </cell>
          <cell r="H889">
            <v>887</v>
          </cell>
          <cell r="I889">
            <v>45000</v>
          </cell>
          <cell r="J889">
            <v>930</v>
          </cell>
          <cell r="K889">
            <v>13500</v>
          </cell>
          <cell r="S889">
            <v>13500</v>
          </cell>
          <cell r="V889" t="str">
            <v>내선</v>
          </cell>
          <cell r="W889">
            <v>0.9</v>
          </cell>
        </row>
        <row r="890">
          <cell r="A890">
            <v>890</v>
          </cell>
          <cell r="B890" t="str">
            <v>H:10M이하</v>
          </cell>
          <cell r="C890" t="str">
            <v>피뢰침</v>
          </cell>
          <cell r="D890" t="str">
            <v>14φ×485L(애자형)</v>
          </cell>
          <cell r="E890" t="str">
            <v>EA</v>
          </cell>
          <cell r="H890">
            <v>887</v>
          </cell>
          <cell r="I890">
            <v>45000</v>
          </cell>
          <cell r="J890">
            <v>930</v>
          </cell>
          <cell r="K890">
            <v>13500</v>
          </cell>
          <cell r="S890">
            <v>13500</v>
          </cell>
          <cell r="V890" t="str">
            <v>내선</v>
          </cell>
          <cell r="W890">
            <v>1.9</v>
          </cell>
        </row>
        <row r="891">
          <cell r="A891">
            <v>891</v>
          </cell>
          <cell r="B891" t="str">
            <v>발판좋은곳</v>
          </cell>
          <cell r="C891" t="str">
            <v>피뢰침</v>
          </cell>
          <cell r="D891" t="str">
            <v>14φ×485L(애자형)</v>
          </cell>
          <cell r="E891" t="str">
            <v>EA</v>
          </cell>
          <cell r="H891">
            <v>887</v>
          </cell>
          <cell r="I891">
            <v>45000</v>
          </cell>
          <cell r="J891">
            <v>930</v>
          </cell>
          <cell r="K891">
            <v>13500</v>
          </cell>
          <cell r="S891">
            <v>13500</v>
          </cell>
          <cell r="V891" t="str">
            <v>내선</v>
          </cell>
          <cell r="W891">
            <v>1.1399999999999999</v>
          </cell>
        </row>
        <row r="892">
          <cell r="A892">
            <v>892</v>
          </cell>
          <cell r="B892" t="str">
            <v>H:15M이하</v>
          </cell>
          <cell r="C892" t="str">
            <v>피뢰침</v>
          </cell>
          <cell r="D892" t="str">
            <v>14φ×485L(애자형)</v>
          </cell>
          <cell r="E892" t="str">
            <v>EA</v>
          </cell>
          <cell r="H892">
            <v>887</v>
          </cell>
          <cell r="I892">
            <v>45000</v>
          </cell>
          <cell r="J892">
            <v>930</v>
          </cell>
          <cell r="K892">
            <v>13500</v>
          </cell>
          <cell r="S892">
            <v>13500</v>
          </cell>
          <cell r="V892" t="str">
            <v>배전</v>
          </cell>
          <cell r="W892">
            <v>2.6</v>
          </cell>
        </row>
        <row r="893">
          <cell r="A893">
            <v>893</v>
          </cell>
          <cell r="B893" t="str">
            <v>발판좋은곳</v>
          </cell>
          <cell r="C893" t="str">
            <v>피뢰침</v>
          </cell>
          <cell r="D893" t="str">
            <v>14φ×485L(애자형)</v>
          </cell>
          <cell r="E893" t="str">
            <v>EA</v>
          </cell>
          <cell r="H893">
            <v>887</v>
          </cell>
          <cell r="I893">
            <v>45000</v>
          </cell>
          <cell r="J893">
            <v>930</v>
          </cell>
          <cell r="K893">
            <v>13500</v>
          </cell>
          <cell r="S893">
            <v>13500</v>
          </cell>
          <cell r="V893" t="str">
            <v>배전</v>
          </cell>
          <cell r="W893">
            <v>1.56</v>
          </cell>
        </row>
        <row r="894">
          <cell r="A894">
            <v>894</v>
          </cell>
          <cell r="B894" t="str">
            <v>H:20M이하</v>
          </cell>
          <cell r="C894" t="str">
            <v>피뢰침</v>
          </cell>
          <cell r="D894" t="str">
            <v>14φ×485L(애자형)</v>
          </cell>
          <cell r="E894" t="str">
            <v>EA</v>
          </cell>
          <cell r="H894">
            <v>887</v>
          </cell>
          <cell r="I894">
            <v>45000</v>
          </cell>
          <cell r="J894">
            <v>930</v>
          </cell>
          <cell r="K894">
            <v>13500</v>
          </cell>
          <cell r="S894">
            <v>13500</v>
          </cell>
          <cell r="V894" t="str">
            <v>배전</v>
          </cell>
          <cell r="W894">
            <v>3.4</v>
          </cell>
        </row>
        <row r="895">
          <cell r="A895">
            <v>895</v>
          </cell>
          <cell r="B895" t="str">
            <v>발판좋은곳</v>
          </cell>
          <cell r="C895" t="str">
            <v>피뢰침</v>
          </cell>
          <cell r="D895" t="str">
            <v>14φ×485L(애자형)</v>
          </cell>
          <cell r="E895" t="str">
            <v>EA</v>
          </cell>
          <cell r="H895">
            <v>887</v>
          </cell>
          <cell r="I895">
            <v>45000</v>
          </cell>
          <cell r="J895">
            <v>930</v>
          </cell>
          <cell r="K895">
            <v>13500</v>
          </cell>
          <cell r="S895">
            <v>13500</v>
          </cell>
          <cell r="V895" t="str">
            <v>배전</v>
          </cell>
          <cell r="W895">
            <v>2.04</v>
          </cell>
        </row>
        <row r="896">
          <cell r="A896">
            <v>896</v>
          </cell>
          <cell r="B896" t="str">
            <v>H:7.5M이하</v>
          </cell>
          <cell r="C896" t="str">
            <v>피뢰침</v>
          </cell>
          <cell r="D896" t="str">
            <v>14φ×665L</v>
          </cell>
          <cell r="E896" t="str">
            <v>EA</v>
          </cell>
          <cell r="S896">
            <v>0</v>
          </cell>
          <cell r="V896" t="str">
            <v>내선</v>
          </cell>
          <cell r="W896">
            <v>1.5</v>
          </cell>
        </row>
        <row r="897">
          <cell r="A897">
            <v>897</v>
          </cell>
          <cell r="B897" t="str">
            <v>발판좋은곳</v>
          </cell>
          <cell r="C897" t="str">
            <v>피뢰침</v>
          </cell>
          <cell r="D897" t="str">
            <v>14φ×665L</v>
          </cell>
          <cell r="E897" t="str">
            <v>EA</v>
          </cell>
          <cell r="S897">
            <v>0</v>
          </cell>
          <cell r="V897" t="str">
            <v>내선</v>
          </cell>
          <cell r="W897">
            <v>0.9</v>
          </cell>
        </row>
        <row r="898">
          <cell r="A898">
            <v>898</v>
          </cell>
          <cell r="B898" t="str">
            <v>H:10M이하</v>
          </cell>
          <cell r="C898" t="str">
            <v>피뢰침</v>
          </cell>
          <cell r="D898" t="str">
            <v>14φ×665L</v>
          </cell>
          <cell r="E898" t="str">
            <v>EA</v>
          </cell>
          <cell r="S898">
            <v>0</v>
          </cell>
          <cell r="V898" t="str">
            <v>내선</v>
          </cell>
          <cell r="W898">
            <v>1.9</v>
          </cell>
        </row>
        <row r="899">
          <cell r="A899">
            <v>899</v>
          </cell>
          <cell r="B899" t="str">
            <v>발판좋은곳</v>
          </cell>
          <cell r="C899" t="str">
            <v>피뢰침</v>
          </cell>
          <cell r="D899" t="str">
            <v>14φ×665L</v>
          </cell>
          <cell r="E899" t="str">
            <v>EA</v>
          </cell>
          <cell r="S899">
            <v>0</v>
          </cell>
          <cell r="V899" t="str">
            <v>내선</v>
          </cell>
          <cell r="W899">
            <v>1.1399999999999999</v>
          </cell>
        </row>
        <row r="900">
          <cell r="A900">
            <v>900</v>
          </cell>
          <cell r="B900" t="str">
            <v>H:15M이하</v>
          </cell>
          <cell r="C900" t="str">
            <v>피뢰침</v>
          </cell>
          <cell r="D900" t="str">
            <v>14φ×665L</v>
          </cell>
          <cell r="E900" t="str">
            <v>EA</v>
          </cell>
          <cell r="S900">
            <v>0</v>
          </cell>
          <cell r="V900" t="str">
            <v>배전</v>
          </cell>
          <cell r="W900">
            <v>2.6</v>
          </cell>
        </row>
        <row r="901">
          <cell r="A901">
            <v>901</v>
          </cell>
          <cell r="B901" t="str">
            <v>발판좋은곳</v>
          </cell>
          <cell r="C901" t="str">
            <v>피뢰침</v>
          </cell>
          <cell r="D901" t="str">
            <v>14φ×665L</v>
          </cell>
          <cell r="E901" t="str">
            <v>EA</v>
          </cell>
          <cell r="S901">
            <v>0</v>
          </cell>
          <cell r="V901" t="str">
            <v>배전</v>
          </cell>
          <cell r="W901">
            <v>1.56</v>
          </cell>
        </row>
        <row r="902">
          <cell r="A902">
            <v>902</v>
          </cell>
          <cell r="B902" t="str">
            <v>H:20M이하</v>
          </cell>
          <cell r="C902" t="str">
            <v>피뢰침</v>
          </cell>
          <cell r="D902" t="str">
            <v>14φ×665L</v>
          </cell>
          <cell r="E902" t="str">
            <v>EA</v>
          </cell>
          <cell r="S902">
            <v>0</v>
          </cell>
          <cell r="V902" t="str">
            <v>배전</v>
          </cell>
          <cell r="W902">
            <v>3.4</v>
          </cell>
        </row>
        <row r="903">
          <cell r="A903">
            <v>903</v>
          </cell>
          <cell r="B903" t="str">
            <v>발판좋은곳</v>
          </cell>
          <cell r="C903" t="str">
            <v>피뢰침</v>
          </cell>
          <cell r="D903" t="str">
            <v>14φ×665L</v>
          </cell>
          <cell r="E903" t="str">
            <v>EA</v>
          </cell>
          <cell r="S903">
            <v>0</v>
          </cell>
          <cell r="V903" t="str">
            <v>배전</v>
          </cell>
          <cell r="W903">
            <v>2.04</v>
          </cell>
        </row>
        <row r="904">
          <cell r="A904">
            <v>904</v>
          </cell>
          <cell r="S904" t="str">
            <v/>
          </cell>
        </row>
        <row r="905">
          <cell r="A905">
            <v>905</v>
          </cell>
          <cell r="S905" t="str">
            <v/>
          </cell>
        </row>
        <row r="906">
          <cell r="A906">
            <v>906</v>
          </cell>
          <cell r="C906" t="str">
            <v>접지봉</v>
          </cell>
          <cell r="D906" t="str">
            <v>φ14×1000㎜(동피복)</v>
          </cell>
          <cell r="E906" t="str">
            <v>EA</v>
          </cell>
          <cell r="H906">
            <v>887</v>
          </cell>
          <cell r="I906">
            <v>3000</v>
          </cell>
          <cell r="J906">
            <v>930</v>
          </cell>
          <cell r="K906">
            <v>2750</v>
          </cell>
          <cell r="S906">
            <v>2750</v>
          </cell>
          <cell r="V906" t="str">
            <v>내선</v>
          </cell>
          <cell r="W906">
            <v>0.2</v>
          </cell>
          <cell r="X906" t="str">
            <v>보인</v>
          </cell>
          <cell r="Y906">
            <v>0.1</v>
          </cell>
        </row>
        <row r="907">
          <cell r="A907">
            <v>907</v>
          </cell>
          <cell r="C907" t="str">
            <v>접지봉</v>
          </cell>
          <cell r="D907" t="str">
            <v>φ16×1800㎜(동피복)</v>
          </cell>
          <cell r="E907" t="str">
            <v>EA</v>
          </cell>
          <cell r="H907">
            <v>887</v>
          </cell>
          <cell r="I907">
            <v>4900</v>
          </cell>
          <cell r="J907">
            <v>930</v>
          </cell>
          <cell r="K907">
            <v>4500</v>
          </cell>
          <cell r="S907">
            <v>4500</v>
          </cell>
          <cell r="V907" t="str">
            <v>내선</v>
          </cell>
          <cell r="W907">
            <v>0.2</v>
          </cell>
          <cell r="X907" t="str">
            <v>보인</v>
          </cell>
          <cell r="Y907">
            <v>0.1</v>
          </cell>
        </row>
        <row r="908">
          <cell r="A908">
            <v>908</v>
          </cell>
          <cell r="C908" t="str">
            <v>접지봉</v>
          </cell>
          <cell r="D908" t="str">
            <v>φ18×2400㎜(동피복)</v>
          </cell>
          <cell r="E908" t="str">
            <v>EA</v>
          </cell>
          <cell r="H908">
            <v>887</v>
          </cell>
          <cell r="I908">
            <v>7300</v>
          </cell>
          <cell r="J908">
            <v>930</v>
          </cell>
          <cell r="K908">
            <v>6500</v>
          </cell>
          <cell r="S908">
            <v>6500</v>
          </cell>
          <cell r="V908" t="str">
            <v>내선</v>
          </cell>
          <cell r="W908">
            <v>0.2</v>
          </cell>
          <cell r="X908" t="str">
            <v>보인</v>
          </cell>
          <cell r="Y908">
            <v>0.1</v>
          </cell>
        </row>
        <row r="909">
          <cell r="A909">
            <v>909</v>
          </cell>
          <cell r="C909" t="str">
            <v>접지봉</v>
          </cell>
          <cell r="D909" t="str">
            <v>φ16×1800㎜-3EA</v>
          </cell>
          <cell r="E909" t="str">
            <v>조</v>
          </cell>
          <cell r="H909">
            <v>887</v>
          </cell>
          <cell r="I909">
            <v>14700</v>
          </cell>
          <cell r="J909">
            <v>930</v>
          </cell>
          <cell r="K909">
            <v>13500</v>
          </cell>
          <cell r="S909">
            <v>13500</v>
          </cell>
          <cell r="V909" t="str">
            <v>내선</v>
          </cell>
          <cell r="W909">
            <v>0.45</v>
          </cell>
          <cell r="X909" t="str">
            <v>보인</v>
          </cell>
          <cell r="Y909">
            <v>0.23</v>
          </cell>
        </row>
        <row r="910">
          <cell r="A910">
            <v>910</v>
          </cell>
          <cell r="C910" t="str">
            <v>접지봉</v>
          </cell>
          <cell r="D910" t="str">
            <v>φ18×2400㎜-3EA</v>
          </cell>
          <cell r="E910" t="str">
            <v>조</v>
          </cell>
          <cell r="H910">
            <v>887</v>
          </cell>
          <cell r="I910">
            <v>21900</v>
          </cell>
          <cell r="J910">
            <v>930</v>
          </cell>
          <cell r="K910">
            <v>19500</v>
          </cell>
          <cell r="S910">
            <v>19500</v>
          </cell>
          <cell r="V910" t="str">
            <v>내선</v>
          </cell>
          <cell r="W910">
            <v>0.45</v>
          </cell>
          <cell r="X910" t="str">
            <v>보인</v>
          </cell>
          <cell r="Y910">
            <v>0.23</v>
          </cell>
        </row>
        <row r="911">
          <cell r="A911">
            <v>911</v>
          </cell>
          <cell r="C911" t="str">
            <v>접지봉</v>
          </cell>
          <cell r="D911" t="str">
            <v>φ19×2400㎜-3EA</v>
          </cell>
          <cell r="E911" t="str">
            <v>조</v>
          </cell>
          <cell r="H911">
            <v>887</v>
          </cell>
          <cell r="I911">
            <v>31500</v>
          </cell>
          <cell r="J911">
            <v>930</v>
          </cell>
          <cell r="K911">
            <v>28500</v>
          </cell>
          <cell r="S911">
            <v>28500</v>
          </cell>
          <cell r="V911" t="str">
            <v>내선</v>
          </cell>
          <cell r="W911">
            <v>0.45</v>
          </cell>
          <cell r="X911" t="str">
            <v>보인</v>
          </cell>
          <cell r="Y911">
            <v>0.23</v>
          </cell>
        </row>
        <row r="912">
          <cell r="A912">
            <v>912</v>
          </cell>
          <cell r="C912" t="str">
            <v>접지봉</v>
          </cell>
          <cell r="D912" t="str">
            <v>φ19×3000㎜-3EA</v>
          </cell>
          <cell r="E912" t="str">
            <v>조</v>
          </cell>
          <cell r="H912">
            <v>887</v>
          </cell>
          <cell r="I912">
            <v>39000</v>
          </cell>
          <cell r="J912">
            <v>930</v>
          </cell>
          <cell r="K912">
            <v>33000</v>
          </cell>
          <cell r="S912">
            <v>33000</v>
          </cell>
          <cell r="V912" t="str">
            <v>내선</v>
          </cell>
          <cell r="W912">
            <v>0.45</v>
          </cell>
          <cell r="X912" t="str">
            <v>보인</v>
          </cell>
          <cell r="Y912">
            <v>0.23</v>
          </cell>
        </row>
        <row r="913">
          <cell r="A913">
            <v>913</v>
          </cell>
          <cell r="C913" t="str">
            <v>접지단자함 (뚜껑SUS)</v>
          </cell>
          <cell r="D913" t="str">
            <v>1 CCT</v>
          </cell>
          <cell r="E913" t="str">
            <v>EA</v>
          </cell>
          <cell r="H913">
            <v>887</v>
          </cell>
          <cell r="I913">
            <v>65000</v>
          </cell>
          <cell r="J913">
            <v>930</v>
          </cell>
          <cell r="K913">
            <v>67000</v>
          </cell>
          <cell r="S913">
            <v>65000</v>
          </cell>
          <cell r="V913" t="str">
            <v>내선</v>
          </cell>
          <cell r="W913">
            <v>0.66</v>
          </cell>
        </row>
        <row r="914">
          <cell r="A914">
            <v>914</v>
          </cell>
          <cell r="C914" t="str">
            <v>접지단자함 (뚜껑SUS)</v>
          </cell>
          <cell r="D914" t="str">
            <v>2 CCT</v>
          </cell>
          <cell r="E914" t="str">
            <v>EA</v>
          </cell>
          <cell r="H914">
            <v>887</v>
          </cell>
          <cell r="I914">
            <v>72000</v>
          </cell>
          <cell r="J914">
            <v>930</v>
          </cell>
          <cell r="K914">
            <v>78000</v>
          </cell>
          <cell r="S914">
            <v>72000</v>
          </cell>
          <cell r="V914" t="str">
            <v>내선</v>
          </cell>
          <cell r="W914">
            <v>0.66</v>
          </cell>
        </row>
        <row r="915">
          <cell r="A915">
            <v>915</v>
          </cell>
          <cell r="C915" t="str">
            <v>접지단자함 (뚜껑SUS)</v>
          </cell>
          <cell r="D915" t="str">
            <v>3 CCT</v>
          </cell>
          <cell r="E915" t="str">
            <v>EA</v>
          </cell>
          <cell r="H915">
            <v>887</v>
          </cell>
          <cell r="I915">
            <v>95000</v>
          </cell>
          <cell r="J915">
            <v>930</v>
          </cell>
          <cell r="K915">
            <v>90000</v>
          </cell>
          <cell r="S915">
            <v>90000</v>
          </cell>
          <cell r="V915" t="str">
            <v>내선</v>
          </cell>
          <cell r="W915">
            <v>0.66</v>
          </cell>
        </row>
        <row r="916">
          <cell r="A916">
            <v>916</v>
          </cell>
          <cell r="C916" t="str">
            <v>접지단자함 (뚜껑SUS)</v>
          </cell>
          <cell r="D916" t="str">
            <v>4 CCT</v>
          </cell>
          <cell r="E916" t="str">
            <v>EA</v>
          </cell>
          <cell r="H916">
            <v>887</v>
          </cell>
          <cell r="I916">
            <v>120000</v>
          </cell>
          <cell r="J916">
            <v>930</v>
          </cell>
          <cell r="K916">
            <v>120000</v>
          </cell>
          <cell r="S916">
            <v>120000</v>
          </cell>
          <cell r="V916" t="str">
            <v>내선</v>
          </cell>
          <cell r="W916">
            <v>0.66</v>
          </cell>
        </row>
        <row r="917">
          <cell r="A917">
            <v>917</v>
          </cell>
          <cell r="C917" t="str">
            <v>접지단자함 (뚜껑SUS)</v>
          </cell>
          <cell r="D917" t="str">
            <v>5 CCT</v>
          </cell>
          <cell r="E917" t="str">
            <v>EA</v>
          </cell>
          <cell r="H917">
            <v>887</v>
          </cell>
          <cell r="I917">
            <v>140000</v>
          </cell>
          <cell r="J917">
            <v>930</v>
          </cell>
          <cell r="K917">
            <v>130000</v>
          </cell>
          <cell r="S917">
            <v>130000</v>
          </cell>
          <cell r="V917" t="str">
            <v>내선</v>
          </cell>
          <cell r="W917">
            <v>0.66</v>
          </cell>
        </row>
        <row r="918">
          <cell r="A918">
            <v>918</v>
          </cell>
          <cell r="C918" t="str">
            <v>접지단자함 (뚜껑SUS)</v>
          </cell>
          <cell r="D918" t="str">
            <v>6 CCT</v>
          </cell>
          <cell r="E918" t="str">
            <v>EA</v>
          </cell>
          <cell r="I918">
            <v>160000</v>
          </cell>
          <cell r="J918">
            <v>930</v>
          </cell>
          <cell r="K918">
            <v>140000</v>
          </cell>
          <cell r="S918">
            <v>140000</v>
          </cell>
          <cell r="V918" t="str">
            <v>내선</v>
          </cell>
          <cell r="W918">
            <v>0.66</v>
          </cell>
        </row>
        <row r="919">
          <cell r="A919">
            <v>919</v>
          </cell>
          <cell r="C919" t="str">
            <v>접지단자함 (뚜껑SUS)</v>
          </cell>
          <cell r="D919" t="str">
            <v>7 CCT</v>
          </cell>
          <cell r="E919" t="str">
            <v>EA</v>
          </cell>
          <cell r="I919">
            <v>180000</v>
          </cell>
          <cell r="J919">
            <v>930</v>
          </cell>
          <cell r="K919">
            <v>150000</v>
          </cell>
          <cell r="S919">
            <v>150000</v>
          </cell>
          <cell r="V919" t="str">
            <v>내선</v>
          </cell>
          <cell r="W919">
            <v>0.66</v>
          </cell>
        </row>
        <row r="920">
          <cell r="A920">
            <v>920</v>
          </cell>
          <cell r="C920" t="str">
            <v>피뢰침지지관</v>
          </cell>
          <cell r="D920" t="str">
            <v>3 m</v>
          </cell>
          <cell r="E920" t="str">
            <v>SET</v>
          </cell>
          <cell r="H920">
            <v>887</v>
          </cell>
          <cell r="I920">
            <v>200000</v>
          </cell>
          <cell r="J920">
            <v>930</v>
          </cell>
          <cell r="K920">
            <v>180000</v>
          </cell>
          <cell r="S920">
            <v>180000</v>
          </cell>
        </row>
        <row r="921">
          <cell r="A921">
            <v>921</v>
          </cell>
          <cell r="C921" t="str">
            <v>피뢰침지지관</v>
          </cell>
          <cell r="D921" t="str">
            <v>5 m</v>
          </cell>
          <cell r="E921" t="str">
            <v>SET</v>
          </cell>
          <cell r="H921">
            <v>887</v>
          </cell>
          <cell r="I921">
            <v>250000</v>
          </cell>
          <cell r="J921">
            <v>930</v>
          </cell>
          <cell r="K921">
            <v>200000</v>
          </cell>
          <cell r="S921">
            <v>200000</v>
          </cell>
        </row>
        <row r="922">
          <cell r="A922">
            <v>922</v>
          </cell>
          <cell r="C922" t="str">
            <v>피뢰침지지관</v>
          </cell>
          <cell r="D922" t="str">
            <v>7 m</v>
          </cell>
          <cell r="E922" t="str">
            <v>SET</v>
          </cell>
          <cell r="H922">
            <v>887</v>
          </cell>
          <cell r="I922">
            <v>350000</v>
          </cell>
          <cell r="J922">
            <v>930</v>
          </cell>
          <cell r="K922">
            <v>280000</v>
          </cell>
          <cell r="S922">
            <v>280000</v>
          </cell>
        </row>
        <row r="923">
          <cell r="A923">
            <v>923</v>
          </cell>
          <cell r="S923" t="str">
            <v/>
          </cell>
        </row>
        <row r="924">
          <cell r="A924">
            <v>924</v>
          </cell>
          <cell r="C924" t="str">
            <v>PULL BOX 1,2t</v>
          </cell>
          <cell r="D924" t="str">
            <v>100×100×100</v>
          </cell>
          <cell r="E924" t="str">
            <v>EA</v>
          </cell>
          <cell r="H924">
            <v>825</v>
          </cell>
          <cell r="I924">
            <v>1882</v>
          </cell>
          <cell r="J924">
            <v>883</v>
          </cell>
          <cell r="K924">
            <v>1750</v>
          </cell>
          <cell r="S924">
            <v>1750</v>
          </cell>
          <cell r="V924" t="str">
            <v>내선</v>
          </cell>
          <cell r="W924">
            <v>0.66</v>
          </cell>
        </row>
        <row r="925">
          <cell r="A925">
            <v>925</v>
          </cell>
          <cell r="C925" t="str">
            <v>PULL BOX 1,2t</v>
          </cell>
          <cell r="D925" t="str">
            <v>150×150×100</v>
          </cell>
          <cell r="E925" t="str">
            <v>EA</v>
          </cell>
          <cell r="H925">
            <v>825</v>
          </cell>
          <cell r="I925">
            <v>2353</v>
          </cell>
          <cell r="J925">
            <v>883</v>
          </cell>
          <cell r="K925">
            <v>2470</v>
          </cell>
          <cell r="S925">
            <v>2353</v>
          </cell>
          <cell r="V925" t="str">
            <v>내선</v>
          </cell>
          <cell r="W925">
            <v>0.66</v>
          </cell>
        </row>
        <row r="926">
          <cell r="A926">
            <v>926</v>
          </cell>
          <cell r="C926" t="str">
            <v>PULL BOX 1,2t</v>
          </cell>
          <cell r="D926" t="str">
            <v>200×200×100</v>
          </cell>
          <cell r="E926" t="str">
            <v>EA</v>
          </cell>
          <cell r="H926">
            <v>825</v>
          </cell>
          <cell r="I926">
            <v>3647</v>
          </cell>
          <cell r="J926">
            <v>883</v>
          </cell>
          <cell r="K926">
            <v>3420</v>
          </cell>
          <cell r="S926">
            <v>3420</v>
          </cell>
          <cell r="V926" t="str">
            <v>내선</v>
          </cell>
          <cell r="W926">
            <v>0.66</v>
          </cell>
        </row>
        <row r="927">
          <cell r="A927">
            <v>927</v>
          </cell>
          <cell r="C927" t="str">
            <v>PULL BOX 1,2t</v>
          </cell>
          <cell r="D927" t="str">
            <v>250×250×100</v>
          </cell>
          <cell r="E927" t="str">
            <v>EA</v>
          </cell>
          <cell r="H927">
            <v>825</v>
          </cell>
          <cell r="I927">
            <v>5470</v>
          </cell>
          <cell r="J927">
            <v>883</v>
          </cell>
          <cell r="K927">
            <v>4630</v>
          </cell>
          <cell r="S927">
            <v>4630</v>
          </cell>
          <cell r="V927" t="str">
            <v>내선</v>
          </cell>
          <cell r="W927">
            <v>0.66</v>
          </cell>
        </row>
        <row r="928">
          <cell r="A928">
            <v>928</v>
          </cell>
          <cell r="C928" t="str">
            <v>PULL BOX 1,2t</v>
          </cell>
          <cell r="D928" t="str">
            <v>300×300×100</v>
          </cell>
          <cell r="E928" t="str">
            <v>EA</v>
          </cell>
          <cell r="H928">
            <v>825</v>
          </cell>
          <cell r="I928">
            <v>5882</v>
          </cell>
          <cell r="J928">
            <v>883</v>
          </cell>
          <cell r="K928">
            <v>5670</v>
          </cell>
          <cell r="S928">
            <v>5670</v>
          </cell>
          <cell r="V928" t="str">
            <v>내선</v>
          </cell>
          <cell r="W928">
            <v>0.66</v>
          </cell>
        </row>
        <row r="929">
          <cell r="A929">
            <v>929</v>
          </cell>
          <cell r="C929" t="str">
            <v>PULL BOX 1,2t</v>
          </cell>
          <cell r="D929" t="str">
            <v>150×150×150</v>
          </cell>
          <cell r="E929" t="str">
            <v>EA</v>
          </cell>
          <cell r="H929">
            <v>825</v>
          </cell>
          <cell r="I929">
            <v>2765</v>
          </cell>
          <cell r="J929">
            <v>883</v>
          </cell>
          <cell r="K929">
            <v>2740</v>
          </cell>
          <cell r="S929">
            <v>2740</v>
          </cell>
          <cell r="V929" t="str">
            <v>내선</v>
          </cell>
          <cell r="W929">
            <v>0.66</v>
          </cell>
        </row>
        <row r="930">
          <cell r="A930">
            <v>930</v>
          </cell>
          <cell r="C930" t="str">
            <v>PULL BOX 1,2t</v>
          </cell>
          <cell r="D930" t="str">
            <v>200×200×200</v>
          </cell>
          <cell r="E930" t="str">
            <v>EA</v>
          </cell>
          <cell r="H930">
            <v>825</v>
          </cell>
          <cell r="I930">
            <v>5176</v>
          </cell>
          <cell r="J930">
            <v>883</v>
          </cell>
          <cell r="K930">
            <v>4680</v>
          </cell>
          <cell r="S930">
            <v>4680</v>
          </cell>
          <cell r="V930" t="str">
            <v>내선</v>
          </cell>
          <cell r="W930">
            <v>0.66</v>
          </cell>
        </row>
        <row r="931">
          <cell r="A931">
            <v>931</v>
          </cell>
          <cell r="C931" t="str">
            <v>PULL BOX 1,2t</v>
          </cell>
          <cell r="D931" t="str">
            <v>250×250×150</v>
          </cell>
          <cell r="E931" t="str">
            <v>EA</v>
          </cell>
          <cell r="H931">
            <v>825</v>
          </cell>
          <cell r="I931">
            <v>5882</v>
          </cell>
          <cell r="J931">
            <v>883</v>
          </cell>
          <cell r="K931">
            <v>5080</v>
          </cell>
          <cell r="S931">
            <v>5080</v>
          </cell>
          <cell r="V931" t="str">
            <v>내선</v>
          </cell>
          <cell r="W931">
            <v>0.66</v>
          </cell>
        </row>
        <row r="932">
          <cell r="A932">
            <v>932</v>
          </cell>
          <cell r="C932" t="str">
            <v>PULL BOX 1,2t</v>
          </cell>
          <cell r="D932" t="str">
            <v>300×300×150</v>
          </cell>
          <cell r="E932" t="str">
            <v>EA</v>
          </cell>
          <cell r="H932">
            <v>825</v>
          </cell>
          <cell r="I932">
            <v>6765</v>
          </cell>
          <cell r="J932">
            <v>883</v>
          </cell>
          <cell r="K932">
            <v>6390</v>
          </cell>
          <cell r="S932">
            <v>6390</v>
          </cell>
          <cell r="V932" t="str">
            <v>내선</v>
          </cell>
          <cell r="W932">
            <v>0.66</v>
          </cell>
        </row>
        <row r="933">
          <cell r="A933">
            <v>933</v>
          </cell>
          <cell r="C933" t="str">
            <v>PULL BOX 1,2t</v>
          </cell>
          <cell r="D933" t="str">
            <v>400×400×150</v>
          </cell>
          <cell r="E933" t="str">
            <v>EA</v>
          </cell>
          <cell r="H933">
            <v>825</v>
          </cell>
          <cell r="I933">
            <v>11000</v>
          </cell>
          <cell r="J933">
            <v>883</v>
          </cell>
          <cell r="K933">
            <v>10170</v>
          </cell>
          <cell r="S933">
            <v>10170</v>
          </cell>
          <cell r="V933" t="str">
            <v>내선</v>
          </cell>
          <cell r="W933">
            <v>0.66</v>
          </cell>
        </row>
        <row r="934">
          <cell r="A934">
            <v>934</v>
          </cell>
          <cell r="C934" t="str">
            <v>PULL BOX 1,2t</v>
          </cell>
          <cell r="D934" t="str">
            <v>300×300×200</v>
          </cell>
          <cell r="E934" t="str">
            <v>EA</v>
          </cell>
          <cell r="H934">
            <v>825</v>
          </cell>
          <cell r="I934">
            <v>7647</v>
          </cell>
          <cell r="J934">
            <v>883</v>
          </cell>
          <cell r="K934">
            <v>7200</v>
          </cell>
          <cell r="S934">
            <v>7200</v>
          </cell>
          <cell r="V934" t="str">
            <v>내선</v>
          </cell>
          <cell r="W934">
            <v>0.66</v>
          </cell>
        </row>
        <row r="935">
          <cell r="A935">
            <v>935</v>
          </cell>
          <cell r="C935" t="str">
            <v>PULL BOX 1,2t</v>
          </cell>
          <cell r="D935" t="str">
            <v>400×400×200</v>
          </cell>
          <cell r="E935" t="str">
            <v>EA</v>
          </cell>
          <cell r="H935">
            <v>825</v>
          </cell>
          <cell r="I935">
            <v>12000</v>
          </cell>
          <cell r="J935">
            <v>883</v>
          </cell>
          <cell r="K935">
            <v>11160</v>
          </cell>
          <cell r="S935">
            <v>11160</v>
          </cell>
          <cell r="V935" t="str">
            <v>내선</v>
          </cell>
          <cell r="W935">
            <v>0.95</v>
          </cell>
        </row>
        <row r="936">
          <cell r="A936">
            <v>936</v>
          </cell>
          <cell r="C936" t="str">
            <v>PULL BOX 1,2t</v>
          </cell>
          <cell r="D936" t="str">
            <v>500×500×200</v>
          </cell>
          <cell r="E936" t="str">
            <v>EA</v>
          </cell>
          <cell r="H936">
            <v>825</v>
          </cell>
          <cell r="I936">
            <v>21412</v>
          </cell>
          <cell r="J936">
            <v>883</v>
          </cell>
          <cell r="K936">
            <v>18720</v>
          </cell>
          <cell r="S936">
            <v>18720</v>
          </cell>
          <cell r="V936" t="str">
            <v>내선</v>
          </cell>
          <cell r="W936">
            <v>0.95</v>
          </cell>
        </row>
        <row r="937">
          <cell r="A937">
            <v>937</v>
          </cell>
          <cell r="C937" t="str">
            <v>PULL BOX 1,2t</v>
          </cell>
          <cell r="D937" t="str">
            <v>300×300×300</v>
          </cell>
          <cell r="E937" t="str">
            <v>EA</v>
          </cell>
          <cell r="H937">
            <v>825</v>
          </cell>
          <cell r="I937">
            <v>9535</v>
          </cell>
          <cell r="J937">
            <v>883</v>
          </cell>
          <cell r="K937">
            <v>8910</v>
          </cell>
          <cell r="S937">
            <v>8910</v>
          </cell>
          <cell r="V937" t="str">
            <v>내선</v>
          </cell>
          <cell r="W937">
            <v>0.95</v>
          </cell>
        </row>
        <row r="938">
          <cell r="A938">
            <v>938</v>
          </cell>
          <cell r="C938" t="str">
            <v>PULL BOX 1,2t</v>
          </cell>
          <cell r="D938" t="str">
            <v>400×400×300</v>
          </cell>
          <cell r="E938" t="str">
            <v>EA</v>
          </cell>
          <cell r="H938">
            <v>825</v>
          </cell>
          <cell r="I938">
            <v>14235</v>
          </cell>
          <cell r="J938">
            <v>883</v>
          </cell>
          <cell r="K938">
            <v>13590</v>
          </cell>
          <cell r="S938">
            <v>13590</v>
          </cell>
          <cell r="V938" t="str">
            <v>내선</v>
          </cell>
          <cell r="W938">
            <v>0.95</v>
          </cell>
        </row>
        <row r="939">
          <cell r="A939">
            <v>939</v>
          </cell>
          <cell r="C939" t="str">
            <v>PULL BOX 1,2t</v>
          </cell>
          <cell r="D939" t="str">
            <v>500×500×300</v>
          </cell>
          <cell r="E939" t="str">
            <v>EA</v>
          </cell>
          <cell r="H939">
            <v>825</v>
          </cell>
          <cell r="I939">
            <v>25882</v>
          </cell>
          <cell r="J939">
            <v>883</v>
          </cell>
          <cell r="K939">
            <v>22500</v>
          </cell>
          <cell r="S939">
            <v>22500</v>
          </cell>
          <cell r="V939" t="str">
            <v>내선</v>
          </cell>
          <cell r="W939">
            <v>0.95</v>
          </cell>
        </row>
        <row r="940">
          <cell r="A940">
            <v>940</v>
          </cell>
          <cell r="C940" t="str">
            <v>PULL BOX 1,2t</v>
          </cell>
          <cell r="D940" t="str">
            <v>600×600×300</v>
          </cell>
          <cell r="E940" t="str">
            <v>EA</v>
          </cell>
          <cell r="H940">
            <v>825</v>
          </cell>
          <cell r="I940">
            <v>32353</v>
          </cell>
          <cell r="J940">
            <v>883</v>
          </cell>
          <cell r="K940">
            <v>27450</v>
          </cell>
          <cell r="S940">
            <v>27450</v>
          </cell>
          <cell r="V940" t="str">
            <v>내선</v>
          </cell>
          <cell r="W940">
            <v>0.95</v>
          </cell>
        </row>
        <row r="941">
          <cell r="A941">
            <v>941</v>
          </cell>
          <cell r="C941" t="str">
            <v>PULL BOX 1,2t</v>
          </cell>
          <cell r="D941" t="str">
            <v>600×600×400</v>
          </cell>
          <cell r="E941" t="str">
            <v>EA</v>
          </cell>
          <cell r="H941">
            <v>825</v>
          </cell>
          <cell r="I941">
            <v>38823</v>
          </cell>
          <cell r="S941">
            <v>38823</v>
          </cell>
          <cell r="V941" t="str">
            <v>내선</v>
          </cell>
          <cell r="W941">
            <v>0.95</v>
          </cell>
        </row>
        <row r="942">
          <cell r="A942">
            <v>942</v>
          </cell>
          <cell r="C942" t="str">
            <v>PULL BOX(벽면노출)</v>
          </cell>
          <cell r="D942" t="str">
            <v>1000×1000×700 (2.3t)</v>
          </cell>
          <cell r="E942" t="str">
            <v>EA</v>
          </cell>
          <cell r="L942" t="str">
            <v>봉산(유선견적)</v>
          </cell>
          <cell r="M942">
            <v>150000</v>
          </cell>
          <cell r="S942">
            <v>150000</v>
          </cell>
          <cell r="V942" t="str">
            <v>내선</v>
          </cell>
          <cell r="W942">
            <v>6.7679999999999998</v>
          </cell>
        </row>
        <row r="943">
          <cell r="A943">
            <v>943</v>
          </cell>
          <cell r="S943" t="str">
            <v/>
          </cell>
        </row>
        <row r="944">
          <cell r="A944">
            <v>944</v>
          </cell>
          <cell r="B944" t="str">
            <v>천정</v>
          </cell>
          <cell r="C944" t="str">
            <v>Outlet Box (천정)</v>
          </cell>
          <cell r="D944" t="str">
            <v>4각 54mm</v>
          </cell>
          <cell r="E944" t="str">
            <v>EA</v>
          </cell>
          <cell r="H944">
            <v>827</v>
          </cell>
          <cell r="I944">
            <v>832</v>
          </cell>
          <cell r="J944">
            <v>882</v>
          </cell>
          <cell r="K944">
            <v>630</v>
          </cell>
          <cell r="S944">
            <v>630</v>
          </cell>
          <cell r="V944" t="str">
            <v>내선</v>
          </cell>
          <cell r="W944">
            <v>0.12</v>
          </cell>
        </row>
        <row r="945">
          <cell r="A945">
            <v>945</v>
          </cell>
          <cell r="B945" t="str">
            <v>벽부</v>
          </cell>
          <cell r="C945" t="str">
            <v>Outlet Box (벽부)</v>
          </cell>
          <cell r="D945" t="str">
            <v>4각 54mm</v>
          </cell>
          <cell r="E945" t="str">
            <v>EA</v>
          </cell>
          <cell r="H945">
            <v>827</v>
          </cell>
          <cell r="I945">
            <v>832</v>
          </cell>
          <cell r="J945">
            <v>882</v>
          </cell>
          <cell r="K945">
            <v>630</v>
          </cell>
          <cell r="S945">
            <v>630</v>
          </cell>
          <cell r="V945" t="str">
            <v>내선</v>
          </cell>
          <cell r="W945">
            <v>0.2</v>
          </cell>
        </row>
        <row r="946">
          <cell r="A946">
            <v>946</v>
          </cell>
          <cell r="C946" t="str">
            <v>Outlet Box</v>
          </cell>
          <cell r="D946" t="str">
            <v xml:space="preserve">  8 각 54mm</v>
          </cell>
          <cell r="E946" t="str">
            <v>EA</v>
          </cell>
          <cell r="H946">
            <v>827</v>
          </cell>
          <cell r="I946">
            <v>714</v>
          </cell>
          <cell r="J946">
            <v>882</v>
          </cell>
          <cell r="K946">
            <v>540</v>
          </cell>
          <cell r="S946">
            <v>540</v>
          </cell>
          <cell r="V946" t="str">
            <v>내선</v>
          </cell>
          <cell r="W946">
            <v>0.12</v>
          </cell>
        </row>
        <row r="947">
          <cell r="A947">
            <v>947</v>
          </cell>
          <cell r="C947" t="str">
            <v>Outlet Box</v>
          </cell>
          <cell r="D947" t="str">
            <v>SW 54mm</v>
          </cell>
          <cell r="E947" t="str">
            <v>EA</v>
          </cell>
          <cell r="H947">
            <v>827</v>
          </cell>
          <cell r="I947">
            <v>654</v>
          </cell>
          <cell r="J947">
            <v>883</v>
          </cell>
          <cell r="K947">
            <v>490</v>
          </cell>
          <cell r="S947">
            <v>490</v>
          </cell>
          <cell r="V947" t="str">
            <v>내선</v>
          </cell>
          <cell r="W947">
            <v>0.2</v>
          </cell>
        </row>
        <row r="948">
          <cell r="A948">
            <v>948</v>
          </cell>
          <cell r="C948" t="str">
            <v>박스카바</v>
          </cell>
          <cell r="D948" t="str">
            <v>4각</v>
          </cell>
          <cell r="E948" t="str">
            <v>EA</v>
          </cell>
          <cell r="H948">
            <v>827</v>
          </cell>
          <cell r="I948">
            <v>238</v>
          </cell>
          <cell r="J948">
            <v>883</v>
          </cell>
          <cell r="K948">
            <v>190</v>
          </cell>
          <cell r="S948">
            <v>190</v>
          </cell>
          <cell r="V948" t="str">
            <v>내선</v>
          </cell>
          <cell r="W948">
            <v>0.03</v>
          </cell>
        </row>
        <row r="949">
          <cell r="A949">
            <v>949</v>
          </cell>
          <cell r="C949" t="str">
            <v>박스카바</v>
          </cell>
          <cell r="D949" t="str">
            <v>8각</v>
          </cell>
          <cell r="E949" t="str">
            <v>EA</v>
          </cell>
          <cell r="H949">
            <v>827</v>
          </cell>
          <cell r="I949">
            <v>238</v>
          </cell>
          <cell r="J949">
            <v>883</v>
          </cell>
          <cell r="K949">
            <v>230</v>
          </cell>
          <cell r="S949">
            <v>230</v>
          </cell>
          <cell r="V949" t="str">
            <v>내선</v>
          </cell>
          <cell r="W949">
            <v>0.03</v>
          </cell>
        </row>
        <row r="950">
          <cell r="A950">
            <v>950</v>
          </cell>
          <cell r="S950" t="str">
            <v/>
          </cell>
        </row>
        <row r="951">
          <cell r="A951">
            <v>951</v>
          </cell>
          <cell r="C951" t="str">
            <v>PVC  Outlet Box</v>
          </cell>
          <cell r="D951" t="str">
            <v xml:space="preserve">  8 각</v>
          </cell>
          <cell r="E951" t="str">
            <v>EA</v>
          </cell>
          <cell r="S951">
            <v>0</v>
          </cell>
          <cell r="V951" t="str">
            <v>내선</v>
          </cell>
          <cell r="W951">
            <v>0.12</v>
          </cell>
        </row>
        <row r="952">
          <cell r="A952">
            <v>952</v>
          </cell>
          <cell r="C952" t="str">
            <v>PVC  Outlet Box</v>
          </cell>
          <cell r="D952" t="str">
            <v xml:space="preserve">  4 각</v>
          </cell>
          <cell r="E952" t="str">
            <v>EA</v>
          </cell>
          <cell r="S952">
            <v>0</v>
          </cell>
          <cell r="V952" t="str">
            <v>내선</v>
          </cell>
          <cell r="W952">
            <v>0.12</v>
          </cell>
        </row>
        <row r="953">
          <cell r="A953">
            <v>953</v>
          </cell>
          <cell r="S953" t="str">
            <v/>
          </cell>
        </row>
        <row r="954">
          <cell r="A954">
            <v>954</v>
          </cell>
          <cell r="S954" t="str">
            <v/>
          </cell>
        </row>
        <row r="955">
          <cell r="A955">
            <v>955</v>
          </cell>
          <cell r="C955" t="str">
            <v>노출박스</v>
          </cell>
          <cell r="D955" t="str">
            <v>16C 1방출</v>
          </cell>
          <cell r="E955" t="str">
            <v>EA</v>
          </cell>
          <cell r="H955">
            <v>827</v>
          </cell>
          <cell r="I955">
            <v>2700</v>
          </cell>
          <cell r="J955">
            <v>883</v>
          </cell>
          <cell r="K955">
            <v>2625</v>
          </cell>
          <cell r="S955">
            <v>2625</v>
          </cell>
          <cell r="V955" t="str">
            <v>내선</v>
          </cell>
          <cell r="W955">
            <v>0.28999999999999998</v>
          </cell>
        </row>
        <row r="956">
          <cell r="A956">
            <v>956</v>
          </cell>
          <cell r="C956" t="str">
            <v>노출박스</v>
          </cell>
          <cell r="D956" t="str">
            <v>16C 2방출</v>
          </cell>
          <cell r="E956" t="str">
            <v>EA</v>
          </cell>
          <cell r="H956">
            <v>827</v>
          </cell>
          <cell r="I956">
            <v>2870</v>
          </cell>
          <cell r="J956">
            <v>883</v>
          </cell>
          <cell r="K956">
            <v>2750</v>
          </cell>
          <cell r="S956">
            <v>2750</v>
          </cell>
          <cell r="V956" t="str">
            <v>내선</v>
          </cell>
          <cell r="W956">
            <v>0.28999999999999998</v>
          </cell>
        </row>
        <row r="957">
          <cell r="A957">
            <v>957</v>
          </cell>
          <cell r="C957" t="str">
            <v>노출박스</v>
          </cell>
          <cell r="D957" t="str">
            <v>22C 1방출</v>
          </cell>
          <cell r="E957" t="str">
            <v>EA</v>
          </cell>
          <cell r="H957">
            <v>827</v>
          </cell>
          <cell r="I957">
            <v>2639</v>
          </cell>
          <cell r="J957">
            <v>883</v>
          </cell>
          <cell r="K957">
            <v>2875</v>
          </cell>
          <cell r="S957">
            <v>2639</v>
          </cell>
          <cell r="V957" t="str">
            <v>내선</v>
          </cell>
          <cell r="W957">
            <v>0.28999999999999998</v>
          </cell>
        </row>
        <row r="958">
          <cell r="A958">
            <v>958</v>
          </cell>
          <cell r="C958" t="str">
            <v>노출박스</v>
          </cell>
          <cell r="D958" t="str">
            <v>22C 2방출</v>
          </cell>
          <cell r="E958" t="str">
            <v>EA</v>
          </cell>
          <cell r="H958">
            <v>827</v>
          </cell>
          <cell r="I958">
            <v>2834</v>
          </cell>
          <cell r="J958">
            <v>883</v>
          </cell>
          <cell r="K958">
            <v>3000</v>
          </cell>
          <cell r="S958">
            <v>2834</v>
          </cell>
          <cell r="V958" t="str">
            <v>내선</v>
          </cell>
          <cell r="W958">
            <v>0.28999999999999998</v>
          </cell>
        </row>
        <row r="959">
          <cell r="A959">
            <v>959</v>
          </cell>
          <cell r="C959" t="str">
            <v>노출박스</v>
          </cell>
          <cell r="D959" t="str">
            <v>28C 1방출</v>
          </cell>
          <cell r="E959" t="str">
            <v>EA</v>
          </cell>
          <cell r="H959">
            <v>827</v>
          </cell>
          <cell r="I959">
            <v>4203</v>
          </cell>
          <cell r="J959">
            <v>883</v>
          </cell>
          <cell r="K959">
            <v>4375</v>
          </cell>
          <cell r="S959">
            <v>4203</v>
          </cell>
          <cell r="V959" t="str">
            <v>내선</v>
          </cell>
          <cell r="W959">
            <v>0.28999999999999998</v>
          </cell>
        </row>
        <row r="960">
          <cell r="A960">
            <v>960</v>
          </cell>
          <cell r="C960" t="str">
            <v>노출박스</v>
          </cell>
          <cell r="D960" t="str">
            <v>28C 2방출</v>
          </cell>
          <cell r="E960" t="str">
            <v>EA</v>
          </cell>
          <cell r="H960">
            <v>827</v>
          </cell>
          <cell r="I960">
            <v>4594</v>
          </cell>
          <cell r="J960">
            <v>883</v>
          </cell>
          <cell r="K960">
            <v>4625</v>
          </cell>
          <cell r="S960">
            <v>4594</v>
          </cell>
          <cell r="V960" t="str">
            <v>내선</v>
          </cell>
          <cell r="W960">
            <v>0.28999999999999998</v>
          </cell>
        </row>
        <row r="961">
          <cell r="A961">
            <v>961</v>
          </cell>
          <cell r="S961" t="str">
            <v/>
          </cell>
        </row>
        <row r="962">
          <cell r="A962">
            <v>962</v>
          </cell>
          <cell r="C962" t="str">
            <v>등기구 보강대 1m</v>
          </cell>
          <cell r="D962" t="str">
            <v>스프링형 M바표준</v>
          </cell>
          <cell r="E962" t="str">
            <v>SET</v>
          </cell>
          <cell r="H962">
            <v>898</v>
          </cell>
          <cell r="I962">
            <v>3900</v>
          </cell>
          <cell r="J962">
            <v>939</v>
          </cell>
          <cell r="K962">
            <v>3900</v>
          </cell>
          <cell r="S962">
            <v>3900</v>
          </cell>
        </row>
        <row r="963">
          <cell r="A963">
            <v>963</v>
          </cell>
          <cell r="C963" t="str">
            <v>등기구 보강대 1m</v>
          </cell>
          <cell r="D963" t="str">
            <v>스프링형 T바표준</v>
          </cell>
          <cell r="E963" t="str">
            <v>SET</v>
          </cell>
          <cell r="H963">
            <v>898</v>
          </cell>
          <cell r="I963">
            <v>4900</v>
          </cell>
          <cell r="J963">
            <v>939</v>
          </cell>
          <cell r="K963">
            <v>4900</v>
          </cell>
          <cell r="S963">
            <v>4900</v>
          </cell>
        </row>
        <row r="964">
          <cell r="A964">
            <v>964</v>
          </cell>
          <cell r="C964" t="str">
            <v>등기구 보강대 1m</v>
          </cell>
          <cell r="D964" t="str">
            <v>스프링형 다운라이트용</v>
          </cell>
          <cell r="E964" t="str">
            <v>SET</v>
          </cell>
          <cell r="H964">
            <v>898</v>
          </cell>
          <cell r="I964">
            <v>3600</v>
          </cell>
          <cell r="J964">
            <v>939</v>
          </cell>
          <cell r="K964">
            <v>3600</v>
          </cell>
          <cell r="S964">
            <v>3600</v>
          </cell>
        </row>
        <row r="965">
          <cell r="A965">
            <v>965</v>
          </cell>
          <cell r="C965" t="str">
            <v>등기구 보강대 2.5m</v>
          </cell>
          <cell r="D965" t="str">
            <v>스프링형 다운라이트용</v>
          </cell>
          <cell r="E965" t="str">
            <v>SET</v>
          </cell>
          <cell r="H965">
            <v>898</v>
          </cell>
          <cell r="I965">
            <v>5600</v>
          </cell>
          <cell r="J965">
            <v>939</v>
          </cell>
          <cell r="K965">
            <v>5600</v>
          </cell>
          <cell r="S965">
            <v>5600</v>
          </cell>
        </row>
        <row r="966">
          <cell r="A966">
            <v>966</v>
          </cell>
          <cell r="B966" t="str">
            <v>CL</v>
          </cell>
          <cell r="C966" t="str">
            <v>등 기 구(Type"CL")</v>
          </cell>
          <cell r="D966" t="str">
            <v>FCL 4/30W</v>
          </cell>
          <cell r="E966" t="str">
            <v>SET</v>
          </cell>
          <cell r="L966" t="str">
            <v>(주)나남전기</v>
          </cell>
          <cell r="M966">
            <v>17000</v>
          </cell>
          <cell r="N966" t="str">
            <v>(주)제일조명</v>
          </cell>
          <cell r="O966">
            <v>18000</v>
          </cell>
          <cell r="P966" t="str">
            <v>천일전기공업(주)</v>
          </cell>
          <cell r="Q966">
            <v>14000</v>
          </cell>
          <cell r="S966">
            <v>14000</v>
          </cell>
          <cell r="V966" t="str">
            <v>내선</v>
          </cell>
          <cell r="W966">
            <v>0.16500000000000001</v>
          </cell>
        </row>
        <row r="967">
          <cell r="A967">
            <v>967</v>
          </cell>
          <cell r="B967" t="str">
            <v>I</v>
          </cell>
          <cell r="C967" t="str">
            <v>등 기 구</v>
          </cell>
          <cell r="D967" t="str">
            <v>IL-60W 벽부(방수,방습)</v>
          </cell>
          <cell r="E967" t="str">
            <v>SET</v>
          </cell>
          <cell r="L967" t="str">
            <v>(주)나남전기</v>
          </cell>
          <cell r="M967">
            <v>17000</v>
          </cell>
          <cell r="N967" t="str">
            <v>(주)제일조명</v>
          </cell>
          <cell r="O967">
            <v>18000</v>
          </cell>
          <cell r="P967" t="str">
            <v>천일전기공업(주)</v>
          </cell>
          <cell r="Q967">
            <v>14000</v>
          </cell>
          <cell r="S967">
            <v>14000</v>
          </cell>
          <cell r="V967" t="str">
            <v>내선</v>
          </cell>
          <cell r="W967">
            <v>0.15</v>
          </cell>
        </row>
        <row r="968">
          <cell r="A968">
            <v>968</v>
          </cell>
          <cell r="B968" t="str">
            <v>D</v>
          </cell>
          <cell r="C968" t="str">
            <v>등 기 구</v>
          </cell>
          <cell r="D968" t="str">
            <v>IL-100W 벽부(방수,방습)</v>
          </cell>
          <cell r="E968" t="str">
            <v>SET</v>
          </cell>
          <cell r="L968" t="str">
            <v>(주)나남전기</v>
          </cell>
          <cell r="M968">
            <v>85000</v>
          </cell>
          <cell r="N968" t="str">
            <v>(주)제일조명</v>
          </cell>
          <cell r="O968">
            <v>85000</v>
          </cell>
          <cell r="P968" t="str">
            <v>천일전기공업(주)</v>
          </cell>
          <cell r="Q968">
            <v>85000</v>
          </cell>
          <cell r="S968">
            <v>85000</v>
          </cell>
          <cell r="V968" t="str">
            <v>내선</v>
          </cell>
          <cell r="W968">
            <v>0.158</v>
          </cell>
        </row>
        <row r="969">
          <cell r="A969">
            <v>969</v>
          </cell>
          <cell r="C969" t="str">
            <v>등 기 구</v>
          </cell>
          <cell r="D969" t="str">
            <v>IL-200W 벽부</v>
          </cell>
          <cell r="E969" t="str">
            <v>SET</v>
          </cell>
          <cell r="H969">
            <v>816</v>
          </cell>
          <cell r="I969">
            <v>25500</v>
          </cell>
          <cell r="S969">
            <v>25500</v>
          </cell>
          <cell r="V969" t="str">
            <v>내선</v>
          </cell>
          <cell r="W969">
            <v>0.158</v>
          </cell>
        </row>
        <row r="970">
          <cell r="A970">
            <v>970</v>
          </cell>
          <cell r="B970" t="str">
            <v>K</v>
          </cell>
          <cell r="C970" t="str">
            <v>등 기 구</v>
          </cell>
          <cell r="D970" t="str">
            <v>IL-100W 펜던트(방수,방습)</v>
          </cell>
          <cell r="E970" t="str">
            <v>SET</v>
          </cell>
          <cell r="L970" t="str">
            <v>(주)제일조명</v>
          </cell>
          <cell r="M970">
            <v>85000</v>
          </cell>
          <cell r="N970" t="str">
            <v>(주)제일조명</v>
          </cell>
          <cell r="O970">
            <v>85000</v>
          </cell>
          <cell r="P970" t="str">
            <v>천일전기공업(주)</v>
          </cell>
          <cell r="Q970">
            <v>85000</v>
          </cell>
          <cell r="S970">
            <v>85000</v>
          </cell>
          <cell r="V970" t="str">
            <v>내선</v>
          </cell>
          <cell r="W970">
            <v>0.29399999999999998</v>
          </cell>
        </row>
        <row r="971">
          <cell r="A971">
            <v>971</v>
          </cell>
          <cell r="B971" t="str">
            <v>D</v>
          </cell>
          <cell r="C971" t="str">
            <v>등 기 구(type"D")</v>
          </cell>
          <cell r="D971" t="str">
            <v>다운라이트 FUL 2/18W</v>
          </cell>
          <cell r="E971" t="str">
            <v>SET</v>
          </cell>
          <cell r="L971" t="str">
            <v>(주)나남전기</v>
          </cell>
          <cell r="M971">
            <v>18500</v>
          </cell>
          <cell r="N971" t="str">
            <v>(주)제일조명</v>
          </cell>
          <cell r="O971">
            <v>24000</v>
          </cell>
          <cell r="P971" t="str">
            <v>천일전기공업(주)</v>
          </cell>
          <cell r="Q971">
            <v>31500</v>
          </cell>
          <cell r="S971">
            <v>18500</v>
          </cell>
          <cell r="V971" t="str">
            <v>내선</v>
          </cell>
          <cell r="W971">
            <v>0.18</v>
          </cell>
        </row>
        <row r="972">
          <cell r="A972">
            <v>972</v>
          </cell>
          <cell r="B972" t="str">
            <v>J</v>
          </cell>
          <cell r="C972" t="str">
            <v>등 기 구</v>
          </cell>
          <cell r="D972" t="str">
            <v>IL-100W 직부 벤다</v>
          </cell>
          <cell r="E972" t="str">
            <v>SET</v>
          </cell>
          <cell r="L972" t="str">
            <v>(주)나남전기</v>
          </cell>
          <cell r="M972">
            <v>4800</v>
          </cell>
          <cell r="N972" t="str">
            <v>(주)제일조명</v>
          </cell>
          <cell r="O972">
            <v>6000</v>
          </cell>
          <cell r="P972" t="str">
            <v>천일전기공업(주)</v>
          </cell>
          <cell r="Q972">
            <v>5000</v>
          </cell>
          <cell r="S972">
            <v>4800</v>
          </cell>
          <cell r="V972" t="str">
            <v>내선</v>
          </cell>
          <cell r="W972">
            <v>0.19</v>
          </cell>
        </row>
        <row r="973">
          <cell r="A973">
            <v>973</v>
          </cell>
          <cell r="B973" t="str">
            <v>L-1</v>
          </cell>
          <cell r="C973" t="str">
            <v>등 기 구(Type"L-1")</v>
          </cell>
          <cell r="D973" t="str">
            <v>IL-60W 벽부</v>
          </cell>
          <cell r="E973" t="str">
            <v>SET</v>
          </cell>
          <cell r="L973" t="str">
            <v>(주)제일조명</v>
          </cell>
          <cell r="M973">
            <v>9000</v>
          </cell>
          <cell r="N973" t="str">
            <v>(주)제일조명</v>
          </cell>
          <cell r="O973">
            <v>12000</v>
          </cell>
          <cell r="P973" t="str">
            <v>천일전기공업(주)</v>
          </cell>
          <cell r="Q973">
            <v>8500</v>
          </cell>
          <cell r="S973">
            <v>8500</v>
          </cell>
          <cell r="V973" t="str">
            <v>내선</v>
          </cell>
          <cell r="W973">
            <v>0.158</v>
          </cell>
        </row>
        <row r="974">
          <cell r="A974">
            <v>974</v>
          </cell>
          <cell r="B974" t="str">
            <v>FS-1</v>
          </cell>
          <cell r="C974" t="str">
            <v>등 기 구 (Type"FS-1")</v>
          </cell>
          <cell r="D974" t="str">
            <v>FL 1/20삼각직부</v>
          </cell>
          <cell r="E974" t="str">
            <v>SET</v>
          </cell>
          <cell r="H974">
            <v>811</v>
          </cell>
          <cell r="I974">
            <v>11000</v>
          </cell>
          <cell r="S974">
            <v>11000</v>
          </cell>
          <cell r="V974" t="str">
            <v>내선</v>
          </cell>
          <cell r="W974">
            <v>0.155</v>
          </cell>
        </row>
        <row r="975">
          <cell r="A975">
            <v>975</v>
          </cell>
          <cell r="C975" t="str">
            <v>등 기 구 (전자식안정기)</v>
          </cell>
          <cell r="D975" t="str">
            <v>FL 2/40삼각벽부</v>
          </cell>
          <cell r="E975" t="str">
            <v>SET</v>
          </cell>
          <cell r="H975">
            <v>811</v>
          </cell>
          <cell r="I975">
            <v>27500</v>
          </cell>
          <cell r="S975">
            <v>27500</v>
          </cell>
          <cell r="V975" t="str">
            <v>내선</v>
          </cell>
          <cell r="W975">
            <v>0.36499999999999999</v>
          </cell>
        </row>
        <row r="976">
          <cell r="A976">
            <v>976</v>
          </cell>
          <cell r="B976" t="str">
            <v>FD-1</v>
          </cell>
          <cell r="C976" t="str">
            <v>등 기 구 (Type"FD-1")</v>
          </cell>
          <cell r="D976" t="str">
            <v>FL 2/20삼각직부</v>
          </cell>
          <cell r="E976" t="str">
            <v>SET</v>
          </cell>
          <cell r="H976">
            <v>811</v>
          </cell>
          <cell r="I976">
            <v>24000</v>
          </cell>
          <cell r="S976">
            <v>24000</v>
          </cell>
          <cell r="V976" t="str">
            <v>내선</v>
          </cell>
          <cell r="W976">
            <v>0.19500000000000001</v>
          </cell>
        </row>
        <row r="977">
          <cell r="A977">
            <v>977</v>
          </cell>
          <cell r="B977" t="str">
            <v>FD</v>
          </cell>
          <cell r="C977" t="str">
            <v>등 기 구 (Type"FD")</v>
          </cell>
          <cell r="D977" t="str">
            <v>FL 2/32삼각직부</v>
          </cell>
          <cell r="E977" t="str">
            <v>SET</v>
          </cell>
          <cell r="J977" t="str">
            <v>광명</v>
          </cell>
          <cell r="K977">
            <v>62000</v>
          </cell>
          <cell r="L977" t="str">
            <v>신일조명</v>
          </cell>
          <cell r="M977">
            <v>55000</v>
          </cell>
          <cell r="N977" t="str">
            <v>제일조명</v>
          </cell>
          <cell r="O977">
            <v>69000</v>
          </cell>
          <cell r="P977" t="str">
            <v>천일전기</v>
          </cell>
          <cell r="Q977">
            <v>51000</v>
          </cell>
          <cell r="S977">
            <v>51000</v>
          </cell>
          <cell r="V977" t="str">
            <v>내선</v>
          </cell>
          <cell r="W977">
            <v>0.30499999999999999</v>
          </cell>
        </row>
        <row r="978">
          <cell r="A978">
            <v>978</v>
          </cell>
          <cell r="B978" t="str">
            <v>C</v>
          </cell>
          <cell r="C978" t="str">
            <v>등 기 구 (전자식안정기)</v>
          </cell>
          <cell r="D978" t="str">
            <v>FL 2/32천정직부(방수,방습)</v>
          </cell>
          <cell r="E978" t="str">
            <v>SET</v>
          </cell>
          <cell r="L978" t="str">
            <v>(주)나남전기</v>
          </cell>
          <cell r="M978">
            <v>44000</v>
          </cell>
          <cell r="N978" t="str">
            <v>(주)제일조명</v>
          </cell>
          <cell r="O978">
            <v>57000</v>
          </cell>
          <cell r="P978" t="str">
            <v>천일전기공업(주)</v>
          </cell>
          <cell r="Q978">
            <v>45000</v>
          </cell>
          <cell r="S978">
            <v>44000</v>
          </cell>
          <cell r="V978" t="str">
            <v>내선</v>
          </cell>
          <cell r="W978">
            <v>0.245</v>
          </cell>
        </row>
        <row r="979">
          <cell r="A979">
            <v>979</v>
          </cell>
          <cell r="B979" t="str">
            <v>FS</v>
          </cell>
          <cell r="C979" t="str">
            <v>등 기 구 (Type"FS")</v>
          </cell>
          <cell r="D979" t="str">
            <v>FL 1/32삼각직부</v>
          </cell>
          <cell r="E979" t="str">
            <v>SET</v>
          </cell>
          <cell r="L979" t="str">
            <v>신일조명</v>
          </cell>
          <cell r="M979">
            <v>23500</v>
          </cell>
          <cell r="S979">
            <v>23500</v>
          </cell>
          <cell r="V979" t="str">
            <v>내선</v>
          </cell>
          <cell r="W979">
            <v>0.245</v>
          </cell>
        </row>
        <row r="980">
          <cell r="A980">
            <v>980</v>
          </cell>
          <cell r="B980" t="str">
            <v>FI-1</v>
          </cell>
          <cell r="C980" t="str">
            <v>등 기 구 (Type"FI-1")</v>
          </cell>
          <cell r="D980" t="str">
            <v>FL 2/20매입</v>
          </cell>
          <cell r="E980" t="str">
            <v>SET</v>
          </cell>
          <cell r="L980" t="str">
            <v>(주)광명</v>
          </cell>
          <cell r="M980">
            <v>46500</v>
          </cell>
          <cell r="N980" t="str">
            <v>금동조명(주)</v>
          </cell>
          <cell r="O980">
            <v>45000</v>
          </cell>
          <cell r="P980" t="str">
            <v>천일전기공업(주)</v>
          </cell>
          <cell r="Q980">
            <v>46000</v>
          </cell>
          <cell r="S980">
            <v>45000</v>
          </cell>
          <cell r="V980" t="str">
            <v>내선</v>
          </cell>
          <cell r="W980">
            <v>0.38400000000000001</v>
          </cell>
        </row>
        <row r="981">
          <cell r="A981">
            <v>981</v>
          </cell>
          <cell r="C981" t="str">
            <v>등 기 구 (전자식안정기)</v>
          </cell>
          <cell r="D981" t="str">
            <v>FL 4/20매입</v>
          </cell>
          <cell r="E981" t="str">
            <v>SET</v>
          </cell>
          <cell r="L981" t="str">
            <v>(주)광명</v>
          </cell>
          <cell r="M981">
            <v>43500</v>
          </cell>
          <cell r="N981" t="str">
            <v>금동조명(주)</v>
          </cell>
          <cell r="O981">
            <v>38000</v>
          </cell>
          <cell r="P981" t="str">
            <v>천일전기공업(주)</v>
          </cell>
          <cell r="Q981">
            <v>32000</v>
          </cell>
          <cell r="S981">
            <v>32000</v>
          </cell>
          <cell r="V981" t="str">
            <v>내선</v>
          </cell>
          <cell r="W981">
            <v>0.68399999999999994</v>
          </cell>
        </row>
        <row r="982">
          <cell r="A982">
            <v>982</v>
          </cell>
          <cell r="B982" t="str">
            <v>FI</v>
          </cell>
          <cell r="C982" t="str">
            <v>등 기 구 (Type"FI")</v>
          </cell>
          <cell r="D982" t="str">
            <v>FL 2/32매입루바</v>
          </cell>
          <cell r="E982" t="str">
            <v>SET</v>
          </cell>
          <cell r="L982" t="str">
            <v>(주)나남전기</v>
          </cell>
          <cell r="M982">
            <v>55000</v>
          </cell>
          <cell r="N982" t="str">
            <v>(주)제일조명</v>
          </cell>
          <cell r="O982">
            <v>62000</v>
          </cell>
          <cell r="P982" t="str">
            <v>천일전기공업(주)</v>
          </cell>
          <cell r="Q982">
            <v>52000</v>
          </cell>
          <cell r="S982">
            <v>52000</v>
          </cell>
          <cell r="V982" t="str">
            <v>내선</v>
          </cell>
          <cell r="W982">
            <v>0.58560000000000001</v>
          </cell>
        </row>
        <row r="983">
          <cell r="A983">
            <v>983</v>
          </cell>
          <cell r="B983" t="str">
            <v>FP-1</v>
          </cell>
          <cell r="C983" t="str">
            <v>등 기 구 (Type"FP-1")</v>
          </cell>
          <cell r="D983" t="str">
            <v>FL 2/20펜던트</v>
          </cell>
          <cell r="E983" t="str">
            <v>SET</v>
          </cell>
          <cell r="H983">
            <v>811</v>
          </cell>
          <cell r="I983">
            <v>24500</v>
          </cell>
          <cell r="S983">
            <v>24500</v>
          </cell>
          <cell r="V983" t="str">
            <v>내선</v>
          </cell>
          <cell r="W983">
            <v>0.23499999999999999</v>
          </cell>
        </row>
        <row r="984">
          <cell r="A984">
            <v>984</v>
          </cell>
          <cell r="B984" t="str">
            <v>FP</v>
          </cell>
          <cell r="C984" t="str">
            <v>등 기 구 (Type"FP")</v>
          </cell>
          <cell r="D984" t="str">
            <v>FL 2/32펜던트</v>
          </cell>
          <cell r="E984" t="str">
            <v>SET</v>
          </cell>
          <cell r="L984" t="str">
            <v>(주)나남전기</v>
          </cell>
          <cell r="M984">
            <v>46000</v>
          </cell>
          <cell r="N984" t="str">
            <v>(주)제일조명</v>
          </cell>
          <cell r="O984">
            <v>59000</v>
          </cell>
          <cell r="P984" t="str">
            <v>천일전기공업(주)</v>
          </cell>
          <cell r="Q984">
            <v>46500</v>
          </cell>
          <cell r="S984">
            <v>46000</v>
          </cell>
          <cell r="V984" t="str">
            <v>내선</v>
          </cell>
          <cell r="W984">
            <v>0.36499999999999999</v>
          </cell>
        </row>
        <row r="985">
          <cell r="A985">
            <v>985</v>
          </cell>
          <cell r="B985" t="str">
            <v>PP</v>
          </cell>
          <cell r="C985" t="str">
            <v>등 기 구 (Type"PP")</v>
          </cell>
          <cell r="D985" t="str">
            <v>FL 1/32펜던트</v>
          </cell>
          <cell r="E985" t="str">
            <v>SET</v>
          </cell>
          <cell r="H985">
            <v>811</v>
          </cell>
          <cell r="I985">
            <v>16500</v>
          </cell>
          <cell r="S985">
            <v>16500</v>
          </cell>
          <cell r="V985" t="str">
            <v>내선</v>
          </cell>
          <cell r="W985">
            <v>0.29499999999999998</v>
          </cell>
        </row>
        <row r="986">
          <cell r="A986">
            <v>986</v>
          </cell>
          <cell r="B986" t="str">
            <v>PP-1</v>
          </cell>
          <cell r="C986" t="str">
            <v>등 기 구 (Type"PP-1")</v>
          </cell>
          <cell r="D986" t="str">
            <v>FL 1/20펜던트</v>
          </cell>
          <cell r="E986" t="str">
            <v>SET</v>
          </cell>
          <cell r="L986" t="str">
            <v>(주)나남전기</v>
          </cell>
          <cell r="M986">
            <v>18000</v>
          </cell>
          <cell r="N986" t="str">
            <v>(주)제일조명</v>
          </cell>
          <cell r="O986">
            <v>17500</v>
          </cell>
          <cell r="P986" t="str">
            <v>천일전기공업(주)</v>
          </cell>
          <cell r="Q986">
            <v>22000</v>
          </cell>
          <cell r="S986">
            <v>17500</v>
          </cell>
          <cell r="V986" t="str">
            <v>내선</v>
          </cell>
          <cell r="W986">
            <v>0.16500000000000001</v>
          </cell>
        </row>
        <row r="987">
          <cell r="A987">
            <v>987</v>
          </cell>
          <cell r="C987" t="str">
            <v>등 기 구 (전자식안정기)</v>
          </cell>
          <cell r="D987" t="str">
            <v>FL 1/30W매입</v>
          </cell>
          <cell r="E987" t="str">
            <v>SET</v>
          </cell>
          <cell r="S987">
            <v>0</v>
          </cell>
          <cell r="V987" t="str">
            <v>내선</v>
          </cell>
          <cell r="W987">
            <v>0.31919999999999998</v>
          </cell>
        </row>
        <row r="988">
          <cell r="A988">
            <v>988</v>
          </cell>
          <cell r="B988" t="str">
            <v>A1</v>
          </cell>
          <cell r="C988" t="str">
            <v>등 기 구 (전자식안정기)</v>
          </cell>
          <cell r="D988" t="str">
            <v>FL 2/32W+IL 60W 매입</v>
          </cell>
          <cell r="E988" t="str">
            <v>SET</v>
          </cell>
          <cell r="L988" t="str">
            <v>(주)나남전기</v>
          </cell>
          <cell r="M988">
            <v>56000</v>
          </cell>
          <cell r="N988" t="str">
            <v>(주)제일조명</v>
          </cell>
          <cell r="O988">
            <v>64000</v>
          </cell>
          <cell r="P988" t="str">
            <v>천일전기공업(주)</v>
          </cell>
          <cell r="Q988">
            <v>55000</v>
          </cell>
          <cell r="S988">
            <v>55000</v>
          </cell>
          <cell r="V988" t="str">
            <v>내선</v>
          </cell>
          <cell r="W988">
            <v>0.432</v>
          </cell>
        </row>
        <row r="989">
          <cell r="A989">
            <v>989</v>
          </cell>
          <cell r="C989" t="str">
            <v>등 기 구 (전자식안정기)</v>
          </cell>
          <cell r="D989" t="str">
            <v>FL 1/40W매입</v>
          </cell>
          <cell r="E989" t="str">
            <v>SET</v>
          </cell>
          <cell r="H989">
            <v>811</v>
          </cell>
          <cell r="I989">
            <v>26000</v>
          </cell>
          <cell r="S989">
            <v>26000</v>
          </cell>
          <cell r="V989" t="str">
            <v>내선</v>
          </cell>
          <cell r="W989">
            <v>0.4788</v>
          </cell>
        </row>
        <row r="990">
          <cell r="A990">
            <v>990</v>
          </cell>
          <cell r="C990" t="str">
            <v>등 기 구 (전자식안정기)</v>
          </cell>
          <cell r="D990" t="str">
            <v>FL 2/40방폭형</v>
          </cell>
          <cell r="E990" t="str">
            <v>SET</v>
          </cell>
          <cell r="H990">
            <v>818</v>
          </cell>
          <cell r="I990">
            <v>244000</v>
          </cell>
          <cell r="S990">
            <v>244000</v>
          </cell>
          <cell r="V990" t="str">
            <v>내선</v>
          </cell>
          <cell r="W990">
            <v>0.80299999999999994</v>
          </cell>
        </row>
        <row r="991">
          <cell r="A991">
            <v>991</v>
          </cell>
          <cell r="C991" t="str">
            <v>등 기 구(SUS)</v>
          </cell>
          <cell r="D991" t="str">
            <v>FL 1/40W매입</v>
          </cell>
          <cell r="E991" t="str">
            <v>SET</v>
          </cell>
          <cell r="L991" t="str">
            <v>신일조명</v>
          </cell>
          <cell r="M991">
            <v>34000</v>
          </cell>
          <cell r="S991">
            <v>34000</v>
          </cell>
          <cell r="V991" t="str">
            <v>내선</v>
          </cell>
          <cell r="W991">
            <v>0.4788</v>
          </cell>
        </row>
        <row r="992">
          <cell r="A992">
            <v>992</v>
          </cell>
          <cell r="C992" t="str">
            <v>등 기 구(SUS)</v>
          </cell>
          <cell r="D992" t="str">
            <v>FL 1/40펜던트</v>
          </cell>
          <cell r="E992" t="str">
            <v>SET</v>
          </cell>
          <cell r="L992" t="str">
            <v>신일조명</v>
          </cell>
          <cell r="M992">
            <v>24500</v>
          </cell>
          <cell r="S992">
            <v>24500</v>
          </cell>
          <cell r="V992" t="str">
            <v>내선</v>
          </cell>
          <cell r="W992">
            <v>0.29499999999999998</v>
          </cell>
        </row>
        <row r="993">
          <cell r="A993">
            <v>993</v>
          </cell>
          <cell r="C993" t="str">
            <v>등 기 구 (전자식안정기)</v>
          </cell>
          <cell r="D993" t="str">
            <v>FL 1/20W 천정매입</v>
          </cell>
          <cell r="E993" t="str">
            <v>SET</v>
          </cell>
          <cell r="H993">
            <v>811</v>
          </cell>
          <cell r="I993">
            <v>12000</v>
          </cell>
          <cell r="S993">
            <v>12000</v>
          </cell>
          <cell r="V993" t="str">
            <v>내선</v>
          </cell>
          <cell r="W993">
            <v>0.25</v>
          </cell>
        </row>
        <row r="994">
          <cell r="A994">
            <v>994</v>
          </cell>
          <cell r="C994" t="str">
            <v>등 기 구(SUS)</v>
          </cell>
          <cell r="D994" t="str">
            <v>FL 2/40W매입</v>
          </cell>
          <cell r="E994" t="str">
            <v>SET</v>
          </cell>
          <cell r="L994" t="str">
            <v>신일조명</v>
          </cell>
          <cell r="M994">
            <v>43000</v>
          </cell>
          <cell r="S994">
            <v>43000</v>
          </cell>
          <cell r="V994" t="str">
            <v>내선</v>
          </cell>
          <cell r="W994">
            <v>0.58560000000000001</v>
          </cell>
        </row>
        <row r="995">
          <cell r="A995">
            <v>995</v>
          </cell>
          <cell r="C995" t="str">
            <v>등 기 구(SUS)</v>
          </cell>
          <cell r="D995" t="str">
            <v>FL 2/40펜던트</v>
          </cell>
          <cell r="E995" t="str">
            <v>SET</v>
          </cell>
          <cell r="L995" t="str">
            <v>신일조명</v>
          </cell>
          <cell r="M995">
            <v>38500</v>
          </cell>
          <cell r="S995">
            <v>38500</v>
          </cell>
          <cell r="V995" t="str">
            <v>내선</v>
          </cell>
          <cell r="W995">
            <v>0.36499999999999999</v>
          </cell>
        </row>
        <row r="996">
          <cell r="A996">
            <v>996</v>
          </cell>
          <cell r="B996" t="str">
            <v>F</v>
          </cell>
          <cell r="C996" t="str">
            <v>등 기 구</v>
          </cell>
          <cell r="D996" t="str">
            <v>IL-100W 식탁등</v>
          </cell>
          <cell r="E996" t="str">
            <v>SET</v>
          </cell>
          <cell r="L996" t="str">
            <v>(주)광명</v>
          </cell>
          <cell r="M996">
            <v>37500</v>
          </cell>
          <cell r="N996" t="str">
            <v>금동조명(주)</v>
          </cell>
          <cell r="O996">
            <v>30000</v>
          </cell>
          <cell r="P996" t="str">
            <v>천일전기공업(주)</v>
          </cell>
          <cell r="Q996">
            <v>35000</v>
          </cell>
          <cell r="S996">
            <v>30000</v>
          </cell>
        </row>
        <row r="997">
          <cell r="A997">
            <v>997</v>
          </cell>
          <cell r="B997" t="str">
            <v>S</v>
          </cell>
          <cell r="C997" t="str">
            <v>등 기 구 (Type"S")</v>
          </cell>
          <cell r="D997" t="str">
            <v>HA 100W다운스포트</v>
          </cell>
          <cell r="E997" t="str">
            <v>EA</v>
          </cell>
          <cell r="H997">
            <v>807</v>
          </cell>
          <cell r="I997">
            <v>580</v>
          </cell>
          <cell r="S997">
            <v>580</v>
          </cell>
        </row>
        <row r="998">
          <cell r="A998">
            <v>998</v>
          </cell>
          <cell r="C998" t="str">
            <v>램      프</v>
          </cell>
          <cell r="D998" t="str">
            <v>FL 20W  28㎜×590㎜</v>
          </cell>
          <cell r="E998" t="str">
            <v>EA</v>
          </cell>
          <cell r="H998">
            <v>807</v>
          </cell>
          <cell r="I998">
            <v>650</v>
          </cell>
          <cell r="S998">
            <v>650</v>
          </cell>
        </row>
        <row r="999">
          <cell r="A999">
            <v>999</v>
          </cell>
          <cell r="C999" t="str">
            <v>램      프</v>
          </cell>
          <cell r="D999" t="str">
            <v>FL 30W  26㎜×893㎜</v>
          </cell>
          <cell r="E999" t="str">
            <v>EA</v>
          </cell>
          <cell r="H999">
            <v>807</v>
          </cell>
          <cell r="I999">
            <v>1450</v>
          </cell>
          <cell r="S999">
            <v>1450</v>
          </cell>
        </row>
        <row r="1000">
          <cell r="A1000">
            <v>1000</v>
          </cell>
          <cell r="C1000" t="str">
            <v>램      프</v>
          </cell>
          <cell r="D1000" t="str">
            <v>FL 40W  28㎜×1198㎜</v>
          </cell>
          <cell r="E1000" t="str">
            <v>EA</v>
          </cell>
          <cell r="H1000">
            <v>807</v>
          </cell>
          <cell r="I1000">
            <v>980</v>
          </cell>
          <cell r="S1000">
            <v>980</v>
          </cell>
        </row>
        <row r="1001">
          <cell r="A1001">
            <v>1001</v>
          </cell>
          <cell r="C1001" t="str">
            <v>램      프</v>
          </cell>
          <cell r="D1001" t="str">
            <v>FCL22W28.5㎜×216㎜</v>
          </cell>
          <cell r="E1001" t="str">
            <v>EA</v>
          </cell>
          <cell r="H1001">
            <v>807</v>
          </cell>
          <cell r="I1001">
            <v>1300</v>
          </cell>
          <cell r="S1001">
            <v>1300</v>
          </cell>
        </row>
        <row r="1002">
          <cell r="A1002">
            <v>1002</v>
          </cell>
          <cell r="C1002" t="str">
            <v>램      프</v>
          </cell>
          <cell r="D1002" t="str">
            <v>FCL30W28.5㎜×236㎜</v>
          </cell>
          <cell r="E1002" t="str">
            <v>EA</v>
          </cell>
          <cell r="H1002">
            <v>807</v>
          </cell>
          <cell r="I1002">
            <v>1300</v>
          </cell>
          <cell r="S1002">
            <v>1300</v>
          </cell>
        </row>
        <row r="1003">
          <cell r="A1003">
            <v>1003</v>
          </cell>
          <cell r="C1003" t="str">
            <v>램      프</v>
          </cell>
          <cell r="D1003" t="str">
            <v>FCL32W28.5㎜×312㎜</v>
          </cell>
          <cell r="E1003" t="str">
            <v>EA</v>
          </cell>
          <cell r="H1003">
            <v>807</v>
          </cell>
          <cell r="I1003">
            <v>1800</v>
          </cell>
          <cell r="S1003">
            <v>1800</v>
          </cell>
        </row>
        <row r="1004">
          <cell r="A1004">
            <v>1004</v>
          </cell>
          <cell r="C1004" t="str">
            <v>램      프</v>
          </cell>
          <cell r="D1004" t="str">
            <v>FCL40W28.5㎜×386㎜</v>
          </cell>
          <cell r="E1004" t="str">
            <v>EA</v>
          </cell>
          <cell r="H1004">
            <v>807</v>
          </cell>
          <cell r="I1004">
            <v>2700</v>
          </cell>
          <cell r="S1004">
            <v>2700</v>
          </cell>
        </row>
        <row r="1005">
          <cell r="A1005">
            <v>1005</v>
          </cell>
          <cell r="B1005" t="str">
            <v>FC</v>
          </cell>
          <cell r="C1005" t="str">
            <v>등 기 구 (Type"FC")</v>
          </cell>
          <cell r="D1005" t="str">
            <v>FC2/32W천정직부</v>
          </cell>
          <cell r="E1005" t="str">
            <v>EA</v>
          </cell>
          <cell r="S1005">
            <v>0</v>
          </cell>
        </row>
        <row r="1006">
          <cell r="A1006">
            <v>1006</v>
          </cell>
          <cell r="B1006" t="str">
            <v>FC-1</v>
          </cell>
          <cell r="C1006" t="str">
            <v>등 기 구 (Type"FC-1")</v>
          </cell>
          <cell r="D1006" t="str">
            <v>FC2/20W천정직부</v>
          </cell>
          <cell r="E1006" t="str">
            <v>EA</v>
          </cell>
          <cell r="S1006">
            <v>0</v>
          </cell>
        </row>
        <row r="1007">
          <cell r="A1007">
            <v>1007</v>
          </cell>
          <cell r="B1007" t="str">
            <v>L</v>
          </cell>
          <cell r="C1007" t="str">
            <v>등 기 구 (Type"L")</v>
          </cell>
          <cell r="D1007" t="str">
            <v>IL100W 망벽부등</v>
          </cell>
          <cell r="E1007" t="str">
            <v>EA</v>
          </cell>
          <cell r="S1007">
            <v>0</v>
          </cell>
        </row>
        <row r="1008">
          <cell r="A1008">
            <v>1008</v>
          </cell>
          <cell r="B1008" t="str">
            <v>B</v>
          </cell>
          <cell r="C1008" t="str">
            <v>등 기 구 (Type"B")</v>
          </cell>
          <cell r="D1008" t="str">
            <v>IL100W 망직부등</v>
          </cell>
          <cell r="E1008" t="str">
            <v>EA</v>
          </cell>
          <cell r="H1008">
            <v>808</v>
          </cell>
          <cell r="I1008">
            <v>220</v>
          </cell>
          <cell r="S1008">
            <v>220</v>
          </cell>
        </row>
        <row r="1009">
          <cell r="A1009">
            <v>1009</v>
          </cell>
          <cell r="B1009" t="str">
            <v>B-1</v>
          </cell>
          <cell r="C1009" t="str">
            <v>등 기 구 (Type"B-1")</v>
          </cell>
          <cell r="D1009" t="str">
            <v>IL100W 펜던트</v>
          </cell>
          <cell r="E1009" t="str">
            <v>EA</v>
          </cell>
          <cell r="H1009">
            <v>808</v>
          </cell>
          <cell r="I1009">
            <v>230</v>
          </cell>
          <cell r="S1009">
            <v>230</v>
          </cell>
        </row>
        <row r="1010">
          <cell r="A1010">
            <v>1010</v>
          </cell>
          <cell r="C1010" t="str">
            <v>램      프</v>
          </cell>
          <cell r="D1010" t="str">
            <v>220V  IL 200W</v>
          </cell>
          <cell r="E1010" t="str">
            <v>EA</v>
          </cell>
          <cell r="H1010">
            <v>808</v>
          </cell>
          <cell r="I1010">
            <v>380</v>
          </cell>
          <cell r="S1010">
            <v>380</v>
          </cell>
        </row>
        <row r="1011">
          <cell r="A1011">
            <v>1011</v>
          </cell>
          <cell r="C1011" t="str">
            <v>등기구</v>
          </cell>
          <cell r="D1011" t="str">
            <v>FL 1/20W 천정매입</v>
          </cell>
          <cell r="E1011" t="str">
            <v>SET</v>
          </cell>
          <cell r="H1011">
            <v>811</v>
          </cell>
          <cell r="I1011">
            <v>12000</v>
          </cell>
          <cell r="S1011">
            <v>12000</v>
          </cell>
          <cell r="V1011" t="str">
            <v>내선</v>
          </cell>
          <cell r="W1011">
            <v>0.25</v>
          </cell>
        </row>
        <row r="1012">
          <cell r="A1012">
            <v>1012</v>
          </cell>
          <cell r="B1012" t="str">
            <v>C</v>
          </cell>
          <cell r="C1012" t="str">
            <v>등 기 구 (Type"C")</v>
          </cell>
          <cell r="D1012" t="str">
            <v>IL60W 직부등</v>
          </cell>
          <cell r="E1012" t="str">
            <v>EA</v>
          </cell>
          <cell r="L1012" t="str">
            <v>(주)광명</v>
          </cell>
          <cell r="M1012">
            <v>6500</v>
          </cell>
          <cell r="N1012" t="str">
            <v>금동조명(주)</v>
          </cell>
          <cell r="O1012">
            <v>4500</v>
          </cell>
          <cell r="P1012" t="str">
            <v>천일전기공업(주)</v>
          </cell>
          <cell r="Q1012">
            <v>6000</v>
          </cell>
          <cell r="S1012">
            <v>4500</v>
          </cell>
        </row>
        <row r="1013">
          <cell r="A1013">
            <v>1013</v>
          </cell>
          <cell r="C1013" t="str">
            <v>텀블러SW</v>
          </cell>
          <cell r="D1013" t="str">
            <v>1로 1구</v>
          </cell>
          <cell r="E1013" t="str">
            <v>EA</v>
          </cell>
          <cell r="H1013">
            <v>892</v>
          </cell>
          <cell r="I1013">
            <v>1400</v>
          </cell>
          <cell r="J1013">
            <v>934</v>
          </cell>
          <cell r="K1013">
            <v>1260</v>
          </cell>
          <cell r="S1013">
            <v>1260</v>
          </cell>
          <cell r="V1013" t="str">
            <v>내선</v>
          </cell>
          <cell r="W1013">
            <v>6.5000000000000002E-2</v>
          </cell>
        </row>
        <row r="1014">
          <cell r="A1014">
            <v>1014</v>
          </cell>
          <cell r="C1014" t="str">
            <v>텀블러SW</v>
          </cell>
          <cell r="D1014" t="str">
            <v>1로 2구</v>
          </cell>
          <cell r="E1014" t="str">
            <v>EA</v>
          </cell>
          <cell r="H1014">
            <v>892</v>
          </cell>
          <cell r="I1014">
            <v>2200</v>
          </cell>
          <cell r="J1014">
            <v>934</v>
          </cell>
          <cell r="K1014">
            <v>1980</v>
          </cell>
          <cell r="S1014">
            <v>1980</v>
          </cell>
          <cell r="V1014" t="str">
            <v>내선</v>
          </cell>
          <cell r="W1014">
            <v>7.8E-2</v>
          </cell>
        </row>
        <row r="1015">
          <cell r="A1015">
            <v>1015</v>
          </cell>
          <cell r="C1015" t="str">
            <v>텀블러SW</v>
          </cell>
          <cell r="D1015" t="str">
            <v>1로 3구</v>
          </cell>
          <cell r="E1015" t="str">
            <v>EA</v>
          </cell>
          <cell r="H1015">
            <v>892</v>
          </cell>
          <cell r="I1015">
            <v>3000</v>
          </cell>
          <cell r="J1015">
            <v>934</v>
          </cell>
          <cell r="K1015">
            <v>2700</v>
          </cell>
          <cell r="S1015">
            <v>2700</v>
          </cell>
          <cell r="V1015" t="str">
            <v>내선</v>
          </cell>
          <cell r="W1015">
            <v>9.0999999999999998E-2</v>
          </cell>
        </row>
        <row r="1016">
          <cell r="A1016">
            <v>1016</v>
          </cell>
          <cell r="C1016" t="str">
            <v>텀블러SW</v>
          </cell>
          <cell r="D1016" t="str">
            <v xml:space="preserve">3로 1구 </v>
          </cell>
          <cell r="E1016" t="str">
            <v>EA</v>
          </cell>
          <cell r="H1016">
            <v>892</v>
          </cell>
          <cell r="I1016">
            <v>1600</v>
          </cell>
          <cell r="J1016">
            <v>934</v>
          </cell>
          <cell r="K1016">
            <v>1440</v>
          </cell>
          <cell r="S1016">
            <v>1440</v>
          </cell>
          <cell r="V1016" t="str">
            <v>내선</v>
          </cell>
          <cell r="W1016">
            <v>8.5000000000000006E-2</v>
          </cell>
        </row>
        <row r="1017">
          <cell r="A1017">
            <v>1017</v>
          </cell>
          <cell r="C1017" t="str">
            <v>텀블러SW</v>
          </cell>
          <cell r="D1017" t="str">
            <v>3로  2구</v>
          </cell>
          <cell r="E1017" t="str">
            <v>EA</v>
          </cell>
          <cell r="H1017">
            <v>892</v>
          </cell>
          <cell r="I1017">
            <v>2600</v>
          </cell>
          <cell r="J1017">
            <v>934</v>
          </cell>
          <cell r="K1017">
            <v>2340</v>
          </cell>
          <cell r="S1017">
            <v>2340</v>
          </cell>
          <cell r="V1017" t="str">
            <v>내선</v>
          </cell>
          <cell r="W1017">
            <v>0.10200000000000001</v>
          </cell>
        </row>
        <row r="1018">
          <cell r="A1018">
            <v>1018</v>
          </cell>
          <cell r="C1018" t="str">
            <v>텀블러SW</v>
          </cell>
          <cell r="D1018" t="str">
            <v>4로 1구(램프)</v>
          </cell>
          <cell r="E1018" t="str">
            <v>EA</v>
          </cell>
          <cell r="J1018">
            <v>935</v>
          </cell>
          <cell r="K1018">
            <v>3187</v>
          </cell>
          <cell r="S1018">
            <v>3187</v>
          </cell>
          <cell r="V1018" t="str">
            <v>내선</v>
          </cell>
          <cell r="W1018">
            <v>0.1</v>
          </cell>
        </row>
        <row r="1019">
          <cell r="A1019">
            <v>1019</v>
          </cell>
          <cell r="C1019" t="str">
            <v>텀블러SW</v>
          </cell>
          <cell r="D1019" t="str">
            <v>4로 2구 (램프)</v>
          </cell>
          <cell r="E1019" t="str">
            <v>EA</v>
          </cell>
          <cell r="J1019">
            <v>934</v>
          </cell>
          <cell r="K1019">
            <v>5538</v>
          </cell>
          <cell r="S1019">
            <v>5538</v>
          </cell>
          <cell r="V1019" t="str">
            <v>내선</v>
          </cell>
          <cell r="W1019">
            <v>0.12</v>
          </cell>
        </row>
        <row r="1020">
          <cell r="A1020">
            <v>1020</v>
          </cell>
          <cell r="C1020" t="str">
            <v>텀블러SW</v>
          </cell>
          <cell r="D1020" t="str">
            <v>3로 1,1로 1구</v>
          </cell>
          <cell r="E1020" t="str">
            <v>EA</v>
          </cell>
          <cell r="S1020">
            <v>0</v>
          </cell>
          <cell r="V1020" t="str">
            <v>내선</v>
          </cell>
          <cell r="W1020">
            <v>0.10200000000000001</v>
          </cell>
        </row>
        <row r="1021">
          <cell r="A1021">
            <v>1021</v>
          </cell>
          <cell r="C1021" t="str">
            <v>텀블러SW</v>
          </cell>
          <cell r="D1021" t="str">
            <v>1로 1구  방폭2P 10A</v>
          </cell>
          <cell r="E1021" t="str">
            <v>EA</v>
          </cell>
          <cell r="S1021">
            <v>0</v>
          </cell>
          <cell r="V1021" t="str">
            <v>내선</v>
          </cell>
          <cell r="W1021">
            <v>0.13</v>
          </cell>
        </row>
        <row r="1022">
          <cell r="A1022">
            <v>1022</v>
          </cell>
          <cell r="S1022" t="str">
            <v/>
          </cell>
        </row>
        <row r="1023">
          <cell r="A1023">
            <v>1023</v>
          </cell>
          <cell r="S1023" t="str">
            <v/>
          </cell>
        </row>
        <row r="1024">
          <cell r="A1024">
            <v>1024</v>
          </cell>
          <cell r="S1024" t="str">
            <v/>
          </cell>
        </row>
        <row r="1025">
          <cell r="A1025">
            <v>1025</v>
          </cell>
          <cell r="C1025" t="str">
            <v>콘센트(접지극부 )</v>
          </cell>
          <cell r="D1025" t="str">
            <v>2구 2P 15A 125V</v>
          </cell>
          <cell r="E1025" t="str">
            <v>EA</v>
          </cell>
          <cell r="J1025">
            <v>934</v>
          </cell>
          <cell r="K1025">
            <v>1820</v>
          </cell>
          <cell r="S1025">
            <v>1820</v>
          </cell>
          <cell r="V1025" t="str">
            <v>내선</v>
          </cell>
          <cell r="W1025">
            <v>9.6000000000000002E-2</v>
          </cell>
        </row>
        <row r="1026">
          <cell r="A1026">
            <v>1026</v>
          </cell>
          <cell r="C1026" t="str">
            <v>콘센트(접지극부 )</v>
          </cell>
          <cell r="D1026" t="str">
            <v>1구 2P 15A 250V</v>
          </cell>
          <cell r="E1026" t="str">
            <v>EA</v>
          </cell>
          <cell r="H1026">
            <v>892</v>
          </cell>
          <cell r="I1026">
            <v>1600</v>
          </cell>
          <cell r="J1026">
            <v>934</v>
          </cell>
          <cell r="K1026">
            <v>1440</v>
          </cell>
          <cell r="S1026">
            <v>1440</v>
          </cell>
          <cell r="V1026" t="str">
            <v>내선</v>
          </cell>
          <cell r="W1026">
            <v>0.08</v>
          </cell>
        </row>
        <row r="1027">
          <cell r="A1027">
            <v>1027</v>
          </cell>
          <cell r="C1027" t="str">
            <v>콘센트(접지극부 )</v>
          </cell>
          <cell r="D1027" t="str">
            <v>2구 2P 15A 250V</v>
          </cell>
          <cell r="E1027" t="str">
            <v>EA</v>
          </cell>
          <cell r="H1027">
            <v>892</v>
          </cell>
          <cell r="I1027">
            <v>2030</v>
          </cell>
          <cell r="J1027">
            <v>934</v>
          </cell>
          <cell r="K1027">
            <v>1820</v>
          </cell>
          <cell r="S1027">
            <v>1820</v>
          </cell>
          <cell r="V1027" t="str">
            <v>내선</v>
          </cell>
          <cell r="W1027">
            <v>9.6000000000000002E-2</v>
          </cell>
        </row>
        <row r="1028">
          <cell r="A1028">
            <v>1028</v>
          </cell>
          <cell r="C1028" t="str">
            <v>콘센트(접지극부 )</v>
          </cell>
          <cell r="D1028" t="str">
            <v>2구 2P 30A 250V</v>
          </cell>
          <cell r="E1028" t="str">
            <v>EA</v>
          </cell>
          <cell r="S1028">
            <v>0</v>
          </cell>
          <cell r="V1028" t="str">
            <v>내선</v>
          </cell>
          <cell r="W1028">
            <v>0.13200000000000001</v>
          </cell>
        </row>
        <row r="1029">
          <cell r="A1029">
            <v>1029</v>
          </cell>
          <cell r="C1029" t="str">
            <v>콘센트(접지극부 )</v>
          </cell>
          <cell r="D1029" t="str">
            <v>3P 20A 250V</v>
          </cell>
          <cell r="E1029" t="str">
            <v>EA</v>
          </cell>
          <cell r="S1029">
            <v>0</v>
          </cell>
          <cell r="V1029" t="str">
            <v>내선</v>
          </cell>
          <cell r="W1029">
            <v>9.5000000000000001E-2</v>
          </cell>
        </row>
        <row r="1030">
          <cell r="A1030">
            <v>1030</v>
          </cell>
          <cell r="C1030" t="str">
            <v>콘센트(접지극부 )</v>
          </cell>
          <cell r="D1030" t="str">
            <v>3P 30A 250V</v>
          </cell>
          <cell r="E1030" t="str">
            <v>EA</v>
          </cell>
          <cell r="S1030">
            <v>0</v>
          </cell>
          <cell r="V1030" t="str">
            <v>내선</v>
          </cell>
          <cell r="W1030">
            <v>0.14499999999999999</v>
          </cell>
        </row>
        <row r="1031">
          <cell r="A1031">
            <v>1031</v>
          </cell>
          <cell r="C1031" t="str">
            <v>콘센트(접지극부 )</v>
          </cell>
          <cell r="D1031" t="str">
            <v>1구방폭 2P 15A 250V</v>
          </cell>
          <cell r="E1031" t="str">
            <v>EA</v>
          </cell>
          <cell r="S1031">
            <v>0</v>
          </cell>
          <cell r="V1031" t="str">
            <v>내선</v>
          </cell>
          <cell r="W1031">
            <v>0.16</v>
          </cell>
        </row>
        <row r="1032">
          <cell r="A1032">
            <v>1032</v>
          </cell>
          <cell r="C1032" t="str">
            <v>콘센트(접지극부 )</v>
          </cell>
          <cell r="D1032" t="str">
            <v>1구방우 2P 15A 250V</v>
          </cell>
          <cell r="E1032" t="str">
            <v>EA</v>
          </cell>
          <cell r="H1032">
            <v>892</v>
          </cell>
          <cell r="I1032">
            <v>2790</v>
          </cell>
          <cell r="J1032">
            <v>934</v>
          </cell>
          <cell r="K1032">
            <v>2510</v>
          </cell>
          <cell r="S1032">
            <v>2510</v>
          </cell>
          <cell r="V1032" t="str">
            <v>내선</v>
          </cell>
          <cell r="W1032">
            <v>0.08</v>
          </cell>
        </row>
        <row r="1033">
          <cell r="A1033">
            <v>1033</v>
          </cell>
          <cell r="S1033" t="str">
            <v/>
          </cell>
        </row>
        <row r="1034">
          <cell r="A1034">
            <v>1034</v>
          </cell>
          <cell r="S1034" t="str">
            <v/>
          </cell>
        </row>
        <row r="1035">
          <cell r="A1035">
            <v>1035</v>
          </cell>
          <cell r="S1035" t="str">
            <v/>
          </cell>
        </row>
        <row r="1036">
          <cell r="A1036">
            <v>1036</v>
          </cell>
          <cell r="C1036" t="str">
            <v>전극식레벨</v>
          </cell>
          <cell r="D1036" t="str">
            <v>3선 3극</v>
          </cell>
          <cell r="E1036" t="str">
            <v>set</v>
          </cell>
          <cell r="H1036">
            <v>880</v>
          </cell>
          <cell r="I1036">
            <v>40000</v>
          </cell>
          <cell r="S1036">
            <v>40000</v>
          </cell>
          <cell r="V1036" t="str">
            <v>내선</v>
          </cell>
          <cell r="W1036">
            <v>0.8</v>
          </cell>
        </row>
        <row r="1037">
          <cell r="A1037">
            <v>1037</v>
          </cell>
          <cell r="C1037" t="str">
            <v>전극식레벨</v>
          </cell>
          <cell r="D1037" t="str">
            <v>4선 4극</v>
          </cell>
          <cell r="E1037" t="str">
            <v>set</v>
          </cell>
          <cell r="H1037">
            <v>880</v>
          </cell>
          <cell r="I1037">
            <v>85000</v>
          </cell>
          <cell r="S1037">
            <v>85000</v>
          </cell>
          <cell r="V1037" t="str">
            <v>내선</v>
          </cell>
          <cell r="W1037">
            <v>0.85</v>
          </cell>
        </row>
        <row r="1038">
          <cell r="A1038">
            <v>1038</v>
          </cell>
          <cell r="C1038" t="str">
            <v>전극식레벨</v>
          </cell>
          <cell r="D1038" t="str">
            <v>5선 5극</v>
          </cell>
          <cell r="E1038" t="str">
            <v>set</v>
          </cell>
          <cell r="H1038">
            <v>880</v>
          </cell>
          <cell r="I1038">
            <v>100000</v>
          </cell>
          <cell r="S1038">
            <v>100000</v>
          </cell>
          <cell r="V1038" t="str">
            <v>내선</v>
          </cell>
          <cell r="W1038">
            <v>1.1000000000000001</v>
          </cell>
        </row>
        <row r="1039">
          <cell r="A1039">
            <v>1039</v>
          </cell>
          <cell r="S1039" t="str">
            <v/>
          </cell>
        </row>
        <row r="1040">
          <cell r="A1040">
            <v>1040</v>
          </cell>
          <cell r="C1040" t="str">
            <v>UPS</v>
          </cell>
          <cell r="D1040" t="str">
            <v>3상 15kw</v>
          </cell>
          <cell r="E1040" t="str">
            <v>대</v>
          </cell>
          <cell r="L1040" t="str">
            <v>삼덕전기</v>
          </cell>
          <cell r="M1040">
            <v>17465471</v>
          </cell>
          <cell r="S1040">
            <v>17465471</v>
          </cell>
        </row>
        <row r="1041">
          <cell r="A1041">
            <v>1041</v>
          </cell>
          <cell r="C1041" t="str">
            <v>저압큐비클</v>
          </cell>
          <cell r="E1041" t="str">
            <v>면</v>
          </cell>
          <cell r="L1041" t="str">
            <v>삼덕전기</v>
          </cell>
          <cell r="M1041">
            <v>1747199</v>
          </cell>
          <cell r="S1041">
            <v>1747199</v>
          </cell>
          <cell r="V1041" t="str">
            <v>프전</v>
          </cell>
          <cell r="W1041">
            <v>5.6</v>
          </cell>
          <cell r="X1041" t="str">
            <v>보인</v>
          </cell>
          <cell r="Y1041">
            <v>3.6</v>
          </cell>
          <cell r="Z1041" t="str">
            <v>비계</v>
          </cell>
          <cell r="AA1041">
            <v>2</v>
          </cell>
          <cell r="AB1041" t="str">
            <v>기계설치공</v>
          </cell>
          <cell r="AC1041">
            <v>1</v>
          </cell>
        </row>
        <row r="1042">
          <cell r="A1042">
            <v>1042</v>
          </cell>
          <cell r="C1042" t="str">
            <v>특고큐비클</v>
          </cell>
          <cell r="D1042" t="str">
            <v>1200W×2400H×2400D이하</v>
          </cell>
          <cell r="E1042" t="str">
            <v>면</v>
          </cell>
          <cell r="S1042">
            <v>0</v>
          </cell>
          <cell r="V1042" t="str">
            <v>프전</v>
          </cell>
          <cell r="W1042">
            <v>6.2</v>
          </cell>
          <cell r="X1042" t="str">
            <v>보인</v>
          </cell>
          <cell r="Y1042">
            <v>4.4000000000000004</v>
          </cell>
          <cell r="Z1042" t="str">
            <v>비계</v>
          </cell>
          <cell r="AA1042">
            <v>4.4000000000000004</v>
          </cell>
          <cell r="AB1042" t="str">
            <v>기계설치공</v>
          </cell>
          <cell r="AC1042">
            <v>1.1000000000000001</v>
          </cell>
        </row>
        <row r="1043">
          <cell r="A1043">
            <v>1043</v>
          </cell>
          <cell r="C1043" t="str">
            <v>변환기</v>
          </cell>
          <cell r="E1043" t="str">
            <v>대</v>
          </cell>
          <cell r="S1043">
            <v>0</v>
          </cell>
          <cell r="V1043" t="str">
            <v>계장</v>
          </cell>
          <cell r="W1043">
            <v>0.25</v>
          </cell>
          <cell r="AB1043" t="str">
            <v>기계설치공</v>
          </cell>
        </row>
        <row r="1044">
          <cell r="A1044">
            <v>1044</v>
          </cell>
          <cell r="S1044" t="str">
            <v/>
          </cell>
          <cell r="AB1044" t="str">
            <v>비계</v>
          </cell>
        </row>
        <row r="1045">
          <cell r="A1045">
            <v>1045</v>
          </cell>
          <cell r="S1045" t="str">
            <v/>
          </cell>
        </row>
        <row r="1046">
          <cell r="A1046">
            <v>1046</v>
          </cell>
          <cell r="C1046" t="str">
            <v>전화용 콘센트</v>
          </cell>
          <cell r="D1046" t="str">
            <v>체신부규격4P</v>
          </cell>
          <cell r="E1046" t="str">
            <v>EA</v>
          </cell>
          <cell r="H1046">
            <v>892</v>
          </cell>
          <cell r="I1046">
            <v>1200</v>
          </cell>
          <cell r="J1046">
            <v>934</v>
          </cell>
          <cell r="K1046">
            <v>1080</v>
          </cell>
          <cell r="S1046">
            <v>1080</v>
          </cell>
          <cell r="V1046" t="str">
            <v>통내</v>
          </cell>
          <cell r="W1046">
            <v>7.0000000000000007E-2</v>
          </cell>
        </row>
        <row r="1047">
          <cell r="A1047">
            <v>1047</v>
          </cell>
          <cell r="C1047" t="str">
            <v>국선단자함(국10P+사20P)</v>
          </cell>
          <cell r="D1047" t="str">
            <v>SUS (300×400×100)</v>
          </cell>
          <cell r="E1047" t="str">
            <v>대</v>
          </cell>
          <cell r="H1047">
            <v>959</v>
          </cell>
          <cell r="I1047">
            <v>75000</v>
          </cell>
          <cell r="J1047">
            <v>963</v>
          </cell>
          <cell r="K1047">
            <v>77000</v>
          </cell>
          <cell r="S1047">
            <v>75000</v>
          </cell>
          <cell r="V1047" t="str">
            <v>통내</v>
          </cell>
          <cell r="W1047">
            <v>0.65</v>
          </cell>
          <cell r="X1047" t="str">
            <v>보인</v>
          </cell>
          <cell r="Y1047">
            <v>0.45</v>
          </cell>
        </row>
        <row r="1048">
          <cell r="A1048">
            <v>1048</v>
          </cell>
          <cell r="C1048" t="str">
            <v>국선단자함(국20P+사40P)</v>
          </cell>
          <cell r="D1048" t="str">
            <v>SUS (500×450×100)</v>
          </cell>
          <cell r="E1048" t="str">
            <v>대</v>
          </cell>
          <cell r="H1048">
            <v>959</v>
          </cell>
          <cell r="I1048">
            <v>130000</v>
          </cell>
          <cell r="J1048">
            <v>963</v>
          </cell>
          <cell r="K1048">
            <v>142000</v>
          </cell>
          <cell r="S1048">
            <v>130000</v>
          </cell>
          <cell r="V1048" t="str">
            <v>통내</v>
          </cell>
          <cell r="W1048">
            <v>0.69</v>
          </cell>
          <cell r="X1048" t="str">
            <v>보인</v>
          </cell>
          <cell r="Y1048">
            <v>0.49</v>
          </cell>
        </row>
        <row r="1049">
          <cell r="A1049">
            <v>1049</v>
          </cell>
          <cell r="C1049" t="str">
            <v>중간단자함 (10P)</v>
          </cell>
          <cell r="D1049" t="str">
            <v>연강(200×320×80)</v>
          </cell>
          <cell r="E1049" t="str">
            <v>대</v>
          </cell>
          <cell r="H1049">
            <v>959</v>
          </cell>
          <cell r="I1049">
            <v>11000</v>
          </cell>
          <cell r="J1049">
            <v>963</v>
          </cell>
          <cell r="K1049">
            <v>11500</v>
          </cell>
          <cell r="S1049">
            <v>11000</v>
          </cell>
          <cell r="V1049" t="str">
            <v>통내</v>
          </cell>
          <cell r="W1049">
            <v>0.65</v>
          </cell>
          <cell r="X1049" t="str">
            <v>보인</v>
          </cell>
          <cell r="Y1049">
            <v>0.45</v>
          </cell>
        </row>
        <row r="1050">
          <cell r="A1050">
            <v>1050</v>
          </cell>
          <cell r="C1050" t="str">
            <v>방송단자함 (10P)</v>
          </cell>
          <cell r="D1050" t="str">
            <v>연강(240×400×80)</v>
          </cell>
          <cell r="E1050" t="str">
            <v>대</v>
          </cell>
          <cell r="H1050">
            <v>959</v>
          </cell>
          <cell r="I1050">
            <v>11000</v>
          </cell>
          <cell r="J1050">
            <v>963</v>
          </cell>
          <cell r="K1050">
            <v>11500</v>
          </cell>
          <cell r="S1050">
            <v>11000</v>
          </cell>
          <cell r="V1050" t="str">
            <v>통내</v>
          </cell>
          <cell r="W1050">
            <v>0.65</v>
          </cell>
          <cell r="X1050" t="str">
            <v>보인</v>
          </cell>
          <cell r="Y1050">
            <v>0.45</v>
          </cell>
        </row>
        <row r="1051">
          <cell r="A1051">
            <v>1051</v>
          </cell>
          <cell r="S1051" t="str">
            <v/>
          </cell>
        </row>
        <row r="1052">
          <cell r="A1052">
            <v>1052</v>
          </cell>
          <cell r="S1052" t="str">
            <v/>
          </cell>
        </row>
        <row r="1053">
          <cell r="A1053">
            <v>1053</v>
          </cell>
          <cell r="S1053" t="str">
            <v/>
          </cell>
        </row>
        <row r="1054">
          <cell r="A1054">
            <v>1054</v>
          </cell>
          <cell r="C1054" t="str">
            <v>TV유니트</v>
          </cell>
          <cell r="D1054" t="str">
            <v>단말 75Ω</v>
          </cell>
          <cell r="E1054" t="str">
            <v>EA</v>
          </cell>
          <cell r="H1054">
            <v>892</v>
          </cell>
          <cell r="I1054">
            <v>2600</v>
          </cell>
          <cell r="J1054">
            <v>934</v>
          </cell>
          <cell r="K1054">
            <v>2340</v>
          </cell>
          <cell r="S1054">
            <v>2340</v>
          </cell>
          <cell r="V1054" t="str">
            <v>통내</v>
          </cell>
          <cell r="W1054">
            <v>0.08</v>
          </cell>
        </row>
        <row r="1055">
          <cell r="A1055">
            <v>1055</v>
          </cell>
          <cell r="C1055" t="str">
            <v>TV유니트</v>
          </cell>
          <cell r="D1055" t="str">
            <v>직열용 75Ω</v>
          </cell>
          <cell r="E1055" t="str">
            <v>EA</v>
          </cell>
          <cell r="H1055">
            <v>892</v>
          </cell>
          <cell r="I1055">
            <v>2730</v>
          </cell>
          <cell r="J1055">
            <v>934</v>
          </cell>
          <cell r="K1055">
            <v>2450</v>
          </cell>
          <cell r="S1055">
            <v>2450</v>
          </cell>
          <cell r="V1055" t="str">
            <v>통내</v>
          </cell>
          <cell r="W1055">
            <v>0.08</v>
          </cell>
        </row>
        <row r="1056">
          <cell r="A1056">
            <v>1056</v>
          </cell>
          <cell r="C1056" t="str">
            <v>TV유니트</v>
          </cell>
          <cell r="D1056" t="str">
            <v>병렬용 75Ω</v>
          </cell>
          <cell r="E1056" t="str">
            <v>EA</v>
          </cell>
          <cell r="H1056">
            <v>892</v>
          </cell>
          <cell r="I1056">
            <v>2860</v>
          </cell>
          <cell r="J1056">
            <v>934</v>
          </cell>
          <cell r="K1056">
            <v>2570</v>
          </cell>
          <cell r="S1056">
            <v>2570</v>
          </cell>
          <cell r="V1056" t="str">
            <v>통내</v>
          </cell>
          <cell r="W1056">
            <v>0.08</v>
          </cell>
        </row>
        <row r="1057">
          <cell r="A1057">
            <v>1057</v>
          </cell>
          <cell r="S1057" t="str">
            <v/>
          </cell>
        </row>
        <row r="1058">
          <cell r="A1058">
            <v>1058</v>
          </cell>
          <cell r="S1058" t="str">
            <v/>
          </cell>
        </row>
        <row r="1059">
          <cell r="A1059">
            <v>1059</v>
          </cell>
          <cell r="S1059" t="str">
            <v/>
          </cell>
        </row>
        <row r="1060">
          <cell r="A1060">
            <v>1060</v>
          </cell>
          <cell r="C1060" t="str">
            <v>공청용안테나</v>
          </cell>
          <cell r="D1060" t="str">
            <v>SUS VHF LOW CH</v>
          </cell>
          <cell r="E1060" t="str">
            <v>SET</v>
          </cell>
          <cell r="H1060">
            <v>936</v>
          </cell>
          <cell r="I1060">
            <v>160000</v>
          </cell>
          <cell r="J1060">
            <v>976</v>
          </cell>
          <cell r="K1060">
            <v>170000</v>
          </cell>
          <cell r="S1060">
            <v>160000</v>
          </cell>
          <cell r="V1060" t="str">
            <v>무선안테나공</v>
          </cell>
          <cell r="W1060">
            <v>0.5</v>
          </cell>
          <cell r="X1060" t="str">
            <v>통설</v>
          </cell>
          <cell r="Y1060">
            <v>0.68</v>
          </cell>
        </row>
        <row r="1061">
          <cell r="A1061">
            <v>1061</v>
          </cell>
          <cell r="C1061" t="str">
            <v>공청용안테나</v>
          </cell>
          <cell r="D1061" t="str">
            <v>SUS VHF HIGH CH</v>
          </cell>
          <cell r="E1061" t="str">
            <v>SET</v>
          </cell>
          <cell r="H1061">
            <v>936</v>
          </cell>
          <cell r="I1061">
            <v>150000</v>
          </cell>
          <cell r="J1061">
            <v>976</v>
          </cell>
          <cell r="K1061">
            <v>160000</v>
          </cell>
          <cell r="S1061">
            <v>150000</v>
          </cell>
          <cell r="V1061" t="str">
            <v>무선안테나공</v>
          </cell>
          <cell r="W1061">
            <v>0.5</v>
          </cell>
          <cell r="X1061" t="str">
            <v>통설</v>
          </cell>
          <cell r="Y1061">
            <v>0.68</v>
          </cell>
        </row>
        <row r="1062">
          <cell r="A1062">
            <v>1062</v>
          </cell>
          <cell r="C1062" t="str">
            <v>공청용안테나</v>
          </cell>
          <cell r="D1062" t="str">
            <v>SUS UHF CH</v>
          </cell>
          <cell r="E1062" t="str">
            <v>SET</v>
          </cell>
          <cell r="H1062">
            <v>936</v>
          </cell>
          <cell r="I1062">
            <v>140000</v>
          </cell>
          <cell r="J1062">
            <v>976</v>
          </cell>
          <cell r="K1062">
            <v>150000</v>
          </cell>
          <cell r="S1062">
            <v>140000</v>
          </cell>
          <cell r="V1062" t="str">
            <v>무선안테나공</v>
          </cell>
          <cell r="W1062">
            <v>0.5</v>
          </cell>
          <cell r="X1062" t="str">
            <v>통설</v>
          </cell>
          <cell r="Y1062">
            <v>0.68</v>
          </cell>
        </row>
        <row r="1063">
          <cell r="A1063">
            <v>1063</v>
          </cell>
          <cell r="C1063" t="str">
            <v>공청용혼합기</v>
          </cell>
          <cell r="D1063" t="str">
            <v>VHF H/L</v>
          </cell>
          <cell r="E1063" t="str">
            <v>EA</v>
          </cell>
          <cell r="H1063">
            <v>936</v>
          </cell>
          <cell r="I1063">
            <v>6000</v>
          </cell>
          <cell r="J1063">
            <v>976</v>
          </cell>
          <cell r="K1063">
            <v>6000</v>
          </cell>
          <cell r="S1063">
            <v>6000</v>
          </cell>
        </row>
        <row r="1064">
          <cell r="A1064">
            <v>1064</v>
          </cell>
          <cell r="C1064" t="str">
            <v>공청용혼합기</v>
          </cell>
          <cell r="D1064" t="str">
            <v>VHF U/V</v>
          </cell>
          <cell r="E1064" t="str">
            <v>EA</v>
          </cell>
          <cell r="H1064">
            <v>936</v>
          </cell>
          <cell r="I1064">
            <v>6000</v>
          </cell>
          <cell r="J1064">
            <v>976</v>
          </cell>
          <cell r="K1064">
            <v>6000</v>
          </cell>
          <cell r="S1064">
            <v>6000</v>
          </cell>
        </row>
        <row r="1065">
          <cell r="A1065">
            <v>1065</v>
          </cell>
          <cell r="C1065" t="str">
            <v>공청용증폭기</v>
          </cell>
          <cell r="D1065" t="str">
            <v>U/V 겸용</v>
          </cell>
          <cell r="E1065" t="str">
            <v>EA</v>
          </cell>
          <cell r="H1065">
            <v>936</v>
          </cell>
          <cell r="I1065">
            <v>65000</v>
          </cell>
          <cell r="J1065">
            <v>976</v>
          </cell>
          <cell r="K1065">
            <v>65000</v>
          </cell>
          <cell r="S1065">
            <v>65000</v>
          </cell>
          <cell r="V1065" t="str">
            <v>무선안테나공</v>
          </cell>
          <cell r="W1065">
            <v>0.78</v>
          </cell>
          <cell r="X1065" t="str">
            <v>통내</v>
          </cell>
          <cell r="Y1065">
            <v>0.31</v>
          </cell>
        </row>
        <row r="1066">
          <cell r="A1066">
            <v>1066</v>
          </cell>
          <cell r="C1066" t="str">
            <v>분배기 쌍방향</v>
          </cell>
          <cell r="D1066" t="str">
            <v>2분배</v>
          </cell>
          <cell r="E1066" t="str">
            <v>EA</v>
          </cell>
          <cell r="H1066">
            <v>936</v>
          </cell>
          <cell r="I1066">
            <v>7000</v>
          </cell>
          <cell r="J1066">
            <v>976</v>
          </cell>
          <cell r="K1066">
            <v>7000</v>
          </cell>
          <cell r="S1066">
            <v>7000</v>
          </cell>
          <cell r="V1066" t="str">
            <v>무선안테나공</v>
          </cell>
          <cell r="W1066">
            <v>0.06</v>
          </cell>
          <cell r="X1066" t="str">
            <v>통내</v>
          </cell>
          <cell r="Y1066">
            <v>0.16</v>
          </cell>
        </row>
        <row r="1067">
          <cell r="A1067">
            <v>1067</v>
          </cell>
          <cell r="S1067" t="str">
            <v/>
          </cell>
        </row>
        <row r="1068">
          <cell r="A1068">
            <v>1068</v>
          </cell>
          <cell r="S1068" t="str">
            <v/>
          </cell>
        </row>
        <row r="1069">
          <cell r="A1069">
            <v>1069</v>
          </cell>
          <cell r="C1069" t="str">
            <v>TV증폭기함</v>
          </cell>
          <cell r="D1069" t="str">
            <v>SUS (200×300×150)</v>
          </cell>
          <cell r="E1069" t="str">
            <v>대</v>
          </cell>
          <cell r="I1069">
            <v>22000</v>
          </cell>
          <cell r="S1069">
            <v>22000</v>
          </cell>
          <cell r="V1069" t="str">
            <v>내선</v>
          </cell>
          <cell r="W1069">
            <v>0.66</v>
          </cell>
        </row>
        <row r="1070">
          <cell r="A1070">
            <v>1070</v>
          </cell>
          <cell r="S1070" t="str">
            <v/>
          </cell>
        </row>
        <row r="1071">
          <cell r="A1071">
            <v>1071</v>
          </cell>
          <cell r="C1071" t="str">
            <v>AMP</v>
          </cell>
          <cell r="D1071" t="str">
            <v/>
          </cell>
          <cell r="E1071" t="str">
            <v>면</v>
          </cell>
          <cell r="S1071">
            <v>0</v>
          </cell>
          <cell r="V1071" t="str">
            <v>통내</v>
          </cell>
          <cell r="W1071">
            <v>9</v>
          </cell>
        </row>
        <row r="1072">
          <cell r="A1072">
            <v>1072</v>
          </cell>
          <cell r="C1072" t="str">
            <v>스피커</v>
          </cell>
          <cell r="D1072" t="str">
            <v>3W  천정형</v>
          </cell>
          <cell r="E1072" t="str">
            <v>EA</v>
          </cell>
          <cell r="H1072">
            <v>935</v>
          </cell>
          <cell r="I1072">
            <v>22000</v>
          </cell>
          <cell r="J1072">
            <v>968</v>
          </cell>
          <cell r="K1072">
            <v>15000</v>
          </cell>
          <cell r="S1072">
            <v>15000</v>
          </cell>
          <cell r="V1072" t="str">
            <v>통내</v>
          </cell>
          <cell r="W1072">
            <v>0.45</v>
          </cell>
        </row>
        <row r="1073">
          <cell r="A1073">
            <v>1073</v>
          </cell>
          <cell r="C1073" t="str">
            <v>스피커</v>
          </cell>
          <cell r="D1073" t="str">
            <v>3W 벽부형</v>
          </cell>
          <cell r="E1073" t="str">
            <v>EA</v>
          </cell>
          <cell r="H1073">
            <v>935</v>
          </cell>
          <cell r="I1073">
            <v>15400</v>
          </cell>
          <cell r="J1073">
            <v>968</v>
          </cell>
          <cell r="K1073">
            <v>15000</v>
          </cell>
          <cell r="S1073">
            <v>15000</v>
          </cell>
          <cell r="V1073" t="str">
            <v>통내</v>
          </cell>
          <cell r="W1073">
            <v>0.45</v>
          </cell>
        </row>
        <row r="1074">
          <cell r="A1074">
            <v>1074</v>
          </cell>
          <cell r="C1074" t="str">
            <v>스피커</v>
          </cell>
          <cell r="D1074" t="str">
            <v>20W옥외칼럼형</v>
          </cell>
          <cell r="E1074" t="str">
            <v>EA</v>
          </cell>
          <cell r="H1074">
            <v>935</v>
          </cell>
          <cell r="I1074">
            <v>49500</v>
          </cell>
          <cell r="J1074">
            <v>968</v>
          </cell>
          <cell r="K1074">
            <v>50000</v>
          </cell>
          <cell r="S1074">
            <v>49500</v>
          </cell>
          <cell r="V1074" t="str">
            <v>통내</v>
          </cell>
          <cell r="W1074">
            <v>1</v>
          </cell>
        </row>
        <row r="1075">
          <cell r="A1075">
            <v>1075</v>
          </cell>
          <cell r="C1075" t="str">
            <v>스피커</v>
          </cell>
          <cell r="D1075" t="str">
            <v xml:space="preserve">HORN형 10W  </v>
          </cell>
          <cell r="E1075" t="str">
            <v>EA</v>
          </cell>
          <cell r="H1075">
            <v>935</v>
          </cell>
          <cell r="I1075">
            <v>44000</v>
          </cell>
          <cell r="J1075">
            <v>968</v>
          </cell>
          <cell r="K1075">
            <v>13000</v>
          </cell>
          <cell r="S1075">
            <v>13000</v>
          </cell>
          <cell r="V1075" t="str">
            <v>통내</v>
          </cell>
          <cell r="W1075">
            <v>0.6</v>
          </cell>
        </row>
        <row r="1076">
          <cell r="A1076">
            <v>1076</v>
          </cell>
          <cell r="C1076" t="str">
            <v>스피커</v>
          </cell>
          <cell r="D1076" t="str">
            <v xml:space="preserve">HORN형 30W  </v>
          </cell>
          <cell r="E1076" t="str">
            <v>EA</v>
          </cell>
          <cell r="H1076">
            <v>935</v>
          </cell>
          <cell r="I1076">
            <v>88000</v>
          </cell>
          <cell r="J1076">
            <v>968</v>
          </cell>
          <cell r="K1076">
            <v>50000</v>
          </cell>
          <cell r="S1076">
            <v>50000</v>
          </cell>
          <cell r="V1076" t="str">
            <v>통내</v>
          </cell>
          <cell r="W1076">
            <v>1</v>
          </cell>
        </row>
        <row r="1077">
          <cell r="A1077">
            <v>1077</v>
          </cell>
          <cell r="S1077" t="str">
            <v/>
          </cell>
        </row>
        <row r="1078">
          <cell r="A1078">
            <v>1078</v>
          </cell>
          <cell r="C1078" t="str">
            <v>상호식인터폰</v>
          </cell>
          <cell r="D1078" t="str">
            <v>10회로용 벽괘형</v>
          </cell>
          <cell r="E1078" t="str">
            <v>EA</v>
          </cell>
          <cell r="H1078">
            <v>954</v>
          </cell>
          <cell r="I1078">
            <v>22000</v>
          </cell>
          <cell r="J1078">
            <v>962</v>
          </cell>
          <cell r="K1078">
            <v>24000</v>
          </cell>
          <cell r="S1078">
            <v>22000</v>
          </cell>
        </row>
        <row r="1079">
          <cell r="A1079">
            <v>1079</v>
          </cell>
          <cell r="C1079" t="str">
            <v>전자연립식인터폰</v>
          </cell>
          <cell r="D1079" t="str">
            <v>30회로용</v>
          </cell>
          <cell r="E1079" t="str">
            <v>EA</v>
          </cell>
          <cell r="S1079">
            <v>0</v>
          </cell>
          <cell r="V1079" t="str">
            <v>통내</v>
          </cell>
          <cell r="W1079">
            <v>1</v>
          </cell>
          <cell r="X1079" t="str">
            <v>통설</v>
          </cell>
          <cell r="Y1079">
            <v>2</v>
          </cell>
        </row>
        <row r="1080">
          <cell r="A1080">
            <v>1080</v>
          </cell>
          <cell r="S1080" t="str">
            <v/>
          </cell>
        </row>
        <row r="1081">
          <cell r="A1081">
            <v>1081</v>
          </cell>
          <cell r="S1081" t="str">
            <v/>
          </cell>
        </row>
        <row r="1082">
          <cell r="A1082">
            <v>1082</v>
          </cell>
          <cell r="C1082" t="str">
            <v>차동식 스포트감지기</v>
          </cell>
          <cell r="D1082" t="str">
            <v>2종</v>
          </cell>
          <cell r="E1082" t="str">
            <v>EA</v>
          </cell>
          <cell r="H1082">
            <v>698</v>
          </cell>
          <cell r="I1082">
            <v>5000</v>
          </cell>
          <cell r="J1082">
            <v>989</v>
          </cell>
          <cell r="K1082">
            <v>5000</v>
          </cell>
          <cell r="S1082">
            <v>5000</v>
          </cell>
          <cell r="V1082" t="str">
            <v>내선</v>
          </cell>
          <cell r="W1082">
            <v>0.14300000000000002</v>
          </cell>
        </row>
        <row r="1083">
          <cell r="A1083">
            <v>1083</v>
          </cell>
          <cell r="C1083" t="str">
            <v>광전식 연감지기</v>
          </cell>
          <cell r="D1083" t="str">
            <v>비축적형</v>
          </cell>
          <cell r="E1083" t="str">
            <v>EA</v>
          </cell>
          <cell r="H1083">
            <v>698</v>
          </cell>
          <cell r="I1083">
            <v>20000</v>
          </cell>
          <cell r="J1083">
            <v>989</v>
          </cell>
          <cell r="K1083">
            <v>18000</v>
          </cell>
          <cell r="S1083">
            <v>18000</v>
          </cell>
          <cell r="V1083" t="str">
            <v>내선</v>
          </cell>
          <cell r="W1083">
            <v>0.14300000000000002</v>
          </cell>
        </row>
        <row r="1084">
          <cell r="A1084">
            <v>1084</v>
          </cell>
          <cell r="C1084" t="str">
            <v>정온식감지기</v>
          </cell>
          <cell r="D1084" t="str">
            <v>1종</v>
          </cell>
          <cell r="E1084" t="str">
            <v>EA</v>
          </cell>
          <cell r="H1084">
            <v>698</v>
          </cell>
          <cell r="I1084">
            <v>5000</v>
          </cell>
          <cell r="J1084">
            <v>989</v>
          </cell>
          <cell r="K1084">
            <v>5000</v>
          </cell>
          <cell r="S1084">
            <v>5000</v>
          </cell>
          <cell r="V1084" t="str">
            <v>내선</v>
          </cell>
          <cell r="W1084">
            <v>0.14300000000000002</v>
          </cell>
        </row>
        <row r="1085">
          <cell r="A1085">
            <v>1085</v>
          </cell>
          <cell r="C1085" t="str">
            <v>유도등</v>
          </cell>
          <cell r="D1085" t="str">
            <v>통로유도등</v>
          </cell>
          <cell r="E1085" t="str">
            <v>EA</v>
          </cell>
          <cell r="H1085">
            <v>698</v>
          </cell>
          <cell r="I1085">
            <v>35000</v>
          </cell>
          <cell r="J1085">
            <v>989</v>
          </cell>
          <cell r="K1085">
            <v>32000</v>
          </cell>
          <cell r="S1085">
            <v>32000</v>
          </cell>
          <cell r="V1085" t="str">
            <v>내선</v>
          </cell>
          <cell r="W1085">
            <v>0.79500000000000004</v>
          </cell>
        </row>
        <row r="1086">
          <cell r="A1086">
            <v>1086</v>
          </cell>
          <cell r="C1086" t="str">
            <v>유도등</v>
          </cell>
          <cell r="D1086" t="str">
            <v>피난구유도등(소형)</v>
          </cell>
          <cell r="E1086" t="str">
            <v>EA</v>
          </cell>
          <cell r="H1086">
            <v>698</v>
          </cell>
          <cell r="I1086">
            <v>35000</v>
          </cell>
          <cell r="J1086">
            <v>989</v>
          </cell>
          <cell r="K1086">
            <v>30000</v>
          </cell>
          <cell r="S1086">
            <v>30000</v>
          </cell>
          <cell r="V1086" t="str">
            <v>내선</v>
          </cell>
          <cell r="W1086">
            <v>0.13500000000000001</v>
          </cell>
        </row>
        <row r="1087">
          <cell r="A1087">
            <v>1087</v>
          </cell>
          <cell r="C1087" t="str">
            <v>수동발신기</v>
          </cell>
          <cell r="E1087" t="str">
            <v>EA</v>
          </cell>
          <cell r="H1087">
            <v>698</v>
          </cell>
          <cell r="I1087">
            <v>4500</v>
          </cell>
          <cell r="J1087">
            <v>989</v>
          </cell>
          <cell r="K1087">
            <v>5000</v>
          </cell>
          <cell r="S1087">
            <v>4500</v>
          </cell>
          <cell r="V1087" t="str">
            <v>내선</v>
          </cell>
          <cell r="W1087">
            <v>0.3</v>
          </cell>
        </row>
        <row r="1088">
          <cell r="A1088">
            <v>1088</v>
          </cell>
          <cell r="C1088" t="str">
            <v>경종</v>
          </cell>
          <cell r="E1088" t="str">
            <v>EA</v>
          </cell>
          <cell r="H1088">
            <v>698</v>
          </cell>
          <cell r="I1088">
            <v>7500</v>
          </cell>
          <cell r="J1088">
            <v>989</v>
          </cell>
          <cell r="K1088">
            <v>5000</v>
          </cell>
          <cell r="S1088">
            <v>5000</v>
          </cell>
          <cell r="V1088" t="str">
            <v>내선</v>
          </cell>
          <cell r="W1088">
            <v>0.15</v>
          </cell>
        </row>
        <row r="1089">
          <cell r="A1089">
            <v>1089</v>
          </cell>
          <cell r="C1089" t="str">
            <v>표시등</v>
          </cell>
          <cell r="E1089" t="str">
            <v>EA</v>
          </cell>
          <cell r="H1089">
            <v>698</v>
          </cell>
          <cell r="I1089">
            <v>2000</v>
          </cell>
          <cell r="J1089">
            <v>989</v>
          </cell>
          <cell r="K1089">
            <v>1000</v>
          </cell>
          <cell r="S1089">
            <v>1000</v>
          </cell>
          <cell r="V1089" t="str">
            <v>내선</v>
          </cell>
          <cell r="W1089">
            <v>0.2</v>
          </cell>
        </row>
        <row r="1090">
          <cell r="A1090">
            <v>1090</v>
          </cell>
          <cell r="C1090" t="str">
            <v>수동발신기 함</v>
          </cell>
          <cell r="D1090" t="str">
            <v xml:space="preserve">Steel 250 × 650 × </v>
          </cell>
          <cell r="E1090" t="str">
            <v>EA</v>
          </cell>
          <cell r="H1090">
            <v>698</v>
          </cell>
          <cell r="I1090">
            <v>13000</v>
          </cell>
          <cell r="J1090">
            <v>990</v>
          </cell>
          <cell r="K1090">
            <v>30000</v>
          </cell>
          <cell r="S1090">
            <v>13000</v>
          </cell>
          <cell r="V1090" t="str">
            <v>내선</v>
          </cell>
          <cell r="W1090">
            <v>0.66</v>
          </cell>
        </row>
        <row r="1091">
          <cell r="A1091">
            <v>1091</v>
          </cell>
          <cell r="S1091" t="str">
            <v/>
          </cell>
        </row>
        <row r="1092">
          <cell r="A1092">
            <v>1092</v>
          </cell>
          <cell r="S1092" t="str">
            <v/>
          </cell>
        </row>
        <row r="1093">
          <cell r="A1093">
            <v>1093</v>
          </cell>
          <cell r="C1093" t="str">
            <v>수신기</v>
          </cell>
          <cell r="D1093" t="str">
            <v>P형1급   10회로용</v>
          </cell>
          <cell r="E1093" t="str">
            <v>set</v>
          </cell>
          <cell r="H1093">
            <v>698</v>
          </cell>
          <cell r="I1093">
            <v>450000</v>
          </cell>
          <cell r="J1093">
            <v>990</v>
          </cell>
          <cell r="K1093">
            <v>350000</v>
          </cell>
          <cell r="S1093">
            <v>350000</v>
          </cell>
          <cell r="V1093" t="str">
            <v>내선</v>
          </cell>
          <cell r="W1093">
            <v>9</v>
          </cell>
        </row>
        <row r="1094">
          <cell r="A1094">
            <v>1094</v>
          </cell>
          <cell r="C1094" t="str">
            <v>부표시기BATT내장</v>
          </cell>
          <cell r="D1094" t="str">
            <v xml:space="preserve"> 10회로용</v>
          </cell>
          <cell r="E1094" t="str">
            <v>대</v>
          </cell>
          <cell r="H1094">
            <v>698</v>
          </cell>
          <cell r="I1094">
            <v>350000</v>
          </cell>
          <cell r="J1094">
            <v>990</v>
          </cell>
          <cell r="K1094">
            <v>350000</v>
          </cell>
          <cell r="S1094">
            <v>350000</v>
          </cell>
          <cell r="V1094" t="str">
            <v>내선</v>
          </cell>
          <cell r="W1094">
            <v>4</v>
          </cell>
        </row>
        <row r="1095">
          <cell r="A1095">
            <v>1095</v>
          </cell>
          <cell r="C1095" t="str">
            <v>스프링쿨러수동조작함</v>
          </cell>
          <cell r="E1095" t="str">
            <v>EA</v>
          </cell>
          <cell r="H1095">
            <v>698</v>
          </cell>
          <cell r="I1095">
            <v>60000</v>
          </cell>
          <cell r="J1095">
            <v>990</v>
          </cell>
          <cell r="K1095">
            <v>60000</v>
          </cell>
          <cell r="S1095">
            <v>60000</v>
          </cell>
          <cell r="V1095" t="str">
            <v>내선</v>
          </cell>
          <cell r="W1095">
            <v>0.66</v>
          </cell>
        </row>
        <row r="1096">
          <cell r="A1096">
            <v>1096</v>
          </cell>
          <cell r="C1096" t="str">
            <v>전자 싸이렌</v>
          </cell>
          <cell r="E1096" t="str">
            <v>EA</v>
          </cell>
          <cell r="H1096">
            <v>698</v>
          </cell>
          <cell r="I1096">
            <v>30000</v>
          </cell>
          <cell r="J1096">
            <v>990</v>
          </cell>
          <cell r="K1096">
            <v>30000</v>
          </cell>
          <cell r="S1096">
            <v>30000</v>
          </cell>
          <cell r="V1096" t="str">
            <v>통내</v>
          </cell>
          <cell r="W1096">
            <v>1.6</v>
          </cell>
        </row>
        <row r="1097">
          <cell r="A1097">
            <v>1097</v>
          </cell>
          <cell r="S1097" t="str">
            <v/>
          </cell>
        </row>
        <row r="1098">
          <cell r="A1098">
            <v>1098</v>
          </cell>
          <cell r="C1098" t="str">
            <v>수신기</v>
          </cell>
          <cell r="D1098" t="str">
            <v>P형1급   20회로용</v>
          </cell>
          <cell r="E1098" t="str">
            <v>set</v>
          </cell>
          <cell r="H1098">
            <v>698</v>
          </cell>
          <cell r="I1098">
            <v>500000</v>
          </cell>
          <cell r="J1098">
            <v>990</v>
          </cell>
          <cell r="K1098">
            <v>450000</v>
          </cell>
          <cell r="S1098">
            <v>450000</v>
          </cell>
          <cell r="V1098" t="str">
            <v>내선</v>
          </cell>
          <cell r="W1098">
            <v>9</v>
          </cell>
        </row>
        <row r="1099">
          <cell r="A1099">
            <v>1099</v>
          </cell>
          <cell r="S1099" t="str">
            <v/>
          </cell>
        </row>
        <row r="1100">
          <cell r="A1100">
            <v>1100</v>
          </cell>
          <cell r="S1100" t="str">
            <v/>
          </cell>
        </row>
        <row r="1101">
          <cell r="A1101">
            <v>1101</v>
          </cell>
          <cell r="S1101" t="str">
            <v/>
          </cell>
        </row>
        <row r="1102">
          <cell r="A1102">
            <v>1102</v>
          </cell>
          <cell r="S1102" t="str">
            <v/>
          </cell>
        </row>
        <row r="1103">
          <cell r="A1103">
            <v>1103</v>
          </cell>
          <cell r="S1103" t="str">
            <v/>
          </cell>
        </row>
        <row r="1104">
          <cell r="A1104">
            <v>1104</v>
          </cell>
          <cell r="S1104" t="str">
            <v/>
          </cell>
        </row>
        <row r="1105">
          <cell r="A1105">
            <v>1105</v>
          </cell>
          <cell r="C1105" t="str">
            <v>등 기 구</v>
          </cell>
          <cell r="D1105" t="str">
            <v>MH 100W천정형</v>
          </cell>
          <cell r="E1105" t="str">
            <v>SET</v>
          </cell>
          <cell r="L1105" t="str">
            <v>(주)광명</v>
          </cell>
          <cell r="M1105">
            <v>95000</v>
          </cell>
          <cell r="N1105" t="str">
            <v>금동조명(주)</v>
          </cell>
          <cell r="O1105">
            <v>85000</v>
          </cell>
          <cell r="P1105" t="str">
            <v>천일전기공업(주)</v>
          </cell>
          <cell r="Q1105">
            <v>85000</v>
          </cell>
          <cell r="S1105">
            <v>85000</v>
          </cell>
        </row>
        <row r="1106">
          <cell r="A1106">
            <v>1106</v>
          </cell>
          <cell r="B1106" t="str">
            <v>G</v>
          </cell>
          <cell r="C1106" t="str">
            <v>등 기 구</v>
          </cell>
          <cell r="D1106" t="str">
            <v>MH 175W천정형(방수,방습)</v>
          </cell>
          <cell r="E1106" t="str">
            <v>EA</v>
          </cell>
          <cell r="L1106" t="str">
            <v>(주)나남전기</v>
          </cell>
          <cell r="M1106">
            <v>240000</v>
          </cell>
          <cell r="N1106" t="str">
            <v>(주)제일조명</v>
          </cell>
          <cell r="O1106">
            <v>155000</v>
          </cell>
          <cell r="P1106" t="str">
            <v>천일전기공업(주)</v>
          </cell>
          <cell r="Q1106">
            <v>145000</v>
          </cell>
          <cell r="S1106">
            <v>145000</v>
          </cell>
          <cell r="V1106" t="str">
            <v>내선</v>
          </cell>
          <cell r="W1106">
            <v>0.44</v>
          </cell>
        </row>
        <row r="1107">
          <cell r="A1107">
            <v>1107</v>
          </cell>
          <cell r="C1107" t="str">
            <v>등 기 구</v>
          </cell>
          <cell r="D1107" t="str">
            <v>MH 250W천정형</v>
          </cell>
          <cell r="E1107" t="str">
            <v>EA</v>
          </cell>
          <cell r="S1107">
            <v>0</v>
          </cell>
          <cell r="V1107" t="str">
            <v>내선</v>
          </cell>
          <cell r="W1107">
            <v>0.495</v>
          </cell>
        </row>
        <row r="1108">
          <cell r="A1108">
            <v>1108</v>
          </cell>
          <cell r="B1108" t="str">
            <v>H</v>
          </cell>
          <cell r="C1108" t="str">
            <v>등 기 구</v>
          </cell>
          <cell r="D1108" t="str">
            <v>MH 175W벽부형(방수,방습)</v>
          </cell>
          <cell r="E1108" t="str">
            <v>EA</v>
          </cell>
          <cell r="L1108" t="str">
            <v>(주)나남전기</v>
          </cell>
          <cell r="M1108">
            <v>245000</v>
          </cell>
          <cell r="N1108" t="str">
            <v>(주)제일조명</v>
          </cell>
          <cell r="O1108">
            <v>158000</v>
          </cell>
          <cell r="P1108" t="str">
            <v>천일전기공업(주)</v>
          </cell>
          <cell r="Q1108">
            <v>145000</v>
          </cell>
          <cell r="S1108">
            <v>145000</v>
          </cell>
          <cell r="V1108" t="str">
            <v>내선</v>
          </cell>
          <cell r="W1108">
            <v>0.44</v>
          </cell>
        </row>
        <row r="1109">
          <cell r="A1109">
            <v>1109</v>
          </cell>
          <cell r="C1109" t="str">
            <v>등 기 구</v>
          </cell>
          <cell r="D1109" t="str">
            <v>MH 250W벽부형</v>
          </cell>
          <cell r="E1109" t="str">
            <v>EA</v>
          </cell>
          <cell r="S1109">
            <v>0</v>
          </cell>
          <cell r="V1109" t="str">
            <v>내선</v>
          </cell>
          <cell r="W1109">
            <v>0.495</v>
          </cell>
        </row>
        <row r="1110">
          <cell r="A1110">
            <v>1110</v>
          </cell>
          <cell r="C1110" t="str">
            <v>등 기 구</v>
          </cell>
          <cell r="D1110" t="str">
            <v>MH 400W벽부형</v>
          </cell>
          <cell r="E1110" t="str">
            <v>EA</v>
          </cell>
          <cell r="S1110">
            <v>0</v>
          </cell>
          <cell r="V1110" t="str">
            <v>내선</v>
          </cell>
          <cell r="W1110">
            <v>0.53</v>
          </cell>
        </row>
        <row r="1111">
          <cell r="A1111">
            <v>1111</v>
          </cell>
          <cell r="C1111" t="str">
            <v>메탈할라이드 램프</v>
          </cell>
          <cell r="D1111" t="str">
            <v>MH 100W</v>
          </cell>
          <cell r="E1111" t="str">
            <v>EA</v>
          </cell>
          <cell r="S1111">
            <v>0</v>
          </cell>
        </row>
        <row r="1112">
          <cell r="A1112">
            <v>1112</v>
          </cell>
          <cell r="C1112" t="str">
            <v>메탈할라이드 램프</v>
          </cell>
          <cell r="D1112" t="str">
            <v>MH 175W</v>
          </cell>
          <cell r="E1112" t="str">
            <v>EA</v>
          </cell>
          <cell r="H1112">
            <v>898</v>
          </cell>
          <cell r="I1112">
            <v>16500</v>
          </cell>
          <cell r="J1112">
            <v>947</v>
          </cell>
          <cell r="K1112">
            <v>29300</v>
          </cell>
          <cell r="S1112">
            <v>16500</v>
          </cell>
        </row>
        <row r="1113">
          <cell r="A1113">
            <v>1113</v>
          </cell>
          <cell r="C1113" t="str">
            <v>메탈할라이드 램프</v>
          </cell>
          <cell r="D1113" t="str">
            <v>MH 250W</v>
          </cell>
          <cell r="E1113" t="str">
            <v>EA</v>
          </cell>
          <cell r="H1113">
            <v>898</v>
          </cell>
          <cell r="I1113">
            <v>17000</v>
          </cell>
          <cell r="J1113">
            <v>947</v>
          </cell>
          <cell r="K1113">
            <v>35000</v>
          </cell>
          <cell r="S1113">
            <v>17000</v>
          </cell>
        </row>
        <row r="1114">
          <cell r="A1114">
            <v>1114</v>
          </cell>
          <cell r="C1114" t="str">
            <v>메탈할라이드 램프</v>
          </cell>
          <cell r="D1114" t="str">
            <v>MH 400W</v>
          </cell>
          <cell r="E1114" t="str">
            <v>EA</v>
          </cell>
          <cell r="H1114">
            <v>898</v>
          </cell>
          <cell r="I1114">
            <v>20000</v>
          </cell>
          <cell r="J1114">
            <v>947</v>
          </cell>
          <cell r="K1114">
            <v>36200</v>
          </cell>
          <cell r="S1114">
            <v>20000</v>
          </cell>
        </row>
        <row r="1115">
          <cell r="A1115">
            <v>1115</v>
          </cell>
          <cell r="S1115" t="str">
            <v/>
          </cell>
        </row>
        <row r="1116">
          <cell r="A1116">
            <v>1116</v>
          </cell>
          <cell r="C1116" t="str">
            <v>메탈할라이드 안정기</v>
          </cell>
          <cell r="D1116" t="str">
            <v>220V/100W</v>
          </cell>
          <cell r="E1116" t="str">
            <v>EA</v>
          </cell>
          <cell r="S1116">
            <v>0</v>
          </cell>
        </row>
        <row r="1117">
          <cell r="A1117">
            <v>1117</v>
          </cell>
          <cell r="C1117" t="str">
            <v>메탈할라이드 안정기</v>
          </cell>
          <cell r="D1117" t="str">
            <v>220V/175W</v>
          </cell>
          <cell r="E1117" t="str">
            <v>EA</v>
          </cell>
          <cell r="H1117">
            <v>898</v>
          </cell>
          <cell r="I1117">
            <v>16500</v>
          </cell>
          <cell r="J1117">
            <v>951</v>
          </cell>
          <cell r="K1117">
            <v>19500</v>
          </cell>
          <cell r="S1117">
            <v>16500</v>
          </cell>
        </row>
        <row r="1118">
          <cell r="A1118">
            <v>1118</v>
          </cell>
          <cell r="C1118" t="str">
            <v>메탈할라이드 안정기</v>
          </cell>
          <cell r="D1118" t="str">
            <v>220V/250W</v>
          </cell>
          <cell r="E1118" t="str">
            <v>EA</v>
          </cell>
          <cell r="H1118">
            <v>898</v>
          </cell>
          <cell r="I1118">
            <v>17500</v>
          </cell>
          <cell r="J1118">
            <v>951</v>
          </cell>
          <cell r="K1118">
            <v>21400</v>
          </cell>
          <cell r="S1118">
            <v>17500</v>
          </cell>
        </row>
        <row r="1119">
          <cell r="A1119">
            <v>1119</v>
          </cell>
          <cell r="C1119" t="str">
            <v>메탈할라이드 안정기</v>
          </cell>
          <cell r="D1119" t="str">
            <v>220V/400W</v>
          </cell>
          <cell r="E1119" t="str">
            <v>EA</v>
          </cell>
          <cell r="H1119">
            <v>898</v>
          </cell>
          <cell r="I1119">
            <v>20000</v>
          </cell>
          <cell r="J1119">
            <v>951</v>
          </cell>
          <cell r="K1119">
            <v>24700</v>
          </cell>
          <cell r="S1119">
            <v>20000</v>
          </cell>
        </row>
        <row r="1120">
          <cell r="A1120">
            <v>1120</v>
          </cell>
          <cell r="S1120" t="str">
            <v/>
          </cell>
        </row>
        <row r="1121">
          <cell r="A1121">
            <v>1121</v>
          </cell>
          <cell r="S1121" t="str">
            <v/>
          </cell>
        </row>
        <row r="1122">
          <cell r="A1122">
            <v>1122</v>
          </cell>
          <cell r="C1122" t="str">
            <v>터널등 제어반</v>
          </cell>
          <cell r="D1122" t="str">
            <v>ESS 제어 SET 포함</v>
          </cell>
          <cell r="E1122" t="str">
            <v>면</v>
          </cell>
          <cell r="S1122">
            <v>0</v>
          </cell>
        </row>
        <row r="1123">
          <cell r="A1123">
            <v>1123</v>
          </cell>
          <cell r="C1123" t="str">
            <v>가로등 제어반</v>
          </cell>
          <cell r="D1123" t="str">
            <v>중앙집중제어식</v>
          </cell>
          <cell r="E1123" t="str">
            <v>면</v>
          </cell>
          <cell r="J1123">
            <v>935</v>
          </cell>
          <cell r="K1123">
            <v>4000000</v>
          </cell>
          <cell r="S1123">
            <v>4000000</v>
          </cell>
          <cell r="V1123" t="str">
            <v>프전</v>
          </cell>
          <cell r="W1123">
            <v>5.8</v>
          </cell>
          <cell r="X1123" t="str">
            <v>보인</v>
          </cell>
          <cell r="Y1123">
            <v>1.9</v>
          </cell>
        </row>
        <row r="1124">
          <cell r="A1124">
            <v>1124</v>
          </cell>
          <cell r="C1124" t="str">
            <v>터널등 원격 자동 점멸기</v>
          </cell>
          <cell r="D1124" t="str">
            <v>조도 내부 감응,8회로</v>
          </cell>
          <cell r="E1124" t="str">
            <v>면</v>
          </cell>
          <cell r="H1124">
            <v>907</v>
          </cell>
          <cell r="I1124">
            <v>12500000</v>
          </cell>
          <cell r="J1124">
            <v>936</v>
          </cell>
          <cell r="K1124">
            <v>12500000</v>
          </cell>
          <cell r="S1124">
            <v>12500000</v>
          </cell>
          <cell r="V1124" t="str">
            <v>프전</v>
          </cell>
          <cell r="W1124">
            <v>5.8</v>
          </cell>
          <cell r="X1124" t="str">
            <v>보인</v>
          </cell>
          <cell r="Y1124">
            <v>1.9</v>
          </cell>
        </row>
        <row r="1125">
          <cell r="A1125">
            <v>1125</v>
          </cell>
          <cell r="C1125" t="str">
            <v>조명용제어장치</v>
          </cell>
          <cell r="D1125" t="str">
            <v>1φESS-A형8KVA</v>
          </cell>
          <cell r="E1125" t="str">
            <v>대</v>
          </cell>
          <cell r="S1125">
            <v>0</v>
          </cell>
        </row>
        <row r="1126">
          <cell r="A1126">
            <v>1126</v>
          </cell>
          <cell r="C1126" t="str">
            <v>가로등 집중제어기</v>
          </cell>
          <cell r="D1126" t="str">
            <v>CS-01MW EGJ철외함</v>
          </cell>
          <cell r="E1126" t="str">
            <v>대</v>
          </cell>
          <cell r="S1126">
            <v>0</v>
          </cell>
          <cell r="V1126" t="str">
            <v>프전</v>
          </cell>
          <cell r="W1126">
            <v>5.8</v>
          </cell>
          <cell r="X1126" t="str">
            <v>보인</v>
          </cell>
          <cell r="Y1126">
            <v>1.9</v>
          </cell>
        </row>
        <row r="1127">
          <cell r="A1127">
            <v>1127</v>
          </cell>
          <cell r="C1127" t="str">
            <v>차광막</v>
          </cell>
          <cell r="D1127" t="str">
            <v>FRP</v>
          </cell>
          <cell r="E1127" t="str">
            <v>대</v>
          </cell>
          <cell r="H1127">
            <v>906</v>
          </cell>
          <cell r="I1127">
            <v>170000</v>
          </cell>
          <cell r="J1127">
            <v>935</v>
          </cell>
          <cell r="K1127">
            <v>165000</v>
          </cell>
          <cell r="S1127">
            <v>165000</v>
          </cell>
        </row>
        <row r="1128">
          <cell r="A1128">
            <v>1128</v>
          </cell>
          <cell r="C1128" t="str">
            <v>가로등 번호표찰</v>
          </cell>
          <cell r="D1128" t="str">
            <v>고휘도</v>
          </cell>
          <cell r="E1128" t="str">
            <v>EA</v>
          </cell>
          <cell r="H1128">
            <v>914</v>
          </cell>
          <cell r="I1128">
            <v>5000</v>
          </cell>
          <cell r="S1128">
            <v>5000</v>
          </cell>
        </row>
        <row r="1129">
          <cell r="A1129">
            <v>1129</v>
          </cell>
          <cell r="C1129" t="str">
            <v>가로등주</v>
          </cell>
          <cell r="D1129" t="str">
            <v>원형 테파 폴 7m 1등용</v>
          </cell>
          <cell r="E1129" t="str">
            <v>본</v>
          </cell>
          <cell r="H1129">
            <v>913</v>
          </cell>
          <cell r="I1129">
            <v>150000</v>
          </cell>
          <cell r="J1129">
            <v>951</v>
          </cell>
          <cell r="K1129">
            <v>138000</v>
          </cell>
          <cell r="S1129">
            <v>138000</v>
          </cell>
        </row>
        <row r="1130">
          <cell r="A1130">
            <v>1130</v>
          </cell>
          <cell r="C1130" t="str">
            <v>가로등주</v>
          </cell>
          <cell r="D1130" t="str">
            <v>8각테퍼7m폴1등용</v>
          </cell>
          <cell r="E1130" t="str">
            <v>본</v>
          </cell>
          <cell r="H1130">
            <v>913</v>
          </cell>
          <cell r="I1130">
            <v>153000</v>
          </cell>
          <cell r="J1130">
            <v>951</v>
          </cell>
          <cell r="K1130">
            <v>154000</v>
          </cell>
          <cell r="S1130">
            <v>153000</v>
          </cell>
        </row>
        <row r="1131">
          <cell r="A1131">
            <v>1131</v>
          </cell>
          <cell r="C1131" t="str">
            <v>가로등주</v>
          </cell>
          <cell r="D1131" t="str">
            <v>8각테퍼7m폴2등용</v>
          </cell>
          <cell r="E1131" t="str">
            <v>본</v>
          </cell>
          <cell r="I1131">
            <v>173000</v>
          </cell>
          <cell r="J1131">
            <v>951</v>
          </cell>
          <cell r="K1131">
            <v>176000</v>
          </cell>
          <cell r="S1131">
            <v>173000</v>
          </cell>
        </row>
        <row r="1132">
          <cell r="A1132">
            <v>1132</v>
          </cell>
          <cell r="C1132" t="str">
            <v>가로등주</v>
          </cell>
          <cell r="D1132" t="str">
            <v>8각테퍼8m폴1등용</v>
          </cell>
          <cell r="E1132" t="str">
            <v>본</v>
          </cell>
          <cell r="H1132">
            <v>913</v>
          </cell>
          <cell r="I1132">
            <v>174000</v>
          </cell>
          <cell r="J1132">
            <v>951</v>
          </cell>
          <cell r="K1132">
            <v>176000</v>
          </cell>
          <cell r="S1132">
            <v>174000</v>
          </cell>
        </row>
        <row r="1133">
          <cell r="A1133">
            <v>1133</v>
          </cell>
          <cell r="C1133" t="str">
            <v>가로등주</v>
          </cell>
          <cell r="D1133" t="str">
            <v>8각테퍼8m폴2등용</v>
          </cell>
          <cell r="E1133" t="str">
            <v>본</v>
          </cell>
          <cell r="I1133">
            <v>194000</v>
          </cell>
          <cell r="J1133">
            <v>951</v>
          </cell>
          <cell r="K1133">
            <v>198000</v>
          </cell>
          <cell r="S1133">
            <v>194000</v>
          </cell>
        </row>
        <row r="1134">
          <cell r="A1134">
            <v>1134</v>
          </cell>
          <cell r="C1134" t="str">
            <v>가로등주</v>
          </cell>
          <cell r="D1134" t="str">
            <v>8각테퍼8.5m폴1등용</v>
          </cell>
          <cell r="E1134" t="str">
            <v>본</v>
          </cell>
          <cell r="H1134">
            <v>913</v>
          </cell>
          <cell r="I1134">
            <v>188000</v>
          </cell>
          <cell r="J1134">
            <v>951</v>
          </cell>
          <cell r="S1134">
            <v>188000</v>
          </cell>
        </row>
        <row r="1135">
          <cell r="A1135">
            <v>1135</v>
          </cell>
          <cell r="C1135" t="str">
            <v>가로등주</v>
          </cell>
          <cell r="D1135" t="str">
            <v>8각테퍼8.5m폴2등용</v>
          </cell>
          <cell r="E1135" t="str">
            <v>본</v>
          </cell>
          <cell r="I1135">
            <v>208000</v>
          </cell>
          <cell r="J1135">
            <v>951</v>
          </cell>
          <cell r="S1135">
            <v>208000</v>
          </cell>
        </row>
        <row r="1136">
          <cell r="A1136">
            <v>1136</v>
          </cell>
          <cell r="C1136" t="str">
            <v>가로등주</v>
          </cell>
          <cell r="D1136" t="str">
            <v>8각테퍼9m폴1등용</v>
          </cell>
          <cell r="E1136" t="str">
            <v>본</v>
          </cell>
          <cell r="H1136">
            <v>913</v>
          </cell>
          <cell r="I1136">
            <v>219000</v>
          </cell>
          <cell r="J1136">
            <v>951</v>
          </cell>
          <cell r="K1136">
            <v>225000</v>
          </cell>
          <cell r="S1136">
            <v>219000</v>
          </cell>
        </row>
        <row r="1137">
          <cell r="A1137">
            <v>1137</v>
          </cell>
          <cell r="C1137" t="str">
            <v>가로등주</v>
          </cell>
          <cell r="D1137" t="str">
            <v>8각테퍼9m폴2등용</v>
          </cell>
          <cell r="E1137" t="str">
            <v>본</v>
          </cell>
          <cell r="I1137">
            <v>239000</v>
          </cell>
          <cell r="J1137">
            <v>951</v>
          </cell>
          <cell r="K1137">
            <v>250000</v>
          </cell>
          <cell r="S1137">
            <v>239000</v>
          </cell>
        </row>
        <row r="1138">
          <cell r="A1138">
            <v>1138</v>
          </cell>
          <cell r="C1138" t="str">
            <v>가로등주</v>
          </cell>
          <cell r="D1138" t="str">
            <v>8각테퍼10m폴1등용</v>
          </cell>
          <cell r="E1138" t="str">
            <v>본</v>
          </cell>
          <cell r="H1138">
            <v>913</v>
          </cell>
          <cell r="I1138">
            <v>235000</v>
          </cell>
          <cell r="J1138">
            <v>951</v>
          </cell>
          <cell r="K1138">
            <v>250000</v>
          </cell>
          <cell r="S1138">
            <v>235000</v>
          </cell>
        </row>
        <row r="1139">
          <cell r="A1139">
            <v>1139</v>
          </cell>
          <cell r="C1139" t="str">
            <v>가로등주</v>
          </cell>
          <cell r="D1139" t="str">
            <v>8각테퍼10m폴2등용</v>
          </cell>
          <cell r="E1139" t="str">
            <v>본</v>
          </cell>
          <cell r="I1139">
            <v>255000</v>
          </cell>
          <cell r="J1139">
            <v>951</v>
          </cell>
          <cell r="K1139">
            <v>275000</v>
          </cell>
          <cell r="S1139">
            <v>255000</v>
          </cell>
        </row>
        <row r="1140">
          <cell r="A1140">
            <v>1140</v>
          </cell>
          <cell r="C1140" t="str">
            <v>가로등 NH등기구</v>
          </cell>
          <cell r="D1140" t="str">
            <v>세종로대형</v>
          </cell>
          <cell r="E1140" t="str">
            <v>EA</v>
          </cell>
          <cell r="H1140">
            <v>895</v>
          </cell>
          <cell r="I1140">
            <v>70000</v>
          </cell>
          <cell r="J1140">
            <v>937</v>
          </cell>
          <cell r="K1140">
            <v>72500</v>
          </cell>
          <cell r="S1140">
            <v>70000</v>
          </cell>
          <cell r="V1140" t="str">
            <v>내선</v>
          </cell>
          <cell r="W1140">
            <v>0.52800000000000002</v>
          </cell>
        </row>
        <row r="1141">
          <cell r="A1141">
            <v>1141</v>
          </cell>
          <cell r="C1141" t="str">
            <v>고압나트륨램프</v>
          </cell>
          <cell r="D1141" t="str">
            <v>NH  50W</v>
          </cell>
          <cell r="E1141" t="str">
            <v>EA</v>
          </cell>
          <cell r="H1141">
            <v>895</v>
          </cell>
          <cell r="I1141">
            <v>15500</v>
          </cell>
          <cell r="J1141">
            <v>947</v>
          </cell>
          <cell r="K1141">
            <v>18000</v>
          </cell>
          <cell r="S1141">
            <v>15500</v>
          </cell>
        </row>
        <row r="1142">
          <cell r="A1142">
            <v>1142</v>
          </cell>
          <cell r="C1142" t="str">
            <v>고압나트륨램프</v>
          </cell>
          <cell r="D1142" t="str">
            <v>NH  70W</v>
          </cell>
          <cell r="E1142" t="str">
            <v>EA</v>
          </cell>
          <cell r="H1142">
            <v>895</v>
          </cell>
          <cell r="I1142">
            <v>16000</v>
          </cell>
          <cell r="J1142">
            <v>947</v>
          </cell>
          <cell r="K1142">
            <v>20000</v>
          </cell>
          <cell r="S1142">
            <v>16000</v>
          </cell>
        </row>
        <row r="1143">
          <cell r="A1143">
            <v>1143</v>
          </cell>
          <cell r="C1143" t="str">
            <v>고압나트륨안정기</v>
          </cell>
          <cell r="D1143" t="str">
            <v>220V/50W</v>
          </cell>
          <cell r="E1143" t="str">
            <v>EA</v>
          </cell>
          <cell r="H1143">
            <v>895</v>
          </cell>
          <cell r="I1143">
            <v>13000</v>
          </cell>
          <cell r="J1143">
            <v>949</v>
          </cell>
          <cell r="K1143">
            <v>21200</v>
          </cell>
          <cell r="S1143">
            <v>13000</v>
          </cell>
        </row>
        <row r="1144">
          <cell r="A1144">
            <v>1144</v>
          </cell>
          <cell r="C1144" t="str">
            <v>고압나트륨안정기</v>
          </cell>
          <cell r="D1144" t="str">
            <v>220V/70W</v>
          </cell>
          <cell r="E1144" t="str">
            <v>EA</v>
          </cell>
          <cell r="H1144">
            <v>895</v>
          </cell>
          <cell r="I1144">
            <v>14000</v>
          </cell>
          <cell r="J1144">
            <v>949</v>
          </cell>
          <cell r="K1144">
            <v>23100</v>
          </cell>
          <cell r="S1144">
            <v>14000</v>
          </cell>
        </row>
        <row r="1145">
          <cell r="A1145">
            <v>1145</v>
          </cell>
          <cell r="S1145" t="str">
            <v/>
          </cell>
        </row>
        <row r="1146">
          <cell r="A1146">
            <v>1146</v>
          </cell>
          <cell r="C1146" t="str">
            <v>고압나트륨등기구</v>
          </cell>
          <cell r="D1146" t="str">
            <v xml:space="preserve">NH  100W  </v>
          </cell>
          <cell r="E1146" t="str">
            <v>EA</v>
          </cell>
          <cell r="H1146">
            <v>895</v>
          </cell>
          <cell r="I1146">
            <v>58000</v>
          </cell>
          <cell r="J1146">
            <v>937</v>
          </cell>
          <cell r="K1146">
            <v>51250</v>
          </cell>
          <cell r="S1146">
            <v>51250</v>
          </cell>
          <cell r="V1146" t="str">
            <v>내선</v>
          </cell>
          <cell r="W1146">
            <v>0.38500000000000001</v>
          </cell>
        </row>
        <row r="1147">
          <cell r="A1147">
            <v>1147</v>
          </cell>
          <cell r="C1147" t="str">
            <v>가로등 NH등기구</v>
          </cell>
          <cell r="D1147" t="str">
            <v>세종로대형</v>
          </cell>
          <cell r="E1147" t="str">
            <v>EA</v>
          </cell>
          <cell r="H1147">
            <v>895</v>
          </cell>
          <cell r="I1147">
            <v>70000</v>
          </cell>
          <cell r="J1147">
            <v>937</v>
          </cell>
          <cell r="K1147">
            <v>72500</v>
          </cell>
          <cell r="S1147">
            <v>70000</v>
          </cell>
          <cell r="V1147" t="str">
            <v>내선</v>
          </cell>
          <cell r="W1147">
            <v>0.52800000000000002</v>
          </cell>
        </row>
        <row r="1148">
          <cell r="A1148">
            <v>1148</v>
          </cell>
          <cell r="C1148" t="str">
            <v>가로등 NH등기구</v>
          </cell>
          <cell r="D1148" t="str">
            <v>세종로중형</v>
          </cell>
          <cell r="E1148" t="str">
            <v>EA</v>
          </cell>
          <cell r="H1148">
            <v>895</v>
          </cell>
          <cell r="I1148">
            <v>62500</v>
          </cell>
          <cell r="J1148">
            <v>937</v>
          </cell>
          <cell r="K1148">
            <v>70000</v>
          </cell>
          <cell r="S1148">
            <v>62500</v>
          </cell>
          <cell r="V1148" t="str">
            <v>내선</v>
          </cell>
          <cell r="W1148">
            <v>0.49500000000000005</v>
          </cell>
        </row>
        <row r="1149">
          <cell r="A1149">
            <v>1149</v>
          </cell>
          <cell r="C1149" t="str">
            <v>고압나트륨등기구</v>
          </cell>
          <cell r="D1149" t="str">
            <v xml:space="preserve">NH250W  </v>
          </cell>
          <cell r="E1149" t="str">
            <v>EA</v>
          </cell>
          <cell r="H1149">
            <v>895</v>
          </cell>
          <cell r="I1149">
            <v>72000</v>
          </cell>
          <cell r="J1149">
            <v>937</v>
          </cell>
          <cell r="K1149">
            <v>66250</v>
          </cell>
          <cell r="S1149">
            <v>66250</v>
          </cell>
          <cell r="V1149" t="str">
            <v>내선</v>
          </cell>
          <cell r="W1149">
            <v>0.495</v>
          </cell>
        </row>
        <row r="1150">
          <cell r="A1150">
            <v>1150</v>
          </cell>
          <cell r="C1150" t="str">
            <v>고압나트륨등기구</v>
          </cell>
          <cell r="D1150" t="str">
            <v>NH400W</v>
          </cell>
          <cell r="E1150" t="str">
            <v>EA</v>
          </cell>
          <cell r="H1150">
            <v>895</v>
          </cell>
          <cell r="I1150">
            <v>78000</v>
          </cell>
          <cell r="J1150">
            <v>937</v>
          </cell>
          <cell r="K1150">
            <v>80000</v>
          </cell>
          <cell r="S1150">
            <v>78000</v>
          </cell>
          <cell r="V1150" t="str">
            <v>내선</v>
          </cell>
          <cell r="W1150">
            <v>0.53</v>
          </cell>
        </row>
        <row r="1151">
          <cell r="A1151">
            <v>1151</v>
          </cell>
          <cell r="C1151" t="str">
            <v>터널등기구(AL판)</v>
          </cell>
          <cell r="D1151" t="str">
            <v>NXT 35W</v>
          </cell>
          <cell r="E1151" t="str">
            <v>EA</v>
          </cell>
          <cell r="S1151">
            <v>0</v>
          </cell>
          <cell r="V1151" t="str">
            <v>내선</v>
          </cell>
          <cell r="W1151">
            <v>0.38</v>
          </cell>
        </row>
        <row r="1152">
          <cell r="A1152">
            <v>1152</v>
          </cell>
          <cell r="C1152" t="str">
            <v>터널등기구(AL판)</v>
          </cell>
          <cell r="D1152" t="str">
            <v>NXT 90W</v>
          </cell>
          <cell r="E1152" t="str">
            <v>EA</v>
          </cell>
          <cell r="S1152">
            <v>0</v>
          </cell>
          <cell r="V1152" t="str">
            <v>내선</v>
          </cell>
          <cell r="W1152">
            <v>0.38</v>
          </cell>
        </row>
        <row r="1153">
          <cell r="A1153">
            <v>1153</v>
          </cell>
          <cell r="C1153" t="str">
            <v>터널등기구(AL판)</v>
          </cell>
          <cell r="D1153" t="str">
            <v>NXT 135W</v>
          </cell>
          <cell r="E1153" t="str">
            <v>EA</v>
          </cell>
          <cell r="S1153">
            <v>0</v>
          </cell>
          <cell r="V1153" t="str">
            <v>내선</v>
          </cell>
          <cell r="W1153">
            <v>0.44</v>
          </cell>
        </row>
        <row r="1154">
          <cell r="A1154">
            <v>1154</v>
          </cell>
          <cell r="C1154" t="str">
            <v>터널등기구(AL판)</v>
          </cell>
          <cell r="D1154" t="str">
            <v>NXT 180W</v>
          </cell>
          <cell r="E1154" t="str">
            <v>EA</v>
          </cell>
          <cell r="S1154">
            <v>0</v>
          </cell>
          <cell r="V1154" t="str">
            <v>내선</v>
          </cell>
          <cell r="W1154">
            <v>0.44</v>
          </cell>
        </row>
        <row r="1155">
          <cell r="A1155">
            <v>1155</v>
          </cell>
          <cell r="C1155" t="str">
            <v>내압방폭백열등</v>
          </cell>
          <cell r="D1155" t="str">
            <v>IL 220V/200W</v>
          </cell>
          <cell r="E1155" t="str">
            <v>EA</v>
          </cell>
          <cell r="S1155">
            <v>0</v>
          </cell>
          <cell r="V1155" t="str">
            <v>내선</v>
          </cell>
          <cell r="W1155">
            <v>0.38</v>
          </cell>
        </row>
        <row r="1156">
          <cell r="A1156">
            <v>1156</v>
          </cell>
          <cell r="S1156" t="str">
            <v/>
          </cell>
        </row>
        <row r="1157">
          <cell r="A1157">
            <v>1157</v>
          </cell>
          <cell r="C1157" t="str">
            <v>고압나트륨램프</v>
          </cell>
          <cell r="D1157" t="str">
            <v>NH  100W</v>
          </cell>
          <cell r="E1157" t="str">
            <v>EA</v>
          </cell>
          <cell r="H1157">
            <v>898</v>
          </cell>
          <cell r="I1157">
            <v>16000</v>
          </cell>
          <cell r="J1157">
            <v>947</v>
          </cell>
          <cell r="K1157">
            <v>20000</v>
          </cell>
          <cell r="S1157">
            <v>16000</v>
          </cell>
        </row>
        <row r="1158">
          <cell r="A1158">
            <v>1158</v>
          </cell>
          <cell r="C1158" t="str">
            <v>고압나트륨램프</v>
          </cell>
          <cell r="D1158" t="str">
            <v>NH  150W</v>
          </cell>
          <cell r="E1158" t="str">
            <v>EA</v>
          </cell>
          <cell r="H1158">
            <v>866</v>
          </cell>
          <cell r="I1158">
            <v>16500</v>
          </cell>
          <cell r="J1158">
            <v>947</v>
          </cell>
          <cell r="K1158">
            <v>21800</v>
          </cell>
          <cell r="S1158">
            <v>16500</v>
          </cell>
        </row>
        <row r="1159">
          <cell r="A1159">
            <v>1159</v>
          </cell>
          <cell r="C1159" t="str">
            <v>고압나트륨램프</v>
          </cell>
          <cell r="D1159" t="str">
            <v>NH  200W</v>
          </cell>
          <cell r="E1159" t="str">
            <v>EA</v>
          </cell>
          <cell r="H1159">
            <v>866</v>
          </cell>
          <cell r="I1159">
            <v>17500</v>
          </cell>
          <cell r="J1159">
            <v>947</v>
          </cell>
          <cell r="K1159">
            <v>23100</v>
          </cell>
          <cell r="S1159">
            <v>17500</v>
          </cell>
        </row>
        <row r="1160">
          <cell r="A1160">
            <v>1160</v>
          </cell>
          <cell r="C1160" t="str">
            <v>고압나트륨램프</v>
          </cell>
          <cell r="D1160" t="str">
            <v>NH  250W</v>
          </cell>
          <cell r="E1160" t="str">
            <v>EA</v>
          </cell>
          <cell r="H1160">
            <v>866</v>
          </cell>
          <cell r="I1160">
            <v>19500</v>
          </cell>
          <cell r="J1160">
            <v>947</v>
          </cell>
          <cell r="K1160">
            <v>25000</v>
          </cell>
          <cell r="S1160">
            <v>19500</v>
          </cell>
        </row>
        <row r="1161">
          <cell r="A1161">
            <v>1161</v>
          </cell>
          <cell r="C1161" t="str">
            <v>고압나트륨램프</v>
          </cell>
          <cell r="D1161" t="str">
            <v>NH  400W</v>
          </cell>
          <cell r="E1161" t="str">
            <v>EA</v>
          </cell>
          <cell r="H1161">
            <v>866</v>
          </cell>
          <cell r="I1161">
            <v>21000</v>
          </cell>
          <cell r="J1161">
            <v>947</v>
          </cell>
          <cell r="K1161">
            <v>26200</v>
          </cell>
          <cell r="S1161">
            <v>21000</v>
          </cell>
        </row>
        <row r="1162">
          <cell r="A1162">
            <v>1162</v>
          </cell>
          <cell r="C1162" t="str">
            <v>고압나트륨안정기</v>
          </cell>
          <cell r="D1162" t="str">
            <v>220V/100W</v>
          </cell>
          <cell r="E1162" t="str">
            <v>EA</v>
          </cell>
          <cell r="H1162">
            <v>866</v>
          </cell>
          <cell r="I1162">
            <v>15000</v>
          </cell>
          <cell r="J1162">
            <v>949</v>
          </cell>
          <cell r="K1162">
            <v>22500</v>
          </cell>
          <cell r="S1162">
            <v>15000</v>
          </cell>
        </row>
        <row r="1163">
          <cell r="A1163">
            <v>1163</v>
          </cell>
          <cell r="C1163" t="str">
            <v>고압나트륨안정기</v>
          </cell>
          <cell r="D1163" t="str">
            <v>220V/150W</v>
          </cell>
          <cell r="E1163" t="str">
            <v>EA</v>
          </cell>
          <cell r="H1163">
            <v>866</v>
          </cell>
          <cell r="I1163">
            <v>17000</v>
          </cell>
          <cell r="J1163">
            <v>949</v>
          </cell>
          <cell r="K1163">
            <v>23100</v>
          </cell>
          <cell r="S1163">
            <v>17000</v>
          </cell>
        </row>
        <row r="1164">
          <cell r="A1164">
            <v>1164</v>
          </cell>
          <cell r="C1164" t="str">
            <v>고압나트륨안정기</v>
          </cell>
          <cell r="D1164" t="str">
            <v>220V/200W</v>
          </cell>
          <cell r="E1164" t="str">
            <v>EA</v>
          </cell>
          <cell r="H1164">
            <v>866</v>
          </cell>
          <cell r="I1164">
            <v>18000</v>
          </cell>
          <cell r="J1164">
            <v>949</v>
          </cell>
          <cell r="K1164">
            <v>25000</v>
          </cell>
          <cell r="S1164">
            <v>18000</v>
          </cell>
        </row>
        <row r="1165">
          <cell r="A1165">
            <v>1165</v>
          </cell>
          <cell r="C1165" t="str">
            <v>고압나트륨안정기</v>
          </cell>
          <cell r="D1165" t="str">
            <v>옥외용 CC-220V/250W</v>
          </cell>
          <cell r="E1165" t="str">
            <v>EA</v>
          </cell>
          <cell r="H1165">
            <v>866</v>
          </cell>
          <cell r="I1165">
            <v>19500</v>
          </cell>
          <cell r="J1165">
            <v>949</v>
          </cell>
          <cell r="K1165">
            <v>27500</v>
          </cell>
          <cell r="S1165">
            <v>19500</v>
          </cell>
        </row>
        <row r="1166">
          <cell r="A1166">
            <v>1166</v>
          </cell>
          <cell r="C1166" t="str">
            <v>고압나트륨안정기</v>
          </cell>
          <cell r="D1166" t="str">
            <v>220V/400W</v>
          </cell>
          <cell r="E1166" t="str">
            <v>EA</v>
          </cell>
          <cell r="H1166">
            <v>866</v>
          </cell>
          <cell r="I1166">
            <v>26000</v>
          </cell>
          <cell r="J1166">
            <v>949</v>
          </cell>
          <cell r="K1166">
            <v>31200</v>
          </cell>
          <cell r="S1166">
            <v>26000</v>
          </cell>
        </row>
        <row r="1167">
          <cell r="A1167">
            <v>1167</v>
          </cell>
          <cell r="S1167" t="str">
            <v/>
          </cell>
        </row>
        <row r="1168">
          <cell r="A1168">
            <v>1168</v>
          </cell>
          <cell r="C1168" t="str">
            <v>저압나트륨램프</v>
          </cell>
          <cell r="D1168" t="str">
            <v>NXT 36W</v>
          </cell>
          <cell r="E1168" t="str">
            <v>EA</v>
          </cell>
          <cell r="S1168">
            <v>0</v>
          </cell>
        </row>
        <row r="1169">
          <cell r="A1169">
            <v>1169</v>
          </cell>
          <cell r="C1169" t="str">
            <v>저압나트륨램프</v>
          </cell>
          <cell r="D1169" t="str">
            <v>NXT 66W</v>
          </cell>
          <cell r="E1169" t="str">
            <v>EA</v>
          </cell>
          <cell r="S1169">
            <v>0</v>
          </cell>
        </row>
        <row r="1170">
          <cell r="A1170">
            <v>1170</v>
          </cell>
          <cell r="C1170" t="str">
            <v>저압나트륨램프</v>
          </cell>
          <cell r="D1170" t="str">
            <v>NXT 91W</v>
          </cell>
          <cell r="E1170" t="str">
            <v>EA</v>
          </cell>
          <cell r="S1170">
            <v>0</v>
          </cell>
        </row>
        <row r="1171">
          <cell r="A1171">
            <v>1171</v>
          </cell>
          <cell r="C1171" t="str">
            <v>저압나트륨램프</v>
          </cell>
          <cell r="D1171" t="str">
            <v>NXT 131W</v>
          </cell>
          <cell r="E1171" t="str">
            <v>EA</v>
          </cell>
          <cell r="S1171">
            <v>0</v>
          </cell>
        </row>
        <row r="1172">
          <cell r="A1172">
            <v>1172</v>
          </cell>
          <cell r="S1172" t="str">
            <v/>
          </cell>
        </row>
        <row r="1173">
          <cell r="A1173">
            <v>1173</v>
          </cell>
          <cell r="S1173" t="str">
            <v/>
          </cell>
        </row>
        <row r="1174">
          <cell r="A1174">
            <v>1174</v>
          </cell>
          <cell r="C1174" t="str">
            <v>저압나트륨안정기</v>
          </cell>
          <cell r="D1174" t="str">
            <v>NXT 36W</v>
          </cell>
          <cell r="E1174" t="str">
            <v>EA</v>
          </cell>
          <cell r="S1174">
            <v>0</v>
          </cell>
        </row>
        <row r="1175">
          <cell r="A1175">
            <v>1175</v>
          </cell>
          <cell r="C1175" t="str">
            <v>저압나트륨안정기</v>
          </cell>
          <cell r="D1175" t="str">
            <v>NXT 66W</v>
          </cell>
          <cell r="E1175" t="str">
            <v>EA</v>
          </cell>
          <cell r="S1175">
            <v>0</v>
          </cell>
        </row>
        <row r="1176">
          <cell r="A1176">
            <v>1176</v>
          </cell>
          <cell r="C1176" t="str">
            <v>저압나트륨안정기</v>
          </cell>
          <cell r="D1176" t="str">
            <v>NXT 91W</v>
          </cell>
          <cell r="E1176" t="str">
            <v>EA</v>
          </cell>
          <cell r="S1176">
            <v>0</v>
          </cell>
        </row>
        <row r="1177">
          <cell r="A1177">
            <v>1177</v>
          </cell>
          <cell r="C1177" t="str">
            <v>저압나트륨안정기</v>
          </cell>
          <cell r="D1177" t="str">
            <v>NXT 131W</v>
          </cell>
          <cell r="E1177" t="str">
            <v>EA</v>
          </cell>
          <cell r="S1177">
            <v>0</v>
          </cell>
        </row>
        <row r="1178">
          <cell r="A1178">
            <v>1178</v>
          </cell>
          <cell r="S1178" t="str">
            <v/>
          </cell>
        </row>
        <row r="1179">
          <cell r="A1179">
            <v>1179</v>
          </cell>
          <cell r="S1179" t="str">
            <v/>
          </cell>
        </row>
        <row r="1180">
          <cell r="A1180">
            <v>1180</v>
          </cell>
          <cell r="S1180" t="str">
            <v/>
          </cell>
        </row>
        <row r="1181">
          <cell r="A1181">
            <v>1181</v>
          </cell>
          <cell r="B1181" t="str">
            <v>기계화시공</v>
          </cell>
          <cell r="C1181" t="str">
            <v>스텐 원형테파 가로등주</v>
          </cell>
          <cell r="D1181" t="str">
            <v>10m Pole-2.5m 1Arm</v>
          </cell>
          <cell r="E1181" t="str">
            <v>본</v>
          </cell>
          <cell r="L1181" t="str">
            <v>길성조명</v>
          </cell>
          <cell r="M1181">
            <v>1200000</v>
          </cell>
          <cell r="S1181">
            <v>1200000</v>
          </cell>
        </row>
        <row r="1182">
          <cell r="A1182">
            <v>1182</v>
          </cell>
          <cell r="B1182" t="str">
            <v>기계화시공</v>
          </cell>
          <cell r="C1182" t="str">
            <v>스텐 원형테파 가로등주</v>
          </cell>
          <cell r="D1182" t="str">
            <v>10m Pole-2.5m 2Arm</v>
          </cell>
          <cell r="E1182" t="str">
            <v>본</v>
          </cell>
          <cell r="L1182" t="str">
            <v>길성조명</v>
          </cell>
          <cell r="M1182">
            <v>1400000</v>
          </cell>
          <cell r="S1182">
            <v>1400000</v>
          </cell>
        </row>
        <row r="1183">
          <cell r="A1183">
            <v>1183</v>
          </cell>
          <cell r="B1183" t="str">
            <v>기계화시공</v>
          </cell>
          <cell r="C1183" t="str">
            <v>스텐 원형테파 가로등주</v>
          </cell>
          <cell r="D1183" t="str">
            <v>5m Pole-1.5m 1Arm</v>
          </cell>
          <cell r="E1183" t="str">
            <v>본</v>
          </cell>
          <cell r="L1183" t="str">
            <v>길성조명</v>
          </cell>
          <cell r="M1183">
            <v>900000</v>
          </cell>
          <cell r="S1183">
            <v>900000</v>
          </cell>
        </row>
        <row r="1184">
          <cell r="A1184">
            <v>1184</v>
          </cell>
          <cell r="B1184" t="str">
            <v>기계화시공</v>
          </cell>
          <cell r="C1184" t="str">
            <v>스텐 원형테파 가로등주</v>
          </cell>
          <cell r="D1184" t="str">
            <v>10m Pole-2.5m+1.5m Arm</v>
          </cell>
          <cell r="E1184" t="str">
            <v>본</v>
          </cell>
          <cell r="L1184" t="str">
            <v>길성조명</v>
          </cell>
          <cell r="M1184">
            <v>1350000</v>
          </cell>
          <cell r="S1184">
            <v>1350000</v>
          </cell>
        </row>
        <row r="1185">
          <cell r="A1185">
            <v>1185</v>
          </cell>
          <cell r="B1185" t="str">
            <v>기계화시공</v>
          </cell>
          <cell r="C1185" t="str">
            <v>스텐 8각테파 원형3단 등주</v>
          </cell>
          <cell r="D1185" t="str">
            <v>10m Pole-2.5m 1Arm</v>
          </cell>
          <cell r="E1185" t="str">
            <v>본</v>
          </cell>
          <cell r="L1185" t="str">
            <v>길성조명</v>
          </cell>
          <cell r="M1185">
            <v>1050000</v>
          </cell>
          <cell r="S1185">
            <v>1050000</v>
          </cell>
        </row>
        <row r="1186">
          <cell r="A1186">
            <v>1186</v>
          </cell>
          <cell r="B1186" t="str">
            <v>기계화시공</v>
          </cell>
          <cell r="C1186" t="str">
            <v>스텐 8각테파 원형3단 등주</v>
          </cell>
          <cell r="D1186" t="str">
            <v>10m Pole-2.5m 2Arm</v>
          </cell>
          <cell r="E1186" t="str">
            <v>본</v>
          </cell>
          <cell r="L1186" t="str">
            <v>길성조명</v>
          </cell>
          <cell r="M1186">
            <v>1250000</v>
          </cell>
          <cell r="S1186">
            <v>1250000</v>
          </cell>
        </row>
        <row r="1187">
          <cell r="A1187">
            <v>1187</v>
          </cell>
          <cell r="B1187" t="str">
            <v>기계화시공</v>
          </cell>
          <cell r="C1187" t="str">
            <v>스텐 8각테파 원형3단 등주</v>
          </cell>
          <cell r="D1187" t="str">
            <v>5m Pole-1.5m 1Arm</v>
          </cell>
          <cell r="E1187" t="str">
            <v>본</v>
          </cell>
          <cell r="L1187" t="str">
            <v>길성조명</v>
          </cell>
          <cell r="M1187">
            <v>750000</v>
          </cell>
          <cell r="S1187">
            <v>750000</v>
          </cell>
        </row>
        <row r="1188">
          <cell r="A1188">
            <v>1188</v>
          </cell>
          <cell r="B1188" t="str">
            <v>기계화시공</v>
          </cell>
          <cell r="C1188" t="str">
            <v>스텐 8각테파 원형3단 등주</v>
          </cell>
          <cell r="D1188" t="str">
            <v>10m Pole-2.5m+1.5m Arm</v>
          </cell>
          <cell r="E1188" t="str">
            <v>본</v>
          </cell>
          <cell r="L1188" t="str">
            <v>길성조명</v>
          </cell>
          <cell r="M1188">
            <v>1200000</v>
          </cell>
          <cell r="S1188">
            <v>1200000</v>
          </cell>
        </row>
        <row r="1189">
          <cell r="A1189">
            <v>1189</v>
          </cell>
          <cell r="S1189" t="str">
            <v/>
          </cell>
        </row>
        <row r="1190">
          <cell r="A1190">
            <v>1190</v>
          </cell>
          <cell r="B1190" t="str">
            <v>기계화시공</v>
          </cell>
          <cell r="C1190" t="str">
            <v>가로등주 설치비</v>
          </cell>
          <cell r="D1190" t="str">
            <v xml:space="preserve"> 4~7m폴 </v>
          </cell>
          <cell r="E1190" t="str">
            <v>본</v>
          </cell>
          <cell r="R1190">
            <v>24855</v>
          </cell>
          <cell r="S1190">
            <v>1091</v>
          </cell>
          <cell r="T1190">
            <v>4627</v>
          </cell>
          <cell r="AD1190" t="str">
            <v>제23호표</v>
          </cell>
        </row>
        <row r="1191">
          <cell r="A1191">
            <v>1191</v>
          </cell>
          <cell r="B1191" t="str">
            <v>기계화시공</v>
          </cell>
          <cell r="C1191" t="str">
            <v>가로등주 설치비</v>
          </cell>
          <cell r="D1191" t="str">
            <v xml:space="preserve"> 8~9m폴 </v>
          </cell>
          <cell r="E1191" t="str">
            <v>본</v>
          </cell>
          <cell r="R1191">
            <v>28227</v>
          </cell>
          <cell r="S1191">
            <v>1190</v>
          </cell>
          <cell r="T1191">
            <v>5047</v>
          </cell>
          <cell r="AD1191" t="str">
            <v>제22호표</v>
          </cell>
        </row>
        <row r="1192">
          <cell r="A1192">
            <v>1192</v>
          </cell>
          <cell r="B1192" t="str">
            <v>기계화시공</v>
          </cell>
          <cell r="C1192" t="str">
            <v>가로등주 설치비</v>
          </cell>
          <cell r="D1192" t="str">
            <v xml:space="preserve"> 10~12m폴 </v>
          </cell>
          <cell r="E1192" t="str">
            <v>본</v>
          </cell>
          <cell r="R1192">
            <v>32110</v>
          </cell>
          <cell r="S1192">
            <v>1290</v>
          </cell>
          <cell r="T1192">
            <v>5468</v>
          </cell>
          <cell r="AD1192" t="str">
            <v>제21호표</v>
          </cell>
        </row>
        <row r="1193">
          <cell r="A1193">
            <v>1193</v>
          </cell>
          <cell r="C1193" t="str">
            <v>가로등 NH등기구</v>
          </cell>
          <cell r="D1193" t="str">
            <v>김포 대형(AL)</v>
          </cell>
          <cell r="E1193" t="str">
            <v>EA</v>
          </cell>
          <cell r="L1193" t="str">
            <v>길성조명</v>
          </cell>
          <cell r="M1193">
            <v>215000</v>
          </cell>
          <cell r="S1193">
            <v>215000</v>
          </cell>
          <cell r="V1193" t="str">
            <v>내선</v>
          </cell>
          <cell r="W1193">
            <v>0.52800000000000002</v>
          </cell>
        </row>
        <row r="1194">
          <cell r="A1194">
            <v>1194</v>
          </cell>
          <cell r="C1194" t="str">
            <v>가로등 NH등기구</v>
          </cell>
          <cell r="D1194" t="str">
            <v>김포 중형(SUS)</v>
          </cell>
          <cell r="E1194" t="str">
            <v>EA</v>
          </cell>
          <cell r="L1194" t="str">
            <v>길성조명</v>
          </cell>
          <cell r="M1194">
            <v>185000</v>
          </cell>
          <cell r="S1194">
            <v>185000</v>
          </cell>
          <cell r="V1194" t="str">
            <v>내선</v>
          </cell>
          <cell r="W1194">
            <v>0.49500000000000005</v>
          </cell>
        </row>
        <row r="1195">
          <cell r="A1195">
            <v>1195</v>
          </cell>
          <cell r="B1195" t="str">
            <v>기계화시공</v>
          </cell>
          <cell r="C1195" t="str">
            <v>가로등주 철거비</v>
          </cell>
          <cell r="D1195" t="str">
            <v xml:space="preserve">8각테퍼 8~9m폴 </v>
          </cell>
          <cell r="E1195" t="str">
            <v>본</v>
          </cell>
          <cell r="R1195">
            <v>28227</v>
          </cell>
          <cell r="S1195">
            <v>1190</v>
          </cell>
          <cell r="T1195">
            <v>5047</v>
          </cell>
          <cell r="AD1195" t="str">
            <v>제22호표</v>
          </cell>
        </row>
        <row r="1196">
          <cell r="A1196">
            <v>1196</v>
          </cell>
          <cell r="S1196" t="str">
            <v/>
          </cell>
        </row>
        <row r="1197">
          <cell r="A1197">
            <v>1197</v>
          </cell>
          <cell r="C1197" t="str">
            <v>STRAIGHT TRAY(H.D.G)</v>
          </cell>
          <cell r="D1197" t="str">
            <v>150W×100H</v>
          </cell>
          <cell r="E1197" t="str">
            <v>m</v>
          </cell>
          <cell r="H1197">
            <v>831</v>
          </cell>
          <cell r="I1197">
            <v>12000</v>
          </cell>
          <cell r="J1197">
            <v>880</v>
          </cell>
          <cell r="K1197">
            <v>10250</v>
          </cell>
          <cell r="S1197">
            <v>10250</v>
          </cell>
          <cell r="V1197" t="str">
            <v>내선</v>
          </cell>
          <cell r="W1197">
            <v>0.22500000000000001</v>
          </cell>
        </row>
        <row r="1198">
          <cell r="A1198">
            <v>1198</v>
          </cell>
          <cell r="C1198" t="str">
            <v>STRAIGHT TRAY(H.D.G)</v>
          </cell>
          <cell r="D1198" t="str">
            <v>150W×150H</v>
          </cell>
          <cell r="E1198" t="str">
            <v>m</v>
          </cell>
          <cell r="S1198">
            <v>0</v>
          </cell>
          <cell r="V1198" t="str">
            <v>내선</v>
          </cell>
          <cell r="W1198">
            <v>0.22500000000000001</v>
          </cell>
        </row>
        <row r="1199">
          <cell r="A1199">
            <v>1199</v>
          </cell>
          <cell r="C1199" t="str">
            <v>STRAIGHT TRAY(H.D.G)</v>
          </cell>
          <cell r="D1199" t="str">
            <v>200W×100H</v>
          </cell>
          <cell r="E1199" t="str">
            <v>m</v>
          </cell>
          <cell r="H1199">
            <v>831</v>
          </cell>
          <cell r="I1199">
            <v>13500</v>
          </cell>
          <cell r="J1199">
            <v>880</v>
          </cell>
          <cell r="K1199">
            <v>10600</v>
          </cell>
          <cell r="S1199">
            <v>10600</v>
          </cell>
          <cell r="V1199" t="str">
            <v>내선</v>
          </cell>
          <cell r="W1199">
            <v>0.22500000000000001</v>
          </cell>
        </row>
        <row r="1200">
          <cell r="A1200">
            <v>1200</v>
          </cell>
          <cell r="C1200" t="str">
            <v>STRAIGHT TRAY(H.D.G)</v>
          </cell>
          <cell r="D1200" t="str">
            <v>200W×150H</v>
          </cell>
          <cell r="E1200" t="str">
            <v>m</v>
          </cell>
          <cell r="S1200">
            <v>0</v>
          </cell>
          <cell r="V1200" t="str">
            <v>내선</v>
          </cell>
          <cell r="W1200">
            <v>0.22500000000000001</v>
          </cell>
        </row>
        <row r="1201">
          <cell r="A1201">
            <v>1201</v>
          </cell>
          <cell r="C1201" t="str">
            <v>STRAIGHT TRAY(H.D.G)</v>
          </cell>
          <cell r="D1201" t="str">
            <v>300W×100H</v>
          </cell>
          <cell r="E1201" t="str">
            <v>m</v>
          </cell>
          <cell r="H1201">
            <v>831</v>
          </cell>
          <cell r="I1201">
            <v>16700</v>
          </cell>
          <cell r="J1201">
            <v>880</v>
          </cell>
          <cell r="K1201">
            <v>11300</v>
          </cell>
          <cell r="S1201">
            <v>11300</v>
          </cell>
          <cell r="V1201" t="str">
            <v>내선</v>
          </cell>
          <cell r="W1201">
            <v>0.28499999999999998</v>
          </cell>
        </row>
        <row r="1202">
          <cell r="A1202">
            <v>1202</v>
          </cell>
          <cell r="C1202" t="str">
            <v>STRAIGHT TRAY(H.D.G)</v>
          </cell>
          <cell r="D1202" t="str">
            <v>300W×150H</v>
          </cell>
          <cell r="E1202" t="str">
            <v>m</v>
          </cell>
          <cell r="S1202">
            <v>0</v>
          </cell>
          <cell r="V1202" t="str">
            <v>내선</v>
          </cell>
          <cell r="W1202">
            <v>0.28499999999999998</v>
          </cell>
        </row>
        <row r="1203">
          <cell r="A1203">
            <v>1203</v>
          </cell>
          <cell r="C1203" t="str">
            <v>STRAIGHT TRAY(H.D.G)</v>
          </cell>
          <cell r="D1203" t="str">
            <v>400W×100H</v>
          </cell>
          <cell r="E1203" t="str">
            <v>m</v>
          </cell>
          <cell r="H1203">
            <v>833</v>
          </cell>
          <cell r="I1203">
            <v>11520</v>
          </cell>
          <cell r="J1203">
            <v>881</v>
          </cell>
          <cell r="K1203">
            <v>19230</v>
          </cell>
          <cell r="S1203">
            <v>11520</v>
          </cell>
          <cell r="V1203" t="str">
            <v>내선</v>
          </cell>
          <cell r="W1203">
            <v>0.33500000000000002</v>
          </cell>
        </row>
        <row r="1204">
          <cell r="A1204">
            <v>1204</v>
          </cell>
          <cell r="C1204" t="str">
            <v>STRAIGHT TRAY(H.D.G)</v>
          </cell>
          <cell r="D1204" t="str">
            <v>400W×150H</v>
          </cell>
          <cell r="E1204" t="str">
            <v>m</v>
          </cell>
          <cell r="S1204">
            <v>0</v>
          </cell>
          <cell r="V1204" t="str">
            <v>내선</v>
          </cell>
          <cell r="W1204">
            <v>0.33500000000000002</v>
          </cell>
        </row>
        <row r="1205">
          <cell r="A1205">
            <v>1205</v>
          </cell>
          <cell r="C1205" t="str">
            <v>STRAIGHT TRAY(H.D.G)</v>
          </cell>
          <cell r="D1205" t="str">
            <v>500W×100H</v>
          </cell>
          <cell r="E1205" t="str">
            <v>m</v>
          </cell>
          <cell r="J1205">
            <v>881</v>
          </cell>
          <cell r="S1205">
            <v>0</v>
          </cell>
          <cell r="V1205" t="str">
            <v>내선</v>
          </cell>
          <cell r="W1205">
            <v>0.44500000000000001</v>
          </cell>
        </row>
        <row r="1206">
          <cell r="A1206">
            <v>1206</v>
          </cell>
          <cell r="C1206" t="str">
            <v>STRAIGHT TRAY(H.D.G)</v>
          </cell>
          <cell r="D1206" t="str">
            <v>500W×150H</v>
          </cell>
          <cell r="E1206" t="str">
            <v>m</v>
          </cell>
          <cell r="S1206">
            <v>0</v>
          </cell>
          <cell r="V1206" t="str">
            <v>내선</v>
          </cell>
          <cell r="W1206">
            <v>0.44500000000000001</v>
          </cell>
        </row>
        <row r="1207">
          <cell r="A1207">
            <v>1207</v>
          </cell>
          <cell r="C1207" t="str">
            <v>STRAIGHT TRAY(H.D.G)</v>
          </cell>
          <cell r="D1207" t="str">
            <v>600W×100H</v>
          </cell>
          <cell r="E1207" t="str">
            <v>m</v>
          </cell>
          <cell r="H1207">
            <v>831</v>
          </cell>
          <cell r="I1207">
            <v>29500</v>
          </cell>
          <cell r="J1207">
            <v>880</v>
          </cell>
          <cell r="S1207">
            <v>29500</v>
          </cell>
          <cell r="V1207" t="str">
            <v>내선</v>
          </cell>
          <cell r="W1207">
            <v>0.52</v>
          </cell>
        </row>
        <row r="1208">
          <cell r="A1208">
            <v>1208</v>
          </cell>
          <cell r="C1208" t="str">
            <v>STRAIGHT TRAY(H.D.G)</v>
          </cell>
          <cell r="D1208" t="str">
            <v>600W×150H</v>
          </cell>
          <cell r="E1208" t="str">
            <v>m</v>
          </cell>
          <cell r="S1208">
            <v>0</v>
          </cell>
          <cell r="V1208" t="str">
            <v>내선</v>
          </cell>
          <cell r="W1208">
            <v>0.52</v>
          </cell>
        </row>
        <row r="1209">
          <cell r="A1209">
            <v>1209</v>
          </cell>
          <cell r="C1209" t="str">
            <v>STRAIGHT TRAY(H.D.G)</v>
          </cell>
          <cell r="D1209" t="str">
            <v>750W×150H</v>
          </cell>
          <cell r="E1209" t="str">
            <v>m</v>
          </cell>
          <cell r="H1209">
            <v>831</v>
          </cell>
          <cell r="I1209">
            <v>34500</v>
          </cell>
          <cell r="J1209">
            <v>880</v>
          </cell>
          <cell r="S1209">
            <v>34500</v>
          </cell>
          <cell r="V1209" t="str">
            <v>내선</v>
          </cell>
          <cell r="W1209">
            <v>0.52</v>
          </cell>
        </row>
        <row r="1210">
          <cell r="A1210">
            <v>1210</v>
          </cell>
          <cell r="C1210" t="str">
            <v>STRAIGHT TRAY(H.D.G)</v>
          </cell>
          <cell r="D1210" t="str">
            <v>450W×100H</v>
          </cell>
          <cell r="E1210" t="str">
            <v>m</v>
          </cell>
          <cell r="H1210">
            <v>831</v>
          </cell>
          <cell r="I1210">
            <v>21500</v>
          </cell>
          <cell r="J1210">
            <v>880</v>
          </cell>
          <cell r="K1210">
            <v>12400</v>
          </cell>
          <cell r="S1210">
            <v>12400</v>
          </cell>
          <cell r="V1210" t="str">
            <v>내선</v>
          </cell>
          <cell r="W1210">
            <v>0.44500000000000001</v>
          </cell>
        </row>
        <row r="1211">
          <cell r="A1211">
            <v>1211</v>
          </cell>
          <cell r="C1211" t="str">
            <v>STRAIGHT TRAY(H.D.G)</v>
          </cell>
          <cell r="D1211" t="str">
            <v>450W×150H</v>
          </cell>
          <cell r="E1211" t="str">
            <v>m</v>
          </cell>
          <cell r="S1211">
            <v>0</v>
          </cell>
          <cell r="V1211" t="str">
            <v>내선</v>
          </cell>
          <cell r="W1211">
            <v>0.44500000000000001</v>
          </cell>
        </row>
        <row r="1212">
          <cell r="A1212">
            <v>1212</v>
          </cell>
          <cell r="S1212" t="str">
            <v/>
          </cell>
        </row>
        <row r="1213">
          <cell r="A1213">
            <v>1213</v>
          </cell>
          <cell r="C1213" t="str">
            <v>HOR-ELBOW (H.D.G)</v>
          </cell>
          <cell r="D1213" t="str">
            <v>150W×100H</v>
          </cell>
          <cell r="E1213" t="str">
            <v>EA</v>
          </cell>
          <cell r="J1213">
            <v>880</v>
          </cell>
          <cell r="K1213">
            <v>14700</v>
          </cell>
          <cell r="S1213">
            <v>14700</v>
          </cell>
          <cell r="V1213" t="str">
            <v>내선</v>
          </cell>
          <cell r="W1213">
            <v>0.22500000000000001</v>
          </cell>
        </row>
        <row r="1214">
          <cell r="A1214">
            <v>1214</v>
          </cell>
          <cell r="C1214" t="str">
            <v>HOR-ELBOW (H.D.G)</v>
          </cell>
          <cell r="D1214" t="str">
            <v>150W×150H</v>
          </cell>
          <cell r="E1214" t="str">
            <v>EA</v>
          </cell>
          <cell r="S1214">
            <v>0</v>
          </cell>
          <cell r="V1214" t="str">
            <v>내선</v>
          </cell>
          <cell r="W1214">
            <v>0.22500000000000001</v>
          </cell>
        </row>
        <row r="1215">
          <cell r="A1215">
            <v>1215</v>
          </cell>
          <cell r="C1215" t="str">
            <v>HOR-ELBOW (H.D.G)</v>
          </cell>
          <cell r="D1215" t="str">
            <v>200W×100H</v>
          </cell>
          <cell r="E1215" t="str">
            <v>EA</v>
          </cell>
          <cell r="J1215">
            <v>880</v>
          </cell>
          <cell r="K1215">
            <v>17000</v>
          </cell>
          <cell r="S1215">
            <v>17000</v>
          </cell>
          <cell r="V1215" t="str">
            <v>내선</v>
          </cell>
          <cell r="W1215">
            <v>0.22500000000000001</v>
          </cell>
        </row>
        <row r="1216">
          <cell r="A1216">
            <v>1216</v>
          </cell>
          <cell r="C1216" t="str">
            <v>HOR-ELBOW (H.D.G)</v>
          </cell>
          <cell r="D1216" t="str">
            <v>200W×150H</v>
          </cell>
          <cell r="E1216" t="str">
            <v>EA</v>
          </cell>
          <cell r="S1216">
            <v>0</v>
          </cell>
          <cell r="V1216" t="str">
            <v>내선</v>
          </cell>
          <cell r="W1216">
            <v>0.22500000000000001</v>
          </cell>
        </row>
        <row r="1217">
          <cell r="A1217">
            <v>1217</v>
          </cell>
          <cell r="C1217" t="str">
            <v>HOR-ELBOW (H.D.G)</v>
          </cell>
          <cell r="D1217" t="str">
            <v>300W×100H</v>
          </cell>
          <cell r="E1217" t="str">
            <v>EA</v>
          </cell>
          <cell r="J1217">
            <v>880</v>
          </cell>
          <cell r="K1217">
            <v>18000</v>
          </cell>
          <cell r="S1217">
            <v>18000</v>
          </cell>
          <cell r="V1217" t="str">
            <v>내선</v>
          </cell>
          <cell r="W1217">
            <v>0.28499999999999998</v>
          </cell>
        </row>
        <row r="1218">
          <cell r="A1218">
            <v>1218</v>
          </cell>
          <cell r="C1218" t="str">
            <v>HOR-ELBOW (H.D.G)</v>
          </cell>
          <cell r="D1218" t="str">
            <v>300W×150H</v>
          </cell>
          <cell r="E1218" t="str">
            <v>EA</v>
          </cell>
          <cell r="S1218">
            <v>0</v>
          </cell>
          <cell r="V1218" t="str">
            <v>내선</v>
          </cell>
          <cell r="W1218">
            <v>0.28499999999999998</v>
          </cell>
        </row>
        <row r="1219">
          <cell r="A1219">
            <v>1219</v>
          </cell>
          <cell r="C1219" t="str">
            <v>HOR-ELBOW (H.D.G)</v>
          </cell>
          <cell r="D1219" t="str">
            <v>400W×100H</v>
          </cell>
          <cell r="E1219" t="str">
            <v>EA</v>
          </cell>
          <cell r="S1219">
            <v>0</v>
          </cell>
          <cell r="V1219" t="str">
            <v>내선</v>
          </cell>
          <cell r="W1219">
            <v>0.33500000000000002</v>
          </cell>
        </row>
        <row r="1220">
          <cell r="A1220">
            <v>1220</v>
          </cell>
          <cell r="C1220" t="str">
            <v>HOR-ELBOW (H.D.G)</v>
          </cell>
          <cell r="D1220" t="str">
            <v>400W×150H</v>
          </cell>
          <cell r="E1220" t="str">
            <v>EA</v>
          </cell>
          <cell r="S1220">
            <v>0</v>
          </cell>
          <cell r="V1220" t="str">
            <v>내선</v>
          </cell>
          <cell r="W1220">
            <v>0.33500000000000002</v>
          </cell>
        </row>
        <row r="1221">
          <cell r="A1221">
            <v>1221</v>
          </cell>
          <cell r="C1221" t="str">
            <v>HOR-ELBOW (H.D.G)</v>
          </cell>
          <cell r="D1221" t="str">
            <v>500W×100H</v>
          </cell>
          <cell r="E1221" t="str">
            <v>EA</v>
          </cell>
          <cell r="S1221">
            <v>0</v>
          </cell>
          <cell r="V1221" t="str">
            <v>내선</v>
          </cell>
          <cell r="W1221">
            <v>0.44500000000000001</v>
          </cell>
        </row>
        <row r="1222">
          <cell r="A1222">
            <v>1222</v>
          </cell>
          <cell r="C1222" t="str">
            <v>HOR-ELBOW (H.D.G)</v>
          </cell>
          <cell r="D1222" t="str">
            <v>500W×150H</v>
          </cell>
          <cell r="E1222" t="str">
            <v>EA</v>
          </cell>
          <cell r="S1222">
            <v>0</v>
          </cell>
          <cell r="V1222" t="str">
            <v>내선</v>
          </cell>
          <cell r="W1222">
            <v>0.44500000000000001</v>
          </cell>
        </row>
        <row r="1223">
          <cell r="A1223">
            <v>1223</v>
          </cell>
          <cell r="C1223" t="str">
            <v>HOR-ELBOW (H.D.G)</v>
          </cell>
          <cell r="D1223" t="str">
            <v>600W×100H</v>
          </cell>
          <cell r="E1223" t="str">
            <v>EA</v>
          </cell>
          <cell r="J1223">
            <v>880</v>
          </cell>
          <cell r="K1223">
            <v>26300</v>
          </cell>
          <cell r="S1223">
            <v>26300</v>
          </cell>
          <cell r="V1223" t="str">
            <v>내선</v>
          </cell>
          <cell r="W1223">
            <v>0.52</v>
          </cell>
        </row>
        <row r="1224">
          <cell r="A1224">
            <v>1224</v>
          </cell>
          <cell r="C1224" t="str">
            <v>HOR-ELBOW (H.D.G)</v>
          </cell>
          <cell r="D1224" t="str">
            <v>600W×150H</v>
          </cell>
          <cell r="E1224" t="str">
            <v>EA</v>
          </cell>
          <cell r="S1224">
            <v>0</v>
          </cell>
          <cell r="V1224" t="str">
            <v>내선</v>
          </cell>
          <cell r="W1224">
            <v>0.52</v>
          </cell>
        </row>
        <row r="1225">
          <cell r="A1225">
            <v>1225</v>
          </cell>
          <cell r="S1225" t="str">
            <v/>
          </cell>
        </row>
        <row r="1226">
          <cell r="A1226">
            <v>1226</v>
          </cell>
          <cell r="C1226" t="str">
            <v>HOR-ELBOW (H.D.G)</v>
          </cell>
          <cell r="D1226" t="str">
            <v>450W×100H</v>
          </cell>
          <cell r="E1226" t="str">
            <v>EA</v>
          </cell>
          <cell r="J1226">
            <v>880</v>
          </cell>
          <cell r="K1226">
            <v>25000</v>
          </cell>
          <cell r="S1226">
            <v>25000</v>
          </cell>
          <cell r="V1226" t="str">
            <v>내선</v>
          </cell>
          <cell r="W1226">
            <v>0.44500000000000001</v>
          </cell>
        </row>
        <row r="1227">
          <cell r="A1227">
            <v>1227</v>
          </cell>
          <cell r="C1227" t="str">
            <v>HOR-ELBOW (H.D.G)</v>
          </cell>
          <cell r="D1227" t="str">
            <v>450W×150H</v>
          </cell>
          <cell r="E1227" t="str">
            <v>EA</v>
          </cell>
          <cell r="S1227">
            <v>0</v>
          </cell>
          <cell r="V1227" t="str">
            <v>내선</v>
          </cell>
          <cell r="W1227">
            <v>0.44500000000000001</v>
          </cell>
        </row>
        <row r="1228">
          <cell r="A1228">
            <v>1228</v>
          </cell>
          <cell r="C1228" t="str">
            <v>VER-ELBOW (H.D.G)</v>
          </cell>
          <cell r="D1228" t="str">
            <v>150W×100H</v>
          </cell>
          <cell r="E1228" t="str">
            <v>EA</v>
          </cell>
          <cell r="J1228">
            <v>880</v>
          </cell>
          <cell r="K1228">
            <v>12400</v>
          </cell>
          <cell r="S1228">
            <v>12400</v>
          </cell>
          <cell r="V1228" t="str">
            <v>내선</v>
          </cell>
          <cell r="W1228">
            <v>0.22500000000000001</v>
          </cell>
        </row>
        <row r="1229">
          <cell r="A1229">
            <v>1229</v>
          </cell>
          <cell r="C1229" t="str">
            <v>VER-ELBOW (H.D.G)</v>
          </cell>
          <cell r="D1229" t="str">
            <v>150W×150H</v>
          </cell>
          <cell r="E1229" t="str">
            <v>EA</v>
          </cell>
          <cell r="S1229">
            <v>0</v>
          </cell>
          <cell r="V1229" t="str">
            <v>내선</v>
          </cell>
          <cell r="W1229">
            <v>0.22500000000000001</v>
          </cell>
        </row>
        <row r="1230">
          <cell r="A1230">
            <v>1230</v>
          </cell>
          <cell r="C1230" t="str">
            <v>VER-ELBOW (H.D.G)</v>
          </cell>
          <cell r="D1230" t="str">
            <v>200W×100H</v>
          </cell>
          <cell r="E1230" t="str">
            <v>EA</v>
          </cell>
          <cell r="J1230">
            <v>880</v>
          </cell>
          <cell r="K1230">
            <v>13000</v>
          </cell>
          <cell r="S1230">
            <v>13000</v>
          </cell>
          <cell r="V1230" t="str">
            <v>내선</v>
          </cell>
          <cell r="W1230">
            <v>0.22500000000000001</v>
          </cell>
        </row>
        <row r="1231">
          <cell r="A1231">
            <v>1231</v>
          </cell>
          <cell r="C1231" t="str">
            <v>VER-ELBOW (H.D.G)</v>
          </cell>
          <cell r="D1231" t="str">
            <v>200W×150H</v>
          </cell>
          <cell r="E1231" t="str">
            <v>EA</v>
          </cell>
          <cell r="S1231">
            <v>0</v>
          </cell>
          <cell r="V1231" t="str">
            <v>내선</v>
          </cell>
          <cell r="W1231">
            <v>0.22500000000000001</v>
          </cell>
        </row>
        <row r="1232">
          <cell r="A1232">
            <v>1232</v>
          </cell>
          <cell r="C1232" t="str">
            <v>VER-ELBOW (H.D.G)</v>
          </cell>
          <cell r="D1232" t="str">
            <v>300W×100H</v>
          </cell>
          <cell r="E1232" t="str">
            <v>EA</v>
          </cell>
          <cell r="J1232">
            <v>880</v>
          </cell>
          <cell r="K1232">
            <v>13500</v>
          </cell>
          <cell r="S1232">
            <v>13500</v>
          </cell>
          <cell r="V1232" t="str">
            <v>내선</v>
          </cell>
          <cell r="W1232">
            <v>0.28499999999999998</v>
          </cell>
        </row>
        <row r="1233">
          <cell r="A1233">
            <v>1233</v>
          </cell>
          <cell r="C1233" t="str">
            <v>VER-ELBOW (H.D.G)</v>
          </cell>
          <cell r="D1233" t="str">
            <v>300W×150H</v>
          </cell>
          <cell r="E1233" t="str">
            <v>EA</v>
          </cell>
          <cell r="S1233">
            <v>0</v>
          </cell>
          <cell r="V1233" t="str">
            <v>내선</v>
          </cell>
          <cell r="W1233">
            <v>0.28499999999999998</v>
          </cell>
        </row>
        <row r="1234">
          <cell r="A1234">
            <v>1234</v>
          </cell>
          <cell r="C1234" t="str">
            <v>VER-ELBOW (H.D.G)</v>
          </cell>
          <cell r="D1234" t="str">
            <v>450W×100H</v>
          </cell>
          <cell r="E1234" t="str">
            <v>EA</v>
          </cell>
          <cell r="J1234">
            <v>879</v>
          </cell>
          <cell r="K1234">
            <v>15200</v>
          </cell>
          <cell r="S1234">
            <v>15200</v>
          </cell>
          <cell r="V1234" t="str">
            <v>내선</v>
          </cell>
          <cell r="W1234">
            <v>0.33500000000000002</v>
          </cell>
        </row>
        <row r="1235">
          <cell r="A1235">
            <v>1235</v>
          </cell>
          <cell r="C1235" t="str">
            <v>VER-ELBOW (H.D.G)</v>
          </cell>
          <cell r="D1235" t="str">
            <v>450W×150H</v>
          </cell>
          <cell r="E1235" t="str">
            <v>EA</v>
          </cell>
          <cell r="S1235">
            <v>0</v>
          </cell>
          <cell r="V1235" t="str">
            <v>내선</v>
          </cell>
          <cell r="W1235">
            <v>0.33500000000000002</v>
          </cell>
        </row>
        <row r="1236">
          <cell r="A1236">
            <v>1236</v>
          </cell>
          <cell r="C1236" t="str">
            <v>VER-ELBOW (H.D.G)</v>
          </cell>
          <cell r="D1236" t="str">
            <v>500W×100H</v>
          </cell>
          <cell r="E1236" t="str">
            <v>EA</v>
          </cell>
          <cell r="S1236">
            <v>0</v>
          </cell>
          <cell r="V1236" t="str">
            <v>내선</v>
          </cell>
          <cell r="W1236">
            <v>0.44500000000000001</v>
          </cell>
        </row>
        <row r="1237">
          <cell r="A1237">
            <v>1237</v>
          </cell>
          <cell r="C1237" t="str">
            <v>VER-ELBOW (H.D.G)</v>
          </cell>
          <cell r="D1237" t="str">
            <v>500W×150H</v>
          </cell>
          <cell r="E1237" t="str">
            <v>EA</v>
          </cell>
          <cell r="S1237">
            <v>0</v>
          </cell>
          <cell r="V1237" t="str">
            <v>내선</v>
          </cell>
          <cell r="W1237">
            <v>0.44500000000000001</v>
          </cell>
        </row>
        <row r="1238">
          <cell r="A1238">
            <v>1238</v>
          </cell>
          <cell r="C1238" t="str">
            <v>VER-ELBOW (H.D.G)</v>
          </cell>
          <cell r="D1238" t="str">
            <v>600W×100H</v>
          </cell>
          <cell r="E1238" t="str">
            <v>EA</v>
          </cell>
          <cell r="J1238">
            <v>879</v>
          </cell>
          <cell r="K1238">
            <v>16200</v>
          </cell>
          <cell r="S1238">
            <v>16200</v>
          </cell>
          <cell r="V1238" t="str">
            <v>내선</v>
          </cell>
          <cell r="W1238">
            <v>0.52</v>
          </cell>
        </row>
        <row r="1239">
          <cell r="A1239">
            <v>1239</v>
          </cell>
          <cell r="C1239" t="str">
            <v>VER-ELBOW (H.D.G)</v>
          </cell>
          <cell r="D1239" t="str">
            <v>600W×150H</v>
          </cell>
          <cell r="E1239" t="str">
            <v>EA</v>
          </cell>
          <cell r="S1239">
            <v>0</v>
          </cell>
          <cell r="V1239" t="str">
            <v>내선</v>
          </cell>
          <cell r="W1239">
            <v>0.52</v>
          </cell>
        </row>
        <row r="1240">
          <cell r="A1240">
            <v>1238</v>
          </cell>
          <cell r="C1240" t="str">
            <v>VER-ELBOW (H.D.G)</v>
          </cell>
          <cell r="D1240" t="str">
            <v>600W×100H</v>
          </cell>
          <cell r="E1240" t="str">
            <v>EA</v>
          </cell>
          <cell r="J1240">
            <v>879</v>
          </cell>
          <cell r="K1240">
            <v>16200</v>
          </cell>
          <cell r="S1240">
            <v>16200</v>
          </cell>
          <cell r="V1240" t="str">
            <v>내선</v>
          </cell>
          <cell r="W1240">
            <v>0.52</v>
          </cell>
        </row>
        <row r="1241">
          <cell r="A1241">
            <v>1241</v>
          </cell>
          <cell r="C1241" t="str">
            <v>HOR-TEE (H.D.G)</v>
          </cell>
          <cell r="D1241" t="str">
            <v>150W×100H</v>
          </cell>
          <cell r="E1241" t="str">
            <v>EA</v>
          </cell>
          <cell r="S1241">
            <v>0</v>
          </cell>
          <cell r="V1241" t="str">
            <v>내선</v>
          </cell>
          <cell r="W1241">
            <v>0.22500000000000001</v>
          </cell>
        </row>
        <row r="1242">
          <cell r="A1242">
            <v>1242</v>
          </cell>
          <cell r="C1242" t="str">
            <v>HOR-TEE (H.D.G)</v>
          </cell>
          <cell r="D1242" t="str">
            <v>150W×150H</v>
          </cell>
          <cell r="E1242" t="str">
            <v>EA</v>
          </cell>
          <cell r="S1242">
            <v>0</v>
          </cell>
          <cell r="V1242" t="str">
            <v>내선</v>
          </cell>
          <cell r="W1242">
            <v>0.22500000000000001</v>
          </cell>
        </row>
        <row r="1243">
          <cell r="A1243">
            <v>1243</v>
          </cell>
          <cell r="C1243" t="str">
            <v>HOR-TEE (H.D.G)</v>
          </cell>
          <cell r="D1243" t="str">
            <v>200W×100H</v>
          </cell>
          <cell r="E1243" t="str">
            <v>EA</v>
          </cell>
          <cell r="J1243">
            <v>879</v>
          </cell>
          <cell r="K1243">
            <v>15500</v>
          </cell>
          <cell r="S1243">
            <v>15500</v>
          </cell>
          <cell r="V1243" t="str">
            <v>내선</v>
          </cell>
          <cell r="W1243">
            <v>0.22500000000000001</v>
          </cell>
        </row>
        <row r="1244">
          <cell r="A1244">
            <v>1244</v>
          </cell>
          <cell r="C1244" t="str">
            <v>HOR-TEE (H.D.G)</v>
          </cell>
          <cell r="D1244" t="str">
            <v>200W×150H</v>
          </cell>
          <cell r="E1244" t="str">
            <v>EA</v>
          </cell>
          <cell r="S1244">
            <v>0</v>
          </cell>
          <cell r="V1244" t="str">
            <v>내선</v>
          </cell>
          <cell r="W1244">
            <v>0.22500000000000001</v>
          </cell>
        </row>
        <row r="1245">
          <cell r="A1245">
            <v>1245</v>
          </cell>
          <cell r="C1245" t="str">
            <v>HOR-TEE (H.D.G)</v>
          </cell>
          <cell r="D1245" t="str">
            <v>300W×100H</v>
          </cell>
          <cell r="E1245" t="str">
            <v>EA</v>
          </cell>
          <cell r="J1245">
            <v>879</v>
          </cell>
          <cell r="K1245">
            <v>17600</v>
          </cell>
          <cell r="S1245">
            <v>17600</v>
          </cell>
          <cell r="V1245" t="str">
            <v>내선</v>
          </cell>
          <cell r="W1245">
            <v>0.28499999999999998</v>
          </cell>
        </row>
        <row r="1246">
          <cell r="A1246">
            <v>1246</v>
          </cell>
          <cell r="C1246" t="str">
            <v>HOR-TEE (H.D.G)</v>
          </cell>
          <cell r="D1246" t="str">
            <v>300W×150H</v>
          </cell>
          <cell r="E1246" t="str">
            <v>EA</v>
          </cell>
          <cell r="S1246">
            <v>0</v>
          </cell>
          <cell r="V1246" t="str">
            <v>내선</v>
          </cell>
          <cell r="W1246">
            <v>0.28499999999999998</v>
          </cell>
        </row>
        <row r="1247">
          <cell r="A1247">
            <v>1247</v>
          </cell>
          <cell r="C1247" t="str">
            <v>HOR-TEE (H.D.G)</v>
          </cell>
          <cell r="D1247" t="str">
            <v>450W×100H</v>
          </cell>
          <cell r="E1247" t="str">
            <v>EA</v>
          </cell>
          <cell r="J1247">
            <v>879</v>
          </cell>
          <cell r="K1247">
            <v>21100</v>
          </cell>
          <cell r="S1247">
            <v>21100</v>
          </cell>
          <cell r="V1247" t="str">
            <v>내선</v>
          </cell>
          <cell r="W1247">
            <v>0.33500000000000002</v>
          </cell>
        </row>
        <row r="1248">
          <cell r="A1248">
            <v>1248</v>
          </cell>
          <cell r="C1248" t="str">
            <v>HOR-TEE (H.D.G)</v>
          </cell>
          <cell r="D1248" t="str">
            <v>400W×150H</v>
          </cell>
          <cell r="E1248" t="str">
            <v>EA</v>
          </cell>
          <cell r="S1248">
            <v>0</v>
          </cell>
          <cell r="V1248" t="str">
            <v>내선</v>
          </cell>
          <cell r="W1248">
            <v>0.33500000000000002</v>
          </cell>
        </row>
        <row r="1249">
          <cell r="A1249">
            <v>1249</v>
          </cell>
          <cell r="C1249" t="str">
            <v>HOR-TEE (H.D.G)</v>
          </cell>
          <cell r="D1249" t="str">
            <v>500W×100H</v>
          </cell>
          <cell r="E1249" t="str">
            <v>EA</v>
          </cell>
          <cell r="S1249">
            <v>0</v>
          </cell>
          <cell r="V1249" t="str">
            <v>내선</v>
          </cell>
          <cell r="W1249">
            <v>0.44500000000000001</v>
          </cell>
        </row>
        <row r="1250">
          <cell r="A1250">
            <v>1250</v>
          </cell>
          <cell r="C1250" t="str">
            <v>HOR-TEE (H.D.G)</v>
          </cell>
          <cell r="D1250" t="str">
            <v>500W×150H</v>
          </cell>
          <cell r="E1250" t="str">
            <v>EA</v>
          </cell>
          <cell r="S1250">
            <v>0</v>
          </cell>
          <cell r="V1250" t="str">
            <v>내선</v>
          </cell>
          <cell r="W1250">
            <v>0.44500000000000001</v>
          </cell>
        </row>
        <row r="1251">
          <cell r="A1251">
            <v>1251</v>
          </cell>
          <cell r="C1251" t="str">
            <v>HOR-TEE (H.D.G)</v>
          </cell>
          <cell r="D1251" t="str">
            <v>600W×100H</v>
          </cell>
          <cell r="E1251" t="str">
            <v>EA</v>
          </cell>
          <cell r="J1251">
            <v>879</v>
          </cell>
          <cell r="K1251">
            <v>25000</v>
          </cell>
          <cell r="S1251">
            <v>25000</v>
          </cell>
          <cell r="V1251" t="str">
            <v>내선</v>
          </cell>
          <cell r="W1251">
            <v>0.52</v>
          </cell>
        </row>
        <row r="1252">
          <cell r="A1252">
            <v>1252</v>
          </cell>
          <cell r="C1252" t="str">
            <v>HOR-TEE (H.D.G)</v>
          </cell>
          <cell r="D1252" t="str">
            <v>600W×150H</v>
          </cell>
          <cell r="E1252" t="str">
            <v>EA</v>
          </cell>
          <cell r="S1252">
            <v>0</v>
          </cell>
          <cell r="V1252" t="str">
            <v>내선</v>
          </cell>
          <cell r="W1252">
            <v>0.52</v>
          </cell>
        </row>
        <row r="1253">
          <cell r="A1253">
            <v>1253</v>
          </cell>
          <cell r="C1253" t="str">
            <v>HOR-TEE (H.D.G)</v>
          </cell>
          <cell r="D1253" t="str">
            <v>750W×100H</v>
          </cell>
          <cell r="E1253" t="str">
            <v>EA</v>
          </cell>
          <cell r="S1253">
            <v>0</v>
          </cell>
          <cell r="V1253" t="str">
            <v>내선</v>
          </cell>
          <cell r="W1253">
            <v>0.5575</v>
          </cell>
        </row>
        <row r="1254">
          <cell r="A1254">
            <v>1254</v>
          </cell>
          <cell r="C1254" t="str">
            <v>VER-TEE (H.D.G)</v>
          </cell>
          <cell r="D1254" t="str">
            <v>300W×100H</v>
          </cell>
          <cell r="E1254" t="str">
            <v>EA</v>
          </cell>
          <cell r="S1254">
            <v>0</v>
          </cell>
          <cell r="V1254" t="str">
            <v>내선</v>
          </cell>
          <cell r="W1254">
            <v>0.58750000000000002</v>
          </cell>
        </row>
        <row r="1255">
          <cell r="A1255">
            <v>1255</v>
          </cell>
          <cell r="S1255" t="str">
            <v/>
          </cell>
        </row>
        <row r="1256">
          <cell r="A1256">
            <v>1256</v>
          </cell>
          <cell r="C1256" t="str">
            <v>HOR-CROSS (H.D.G)</v>
          </cell>
          <cell r="D1256" t="str">
            <v>150W×100H</v>
          </cell>
          <cell r="E1256" t="str">
            <v>EA</v>
          </cell>
          <cell r="S1256">
            <v>0</v>
          </cell>
          <cell r="V1256" t="str">
            <v>내선</v>
          </cell>
          <cell r="W1256">
            <v>0.22500000000000001</v>
          </cell>
        </row>
        <row r="1257">
          <cell r="A1257">
            <v>1257</v>
          </cell>
          <cell r="C1257" t="str">
            <v>HOR-CROSS (H.D.G)</v>
          </cell>
          <cell r="D1257" t="str">
            <v>150W×150H</v>
          </cell>
          <cell r="E1257" t="str">
            <v>EA</v>
          </cell>
          <cell r="S1257">
            <v>0</v>
          </cell>
          <cell r="V1257" t="str">
            <v>내선</v>
          </cell>
          <cell r="W1257">
            <v>0.22500000000000001</v>
          </cell>
        </row>
        <row r="1258">
          <cell r="A1258">
            <v>1258</v>
          </cell>
          <cell r="C1258" t="str">
            <v>HOR-CROSS (H.D.G)</v>
          </cell>
          <cell r="D1258" t="str">
            <v>200W×100H</v>
          </cell>
          <cell r="E1258" t="str">
            <v>EA</v>
          </cell>
          <cell r="J1258">
            <v>879</v>
          </cell>
          <cell r="K1258">
            <v>24900</v>
          </cell>
          <cell r="S1258">
            <v>24900</v>
          </cell>
          <cell r="V1258" t="str">
            <v>내선</v>
          </cell>
          <cell r="W1258">
            <v>0.22500000000000001</v>
          </cell>
        </row>
        <row r="1259">
          <cell r="A1259">
            <v>1259</v>
          </cell>
          <cell r="C1259" t="str">
            <v>HOR-CROSS (H.D.G)</v>
          </cell>
          <cell r="D1259" t="str">
            <v>200W×150H</v>
          </cell>
          <cell r="E1259" t="str">
            <v>EA</v>
          </cell>
          <cell r="S1259">
            <v>0</v>
          </cell>
          <cell r="V1259" t="str">
            <v>내선</v>
          </cell>
          <cell r="W1259">
            <v>0.22500000000000001</v>
          </cell>
        </row>
        <row r="1260">
          <cell r="A1260">
            <v>1260</v>
          </cell>
          <cell r="C1260" t="str">
            <v>HOR-CROSS (H.D.G)</v>
          </cell>
          <cell r="D1260" t="str">
            <v>300W×100H</v>
          </cell>
          <cell r="E1260" t="str">
            <v>EA</v>
          </cell>
          <cell r="J1260">
            <v>879</v>
          </cell>
          <cell r="K1260">
            <v>27200</v>
          </cell>
          <cell r="S1260">
            <v>27200</v>
          </cell>
          <cell r="V1260" t="str">
            <v>내선</v>
          </cell>
          <cell r="W1260">
            <v>0.28499999999999998</v>
          </cell>
        </row>
        <row r="1261">
          <cell r="A1261">
            <v>1261</v>
          </cell>
          <cell r="C1261" t="str">
            <v>HOR-CROSS (H.D.G)</v>
          </cell>
          <cell r="D1261" t="str">
            <v>300W×150H</v>
          </cell>
          <cell r="E1261" t="str">
            <v>EA</v>
          </cell>
          <cell r="S1261">
            <v>0</v>
          </cell>
          <cell r="V1261" t="str">
            <v>내선</v>
          </cell>
          <cell r="W1261">
            <v>0.28499999999999998</v>
          </cell>
        </row>
        <row r="1262">
          <cell r="A1262">
            <v>1262</v>
          </cell>
          <cell r="C1262" t="str">
            <v>HOR-CROSS (H.D.G)</v>
          </cell>
          <cell r="D1262" t="str">
            <v>450W×100H</v>
          </cell>
          <cell r="E1262" t="str">
            <v>EA</v>
          </cell>
          <cell r="J1262">
            <v>879</v>
          </cell>
          <cell r="K1262">
            <v>31300</v>
          </cell>
          <cell r="S1262">
            <v>31300</v>
          </cell>
          <cell r="V1262" t="str">
            <v>내선</v>
          </cell>
          <cell r="W1262">
            <v>0.33500000000000002</v>
          </cell>
        </row>
        <row r="1263">
          <cell r="A1263">
            <v>1263</v>
          </cell>
          <cell r="C1263" t="str">
            <v>HOR-CROSS (H.D.G)</v>
          </cell>
          <cell r="D1263" t="str">
            <v>400W×150H</v>
          </cell>
          <cell r="E1263" t="str">
            <v>EA</v>
          </cell>
          <cell r="S1263">
            <v>0</v>
          </cell>
          <cell r="V1263" t="str">
            <v>내선</v>
          </cell>
          <cell r="W1263">
            <v>0.33500000000000002</v>
          </cell>
        </row>
        <row r="1264">
          <cell r="A1264">
            <v>1264</v>
          </cell>
          <cell r="C1264" t="str">
            <v>HOR-CROSS (H.D.G)</v>
          </cell>
          <cell r="D1264" t="str">
            <v>500W×100H</v>
          </cell>
          <cell r="E1264" t="str">
            <v>EA</v>
          </cell>
          <cell r="S1264">
            <v>0</v>
          </cell>
          <cell r="V1264" t="str">
            <v>내선</v>
          </cell>
          <cell r="W1264">
            <v>0.44500000000000001</v>
          </cell>
        </row>
        <row r="1265">
          <cell r="A1265">
            <v>1265</v>
          </cell>
          <cell r="C1265" t="str">
            <v>HOR-CROSS (H.D.G)</v>
          </cell>
          <cell r="D1265" t="str">
            <v>500W×150H</v>
          </cell>
          <cell r="E1265" t="str">
            <v>EA</v>
          </cell>
          <cell r="S1265">
            <v>0</v>
          </cell>
          <cell r="V1265" t="str">
            <v>내선</v>
          </cell>
          <cell r="W1265">
            <v>0.44500000000000001</v>
          </cell>
        </row>
        <row r="1266">
          <cell r="A1266">
            <v>1266</v>
          </cell>
          <cell r="C1266" t="str">
            <v>HOR-CROSS (H.D.G)</v>
          </cell>
          <cell r="D1266" t="str">
            <v>600W×100H</v>
          </cell>
          <cell r="E1266" t="str">
            <v>EA</v>
          </cell>
          <cell r="J1266">
            <v>879</v>
          </cell>
          <cell r="K1266">
            <v>36100</v>
          </cell>
          <cell r="S1266">
            <v>36100</v>
          </cell>
          <cell r="V1266" t="str">
            <v>내선</v>
          </cell>
          <cell r="W1266">
            <v>0.52</v>
          </cell>
        </row>
        <row r="1267">
          <cell r="A1267">
            <v>1267</v>
          </cell>
          <cell r="C1267" t="str">
            <v>HOR-CROSS (H.D.G)</v>
          </cell>
          <cell r="D1267" t="str">
            <v>600W×150H</v>
          </cell>
          <cell r="E1267" t="str">
            <v>EA</v>
          </cell>
          <cell r="S1267">
            <v>0</v>
          </cell>
          <cell r="V1267" t="str">
            <v>내선</v>
          </cell>
          <cell r="W1267">
            <v>0.52</v>
          </cell>
        </row>
        <row r="1268">
          <cell r="A1268">
            <v>1268</v>
          </cell>
          <cell r="C1268" t="str">
            <v>REDUCER (H.D.G)</v>
          </cell>
          <cell r="D1268" t="str">
            <v>750×600W×100H</v>
          </cell>
          <cell r="E1268" t="str">
            <v>EA</v>
          </cell>
          <cell r="S1268">
            <v>0</v>
          </cell>
          <cell r="V1268" t="str">
            <v>내선</v>
          </cell>
          <cell r="W1268">
            <v>0.22500000000000001</v>
          </cell>
        </row>
        <row r="1269">
          <cell r="A1269">
            <v>1269</v>
          </cell>
          <cell r="C1269" t="str">
            <v>REDUCER (H.D.G)</v>
          </cell>
          <cell r="D1269" t="str">
            <v>600×500W×100H</v>
          </cell>
          <cell r="E1269" t="str">
            <v>EA</v>
          </cell>
          <cell r="S1269">
            <v>0</v>
          </cell>
          <cell r="V1269" t="str">
            <v>내선</v>
          </cell>
          <cell r="W1269">
            <v>0.22500000000000001</v>
          </cell>
        </row>
        <row r="1270">
          <cell r="A1270">
            <v>1270</v>
          </cell>
          <cell r="C1270" t="str">
            <v>REDUCER (H.D.G)</v>
          </cell>
          <cell r="D1270" t="str">
            <v>600×500W×150H</v>
          </cell>
          <cell r="E1270" t="str">
            <v>EA</v>
          </cell>
          <cell r="S1270">
            <v>0</v>
          </cell>
          <cell r="V1270" t="str">
            <v>내선</v>
          </cell>
          <cell r="W1270">
            <v>0.22500000000000001</v>
          </cell>
        </row>
        <row r="1271">
          <cell r="A1271">
            <v>1271</v>
          </cell>
          <cell r="C1271" t="str">
            <v>REDUCER (H.D.G)</v>
          </cell>
          <cell r="D1271" t="str">
            <v>600×400W×100H</v>
          </cell>
          <cell r="E1271" t="str">
            <v>EA</v>
          </cell>
          <cell r="S1271">
            <v>0</v>
          </cell>
          <cell r="V1271" t="str">
            <v>내선</v>
          </cell>
          <cell r="W1271">
            <v>0.22500000000000001</v>
          </cell>
        </row>
        <row r="1272">
          <cell r="A1272">
            <v>1272</v>
          </cell>
          <cell r="C1272" t="str">
            <v>REDUCER (H.D.G)</v>
          </cell>
          <cell r="D1272" t="str">
            <v>600×400W×150H</v>
          </cell>
          <cell r="E1272" t="str">
            <v>EA</v>
          </cell>
          <cell r="S1272">
            <v>0</v>
          </cell>
          <cell r="V1272" t="str">
            <v>내선</v>
          </cell>
          <cell r="W1272">
            <v>0.22500000000000001</v>
          </cell>
        </row>
        <row r="1273">
          <cell r="A1273">
            <v>1273</v>
          </cell>
          <cell r="C1273" t="str">
            <v>REDUCER (H.D.G)</v>
          </cell>
          <cell r="D1273" t="str">
            <v>600×300W×100H</v>
          </cell>
          <cell r="E1273" t="str">
            <v>EA</v>
          </cell>
          <cell r="S1273">
            <v>0</v>
          </cell>
          <cell r="V1273" t="str">
            <v>내선</v>
          </cell>
          <cell r="W1273">
            <v>0.28499999999999998</v>
          </cell>
        </row>
        <row r="1274">
          <cell r="A1274">
            <v>1274</v>
          </cell>
          <cell r="C1274" t="str">
            <v>REDUCER (H.D.G)</v>
          </cell>
          <cell r="D1274" t="str">
            <v>600×300W×150H</v>
          </cell>
          <cell r="E1274" t="str">
            <v>EA</v>
          </cell>
          <cell r="S1274">
            <v>0</v>
          </cell>
          <cell r="V1274" t="str">
            <v>내선</v>
          </cell>
          <cell r="W1274">
            <v>0.28499999999999998</v>
          </cell>
        </row>
        <row r="1275">
          <cell r="A1275">
            <v>1275</v>
          </cell>
          <cell r="C1275" t="str">
            <v>REDUCER (H.D.G)</v>
          </cell>
          <cell r="D1275" t="str">
            <v>600×200W×100H</v>
          </cell>
          <cell r="E1275" t="str">
            <v>EA</v>
          </cell>
          <cell r="S1275">
            <v>0</v>
          </cell>
          <cell r="V1275" t="str">
            <v>내선</v>
          </cell>
          <cell r="W1275">
            <v>0.33500000000000002</v>
          </cell>
        </row>
        <row r="1276">
          <cell r="A1276">
            <v>1276</v>
          </cell>
          <cell r="C1276" t="str">
            <v>REDUCER (H.D.G)</v>
          </cell>
          <cell r="D1276" t="str">
            <v>600×200W×150H</v>
          </cell>
          <cell r="E1276" t="str">
            <v>EA</v>
          </cell>
          <cell r="S1276">
            <v>0</v>
          </cell>
          <cell r="V1276" t="str">
            <v>내선</v>
          </cell>
          <cell r="W1276">
            <v>0.33500000000000002</v>
          </cell>
        </row>
        <row r="1277">
          <cell r="A1277">
            <v>1277</v>
          </cell>
          <cell r="C1277" t="str">
            <v>REDUCER (H.D.G)</v>
          </cell>
          <cell r="D1277" t="str">
            <v>600×150W×100H</v>
          </cell>
          <cell r="E1277" t="str">
            <v>EA</v>
          </cell>
          <cell r="S1277">
            <v>0</v>
          </cell>
          <cell r="V1277" t="str">
            <v>내선</v>
          </cell>
          <cell r="W1277">
            <v>0.44500000000000001</v>
          </cell>
        </row>
        <row r="1278">
          <cell r="A1278">
            <v>1278</v>
          </cell>
          <cell r="C1278" t="str">
            <v>REDUCER (H.D.G)</v>
          </cell>
          <cell r="D1278" t="str">
            <v>600×150W×150H</v>
          </cell>
          <cell r="E1278" t="str">
            <v>EA</v>
          </cell>
          <cell r="S1278">
            <v>0</v>
          </cell>
          <cell r="V1278" t="str">
            <v>내선</v>
          </cell>
          <cell r="W1278">
            <v>0.44500000000000001</v>
          </cell>
        </row>
        <row r="1279">
          <cell r="A1279">
            <v>1279</v>
          </cell>
          <cell r="C1279" t="str">
            <v>REDUCER (H.D.G)</v>
          </cell>
          <cell r="D1279" t="str">
            <v>300×150W×100H</v>
          </cell>
          <cell r="E1279" t="str">
            <v>EA</v>
          </cell>
          <cell r="S1279">
            <v>0</v>
          </cell>
          <cell r="V1279" t="str">
            <v>내선</v>
          </cell>
          <cell r="W1279">
            <v>0.52</v>
          </cell>
        </row>
        <row r="1280">
          <cell r="A1280">
            <v>1280</v>
          </cell>
          <cell r="C1280" t="str">
            <v>REDUCER (H.D.G)</v>
          </cell>
          <cell r="D1280" t="str">
            <v>300×150W×150H</v>
          </cell>
          <cell r="E1280" t="str">
            <v>EA</v>
          </cell>
          <cell r="S1280">
            <v>0</v>
          </cell>
          <cell r="V1280" t="str">
            <v>내선</v>
          </cell>
          <cell r="W1280">
            <v>0.52</v>
          </cell>
        </row>
        <row r="1281">
          <cell r="A1281">
            <v>1281</v>
          </cell>
          <cell r="C1281" t="str">
            <v>REDUCER (H.D.G)</v>
          </cell>
          <cell r="D1281" t="str">
            <v>400×200W×100H</v>
          </cell>
          <cell r="E1281" t="str">
            <v>EA</v>
          </cell>
          <cell r="S1281">
            <v>0</v>
          </cell>
          <cell r="V1281" t="str">
            <v>내선</v>
          </cell>
          <cell r="W1281">
            <v>0.44500000000000001</v>
          </cell>
        </row>
        <row r="1282">
          <cell r="A1282">
            <v>1282</v>
          </cell>
          <cell r="C1282" t="str">
            <v>STRAIGHT-COV.(H.D.G)</v>
          </cell>
          <cell r="D1282" t="str">
            <v>150W</v>
          </cell>
          <cell r="E1282" t="str">
            <v>EA</v>
          </cell>
          <cell r="J1282">
            <v>881</v>
          </cell>
          <cell r="K1282">
            <v>5170</v>
          </cell>
          <cell r="S1282">
            <v>5170</v>
          </cell>
        </row>
        <row r="1283">
          <cell r="A1283">
            <v>1283</v>
          </cell>
          <cell r="C1283" t="str">
            <v>STRAIGHT-COV.(H.D.G)</v>
          </cell>
          <cell r="D1283" t="str">
            <v>200W</v>
          </cell>
          <cell r="E1283" t="str">
            <v>EA</v>
          </cell>
          <cell r="J1283">
            <v>881</v>
          </cell>
          <cell r="K1283">
            <v>6990</v>
          </cell>
          <cell r="S1283">
            <v>6990</v>
          </cell>
        </row>
        <row r="1284">
          <cell r="A1284">
            <v>1284</v>
          </cell>
          <cell r="C1284" t="str">
            <v>STRAIGHT-COV.(H.D.G)</v>
          </cell>
          <cell r="D1284" t="str">
            <v>300W</v>
          </cell>
          <cell r="E1284" t="str">
            <v>EA</v>
          </cell>
          <cell r="J1284">
            <v>881</v>
          </cell>
          <cell r="K1284">
            <v>10340</v>
          </cell>
          <cell r="S1284">
            <v>10340</v>
          </cell>
        </row>
        <row r="1285">
          <cell r="A1285">
            <v>1285</v>
          </cell>
          <cell r="C1285" t="str">
            <v>STRAIGHT-COV.(H.D.G)</v>
          </cell>
          <cell r="D1285" t="str">
            <v>400W</v>
          </cell>
          <cell r="E1285" t="str">
            <v>EA</v>
          </cell>
          <cell r="J1285">
            <v>881</v>
          </cell>
          <cell r="K1285">
            <v>14840</v>
          </cell>
          <cell r="S1285">
            <v>14840</v>
          </cell>
        </row>
        <row r="1286">
          <cell r="A1286">
            <v>1286</v>
          </cell>
          <cell r="C1286" t="str">
            <v>STRAIGHT-COV.(H.D.G)</v>
          </cell>
          <cell r="D1286" t="str">
            <v>500W</v>
          </cell>
          <cell r="E1286" t="str">
            <v>EA</v>
          </cell>
          <cell r="J1286">
            <v>881</v>
          </cell>
          <cell r="K1286">
            <v>20300</v>
          </cell>
          <cell r="S1286">
            <v>20300</v>
          </cell>
        </row>
        <row r="1287">
          <cell r="A1287">
            <v>1287</v>
          </cell>
          <cell r="C1287" t="str">
            <v>STRAIGHT-COV.(H.D.G)</v>
          </cell>
          <cell r="D1287" t="str">
            <v>600W</v>
          </cell>
          <cell r="E1287" t="str">
            <v>EA</v>
          </cell>
          <cell r="J1287">
            <v>881</v>
          </cell>
          <cell r="K1287">
            <v>23990</v>
          </cell>
          <cell r="S1287">
            <v>23990</v>
          </cell>
        </row>
        <row r="1288">
          <cell r="A1288">
            <v>1288</v>
          </cell>
          <cell r="C1288" t="str">
            <v>U-CHANEL</v>
          </cell>
          <cell r="D1288" t="str">
            <v>41×41×2.6 t</v>
          </cell>
          <cell r="E1288" t="str">
            <v>m</v>
          </cell>
          <cell r="J1288">
            <v>878</v>
          </cell>
          <cell r="K1288">
            <v>3000</v>
          </cell>
          <cell r="S1288">
            <v>3000</v>
          </cell>
        </row>
        <row r="1289">
          <cell r="A1289">
            <v>1289</v>
          </cell>
          <cell r="C1289" t="str">
            <v>Bracket(Heavy Duty)</v>
          </cell>
          <cell r="D1289" t="str">
            <v>L 160</v>
          </cell>
          <cell r="E1289" t="str">
            <v>EA</v>
          </cell>
          <cell r="J1289">
            <v>881</v>
          </cell>
          <cell r="K1289">
            <v>6740</v>
          </cell>
          <cell r="S1289">
            <v>6740</v>
          </cell>
          <cell r="V1289" t="str">
            <v>내선</v>
          </cell>
          <cell r="W1289">
            <v>0.16</v>
          </cell>
          <cell r="X1289" t="str">
            <v>보인</v>
          </cell>
          <cell r="Y1289">
            <v>7.1999999999999995E-2</v>
          </cell>
        </row>
        <row r="1290">
          <cell r="A1290">
            <v>1290</v>
          </cell>
          <cell r="C1290" t="str">
            <v>Bracket(Heavy Duty)</v>
          </cell>
          <cell r="D1290" t="str">
            <v>L 210</v>
          </cell>
          <cell r="E1290" t="str">
            <v>EA</v>
          </cell>
          <cell r="J1290">
            <v>881</v>
          </cell>
          <cell r="K1290">
            <v>7220</v>
          </cell>
          <cell r="S1290">
            <v>7220</v>
          </cell>
          <cell r="V1290" t="str">
            <v>내선</v>
          </cell>
          <cell r="W1290">
            <v>0.16</v>
          </cell>
          <cell r="X1290" t="str">
            <v>보인</v>
          </cell>
          <cell r="Y1290">
            <v>7.1999999999999995E-2</v>
          </cell>
        </row>
        <row r="1291">
          <cell r="A1291">
            <v>1291</v>
          </cell>
          <cell r="C1291" t="str">
            <v>Bracket(Heavy Duty)</v>
          </cell>
          <cell r="D1291" t="str">
            <v>L 310</v>
          </cell>
          <cell r="E1291" t="str">
            <v>EA</v>
          </cell>
          <cell r="J1291">
            <v>881</v>
          </cell>
          <cell r="K1291">
            <v>8570</v>
          </cell>
          <cell r="S1291">
            <v>8570</v>
          </cell>
          <cell r="V1291" t="str">
            <v>내선</v>
          </cell>
          <cell r="W1291">
            <v>0.16</v>
          </cell>
          <cell r="X1291" t="str">
            <v>보인</v>
          </cell>
          <cell r="Y1291">
            <v>7.1999999999999995E-2</v>
          </cell>
        </row>
        <row r="1292">
          <cell r="A1292">
            <v>1292</v>
          </cell>
          <cell r="C1292" t="str">
            <v>Bracket(Heavy Duty)</v>
          </cell>
          <cell r="D1292" t="str">
            <v>L 410</v>
          </cell>
          <cell r="E1292" t="str">
            <v>EA</v>
          </cell>
          <cell r="J1292">
            <v>881</v>
          </cell>
          <cell r="K1292">
            <v>10030</v>
          </cell>
          <cell r="S1292">
            <v>10030</v>
          </cell>
          <cell r="V1292" t="str">
            <v>내선</v>
          </cell>
          <cell r="W1292">
            <v>0.16</v>
          </cell>
          <cell r="X1292" t="str">
            <v>보인</v>
          </cell>
          <cell r="Y1292">
            <v>7.1999999999999995E-2</v>
          </cell>
        </row>
        <row r="1293">
          <cell r="A1293">
            <v>1293</v>
          </cell>
          <cell r="C1293" t="str">
            <v>Bracket(Heavy Duty)</v>
          </cell>
          <cell r="D1293" t="str">
            <v>L 510</v>
          </cell>
          <cell r="E1293" t="str">
            <v>EA</v>
          </cell>
          <cell r="J1293">
            <v>881</v>
          </cell>
          <cell r="K1293">
            <v>11850</v>
          </cell>
          <cell r="S1293">
            <v>11850</v>
          </cell>
          <cell r="V1293" t="str">
            <v>내선</v>
          </cell>
          <cell r="W1293">
            <v>0.16</v>
          </cell>
          <cell r="X1293" t="str">
            <v>보인</v>
          </cell>
          <cell r="Y1293">
            <v>7.1999999999999995E-2</v>
          </cell>
        </row>
        <row r="1294">
          <cell r="A1294">
            <v>1294</v>
          </cell>
          <cell r="C1294" t="str">
            <v>Bracket(Heavy Duty)</v>
          </cell>
          <cell r="D1294" t="str">
            <v>L 610</v>
          </cell>
          <cell r="E1294" t="str">
            <v>EA</v>
          </cell>
          <cell r="J1294">
            <v>881</v>
          </cell>
          <cell r="K1294">
            <v>13870</v>
          </cell>
          <cell r="S1294">
            <v>13870</v>
          </cell>
          <cell r="V1294" t="str">
            <v>내선</v>
          </cell>
          <cell r="W1294">
            <v>0.16</v>
          </cell>
          <cell r="X1294" t="str">
            <v>보인</v>
          </cell>
          <cell r="Y1294">
            <v>7.1999999999999995E-2</v>
          </cell>
        </row>
        <row r="1295">
          <cell r="A1295">
            <v>1295</v>
          </cell>
          <cell r="C1295" t="str">
            <v>홀드다운 크램프</v>
          </cell>
          <cell r="E1295" t="str">
            <v>EA</v>
          </cell>
          <cell r="S1295">
            <v>0</v>
          </cell>
        </row>
        <row r="1296">
          <cell r="A1296">
            <v>1296</v>
          </cell>
          <cell r="C1296" t="str">
            <v>SPRING NUT</v>
          </cell>
          <cell r="D1296" t="str">
            <v>3/8inch 1/2inch</v>
          </cell>
          <cell r="E1296" t="str">
            <v>EA</v>
          </cell>
          <cell r="S1296">
            <v>0</v>
          </cell>
        </row>
        <row r="1297">
          <cell r="A1297">
            <v>1297</v>
          </cell>
          <cell r="C1297" t="str">
            <v>SHANK BOLT &amp; NUT</v>
          </cell>
          <cell r="D1297" t="str">
            <v>3/8"×19L</v>
          </cell>
          <cell r="E1297" t="str">
            <v>EA</v>
          </cell>
          <cell r="L1297" t="str">
            <v>(주)동명 ENG.</v>
          </cell>
          <cell r="M1297">
            <v>100</v>
          </cell>
          <cell r="S1297">
            <v>100</v>
          </cell>
        </row>
        <row r="1298">
          <cell r="A1298">
            <v>1298</v>
          </cell>
          <cell r="C1298" t="str">
            <v>SPRING NUT</v>
          </cell>
          <cell r="D1298" t="str">
            <v>W/BOLT,WASHER 3/8"</v>
          </cell>
          <cell r="E1298" t="str">
            <v>EA</v>
          </cell>
          <cell r="L1298" t="str">
            <v>(주)동명 ENG.</v>
          </cell>
          <cell r="M1298">
            <v>450</v>
          </cell>
          <cell r="S1298">
            <v>450</v>
          </cell>
        </row>
        <row r="1299">
          <cell r="A1299">
            <v>1299</v>
          </cell>
          <cell r="C1299" t="str">
            <v>SPRING NUT</v>
          </cell>
          <cell r="D1299" t="str">
            <v>W/BOLT,WASHER 1/2"</v>
          </cell>
          <cell r="E1299" t="str">
            <v>EA</v>
          </cell>
          <cell r="L1299" t="str">
            <v>(주)동명 ENG.</v>
          </cell>
          <cell r="M1299">
            <v>500</v>
          </cell>
          <cell r="S1299">
            <v>500</v>
          </cell>
        </row>
        <row r="1300">
          <cell r="A1300">
            <v>1300</v>
          </cell>
          <cell r="C1300" t="str">
            <v>SET ANCHOR</v>
          </cell>
          <cell r="D1300" t="str">
            <v>3/8"</v>
          </cell>
          <cell r="E1300" t="str">
            <v>EA</v>
          </cell>
          <cell r="L1300" t="str">
            <v>(주)동명 ENG.</v>
          </cell>
          <cell r="M1300">
            <v>170</v>
          </cell>
          <cell r="S1300">
            <v>170</v>
          </cell>
        </row>
        <row r="1301">
          <cell r="A1301">
            <v>1301</v>
          </cell>
          <cell r="C1301" t="str">
            <v>STRONG ANCHOR</v>
          </cell>
          <cell r="D1301" t="str">
            <v>3/8"</v>
          </cell>
          <cell r="E1301" t="str">
            <v>EA</v>
          </cell>
          <cell r="L1301" t="str">
            <v>(주)동명 ENG.</v>
          </cell>
          <cell r="M1301">
            <v>120</v>
          </cell>
          <cell r="S1301">
            <v>120</v>
          </cell>
        </row>
        <row r="1302">
          <cell r="A1302">
            <v>1302</v>
          </cell>
          <cell r="C1302" t="str">
            <v>THREAD ROD</v>
          </cell>
          <cell r="D1302" t="str">
            <v>3/8"</v>
          </cell>
          <cell r="E1302" t="str">
            <v>m</v>
          </cell>
          <cell r="L1302" t="str">
            <v>(주)동명 ENG.</v>
          </cell>
          <cell r="M1302">
            <v>500</v>
          </cell>
          <cell r="S1302">
            <v>500</v>
          </cell>
        </row>
        <row r="1303">
          <cell r="A1303">
            <v>1303</v>
          </cell>
          <cell r="C1303" t="str">
            <v>SQUARE WASHER</v>
          </cell>
          <cell r="D1303" t="str">
            <v>φ 11</v>
          </cell>
          <cell r="E1303" t="str">
            <v>EA</v>
          </cell>
          <cell r="L1303" t="str">
            <v>(주)동명 ENG.</v>
          </cell>
          <cell r="M1303">
            <v>200</v>
          </cell>
          <cell r="S1303">
            <v>200</v>
          </cell>
        </row>
        <row r="1304">
          <cell r="A1304">
            <v>1304</v>
          </cell>
          <cell r="C1304" t="str">
            <v>HEX H.B/NUT</v>
          </cell>
          <cell r="D1304" t="str">
            <v>W/WASHER 3/8"</v>
          </cell>
          <cell r="E1304" t="str">
            <v>SET</v>
          </cell>
          <cell r="L1304" t="str">
            <v>(주)동명 ENG.</v>
          </cell>
          <cell r="M1304">
            <v>60</v>
          </cell>
          <cell r="S1304">
            <v>60</v>
          </cell>
        </row>
        <row r="1305">
          <cell r="A1305">
            <v>1305</v>
          </cell>
          <cell r="C1305" t="str">
            <v>VARIABLE BRACKET</v>
          </cell>
          <cell r="D1305" t="str">
            <v>L 200</v>
          </cell>
          <cell r="E1305" t="str">
            <v>SET</v>
          </cell>
          <cell r="J1305">
            <v>881</v>
          </cell>
          <cell r="K1305">
            <v>16840</v>
          </cell>
          <cell r="S1305">
            <v>16840</v>
          </cell>
          <cell r="V1305" t="str">
            <v>내선</v>
          </cell>
          <cell r="W1305">
            <v>0.16</v>
          </cell>
          <cell r="X1305" t="str">
            <v>보인</v>
          </cell>
          <cell r="Y1305">
            <v>7.1999999999999995E-2</v>
          </cell>
        </row>
        <row r="1306">
          <cell r="A1306">
            <v>1306</v>
          </cell>
          <cell r="C1306" t="str">
            <v>VARIABLE BRACKET</v>
          </cell>
          <cell r="D1306" t="str">
            <v>L 250</v>
          </cell>
          <cell r="E1306" t="str">
            <v>SET</v>
          </cell>
          <cell r="J1306">
            <v>881</v>
          </cell>
          <cell r="K1306">
            <v>17740</v>
          </cell>
          <cell r="S1306">
            <v>17740</v>
          </cell>
          <cell r="V1306" t="str">
            <v>내선</v>
          </cell>
          <cell r="W1306">
            <v>0.16</v>
          </cell>
          <cell r="X1306" t="str">
            <v>보인</v>
          </cell>
          <cell r="Y1306">
            <v>7.1999999999999995E-2</v>
          </cell>
        </row>
        <row r="1307">
          <cell r="A1307">
            <v>1307</v>
          </cell>
          <cell r="C1307" t="str">
            <v>VARIABLE BRACKET</v>
          </cell>
          <cell r="D1307" t="str">
            <v>L 350</v>
          </cell>
          <cell r="E1307" t="str">
            <v>SET</v>
          </cell>
          <cell r="J1307">
            <v>881</v>
          </cell>
          <cell r="K1307">
            <v>18950</v>
          </cell>
          <cell r="S1307">
            <v>18950</v>
          </cell>
          <cell r="V1307" t="str">
            <v>내선</v>
          </cell>
          <cell r="W1307">
            <v>0.16</v>
          </cell>
          <cell r="X1307" t="str">
            <v>보인</v>
          </cell>
          <cell r="Y1307">
            <v>7.1999999999999995E-2</v>
          </cell>
        </row>
        <row r="1308">
          <cell r="A1308">
            <v>1308</v>
          </cell>
          <cell r="C1308" t="str">
            <v>VARIABLE BRACKET</v>
          </cell>
          <cell r="D1308" t="str">
            <v>L 450</v>
          </cell>
          <cell r="E1308" t="str">
            <v>SET</v>
          </cell>
          <cell r="J1308">
            <v>881</v>
          </cell>
          <cell r="K1308">
            <v>20480</v>
          </cell>
          <cell r="S1308">
            <v>20480</v>
          </cell>
          <cell r="V1308" t="str">
            <v>내선</v>
          </cell>
          <cell r="W1308">
            <v>0.16</v>
          </cell>
          <cell r="X1308" t="str">
            <v>보인</v>
          </cell>
          <cell r="Y1308">
            <v>7.1999999999999995E-2</v>
          </cell>
        </row>
        <row r="1309">
          <cell r="A1309">
            <v>1309</v>
          </cell>
          <cell r="C1309" t="str">
            <v>VARIABLE BRACKET</v>
          </cell>
          <cell r="D1309" t="str">
            <v>L 550</v>
          </cell>
          <cell r="E1309" t="str">
            <v>SET</v>
          </cell>
          <cell r="J1309">
            <v>881</v>
          </cell>
          <cell r="K1309">
            <v>23060</v>
          </cell>
          <cell r="S1309">
            <v>23060</v>
          </cell>
          <cell r="V1309" t="str">
            <v>내선</v>
          </cell>
          <cell r="W1309">
            <v>0.16</v>
          </cell>
          <cell r="X1309" t="str">
            <v>보인</v>
          </cell>
          <cell r="Y1309">
            <v>7.1999999999999995E-2</v>
          </cell>
        </row>
        <row r="1310">
          <cell r="A1310">
            <v>1310</v>
          </cell>
          <cell r="C1310" t="str">
            <v>VARIABLE BRACKET</v>
          </cell>
          <cell r="D1310" t="str">
            <v>L 650</v>
          </cell>
          <cell r="E1310" t="str">
            <v>SET</v>
          </cell>
          <cell r="J1310">
            <v>881</v>
          </cell>
          <cell r="K1310">
            <v>25920</v>
          </cell>
          <cell r="S1310">
            <v>25920</v>
          </cell>
          <cell r="V1310" t="str">
            <v>내선</v>
          </cell>
          <cell r="W1310">
            <v>0.16</v>
          </cell>
          <cell r="X1310" t="str">
            <v>보인</v>
          </cell>
          <cell r="Y1310">
            <v>7.1999999999999995E-2</v>
          </cell>
        </row>
        <row r="1311">
          <cell r="A1311">
            <v>1311</v>
          </cell>
          <cell r="C1311" t="str">
            <v>RACE WAY BODY</v>
          </cell>
          <cell r="D1311" t="str">
            <v>40×40</v>
          </cell>
          <cell r="E1311" t="str">
            <v>m</v>
          </cell>
          <cell r="J1311">
            <v>881</v>
          </cell>
          <cell r="K1311">
            <v>2450</v>
          </cell>
          <cell r="S1311">
            <v>2450</v>
          </cell>
          <cell r="V1311" t="str">
            <v>내선</v>
          </cell>
          <cell r="W1311">
            <v>0.15</v>
          </cell>
        </row>
        <row r="1312">
          <cell r="A1312">
            <v>1312</v>
          </cell>
          <cell r="C1312" t="str">
            <v>RACE WAY BODY</v>
          </cell>
          <cell r="D1312" t="str">
            <v>70×40</v>
          </cell>
          <cell r="E1312" t="str">
            <v>m</v>
          </cell>
          <cell r="J1312">
            <v>881</v>
          </cell>
          <cell r="K1312">
            <v>2940</v>
          </cell>
          <cell r="S1312">
            <v>2940</v>
          </cell>
          <cell r="V1312" t="str">
            <v>내선</v>
          </cell>
          <cell r="W1312">
            <v>0.2</v>
          </cell>
        </row>
        <row r="1313">
          <cell r="A1313">
            <v>1313</v>
          </cell>
          <cell r="C1313" t="str">
            <v>RACE WAY COVER</v>
          </cell>
          <cell r="D1313" t="str">
            <v>40×40</v>
          </cell>
          <cell r="E1313" t="str">
            <v>m</v>
          </cell>
          <cell r="J1313">
            <v>881</v>
          </cell>
          <cell r="K1313">
            <v>890</v>
          </cell>
          <cell r="S1313">
            <v>890</v>
          </cell>
        </row>
        <row r="1314">
          <cell r="A1314">
            <v>1314</v>
          </cell>
          <cell r="C1314" t="str">
            <v>RACE WAY COVER</v>
          </cell>
          <cell r="D1314" t="str">
            <v>70×40</v>
          </cell>
          <cell r="E1314" t="str">
            <v>m</v>
          </cell>
          <cell r="J1314">
            <v>881</v>
          </cell>
          <cell r="K1314">
            <v>1350</v>
          </cell>
          <cell r="S1314">
            <v>1350</v>
          </cell>
        </row>
        <row r="1315">
          <cell r="A1315">
            <v>1315</v>
          </cell>
          <cell r="S1315" t="str">
            <v/>
          </cell>
        </row>
        <row r="1316">
          <cell r="A1316">
            <v>1316</v>
          </cell>
          <cell r="C1316" t="str">
            <v>RACE WAY JOIVER</v>
          </cell>
          <cell r="D1316" t="str">
            <v>40×40</v>
          </cell>
          <cell r="E1316" t="str">
            <v>EA</v>
          </cell>
          <cell r="H1316">
            <v>750</v>
          </cell>
          <cell r="I1316">
            <v>850</v>
          </cell>
          <cell r="S1316">
            <v>850</v>
          </cell>
        </row>
        <row r="1317">
          <cell r="A1317">
            <v>1317</v>
          </cell>
          <cell r="C1317" t="str">
            <v>RACE WAY JOIVER</v>
          </cell>
          <cell r="D1317" t="str">
            <v>70×40</v>
          </cell>
          <cell r="E1317" t="str">
            <v>EA</v>
          </cell>
          <cell r="H1317">
            <v>750</v>
          </cell>
          <cell r="I1317">
            <v>1300</v>
          </cell>
          <cell r="S1317">
            <v>1300</v>
          </cell>
        </row>
        <row r="1318">
          <cell r="A1318">
            <v>1318</v>
          </cell>
          <cell r="S1318" t="str">
            <v/>
          </cell>
        </row>
        <row r="1319">
          <cell r="A1319">
            <v>1319</v>
          </cell>
          <cell r="C1319" t="str">
            <v>RACE WAY HANGER</v>
          </cell>
          <cell r="D1319" t="str">
            <v>40×40</v>
          </cell>
          <cell r="E1319" t="str">
            <v>EA</v>
          </cell>
          <cell r="H1319">
            <v>750</v>
          </cell>
          <cell r="I1319">
            <v>850</v>
          </cell>
          <cell r="S1319">
            <v>850</v>
          </cell>
        </row>
        <row r="1320">
          <cell r="A1320">
            <v>1320</v>
          </cell>
          <cell r="C1320" t="str">
            <v>RACE WAY HANGER</v>
          </cell>
          <cell r="D1320" t="str">
            <v>70×40</v>
          </cell>
          <cell r="E1320" t="str">
            <v>EA</v>
          </cell>
          <cell r="H1320">
            <v>750</v>
          </cell>
          <cell r="I1320">
            <v>1300</v>
          </cell>
          <cell r="S1320">
            <v>1300</v>
          </cell>
        </row>
        <row r="1321">
          <cell r="A1321">
            <v>1321</v>
          </cell>
          <cell r="S1321" t="str">
            <v/>
          </cell>
        </row>
        <row r="1322">
          <cell r="A1322">
            <v>1322</v>
          </cell>
          <cell r="C1322" t="str">
            <v>RACE WAY END CAP</v>
          </cell>
          <cell r="D1322" t="str">
            <v>40×40</v>
          </cell>
          <cell r="E1322" t="str">
            <v>EA</v>
          </cell>
          <cell r="H1322">
            <v>750</v>
          </cell>
          <cell r="I1322">
            <v>650</v>
          </cell>
          <cell r="S1322">
            <v>650</v>
          </cell>
        </row>
        <row r="1323">
          <cell r="A1323">
            <v>1323</v>
          </cell>
          <cell r="C1323" t="str">
            <v>RACE WAY END CAP</v>
          </cell>
          <cell r="D1323" t="str">
            <v>70×40</v>
          </cell>
          <cell r="E1323" t="str">
            <v>EA</v>
          </cell>
          <cell r="H1323">
            <v>750</v>
          </cell>
          <cell r="I1323">
            <v>1050</v>
          </cell>
          <cell r="S1323">
            <v>1050</v>
          </cell>
        </row>
        <row r="1324">
          <cell r="A1324">
            <v>1324</v>
          </cell>
          <cell r="S1324" t="str">
            <v/>
          </cell>
        </row>
        <row r="1325">
          <cell r="A1325">
            <v>1325</v>
          </cell>
          <cell r="C1325" t="str">
            <v>RACE WAY H,V/ELBOW</v>
          </cell>
          <cell r="D1325" t="str">
            <v>40×40</v>
          </cell>
          <cell r="E1325" t="str">
            <v>EA</v>
          </cell>
          <cell r="H1325">
            <v>750</v>
          </cell>
          <cell r="I1325">
            <v>1850</v>
          </cell>
          <cell r="S1325">
            <v>1850</v>
          </cell>
        </row>
        <row r="1326">
          <cell r="A1326">
            <v>1326</v>
          </cell>
          <cell r="C1326" t="str">
            <v>RACE WAY H,V/ELBOW</v>
          </cell>
          <cell r="D1326" t="str">
            <v>70×40</v>
          </cell>
          <cell r="E1326" t="str">
            <v>EA</v>
          </cell>
          <cell r="H1326">
            <v>750</v>
          </cell>
          <cell r="I1326">
            <v>2450</v>
          </cell>
          <cell r="S1326">
            <v>2450</v>
          </cell>
        </row>
        <row r="1327">
          <cell r="A1327">
            <v>1327</v>
          </cell>
          <cell r="S1327" t="str">
            <v/>
          </cell>
        </row>
        <row r="1328">
          <cell r="A1328">
            <v>1328</v>
          </cell>
          <cell r="C1328" t="str">
            <v>RACE WAY BOX CONN.</v>
          </cell>
          <cell r="D1328" t="str">
            <v>40×40</v>
          </cell>
          <cell r="E1328" t="str">
            <v>EA</v>
          </cell>
          <cell r="H1328">
            <v>750</v>
          </cell>
          <cell r="I1328">
            <v>1050</v>
          </cell>
          <cell r="S1328">
            <v>1050</v>
          </cell>
        </row>
        <row r="1329">
          <cell r="A1329">
            <v>1329</v>
          </cell>
          <cell r="S1329" t="str">
            <v/>
          </cell>
        </row>
        <row r="1330">
          <cell r="A1330">
            <v>1330</v>
          </cell>
          <cell r="S1330" t="str">
            <v/>
          </cell>
        </row>
        <row r="1331">
          <cell r="A1331">
            <v>1331</v>
          </cell>
          <cell r="C1331" t="str">
            <v>CABLE DUCT</v>
          </cell>
          <cell r="D1331" t="str">
            <v>150W×100H</v>
          </cell>
          <cell r="E1331" t="str">
            <v>m</v>
          </cell>
          <cell r="H1331" t="str">
            <v>753(95,01)</v>
          </cell>
          <cell r="I1331">
            <v>13500</v>
          </cell>
          <cell r="S1331">
            <v>13500</v>
          </cell>
          <cell r="V1331" t="str">
            <v>내선</v>
          </cell>
          <cell r="W1331">
            <v>0.4</v>
          </cell>
        </row>
        <row r="1332">
          <cell r="A1332">
            <v>1332</v>
          </cell>
          <cell r="C1332" t="str">
            <v>CABLE DUCT</v>
          </cell>
          <cell r="D1332" t="str">
            <v>200W×100H</v>
          </cell>
          <cell r="E1332" t="str">
            <v>m</v>
          </cell>
          <cell r="H1332" t="str">
            <v>753(95,01)</v>
          </cell>
          <cell r="I1332">
            <v>15850</v>
          </cell>
          <cell r="S1332">
            <v>15850</v>
          </cell>
          <cell r="V1332" t="str">
            <v>내선</v>
          </cell>
          <cell r="W1332">
            <v>0.5</v>
          </cell>
        </row>
        <row r="1333">
          <cell r="A1333">
            <v>1333</v>
          </cell>
          <cell r="C1333" t="str">
            <v>CABLE DUCT</v>
          </cell>
          <cell r="D1333" t="str">
            <v>300W×100H</v>
          </cell>
          <cell r="E1333" t="str">
            <v>m</v>
          </cell>
          <cell r="H1333" t="str">
            <v>753(95,01)</v>
          </cell>
          <cell r="I1333">
            <v>20550</v>
          </cell>
          <cell r="S1333">
            <v>20550</v>
          </cell>
          <cell r="V1333" t="str">
            <v>내선</v>
          </cell>
          <cell r="W1333">
            <v>0.5</v>
          </cell>
        </row>
        <row r="1334">
          <cell r="A1334">
            <v>1334</v>
          </cell>
          <cell r="S1334" t="str">
            <v/>
          </cell>
        </row>
        <row r="1335">
          <cell r="A1335">
            <v>1335</v>
          </cell>
          <cell r="C1335" t="str">
            <v>CABLE DUCT</v>
          </cell>
          <cell r="D1335" t="str">
            <v>600W×100H</v>
          </cell>
          <cell r="E1335" t="str">
            <v>m</v>
          </cell>
          <cell r="H1335" t="str">
            <v>753(95,01)</v>
          </cell>
          <cell r="I1335">
            <v>34650</v>
          </cell>
          <cell r="S1335">
            <v>34650</v>
          </cell>
          <cell r="V1335" t="str">
            <v>내선</v>
          </cell>
          <cell r="W1335">
            <v>0.6</v>
          </cell>
        </row>
        <row r="1336">
          <cell r="A1336">
            <v>1336</v>
          </cell>
          <cell r="S1336" t="str">
            <v/>
          </cell>
        </row>
        <row r="1337">
          <cell r="A1337">
            <v>1337</v>
          </cell>
          <cell r="C1337" t="str">
            <v>CABLE DUCT</v>
          </cell>
          <cell r="D1337" t="str">
            <v>150W×150H</v>
          </cell>
          <cell r="E1337" t="str">
            <v>m</v>
          </cell>
          <cell r="H1337" t="str">
            <v>753(95,01)</v>
          </cell>
          <cell r="I1337">
            <v>15850</v>
          </cell>
          <cell r="S1337">
            <v>15850</v>
          </cell>
          <cell r="V1337" t="str">
            <v>내선</v>
          </cell>
          <cell r="W1337">
            <v>0.5</v>
          </cell>
        </row>
        <row r="1338">
          <cell r="A1338">
            <v>1338</v>
          </cell>
          <cell r="C1338" t="str">
            <v>CABLE DUCT</v>
          </cell>
          <cell r="D1338" t="str">
            <v>200W×150H</v>
          </cell>
          <cell r="E1338" t="str">
            <v>m</v>
          </cell>
          <cell r="H1338" t="str">
            <v>753(95,01)</v>
          </cell>
          <cell r="I1338">
            <v>18200</v>
          </cell>
          <cell r="S1338">
            <v>18200</v>
          </cell>
          <cell r="V1338" t="str">
            <v>내선</v>
          </cell>
          <cell r="W1338">
            <v>0.5</v>
          </cell>
        </row>
        <row r="1339">
          <cell r="A1339">
            <v>1339</v>
          </cell>
          <cell r="C1339" t="str">
            <v>CABLE DUCT</v>
          </cell>
          <cell r="D1339" t="str">
            <v>300W×150H</v>
          </cell>
          <cell r="E1339" t="str">
            <v>m</v>
          </cell>
          <cell r="L1339" t="str">
            <v>성실엔지니어링</v>
          </cell>
          <cell r="M1339">
            <v>28300</v>
          </cell>
          <cell r="N1339" t="str">
            <v>파이오니아메탈</v>
          </cell>
          <cell r="O1339">
            <v>30690</v>
          </cell>
          <cell r="P1339" t="str">
            <v>대한엔지니어링</v>
          </cell>
          <cell r="Q1339">
            <v>23140</v>
          </cell>
          <cell r="S1339">
            <v>23140</v>
          </cell>
          <cell r="V1339" t="str">
            <v>내선</v>
          </cell>
          <cell r="W1339">
            <v>0.6</v>
          </cell>
        </row>
        <row r="1340">
          <cell r="A1340">
            <v>1340</v>
          </cell>
          <cell r="C1340" t="str">
            <v>CABLE DUCT</v>
          </cell>
          <cell r="D1340" t="str">
            <v>400W×150H</v>
          </cell>
          <cell r="E1340" t="str">
            <v>m</v>
          </cell>
          <cell r="I1340">
            <v>30000</v>
          </cell>
          <cell r="S1340">
            <v>30000</v>
          </cell>
          <cell r="V1340" t="str">
            <v>내선</v>
          </cell>
          <cell r="W1340">
            <v>0.6</v>
          </cell>
        </row>
        <row r="1341">
          <cell r="A1341">
            <v>1341</v>
          </cell>
          <cell r="C1341" t="str">
            <v>CABLE DUCT</v>
          </cell>
          <cell r="D1341" t="str">
            <v>600W×150H</v>
          </cell>
          <cell r="E1341" t="str">
            <v>m</v>
          </cell>
          <cell r="H1341" t="str">
            <v>753(95,01)</v>
          </cell>
          <cell r="I1341">
            <v>37000</v>
          </cell>
          <cell r="S1341">
            <v>37000</v>
          </cell>
          <cell r="V1341" t="str">
            <v>내선</v>
          </cell>
          <cell r="W1341">
            <v>1.4</v>
          </cell>
        </row>
        <row r="1342">
          <cell r="A1342">
            <v>1342</v>
          </cell>
          <cell r="S1342" t="str">
            <v/>
          </cell>
        </row>
        <row r="1343">
          <cell r="A1343">
            <v>1343</v>
          </cell>
          <cell r="C1343" t="str">
            <v>HOR. ELBOW</v>
          </cell>
          <cell r="D1343" t="str">
            <v>150W×100H</v>
          </cell>
          <cell r="E1343" t="str">
            <v>EA</v>
          </cell>
          <cell r="H1343" t="str">
            <v>753(95,01)</v>
          </cell>
          <cell r="I1343">
            <v>23300</v>
          </cell>
          <cell r="S1343">
            <v>23300</v>
          </cell>
          <cell r="V1343" t="str">
            <v>내선</v>
          </cell>
          <cell r="W1343">
            <v>0.4</v>
          </cell>
        </row>
        <row r="1344">
          <cell r="A1344">
            <v>1344</v>
          </cell>
          <cell r="C1344" t="str">
            <v>HOR. ELBOW</v>
          </cell>
          <cell r="D1344" t="str">
            <v>200W×100H</v>
          </cell>
          <cell r="E1344" t="str">
            <v>EA</v>
          </cell>
          <cell r="H1344" t="str">
            <v>753(95,01)</v>
          </cell>
          <cell r="I1344">
            <v>27150</v>
          </cell>
          <cell r="S1344">
            <v>27150</v>
          </cell>
          <cell r="V1344" t="str">
            <v>내선</v>
          </cell>
          <cell r="W1344">
            <v>0.5</v>
          </cell>
        </row>
        <row r="1345">
          <cell r="A1345">
            <v>1345</v>
          </cell>
          <cell r="C1345" t="str">
            <v>HOR. ELBOW</v>
          </cell>
          <cell r="D1345" t="str">
            <v>300W×100H</v>
          </cell>
          <cell r="E1345" t="str">
            <v>EA</v>
          </cell>
          <cell r="H1345" t="str">
            <v>753(95,01)</v>
          </cell>
          <cell r="I1345">
            <v>35850</v>
          </cell>
          <cell r="S1345">
            <v>35850</v>
          </cell>
          <cell r="V1345" t="str">
            <v>내선</v>
          </cell>
          <cell r="W1345">
            <v>0.5</v>
          </cell>
        </row>
        <row r="1346">
          <cell r="A1346">
            <v>1346</v>
          </cell>
          <cell r="S1346" t="str">
            <v/>
          </cell>
        </row>
        <row r="1347">
          <cell r="A1347">
            <v>1347</v>
          </cell>
          <cell r="C1347" t="str">
            <v>HOR. ELBOW</v>
          </cell>
          <cell r="D1347" t="str">
            <v>600W×100H</v>
          </cell>
          <cell r="E1347" t="str">
            <v>EA</v>
          </cell>
          <cell r="H1347" t="str">
            <v>753(95,01)</v>
          </cell>
          <cell r="I1347">
            <v>69900</v>
          </cell>
          <cell r="S1347">
            <v>69900</v>
          </cell>
          <cell r="V1347" t="str">
            <v>내선</v>
          </cell>
          <cell r="W1347">
            <v>0.6</v>
          </cell>
        </row>
        <row r="1348">
          <cell r="A1348">
            <v>1348</v>
          </cell>
          <cell r="S1348" t="str">
            <v/>
          </cell>
        </row>
        <row r="1349">
          <cell r="A1349">
            <v>1349</v>
          </cell>
          <cell r="C1349" t="str">
            <v>HOR. ELBOW</v>
          </cell>
          <cell r="D1349" t="str">
            <v>150W×150H</v>
          </cell>
          <cell r="E1349" t="str">
            <v>EA</v>
          </cell>
          <cell r="H1349" t="str">
            <v>753(95,01)</v>
          </cell>
          <cell r="I1349">
            <v>25550</v>
          </cell>
          <cell r="S1349">
            <v>25550</v>
          </cell>
          <cell r="V1349" t="str">
            <v>내선</v>
          </cell>
          <cell r="W1349">
            <v>0.5</v>
          </cell>
        </row>
        <row r="1350">
          <cell r="A1350">
            <v>1350</v>
          </cell>
          <cell r="C1350" t="str">
            <v>HOR. ELBOW</v>
          </cell>
          <cell r="D1350" t="str">
            <v>200W×150H</v>
          </cell>
          <cell r="E1350" t="str">
            <v>EA</v>
          </cell>
          <cell r="H1350" t="str">
            <v>753(95,01)</v>
          </cell>
          <cell r="I1350">
            <v>29550</v>
          </cell>
          <cell r="S1350">
            <v>29550</v>
          </cell>
          <cell r="V1350" t="str">
            <v>내선</v>
          </cell>
          <cell r="W1350">
            <v>0.5</v>
          </cell>
        </row>
        <row r="1351">
          <cell r="A1351">
            <v>1351</v>
          </cell>
          <cell r="C1351" t="str">
            <v>HOR. ELBOW</v>
          </cell>
          <cell r="D1351" t="str">
            <v>300W×150H</v>
          </cell>
          <cell r="E1351" t="str">
            <v>EA</v>
          </cell>
          <cell r="L1351" t="str">
            <v>성실엔지니어링</v>
          </cell>
          <cell r="M1351">
            <v>14700</v>
          </cell>
          <cell r="N1351" t="str">
            <v>파이오니아메탈</v>
          </cell>
          <cell r="O1351">
            <v>55240</v>
          </cell>
          <cell r="P1351" t="str">
            <v>대한엔지니어링</v>
          </cell>
          <cell r="Q1351">
            <v>34710</v>
          </cell>
          <cell r="S1351">
            <v>14700</v>
          </cell>
          <cell r="V1351" t="str">
            <v>내선</v>
          </cell>
          <cell r="W1351">
            <v>0.6</v>
          </cell>
        </row>
        <row r="1352">
          <cell r="A1352">
            <v>1352</v>
          </cell>
          <cell r="S1352" t="str">
            <v/>
          </cell>
        </row>
        <row r="1353">
          <cell r="A1353">
            <v>1353</v>
          </cell>
          <cell r="C1353" t="str">
            <v>HOR. ELBOW</v>
          </cell>
          <cell r="D1353" t="str">
            <v>600W×150H</v>
          </cell>
          <cell r="E1353" t="str">
            <v>EA</v>
          </cell>
          <cell r="H1353" t="str">
            <v>753(95,01)</v>
          </cell>
          <cell r="I1353">
            <v>73300</v>
          </cell>
          <cell r="S1353">
            <v>73300</v>
          </cell>
          <cell r="V1353" t="str">
            <v>내선</v>
          </cell>
          <cell r="W1353">
            <v>1.4</v>
          </cell>
        </row>
        <row r="1354">
          <cell r="A1354">
            <v>1354</v>
          </cell>
          <cell r="S1354" t="str">
            <v/>
          </cell>
        </row>
        <row r="1355">
          <cell r="A1355">
            <v>1355</v>
          </cell>
          <cell r="C1355" t="str">
            <v>HOR. TEE</v>
          </cell>
          <cell r="D1355" t="str">
            <v>150W×100H</v>
          </cell>
          <cell r="E1355" t="str">
            <v>EA</v>
          </cell>
          <cell r="H1355" t="str">
            <v>753(95,01)</v>
          </cell>
          <cell r="I1355">
            <v>37550</v>
          </cell>
          <cell r="S1355">
            <v>37550</v>
          </cell>
          <cell r="V1355" t="str">
            <v>내선</v>
          </cell>
          <cell r="W1355">
            <v>0.4</v>
          </cell>
        </row>
        <row r="1356">
          <cell r="A1356">
            <v>1356</v>
          </cell>
          <cell r="C1356" t="str">
            <v>HOR. TEE</v>
          </cell>
          <cell r="D1356" t="str">
            <v>200W×100H</v>
          </cell>
          <cell r="E1356" t="str">
            <v>EA</v>
          </cell>
          <cell r="H1356" t="str">
            <v>753(95,01)</v>
          </cell>
          <cell r="I1356">
            <v>42400</v>
          </cell>
          <cell r="S1356">
            <v>42400</v>
          </cell>
          <cell r="V1356" t="str">
            <v>내선</v>
          </cell>
          <cell r="W1356">
            <v>0.5</v>
          </cell>
        </row>
        <row r="1357">
          <cell r="A1357">
            <v>1357</v>
          </cell>
          <cell r="C1357" t="str">
            <v>HOR. TEE</v>
          </cell>
          <cell r="D1357" t="str">
            <v>300W×100H</v>
          </cell>
          <cell r="E1357" t="str">
            <v>EA</v>
          </cell>
          <cell r="H1357" t="str">
            <v>753(95,01)</v>
          </cell>
          <cell r="I1357">
            <v>53100</v>
          </cell>
          <cell r="S1357">
            <v>53100</v>
          </cell>
          <cell r="V1357" t="str">
            <v>내선</v>
          </cell>
          <cell r="W1357">
            <v>0.5</v>
          </cell>
        </row>
        <row r="1358">
          <cell r="A1358">
            <v>1358</v>
          </cell>
          <cell r="S1358" t="str">
            <v/>
          </cell>
        </row>
        <row r="1359">
          <cell r="A1359">
            <v>1359</v>
          </cell>
          <cell r="C1359" t="str">
            <v>HOR. TEE</v>
          </cell>
          <cell r="D1359" t="str">
            <v>600W×100H</v>
          </cell>
          <cell r="E1359" t="str">
            <v>EA</v>
          </cell>
          <cell r="H1359" t="str">
            <v>753(95,01)</v>
          </cell>
          <cell r="I1359">
            <v>93100</v>
          </cell>
          <cell r="S1359">
            <v>93100</v>
          </cell>
          <cell r="V1359" t="str">
            <v>내선</v>
          </cell>
          <cell r="W1359">
            <v>0.6</v>
          </cell>
        </row>
        <row r="1360">
          <cell r="A1360">
            <v>1360</v>
          </cell>
          <cell r="S1360" t="str">
            <v/>
          </cell>
        </row>
        <row r="1361">
          <cell r="A1361">
            <v>1361</v>
          </cell>
          <cell r="C1361" t="str">
            <v>HOR. TEE</v>
          </cell>
          <cell r="D1361" t="str">
            <v>150W×150H</v>
          </cell>
          <cell r="E1361" t="str">
            <v>EA</v>
          </cell>
          <cell r="H1361" t="str">
            <v>753(95,01)</v>
          </cell>
          <cell r="I1361">
            <v>40800</v>
          </cell>
          <cell r="S1361">
            <v>40800</v>
          </cell>
          <cell r="V1361" t="str">
            <v>내선</v>
          </cell>
          <cell r="W1361">
            <v>0.5</v>
          </cell>
        </row>
        <row r="1362">
          <cell r="A1362">
            <v>1362</v>
          </cell>
          <cell r="C1362" t="str">
            <v>HOR. TEE</v>
          </cell>
          <cell r="D1362" t="str">
            <v>200W×150H</v>
          </cell>
          <cell r="E1362" t="str">
            <v>EA</v>
          </cell>
          <cell r="H1362" t="str">
            <v>753(95,01)</v>
          </cell>
          <cell r="I1362">
            <v>47600</v>
          </cell>
          <cell r="S1362">
            <v>47600</v>
          </cell>
          <cell r="V1362" t="str">
            <v>내선</v>
          </cell>
          <cell r="W1362">
            <v>0.5</v>
          </cell>
        </row>
        <row r="1363">
          <cell r="A1363">
            <v>1363</v>
          </cell>
          <cell r="C1363" t="str">
            <v>HOR. TEE</v>
          </cell>
          <cell r="D1363" t="str">
            <v>300W×150H</v>
          </cell>
          <cell r="E1363" t="str">
            <v>EA</v>
          </cell>
          <cell r="H1363" t="str">
            <v>753(95,01)</v>
          </cell>
          <cell r="I1363">
            <v>56600</v>
          </cell>
          <cell r="S1363">
            <v>56600</v>
          </cell>
          <cell r="V1363" t="str">
            <v>내선</v>
          </cell>
          <cell r="W1363">
            <v>0.6</v>
          </cell>
        </row>
        <row r="1364">
          <cell r="A1364">
            <v>1364</v>
          </cell>
          <cell r="S1364" t="str">
            <v/>
          </cell>
        </row>
        <row r="1365">
          <cell r="A1365">
            <v>1365</v>
          </cell>
          <cell r="C1365" t="str">
            <v>HOR. TEE</v>
          </cell>
          <cell r="D1365" t="str">
            <v>600W×150H</v>
          </cell>
          <cell r="E1365" t="str">
            <v>EA</v>
          </cell>
          <cell r="H1365" t="str">
            <v>753(95,01)</v>
          </cell>
          <cell r="I1365">
            <v>97100</v>
          </cell>
          <cell r="S1365">
            <v>97100</v>
          </cell>
          <cell r="V1365" t="str">
            <v>내선</v>
          </cell>
          <cell r="W1365">
            <v>1.4</v>
          </cell>
        </row>
        <row r="1366">
          <cell r="A1366">
            <v>1366</v>
          </cell>
          <cell r="S1366" t="str">
            <v/>
          </cell>
        </row>
        <row r="1367">
          <cell r="A1367">
            <v>1367</v>
          </cell>
          <cell r="C1367" t="str">
            <v>HOR. CROSS</v>
          </cell>
          <cell r="D1367" t="str">
            <v>150W×100H</v>
          </cell>
          <cell r="E1367" t="str">
            <v>EA</v>
          </cell>
          <cell r="H1367" t="str">
            <v>753(95,01)</v>
          </cell>
          <cell r="I1367">
            <v>58000</v>
          </cell>
          <cell r="S1367">
            <v>58000</v>
          </cell>
          <cell r="V1367" t="str">
            <v>내선</v>
          </cell>
          <cell r="W1367">
            <v>0.4</v>
          </cell>
        </row>
        <row r="1368">
          <cell r="A1368">
            <v>1368</v>
          </cell>
          <cell r="C1368" t="str">
            <v>HOR. CROSS</v>
          </cell>
          <cell r="D1368" t="str">
            <v>200W×100H</v>
          </cell>
          <cell r="E1368" t="str">
            <v>EA</v>
          </cell>
          <cell r="H1368" t="str">
            <v>753(95,01)</v>
          </cell>
          <cell r="I1368">
            <v>63750</v>
          </cell>
          <cell r="S1368">
            <v>63750</v>
          </cell>
          <cell r="V1368" t="str">
            <v>내선</v>
          </cell>
          <cell r="W1368">
            <v>0.5</v>
          </cell>
        </row>
        <row r="1369">
          <cell r="A1369">
            <v>1369</v>
          </cell>
          <cell r="C1369" t="str">
            <v>HOR. CROSS</v>
          </cell>
          <cell r="D1369" t="str">
            <v>300W×100H</v>
          </cell>
          <cell r="E1369" t="str">
            <v>EA</v>
          </cell>
          <cell r="H1369" t="str">
            <v>753(95,01)</v>
          </cell>
          <cell r="I1369">
            <v>76250</v>
          </cell>
          <cell r="S1369">
            <v>76250</v>
          </cell>
          <cell r="V1369" t="str">
            <v>내선</v>
          </cell>
          <cell r="W1369">
            <v>0.5</v>
          </cell>
        </row>
        <row r="1370">
          <cell r="A1370">
            <v>1370</v>
          </cell>
          <cell r="S1370" t="str">
            <v/>
          </cell>
        </row>
        <row r="1371">
          <cell r="A1371">
            <v>1371</v>
          </cell>
          <cell r="C1371" t="str">
            <v>HOR. CROSS</v>
          </cell>
          <cell r="D1371" t="str">
            <v>600W×100H</v>
          </cell>
          <cell r="E1371" t="str">
            <v>EA</v>
          </cell>
          <cell r="H1371" t="str">
            <v>753(95,01)</v>
          </cell>
          <cell r="I1371">
            <v>121600</v>
          </cell>
          <cell r="S1371">
            <v>121600</v>
          </cell>
          <cell r="V1371" t="str">
            <v>내선</v>
          </cell>
          <cell r="W1371">
            <v>0.6</v>
          </cell>
        </row>
        <row r="1372">
          <cell r="A1372">
            <v>1372</v>
          </cell>
          <cell r="S1372" t="str">
            <v/>
          </cell>
        </row>
        <row r="1373">
          <cell r="A1373">
            <v>1373</v>
          </cell>
          <cell r="C1373" t="str">
            <v>HOR. CROSS</v>
          </cell>
          <cell r="D1373" t="str">
            <v>150W×150H</v>
          </cell>
          <cell r="E1373" t="str">
            <v>EA</v>
          </cell>
          <cell r="H1373" t="str">
            <v>753(95,01)</v>
          </cell>
          <cell r="I1373">
            <v>61750</v>
          </cell>
          <cell r="S1373">
            <v>61750</v>
          </cell>
          <cell r="V1373" t="str">
            <v>내선</v>
          </cell>
          <cell r="W1373">
            <v>0.5</v>
          </cell>
        </row>
        <row r="1374">
          <cell r="A1374">
            <v>1374</v>
          </cell>
          <cell r="C1374" t="str">
            <v>HOR. CROSS</v>
          </cell>
          <cell r="D1374" t="str">
            <v>200W×150H</v>
          </cell>
          <cell r="E1374" t="str">
            <v>EA</v>
          </cell>
          <cell r="H1374" t="str">
            <v>753(95,01)</v>
          </cell>
          <cell r="I1374">
            <v>67500</v>
          </cell>
          <cell r="S1374">
            <v>67500</v>
          </cell>
          <cell r="V1374" t="str">
            <v>내선</v>
          </cell>
          <cell r="W1374">
            <v>0.5</v>
          </cell>
        </row>
        <row r="1375">
          <cell r="A1375">
            <v>1375</v>
          </cell>
          <cell r="C1375" t="str">
            <v>HOR. CROSS</v>
          </cell>
          <cell r="D1375" t="str">
            <v>300W×150H</v>
          </cell>
          <cell r="E1375" t="str">
            <v>EA</v>
          </cell>
          <cell r="H1375" t="str">
            <v>753(95,01)</v>
          </cell>
          <cell r="I1375">
            <v>80000</v>
          </cell>
          <cell r="S1375">
            <v>80000</v>
          </cell>
          <cell r="V1375" t="str">
            <v>내선</v>
          </cell>
          <cell r="W1375">
            <v>0.6</v>
          </cell>
        </row>
        <row r="1376">
          <cell r="A1376">
            <v>1376</v>
          </cell>
          <cell r="S1376" t="str">
            <v/>
          </cell>
        </row>
        <row r="1377">
          <cell r="A1377">
            <v>1377</v>
          </cell>
          <cell r="C1377" t="str">
            <v>HOR. CROSS</v>
          </cell>
          <cell r="D1377" t="str">
            <v>600W×150H</v>
          </cell>
          <cell r="E1377" t="str">
            <v>EA</v>
          </cell>
          <cell r="H1377" t="str">
            <v>753(95,01)</v>
          </cell>
          <cell r="I1377">
            <v>125300</v>
          </cell>
          <cell r="S1377">
            <v>125300</v>
          </cell>
          <cell r="V1377" t="str">
            <v>내선</v>
          </cell>
          <cell r="W1377">
            <v>1.4</v>
          </cell>
        </row>
        <row r="1378">
          <cell r="A1378">
            <v>1378</v>
          </cell>
          <cell r="S1378" t="str">
            <v/>
          </cell>
        </row>
        <row r="1379">
          <cell r="A1379">
            <v>1379</v>
          </cell>
          <cell r="C1379" t="str">
            <v>VER. ELBOW</v>
          </cell>
          <cell r="D1379" t="str">
            <v>150W×100H</v>
          </cell>
          <cell r="E1379" t="str">
            <v>EA</v>
          </cell>
          <cell r="H1379" t="str">
            <v>753(95,01)</v>
          </cell>
          <cell r="I1379">
            <v>19300</v>
          </cell>
          <cell r="S1379">
            <v>19300</v>
          </cell>
          <cell r="V1379" t="str">
            <v>내선</v>
          </cell>
          <cell r="W1379">
            <v>0.4</v>
          </cell>
        </row>
        <row r="1380">
          <cell r="A1380">
            <v>1380</v>
          </cell>
          <cell r="C1380" t="str">
            <v>VER. ELBOW</v>
          </cell>
          <cell r="D1380" t="str">
            <v>200W×100H</v>
          </cell>
          <cell r="E1380" t="str">
            <v>EA</v>
          </cell>
          <cell r="H1380" t="str">
            <v>753(95,01)</v>
          </cell>
          <cell r="I1380">
            <v>21750</v>
          </cell>
          <cell r="S1380">
            <v>21750</v>
          </cell>
          <cell r="V1380" t="str">
            <v>내선</v>
          </cell>
          <cell r="W1380">
            <v>0.5</v>
          </cell>
        </row>
        <row r="1381">
          <cell r="A1381">
            <v>1381</v>
          </cell>
          <cell r="C1381" t="str">
            <v>VER. ELBOW</v>
          </cell>
          <cell r="D1381" t="str">
            <v>300W×100H</v>
          </cell>
          <cell r="E1381" t="str">
            <v>EA</v>
          </cell>
          <cell r="H1381" t="str">
            <v>753(95,01)</v>
          </cell>
          <cell r="I1381">
            <v>26600</v>
          </cell>
          <cell r="S1381">
            <v>26600</v>
          </cell>
          <cell r="V1381" t="str">
            <v>내선</v>
          </cell>
          <cell r="W1381">
            <v>0.5</v>
          </cell>
        </row>
        <row r="1382">
          <cell r="A1382">
            <v>1382</v>
          </cell>
          <cell r="S1382" t="str">
            <v/>
          </cell>
        </row>
        <row r="1383">
          <cell r="A1383">
            <v>1383</v>
          </cell>
          <cell r="C1383" t="str">
            <v>VER. ELBOW</v>
          </cell>
          <cell r="D1383" t="str">
            <v>600W×100H</v>
          </cell>
          <cell r="E1383" t="str">
            <v>EA</v>
          </cell>
          <cell r="H1383" t="str">
            <v>753(95,01)</v>
          </cell>
          <cell r="I1383">
            <v>41250</v>
          </cell>
          <cell r="S1383">
            <v>41250</v>
          </cell>
          <cell r="V1383" t="str">
            <v>내선</v>
          </cell>
          <cell r="W1383">
            <v>0.6</v>
          </cell>
        </row>
        <row r="1384">
          <cell r="A1384">
            <v>1384</v>
          </cell>
          <cell r="S1384" t="str">
            <v/>
          </cell>
        </row>
        <row r="1385">
          <cell r="A1385">
            <v>1385</v>
          </cell>
          <cell r="C1385" t="str">
            <v>VER. ELBOW</v>
          </cell>
          <cell r="D1385" t="str">
            <v>150W×150H</v>
          </cell>
          <cell r="E1385" t="str">
            <v>EA</v>
          </cell>
          <cell r="H1385" t="str">
            <v>753(95,01)</v>
          </cell>
          <cell r="I1385">
            <v>24550</v>
          </cell>
          <cell r="S1385">
            <v>24550</v>
          </cell>
          <cell r="V1385" t="str">
            <v>내선</v>
          </cell>
          <cell r="W1385">
            <v>0.5</v>
          </cell>
        </row>
        <row r="1386">
          <cell r="A1386">
            <v>1386</v>
          </cell>
          <cell r="C1386" t="str">
            <v>VER. ELBOW</v>
          </cell>
          <cell r="D1386" t="str">
            <v>200W×150H</v>
          </cell>
          <cell r="E1386" t="str">
            <v>EA</v>
          </cell>
          <cell r="H1386" t="str">
            <v>753(95,01)</v>
          </cell>
          <cell r="I1386">
            <v>27050</v>
          </cell>
          <cell r="S1386">
            <v>27050</v>
          </cell>
          <cell r="V1386" t="str">
            <v>내선</v>
          </cell>
          <cell r="W1386">
            <v>0.5</v>
          </cell>
        </row>
        <row r="1387">
          <cell r="A1387">
            <v>1387</v>
          </cell>
          <cell r="C1387" t="str">
            <v>VER. ELBOW</v>
          </cell>
          <cell r="D1387" t="str">
            <v>300W×150H</v>
          </cell>
          <cell r="E1387" t="str">
            <v>EA</v>
          </cell>
          <cell r="L1387" t="str">
            <v>성실엔지니어링</v>
          </cell>
          <cell r="M1387">
            <v>14700</v>
          </cell>
          <cell r="N1387" t="str">
            <v>파이오니아메탈</v>
          </cell>
          <cell r="O1387">
            <v>56780</v>
          </cell>
          <cell r="P1387" t="str">
            <v>대한엔지니어링</v>
          </cell>
          <cell r="Q1387">
            <v>37050</v>
          </cell>
          <cell r="S1387">
            <v>14700</v>
          </cell>
          <cell r="V1387" t="str">
            <v>내선</v>
          </cell>
          <cell r="W1387">
            <v>0.6</v>
          </cell>
        </row>
        <row r="1388">
          <cell r="A1388">
            <v>1388</v>
          </cell>
          <cell r="S1388" t="str">
            <v/>
          </cell>
        </row>
        <row r="1389">
          <cell r="A1389">
            <v>1389</v>
          </cell>
          <cell r="C1389" t="str">
            <v>VER. ELBOW</v>
          </cell>
          <cell r="D1389" t="str">
            <v>600W×150H</v>
          </cell>
          <cell r="E1389" t="str">
            <v>EA</v>
          </cell>
          <cell r="H1389" t="str">
            <v>753(95,01)</v>
          </cell>
          <cell r="I1389">
            <v>47750</v>
          </cell>
          <cell r="S1389">
            <v>47750</v>
          </cell>
          <cell r="V1389" t="str">
            <v>내선</v>
          </cell>
          <cell r="W1389">
            <v>1.4</v>
          </cell>
        </row>
        <row r="1390">
          <cell r="A1390">
            <v>1390</v>
          </cell>
          <cell r="S1390" t="str">
            <v/>
          </cell>
        </row>
        <row r="1391">
          <cell r="A1391">
            <v>1391</v>
          </cell>
          <cell r="C1391" t="str">
            <v>REDUCER</v>
          </cell>
          <cell r="D1391" t="str">
            <v>300W-150W (100 H)</v>
          </cell>
          <cell r="E1391" t="str">
            <v>EA</v>
          </cell>
          <cell r="H1391" t="str">
            <v>753(95,01)</v>
          </cell>
          <cell r="I1391">
            <v>18250</v>
          </cell>
          <cell r="S1391">
            <v>18250</v>
          </cell>
          <cell r="V1391" t="str">
            <v>내선</v>
          </cell>
          <cell r="W1391">
            <v>0.5</v>
          </cell>
        </row>
        <row r="1392">
          <cell r="A1392">
            <v>1392</v>
          </cell>
          <cell r="S1392" t="str">
            <v/>
          </cell>
        </row>
        <row r="1393">
          <cell r="A1393">
            <v>1393</v>
          </cell>
          <cell r="C1393" t="str">
            <v>REDUCER</v>
          </cell>
          <cell r="D1393" t="str">
            <v>600W-300W (100 H)</v>
          </cell>
          <cell r="E1393" t="str">
            <v>EA</v>
          </cell>
          <cell r="H1393" t="str">
            <v>753(95,01)</v>
          </cell>
          <cell r="I1393">
            <v>30450</v>
          </cell>
          <cell r="S1393">
            <v>30450</v>
          </cell>
          <cell r="V1393" t="str">
            <v>내선</v>
          </cell>
          <cell r="W1393">
            <v>0.6</v>
          </cell>
        </row>
        <row r="1394">
          <cell r="A1394">
            <v>1394</v>
          </cell>
          <cell r="S1394" t="str">
            <v/>
          </cell>
        </row>
        <row r="1395">
          <cell r="A1395">
            <v>1395</v>
          </cell>
          <cell r="C1395" t="str">
            <v>REDUCER</v>
          </cell>
          <cell r="D1395" t="str">
            <v>300W-150W (150 H)</v>
          </cell>
          <cell r="E1395" t="str">
            <v>EA</v>
          </cell>
          <cell r="H1395" t="str">
            <v>753(95,01)</v>
          </cell>
          <cell r="I1395">
            <v>20250</v>
          </cell>
          <cell r="S1395">
            <v>20250</v>
          </cell>
          <cell r="V1395" t="str">
            <v>내선</v>
          </cell>
          <cell r="W1395">
            <v>0.5</v>
          </cell>
        </row>
        <row r="1396">
          <cell r="A1396">
            <v>1396</v>
          </cell>
          <cell r="S1396" t="str">
            <v/>
          </cell>
        </row>
        <row r="1397">
          <cell r="A1397">
            <v>1397</v>
          </cell>
          <cell r="C1397" t="str">
            <v>REDUCER</v>
          </cell>
          <cell r="D1397" t="str">
            <v>600W-300W (150 H)</v>
          </cell>
          <cell r="E1397" t="str">
            <v>EA</v>
          </cell>
          <cell r="H1397" t="str">
            <v>753(95,01)</v>
          </cell>
          <cell r="I1397">
            <v>32650</v>
          </cell>
          <cell r="S1397">
            <v>32650</v>
          </cell>
          <cell r="V1397" t="str">
            <v>내선</v>
          </cell>
          <cell r="W1397">
            <v>0.6</v>
          </cell>
        </row>
        <row r="1398">
          <cell r="A1398">
            <v>1398</v>
          </cell>
          <cell r="C1398" t="str">
            <v>분전반</v>
          </cell>
          <cell r="D1398" t="str">
            <v>LP-1</v>
          </cell>
          <cell r="E1398" t="str">
            <v>면</v>
          </cell>
          <cell r="S1398">
            <v>0</v>
          </cell>
          <cell r="V1398" t="str">
            <v>내선</v>
          </cell>
          <cell r="W1398">
            <v>3.0030000000000001</v>
          </cell>
        </row>
        <row r="1399">
          <cell r="A1399">
            <v>1399</v>
          </cell>
          <cell r="C1399" t="str">
            <v>분전반</v>
          </cell>
          <cell r="D1399" t="str">
            <v>LP-2</v>
          </cell>
          <cell r="E1399" t="str">
            <v>면</v>
          </cell>
          <cell r="I1399" t="str">
            <v/>
          </cell>
          <cell r="S1399">
            <v>0</v>
          </cell>
          <cell r="V1399" t="str">
            <v>내선</v>
          </cell>
          <cell r="W1399">
            <v>1.4690000000000001</v>
          </cell>
        </row>
        <row r="1400">
          <cell r="A1400">
            <v>1400</v>
          </cell>
          <cell r="C1400" t="str">
            <v>LOP-205,206(A,B)기초</v>
          </cell>
          <cell r="E1400" t="str">
            <v>면</v>
          </cell>
          <cell r="R1400">
            <v>96898</v>
          </cell>
          <cell r="S1400">
            <v>45581</v>
          </cell>
          <cell r="T1400">
            <v>1208</v>
          </cell>
          <cell r="AD1400" t="str">
            <v>제9호표</v>
          </cell>
        </row>
        <row r="1401">
          <cell r="A1401">
            <v>1401</v>
          </cell>
          <cell r="C1401" t="str">
            <v>LOP-303기초</v>
          </cell>
          <cell r="E1401" t="str">
            <v>면</v>
          </cell>
          <cell r="R1401">
            <v>96898</v>
          </cell>
          <cell r="S1401">
            <v>45581</v>
          </cell>
          <cell r="T1401">
            <v>1208</v>
          </cell>
          <cell r="AD1401" t="str">
            <v>제9호표</v>
          </cell>
        </row>
        <row r="1402">
          <cell r="A1402">
            <v>1402</v>
          </cell>
          <cell r="C1402" t="str">
            <v>LOP-200A~D기초</v>
          </cell>
          <cell r="E1402" t="str">
            <v>면</v>
          </cell>
          <cell r="R1402">
            <v>96898</v>
          </cell>
          <cell r="S1402">
            <v>45581</v>
          </cell>
          <cell r="T1402">
            <v>1208</v>
          </cell>
          <cell r="AD1402" t="str">
            <v>제9호표</v>
          </cell>
        </row>
        <row r="1403">
          <cell r="A1403">
            <v>1403</v>
          </cell>
          <cell r="C1403" t="str">
            <v>LOP-201(응집기)기초</v>
          </cell>
          <cell r="E1403" t="str">
            <v>면</v>
          </cell>
          <cell r="R1403">
            <v>96898</v>
          </cell>
          <cell r="S1403">
            <v>45581</v>
          </cell>
          <cell r="T1403">
            <v>1208</v>
          </cell>
          <cell r="AD1403" t="str">
            <v>제9호표</v>
          </cell>
        </row>
        <row r="1404">
          <cell r="A1404">
            <v>1404</v>
          </cell>
          <cell r="C1404" t="str">
            <v>관로굴착</v>
          </cell>
          <cell r="D1404" t="str">
            <v>(850W×750H)/m당</v>
          </cell>
          <cell r="E1404" t="str">
            <v>m</v>
          </cell>
          <cell r="R1404">
            <v>1674</v>
          </cell>
          <cell r="S1404">
            <v>28</v>
          </cell>
          <cell r="T1404">
            <v>149</v>
          </cell>
          <cell r="AD1404" t="str">
            <v>제16호표</v>
          </cell>
        </row>
        <row r="1405">
          <cell r="A1405">
            <v>1405</v>
          </cell>
          <cell r="C1405" t="str">
            <v>관로굴착</v>
          </cell>
          <cell r="D1405" t="str">
            <v>(1180W×1300H)/m당</v>
          </cell>
          <cell r="E1405" t="str">
            <v>m</v>
          </cell>
          <cell r="R1405">
            <v>3561</v>
          </cell>
          <cell r="S1405">
            <v>61</v>
          </cell>
          <cell r="T1405">
            <v>317</v>
          </cell>
          <cell r="AD1405" t="str">
            <v>제17호표</v>
          </cell>
        </row>
        <row r="1406">
          <cell r="A1406">
            <v>1406</v>
          </cell>
          <cell r="C1406" t="str">
            <v>LOP-502,504기초</v>
          </cell>
          <cell r="E1406" t="str">
            <v>면</v>
          </cell>
          <cell r="R1406">
            <v>96898</v>
          </cell>
          <cell r="S1406">
            <v>45581</v>
          </cell>
          <cell r="T1406">
            <v>1208</v>
          </cell>
          <cell r="AD1406" t="str">
            <v>제9호표</v>
          </cell>
        </row>
        <row r="1407">
          <cell r="A1407">
            <v>1407</v>
          </cell>
          <cell r="C1407" t="str">
            <v>LOP-701,702(A~D)기초</v>
          </cell>
          <cell r="E1407" t="str">
            <v>면</v>
          </cell>
          <cell r="R1407">
            <v>96898</v>
          </cell>
          <cell r="S1407">
            <v>45581</v>
          </cell>
          <cell r="T1407">
            <v>1208</v>
          </cell>
          <cell r="AD1407" t="str">
            <v>제9호표</v>
          </cell>
        </row>
        <row r="1408">
          <cell r="A1408">
            <v>1408</v>
          </cell>
          <cell r="C1408" t="str">
            <v>핸드홀</v>
          </cell>
          <cell r="D1408" t="str">
            <v>700×700×700</v>
          </cell>
          <cell r="E1408" t="str">
            <v>개소</v>
          </cell>
          <cell r="R1408">
            <v>199865</v>
          </cell>
          <cell r="S1408">
            <v>81472</v>
          </cell>
          <cell r="T1408">
            <v>3904</v>
          </cell>
          <cell r="AD1408" t="str">
            <v>제20호표</v>
          </cell>
        </row>
        <row r="1409">
          <cell r="A1409">
            <v>1409</v>
          </cell>
          <cell r="C1409" t="str">
            <v>맨-홀</v>
          </cell>
          <cell r="D1409" t="str">
            <v>1000×1000×1000</v>
          </cell>
          <cell r="E1409" t="str">
            <v>개소</v>
          </cell>
          <cell r="R1409">
            <v>502558</v>
          </cell>
          <cell r="S1409">
            <v>393656</v>
          </cell>
          <cell r="T1409">
            <v>12990</v>
          </cell>
          <cell r="AD1409" t="str">
            <v>제19호표</v>
          </cell>
        </row>
        <row r="1410">
          <cell r="A1410">
            <v>1410</v>
          </cell>
          <cell r="C1410" t="str">
            <v>맨-홀</v>
          </cell>
          <cell r="D1410" t="str">
            <v>1500×1500×1500</v>
          </cell>
          <cell r="E1410" t="str">
            <v>개소</v>
          </cell>
          <cell r="R1410">
            <v>763174</v>
          </cell>
          <cell r="S1410">
            <v>522478</v>
          </cell>
          <cell r="T1410">
            <v>16475</v>
          </cell>
          <cell r="AD1410" t="str">
            <v>제18호표</v>
          </cell>
        </row>
        <row r="1411">
          <cell r="A1411">
            <v>1411</v>
          </cell>
          <cell r="S1411" t="str">
            <v/>
          </cell>
        </row>
        <row r="1412">
          <cell r="A1412">
            <v>1412</v>
          </cell>
          <cell r="C1412" t="str">
            <v>제어반기초</v>
          </cell>
          <cell r="D1412" t="str">
            <v>650×850×1,000H</v>
          </cell>
          <cell r="E1412" t="str">
            <v>개소</v>
          </cell>
          <cell r="R1412">
            <v>81119</v>
          </cell>
          <cell r="S1412">
            <v>46493</v>
          </cell>
          <cell r="T1412">
            <v>879</v>
          </cell>
          <cell r="AD1412" t="str">
            <v>제15호표</v>
          </cell>
        </row>
        <row r="1413">
          <cell r="A1413">
            <v>1413</v>
          </cell>
          <cell r="C1413" t="str">
            <v>외등기초</v>
          </cell>
          <cell r="D1413" t="str">
            <v>일위대가</v>
          </cell>
          <cell r="E1413" t="str">
            <v>개소</v>
          </cell>
          <cell r="R1413">
            <v>96898</v>
          </cell>
          <cell r="S1413">
            <v>45581</v>
          </cell>
          <cell r="T1413">
            <v>1208</v>
          </cell>
          <cell r="AD1413" t="str">
            <v>제9호표</v>
          </cell>
        </row>
        <row r="1414">
          <cell r="A1414">
            <v>1414</v>
          </cell>
          <cell r="C1414" t="str">
            <v>가로등기초</v>
          </cell>
          <cell r="D1414" t="str">
            <v>5~9M POLE</v>
          </cell>
          <cell r="E1414" t="str">
            <v>개소</v>
          </cell>
          <cell r="R1414">
            <v>96898</v>
          </cell>
          <cell r="S1414">
            <v>45581</v>
          </cell>
          <cell r="T1414">
            <v>1208</v>
          </cell>
          <cell r="AD1414" t="str">
            <v>제9호표</v>
          </cell>
        </row>
        <row r="1415">
          <cell r="A1415">
            <v>1415</v>
          </cell>
          <cell r="C1415" t="str">
            <v>가로등기초</v>
          </cell>
          <cell r="D1415" t="str">
            <v>10~12M POLE</v>
          </cell>
          <cell r="E1415" t="str">
            <v>개소</v>
          </cell>
          <cell r="R1415">
            <v>163494</v>
          </cell>
          <cell r="S1415">
            <v>77450</v>
          </cell>
          <cell r="T1415">
            <v>1570</v>
          </cell>
          <cell r="AD1415" t="str">
            <v>제24호표</v>
          </cell>
        </row>
        <row r="1416">
          <cell r="A1416">
            <v>1416</v>
          </cell>
          <cell r="C1416" t="str">
            <v>제어반기초</v>
          </cell>
          <cell r="E1416" t="str">
            <v>개소</v>
          </cell>
          <cell r="R1416">
            <v>96898</v>
          </cell>
          <cell r="S1416">
            <v>45581</v>
          </cell>
          <cell r="T1416">
            <v>1208</v>
          </cell>
          <cell r="AD1416" t="str">
            <v>제9호표</v>
          </cell>
        </row>
        <row r="1417">
          <cell r="A1417">
            <v>1417</v>
          </cell>
          <cell r="B1417" t="str">
            <v>중앙부경계</v>
          </cell>
          <cell r="C1417" t="str">
            <v>가로등기초</v>
          </cell>
          <cell r="D1417" t="str">
            <v>10M POLE 중앙배열</v>
          </cell>
          <cell r="E1417" t="str">
            <v>개소</v>
          </cell>
          <cell r="R1417">
            <v>92055</v>
          </cell>
          <cell r="S1417">
            <v>45499</v>
          </cell>
          <cell r="T1417">
            <v>778</v>
          </cell>
          <cell r="AD1417" t="str">
            <v>제25호표</v>
          </cell>
        </row>
        <row r="1418">
          <cell r="A1418">
            <v>1418</v>
          </cell>
          <cell r="C1418" t="str">
            <v>가로등기초이설</v>
          </cell>
          <cell r="D1418" t="str">
            <v>8~9M POLE(설치의30%)</v>
          </cell>
          <cell r="E1418" t="str">
            <v>개소</v>
          </cell>
          <cell r="R1418">
            <v>29069</v>
          </cell>
          <cell r="S1418">
            <v>13674</v>
          </cell>
          <cell r="T1418">
            <v>362</v>
          </cell>
        </row>
        <row r="1419">
          <cell r="A1419">
            <v>1419</v>
          </cell>
          <cell r="C1419" t="str">
            <v>가로등기초</v>
          </cell>
          <cell r="D1419" t="str">
            <v>ANCHOR BOLT 제작 설치</v>
          </cell>
          <cell r="E1419" t="str">
            <v>개소</v>
          </cell>
          <cell r="R1419">
            <v>22915</v>
          </cell>
          <cell r="S1419">
            <v>8505</v>
          </cell>
          <cell r="T1419">
            <v>778</v>
          </cell>
          <cell r="AD1419" t="str">
            <v>제8호표</v>
          </cell>
        </row>
        <row r="1420">
          <cell r="A1420">
            <v>1420</v>
          </cell>
          <cell r="S1420" t="str">
            <v/>
          </cell>
        </row>
        <row r="1421">
          <cell r="A1421">
            <v>1421</v>
          </cell>
          <cell r="S1421" t="str">
            <v/>
          </cell>
        </row>
        <row r="1422">
          <cell r="A1422">
            <v>1422</v>
          </cell>
          <cell r="C1422" t="str">
            <v>소화기BOX</v>
          </cell>
          <cell r="D1422" t="str">
            <v>SUS 600×250</v>
          </cell>
          <cell r="E1422" t="str">
            <v>EA</v>
          </cell>
          <cell r="L1422" t="str">
            <v>금성소방</v>
          </cell>
          <cell r="M1422">
            <v>85000</v>
          </cell>
          <cell r="S1422">
            <v>85000</v>
          </cell>
          <cell r="V1422" t="str">
            <v>내선</v>
          </cell>
          <cell r="W1422">
            <v>0.95</v>
          </cell>
        </row>
        <row r="1423">
          <cell r="A1423">
            <v>1423</v>
          </cell>
          <cell r="C1423" t="str">
            <v>소화기BOX</v>
          </cell>
          <cell r="D1423" t="str">
            <v>Steel 600×250</v>
          </cell>
          <cell r="E1423" t="str">
            <v>EA</v>
          </cell>
          <cell r="L1423" t="str">
            <v>금성소방</v>
          </cell>
          <cell r="M1423">
            <v>54000</v>
          </cell>
          <cell r="S1423">
            <v>54000</v>
          </cell>
          <cell r="V1423" t="str">
            <v>내선</v>
          </cell>
          <cell r="W1423">
            <v>0.95</v>
          </cell>
        </row>
        <row r="1424">
          <cell r="A1424">
            <v>1424</v>
          </cell>
          <cell r="C1424" t="str">
            <v>ABC 소화기</v>
          </cell>
          <cell r="D1424" t="str">
            <v>6.5㎏</v>
          </cell>
          <cell r="E1424" t="str">
            <v>대</v>
          </cell>
          <cell r="J1424">
            <v>985</v>
          </cell>
          <cell r="K1424">
            <v>28000</v>
          </cell>
          <cell r="S1424">
            <v>28000</v>
          </cell>
        </row>
        <row r="1425">
          <cell r="A1425">
            <v>1425</v>
          </cell>
          <cell r="C1425" t="str">
            <v>소화기표시램프</v>
          </cell>
          <cell r="E1425" t="str">
            <v>EA</v>
          </cell>
          <cell r="H1425">
            <v>666</v>
          </cell>
          <cell r="I1425">
            <v>35000</v>
          </cell>
          <cell r="S1425">
            <v>35000</v>
          </cell>
        </row>
        <row r="1426">
          <cell r="A1426">
            <v>1426</v>
          </cell>
          <cell r="C1426" t="str">
            <v>가로등주</v>
          </cell>
          <cell r="D1426" t="str">
            <v>SUS 2.5t 12M POLE  1등용</v>
          </cell>
          <cell r="E1426" t="str">
            <v>주</v>
          </cell>
          <cell r="H1426">
            <v>763</v>
          </cell>
          <cell r="I1426">
            <v>827327</v>
          </cell>
          <cell r="S1426">
            <v>827327</v>
          </cell>
        </row>
        <row r="1427">
          <cell r="A1427">
            <v>1427</v>
          </cell>
          <cell r="C1427" t="str">
            <v>가로등주</v>
          </cell>
          <cell r="D1427" t="str">
            <v>SUS 2.5t 12M POLE  2등용</v>
          </cell>
          <cell r="E1427" t="str">
            <v>주</v>
          </cell>
          <cell r="H1427">
            <v>763</v>
          </cell>
          <cell r="I1427">
            <v>941418</v>
          </cell>
          <cell r="S1427">
            <v>941418</v>
          </cell>
        </row>
        <row r="1428">
          <cell r="A1428">
            <v>1428</v>
          </cell>
          <cell r="S1428" t="str">
            <v/>
          </cell>
        </row>
        <row r="1429">
          <cell r="A1429">
            <v>1429</v>
          </cell>
          <cell r="S1429" t="str">
            <v/>
          </cell>
        </row>
        <row r="1430">
          <cell r="A1430">
            <v>1430</v>
          </cell>
          <cell r="C1430" t="str">
            <v>CCD COLOR CAMERA</v>
          </cell>
          <cell r="D1430" t="str">
            <v>0.57LUX</v>
          </cell>
          <cell r="E1430" t="str">
            <v>EA</v>
          </cell>
          <cell r="J1430">
            <v>985</v>
          </cell>
          <cell r="K1430">
            <v>1500000</v>
          </cell>
          <cell r="L1430" t="str">
            <v>한국전자미디어</v>
          </cell>
          <cell r="M1430">
            <v>1500000</v>
          </cell>
          <cell r="N1430" t="str">
            <v>다성테크닉스</v>
          </cell>
          <cell r="O1430">
            <v>1650000</v>
          </cell>
          <cell r="P1430" t="str">
            <v>한미통신</v>
          </cell>
          <cell r="Q1430">
            <v>1800000</v>
          </cell>
          <cell r="S1430">
            <v>1500000</v>
          </cell>
          <cell r="V1430" t="str">
            <v>통설</v>
          </cell>
          <cell r="W1430">
            <v>0.3</v>
          </cell>
          <cell r="Z1430" t="str">
            <v>통신기사2급</v>
          </cell>
          <cell r="AA1430">
            <v>0.5</v>
          </cell>
        </row>
        <row r="1431">
          <cell r="A1431">
            <v>1431</v>
          </cell>
          <cell r="C1431" t="str">
            <v>AUTO-ZOOM LENZ</v>
          </cell>
          <cell r="D1431" t="str">
            <v>8-80mm</v>
          </cell>
          <cell r="E1431" t="str">
            <v>EA</v>
          </cell>
          <cell r="J1431">
            <v>985</v>
          </cell>
          <cell r="K1431">
            <v>1220000</v>
          </cell>
          <cell r="L1431" t="str">
            <v>한국전자미디어</v>
          </cell>
          <cell r="M1431">
            <v>1220000</v>
          </cell>
          <cell r="N1431" t="str">
            <v>다성테크닉스</v>
          </cell>
          <cell r="O1431">
            <v>1300000</v>
          </cell>
          <cell r="P1431" t="str">
            <v>한미통신</v>
          </cell>
          <cell r="Q1431">
            <v>1350000</v>
          </cell>
          <cell r="S1431">
            <v>1220000</v>
          </cell>
        </row>
        <row r="1432">
          <cell r="A1432">
            <v>1432</v>
          </cell>
          <cell r="C1432" t="str">
            <v>PAN/TILT</v>
          </cell>
          <cell r="D1432" t="str">
            <v>IN DOOR</v>
          </cell>
          <cell r="E1432" t="str">
            <v>EA</v>
          </cell>
          <cell r="J1432">
            <v>985</v>
          </cell>
          <cell r="K1432">
            <v>600000</v>
          </cell>
          <cell r="L1432" t="str">
            <v>한국전자미디어</v>
          </cell>
          <cell r="M1432">
            <v>700000</v>
          </cell>
          <cell r="N1432" t="str">
            <v>다성테크닉스</v>
          </cell>
          <cell r="O1432">
            <v>700000</v>
          </cell>
          <cell r="P1432" t="str">
            <v>한미통신</v>
          </cell>
          <cell r="Q1432">
            <v>600000</v>
          </cell>
          <cell r="S1432">
            <v>600000</v>
          </cell>
        </row>
        <row r="1433">
          <cell r="A1433">
            <v>1433</v>
          </cell>
          <cell r="C1433" t="str">
            <v>P/T ZOOM CONTROLER</v>
          </cell>
          <cell r="D1433" t="str">
            <v>4CH</v>
          </cell>
          <cell r="E1433" t="str">
            <v>EA</v>
          </cell>
          <cell r="J1433">
            <v>985</v>
          </cell>
          <cell r="K1433">
            <v>650000</v>
          </cell>
          <cell r="L1433" t="str">
            <v>한국전자미디어</v>
          </cell>
          <cell r="M1433">
            <v>680000</v>
          </cell>
          <cell r="N1433" t="str">
            <v>다성테크닉스</v>
          </cell>
          <cell r="O1433">
            <v>650000</v>
          </cell>
          <cell r="P1433" t="str">
            <v>한미통신</v>
          </cell>
          <cell r="Q1433">
            <v>670000</v>
          </cell>
          <cell r="S1433">
            <v>650000</v>
          </cell>
          <cell r="V1433" t="str">
            <v>통설</v>
          </cell>
          <cell r="W1433">
            <v>0.36</v>
          </cell>
          <cell r="X1433" t="str">
            <v>보인</v>
          </cell>
          <cell r="Y1433">
            <v>0.2</v>
          </cell>
          <cell r="Z1433" t="str">
            <v>통신기사2급</v>
          </cell>
          <cell r="AA1433">
            <v>0.21</v>
          </cell>
        </row>
        <row r="1434">
          <cell r="A1434">
            <v>1434</v>
          </cell>
          <cell r="C1434" t="str">
            <v>CAMERA HOUSING</v>
          </cell>
          <cell r="D1434" t="str">
            <v>실내형</v>
          </cell>
          <cell r="E1434" t="str">
            <v>EA</v>
          </cell>
          <cell r="J1434">
            <v>985</v>
          </cell>
          <cell r="K1434">
            <v>250000</v>
          </cell>
          <cell r="L1434" t="str">
            <v>한국전자미디어</v>
          </cell>
          <cell r="M1434">
            <v>250000</v>
          </cell>
          <cell r="N1434" t="str">
            <v>다성테크닉스</v>
          </cell>
          <cell r="O1434">
            <v>280000</v>
          </cell>
          <cell r="P1434" t="str">
            <v>한미통신</v>
          </cell>
          <cell r="Q1434">
            <v>250000</v>
          </cell>
          <cell r="S1434">
            <v>250000</v>
          </cell>
          <cell r="V1434" t="str">
            <v>통설</v>
          </cell>
          <cell r="W1434">
            <v>0.72</v>
          </cell>
          <cell r="X1434" t="str">
            <v>보인</v>
          </cell>
          <cell r="Y1434">
            <v>0.72</v>
          </cell>
        </row>
        <row r="1435">
          <cell r="A1435">
            <v>1435</v>
          </cell>
          <cell r="C1435" t="str">
            <v>CAMERA BRACKET</v>
          </cell>
          <cell r="D1435" t="str">
            <v>벽부형</v>
          </cell>
          <cell r="E1435" t="str">
            <v>EA</v>
          </cell>
          <cell r="J1435">
            <v>985</v>
          </cell>
          <cell r="K1435">
            <v>160000</v>
          </cell>
          <cell r="L1435" t="str">
            <v>한국전자미디어</v>
          </cell>
          <cell r="M1435">
            <v>170000</v>
          </cell>
          <cell r="N1435" t="str">
            <v>다성테크닉스</v>
          </cell>
          <cell r="O1435">
            <v>160000</v>
          </cell>
          <cell r="P1435" t="str">
            <v>한미통신</v>
          </cell>
          <cell r="Q1435">
            <v>160000</v>
          </cell>
          <cell r="S1435">
            <v>160000</v>
          </cell>
        </row>
        <row r="1436">
          <cell r="A1436">
            <v>1436</v>
          </cell>
          <cell r="C1436" t="str">
            <v>AUTO SELECTOR</v>
          </cell>
          <cell r="D1436" t="str">
            <v>6CH</v>
          </cell>
          <cell r="E1436" t="str">
            <v>EA</v>
          </cell>
          <cell r="H1436">
            <v>858</v>
          </cell>
          <cell r="I1436">
            <v>280000</v>
          </cell>
          <cell r="L1436" t="str">
            <v>한국전자미디어</v>
          </cell>
          <cell r="M1436">
            <v>280000</v>
          </cell>
          <cell r="N1436" t="str">
            <v>다성테크닉스</v>
          </cell>
          <cell r="O1436">
            <v>320000</v>
          </cell>
          <cell r="P1436" t="str">
            <v>한미통신</v>
          </cell>
          <cell r="Q1436">
            <v>300000</v>
          </cell>
          <cell r="S1436">
            <v>280000</v>
          </cell>
          <cell r="V1436" t="str">
            <v>통설</v>
          </cell>
          <cell r="W1436">
            <v>0.36</v>
          </cell>
          <cell r="X1436" t="str">
            <v>보인</v>
          </cell>
          <cell r="Y1436">
            <v>0.2</v>
          </cell>
          <cell r="Z1436" t="str">
            <v>통신기사2급</v>
          </cell>
          <cell r="AA1436">
            <v>0.21</v>
          </cell>
        </row>
        <row r="1437">
          <cell r="A1437">
            <v>1437</v>
          </cell>
          <cell r="C1437" t="str">
            <v>I/D GENERATOR</v>
          </cell>
          <cell r="D1437" t="str">
            <v>년,월,일,시,분,초</v>
          </cell>
          <cell r="E1437" t="str">
            <v>EA</v>
          </cell>
          <cell r="H1437">
            <v>858</v>
          </cell>
          <cell r="I1437">
            <v>380000</v>
          </cell>
          <cell r="J1437">
            <v>982</v>
          </cell>
          <cell r="K1437">
            <v>380000</v>
          </cell>
          <cell r="L1437" t="str">
            <v>한국전자미디어</v>
          </cell>
          <cell r="M1437">
            <v>380000</v>
          </cell>
          <cell r="N1437" t="str">
            <v>다성테크닉스</v>
          </cell>
          <cell r="O1437">
            <v>450000</v>
          </cell>
          <cell r="P1437" t="str">
            <v>한미통신</v>
          </cell>
          <cell r="Q1437">
            <v>400000</v>
          </cell>
          <cell r="S1437">
            <v>380000</v>
          </cell>
          <cell r="V1437" t="str">
            <v>통설</v>
          </cell>
          <cell r="W1437">
            <v>0.36</v>
          </cell>
          <cell r="X1437" t="str">
            <v>보인</v>
          </cell>
          <cell r="Y1437">
            <v>0.2</v>
          </cell>
          <cell r="Z1437" t="str">
            <v>통신기사2급</v>
          </cell>
          <cell r="AA1437">
            <v>0.21</v>
          </cell>
        </row>
        <row r="1438">
          <cell r="A1438">
            <v>1438</v>
          </cell>
          <cell r="C1438" t="str">
            <v>POWER CONTROLLER</v>
          </cell>
          <cell r="E1438" t="str">
            <v>EA</v>
          </cell>
          <cell r="J1438">
            <v>985</v>
          </cell>
          <cell r="K1438">
            <v>200000</v>
          </cell>
          <cell r="L1438" t="str">
            <v>한국전자미디어</v>
          </cell>
          <cell r="M1438">
            <v>250000</v>
          </cell>
          <cell r="N1438" t="str">
            <v>다성테크닉스</v>
          </cell>
          <cell r="O1438">
            <v>200000</v>
          </cell>
          <cell r="P1438" t="str">
            <v>한미통신</v>
          </cell>
          <cell r="Q1438">
            <v>230000</v>
          </cell>
          <cell r="S1438">
            <v>200000</v>
          </cell>
          <cell r="V1438" t="str">
            <v>통설</v>
          </cell>
          <cell r="W1438">
            <v>0.36</v>
          </cell>
          <cell r="Z1438" t="str">
            <v>통신기사2급</v>
          </cell>
          <cell r="AA1438">
            <v>0.21</v>
          </cell>
        </row>
        <row r="1439">
          <cell r="A1439">
            <v>1439</v>
          </cell>
          <cell r="C1439" t="str">
            <v>VTR</v>
          </cell>
          <cell r="D1439" t="str">
            <v>7 HEAD</v>
          </cell>
          <cell r="E1439" t="str">
            <v>EA</v>
          </cell>
          <cell r="J1439">
            <v>1097</v>
          </cell>
          <cell r="K1439">
            <v>753000</v>
          </cell>
          <cell r="L1439" t="str">
            <v>한국전자미디어</v>
          </cell>
          <cell r="M1439">
            <v>753000</v>
          </cell>
          <cell r="N1439" t="str">
            <v>다성테크닉스</v>
          </cell>
          <cell r="O1439">
            <v>753000</v>
          </cell>
          <cell r="P1439" t="str">
            <v>한미통신</v>
          </cell>
          <cell r="Q1439">
            <v>780000</v>
          </cell>
          <cell r="S1439">
            <v>753000</v>
          </cell>
          <cell r="V1439" t="str">
            <v>통설</v>
          </cell>
          <cell r="W1439">
            <v>0.38</v>
          </cell>
        </row>
        <row r="1440">
          <cell r="A1440">
            <v>1440</v>
          </cell>
          <cell r="C1440" t="str">
            <v>COLOR MONITOR</v>
          </cell>
          <cell r="D1440" t="str">
            <v>14"</v>
          </cell>
          <cell r="E1440" t="str">
            <v>EA</v>
          </cell>
          <cell r="J1440">
            <v>987</v>
          </cell>
          <cell r="K1440">
            <v>330000</v>
          </cell>
          <cell r="L1440" t="str">
            <v>한국전자미디어</v>
          </cell>
          <cell r="M1440">
            <v>330000</v>
          </cell>
          <cell r="N1440" t="str">
            <v>다성테크닉스</v>
          </cell>
          <cell r="O1440">
            <v>330000</v>
          </cell>
          <cell r="P1440" t="str">
            <v>한미통신</v>
          </cell>
          <cell r="Q1440">
            <v>350000</v>
          </cell>
          <cell r="S1440">
            <v>330000</v>
          </cell>
          <cell r="V1440" t="str">
            <v>통설</v>
          </cell>
          <cell r="W1440">
            <v>0.2</v>
          </cell>
          <cell r="Z1440" t="str">
            <v>통신기사2급</v>
          </cell>
          <cell r="AA1440">
            <v>0.2</v>
          </cell>
        </row>
        <row r="1441">
          <cell r="A1441">
            <v>1441</v>
          </cell>
          <cell r="C1441" t="str">
            <v>RACK CABINET</v>
          </cell>
          <cell r="D1441" t="str">
            <v>제작</v>
          </cell>
          <cell r="E1441" t="str">
            <v>EA</v>
          </cell>
          <cell r="L1441" t="str">
            <v>한국전자미디어</v>
          </cell>
          <cell r="M1441">
            <v>800000</v>
          </cell>
          <cell r="N1441" t="str">
            <v>다성테크닉스</v>
          </cell>
          <cell r="O1441">
            <v>800000</v>
          </cell>
          <cell r="P1441" t="str">
            <v>한미통신</v>
          </cell>
          <cell r="Q1441">
            <v>750000</v>
          </cell>
          <cell r="S1441">
            <v>750000</v>
          </cell>
        </row>
        <row r="1442">
          <cell r="A1442">
            <v>1442</v>
          </cell>
          <cell r="C1442" t="str">
            <v>송수신제어및영상레벨조정</v>
          </cell>
          <cell r="E1442" t="str">
            <v>CH</v>
          </cell>
          <cell r="S1442">
            <v>0</v>
          </cell>
          <cell r="V1442" t="str">
            <v>통설</v>
          </cell>
          <cell r="W1442">
            <v>0.65</v>
          </cell>
          <cell r="Z1442" t="str">
            <v>통신기사2급</v>
          </cell>
          <cell r="AA1442">
            <v>0.52</v>
          </cell>
        </row>
        <row r="1443">
          <cell r="A1443">
            <v>1443</v>
          </cell>
          <cell r="S1443" t="str">
            <v/>
          </cell>
        </row>
        <row r="1444">
          <cell r="A1444">
            <v>1444</v>
          </cell>
          <cell r="S1444" t="str">
            <v/>
          </cell>
        </row>
        <row r="1445">
          <cell r="A1445">
            <v>1445</v>
          </cell>
          <cell r="C1445" t="str">
            <v>중앙감시제어 시스템</v>
          </cell>
          <cell r="D1445" t="str">
            <v>TM/TC 포함</v>
          </cell>
          <cell r="E1445" t="str">
            <v>식</v>
          </cell>
          <cell r="L1445" t="str">
            <v>성화종합전기</v>
          </cell>
          <cell r="M1445">
            <v>364025032</v>
          </cell>
          <cell r="N1445" t="str">
            <v>광명제어</v>
          </cell>
          <cell r="O1445">
            <v>233422251</v>
          </cell>
          <cell r="P1445" t="str">
            <v>현대전원개발</v>
          </cell>
          <cell r="Q1445">
            <v>380320098</v>
          </cell>
          <cell r="S1445">
            <v>233422251</v>
          </cell>
        </row>
        <row r="1446">
          <cell r="A1446">
            <v>1446</v>
          </cell>
          <cell r="C1446" t="str">
            <v>현장 계기</v>
          </cell>
          <cell r="E1446" t="str">
            <v>식</v>
          </cell>
          <cell r="L1446" t="str">
            <v>성화종합전기</v>
          </cell>
          <cell r="M1446">
            <v>67624740</v>
          </cell>
          <cell r="N1446" t="str">
            <v>광명제어</v>
          </cell>
          <cell r="O1446">
            <v>156316572</v>
          </cell>
          <cell r="P1446" t="str">
            <v>현대전원개발</v>
          </cell>
          <cell r="Q1446">
            <v>167112000</v>
          </cell>
          <cell r="S1446">
            <v>67624740</v>
          </cell>
        </row>
        <row r="1447">
          <cell r="A1447">
            <v>1447</v>
          </cell>
          <cell r="C1447" t="str">
            <v>무정전전원장치(UPS)</v>
          </cell>
          <cell r="D1447" t="str">
            <v>10 KVA</v>
          </cell>
          <cell r="E1447" t="str">
            <v>식</v>
          </cell>
          <cell r="L1447" t="str">
            <v>성화종합전기</v>
          </cell>
          <cell r="M1447">
            <v>23302494</v>
          </cell>
          <cell r="N1447" t="str">
            <v>광명제어</v>
          </cell>
          <cell r="O1447">
            <v>21984279</v>
          </cell>
          <cell r="P1447" t="str">
            <v>현대전원개발</v>
          </cell>
          <cell r="Q1447">
            <v>24750000</v>
          </cell>
          <cell r="S1447">
            <v>21984279</v>
          </cell>
        </row>
        <row r="1448">
          <cell r="A1448">
            <v>1448</v>
          </cell>
          <cell r="C1448" t="str">
            <v>예비품및유지관리공구</v>
          </cell>
          <cell r="E1448" t="str">
            <v>식</v>
          </cell>
          <cell r="L1448" t="str">
            <v>성화종합전기</v>
          </cell>
          <cell r="M1448">
            <v>48351443</v>
          </cell>
          <cell r="N1448" t="str">
            <v>광명제어</v>
          </cell>
          <cell r="O1448">
            <v>11036000</v>
          </cell>
          <cell r="P1448" t="str">
            <v>현대전원개발</v>
          </cell>
          <cell r="Q1448">
            <v>26884000</v>
          </cell>
          <cell r="S1448">
            <v>11036000</v>
          </cell>
        </row>
        <row r="1449">
          <cell r="A1449">
            <v>1449</v>
          </cell>
          <cell r="C1449" t="str">
            <v>시운전비및교육비</v>
          </cell>
          <cell r="E1449" t="str">
            <v>식</v>
          </cell>
          <cell r="L1449" t="str">
            <v>성화종합전기</v>
          </cell>
          <cell r="M1449">
            <v>33903125</v>
          </cell>
          <cell r="N1449" t="str">
            <v>광명제어</v>
          </cell>
          <cell r="O1449">
            <v>14100000</v>
          </cell>
          <cell r="P1449" t="str">
            <v>현대전원개발</v>
          </cell>
          <cell r="Q1449">
            <v>13837164</v>
          </cell>
          <cell r="S1449">
            <v>13837164</v>
          </cell>
        </row>
        <row r="1450">
          <cell r="A1450">
            <v>1450</v>
          </cell>
          <cell r="S1450" t="str">
            <v/>
          </cell>
        </row>
        <row r="1451">
          <cell r="A1451">
            <v>1451</v>
          </cell>
          <cell r="S1451" t="str">
            <v/>
          </cell>
        </row>
        <row r="1452">
          <cell r="A1452">
            <v>1452</v>
          </cell>
          <cell r="C1452" t="str">
            <v>동 파이프</v>
          </cell>
          <cell r="D1452" t="str">
            <v>L-TYPE 1/2"</v>
          </cell>
          <cell r="E1452" t="str">
            <v>m</v>
          </cell>
          <cell r="H1452">
            <v>488</v>
          </cell>
          <cell r="I1452">
            <v>1580</v>
          </cell>
          <cell r="S1452">
            <v>1580</v>
          </cell>
          <cell r="V1452" t="str">
            <v>배관</v>
          </cell>
          <cell r="W1452">
            <v>3.1E-2</v>
          </cell>
          <cell r="X1452" t="str">
            <v>보인</v>
          </cell>
          <cell r="Y1452">
            <v>3.1E-2</v>
          </cell>
        </row>
        <row r="1453">
          <cell r="A1453">
            <v>1453</v>
          </cell>
          <cell r="C1453" t="str">
            <v>엘보</v>
          </cell>
          <cell r="D1453" t="str">
            <v>1/2"</v>
          </cell>
          <cell r="E1453" t="str">
            <v>EA</v>
          </cell>
          <cell r="H1453">
            <v>489</v>
          </cell>
          <cell r="I1453">
            <v>245</v>
          </cell>
          <cell r="S1453">
            <v>245</v>
          </cell>
        </row>
        <row r="1454">
          <cell r="A1454">
            <v>1454</v>
          </cell>
          <cell r="C1454" t="str">
            <v>TEE</v>
          </cell>
          <cell r="D1454" t="str">
            <v>1/2"</v>
          </cell>
          <cell r="E1454" t="str">
            <v>EA</v>
          </cell>
          <cell r="H1454">
            <v>489</v>
          </cell>
          <cell r="I1454">
            <v>534</v>
          </cell>
          <cell r="S1454">
            <v>534</v>
          </cell>
        </row>
        <row r="1455">
          <cell r="A1455">
            <v>1455</v>
          </cell>
          <cell r="C1455" t="str">
            <v>SAMP. PUMP</v>
          </cell>
          <cell r="D1455" t="str">
            <v>0.75kw</v>
          </cell>
          <cell r="E1455" t="str">
            <v>대</v>
          </cell>
          <cell r="S1455">
            <v>0</v>
          </cell>
        </row>
        <row r="1456">
          <cell r="A1456">
            <v>1456</v>
          </cell>
          <cell r="S1456" t="str">
            <v/>
          </cell>
        </row>
        <row r="1457">
          <cell r="A1457">
            <v>1457</v>
          </cell>
          <cell r="S1457" t="str">
            <v/>
          </cell>
        </row>
        <row r="1458">
          <cell r="A1458">
            <v>1458</v>
          </cell>
          <cell r="S1458" t="str">
            <v/>
          </cell>
        </row>
        <row r="1459">
          <cell r="A1459">
            <v>1459</v>
          </cell>
          <cell r="C1459" t="str">
            <v>위샤캡</v>
          </cell>
          <cell r="D1459" t="str">
            <v>ST 82C</v>
          </cell>
          <cell r="E1459" t="str">
            <v>EA</v>
          </cell>
          <cell r="S1459">
            <v>0</v>
          </cell>
          <cell r="V1459" t="str">
            <v>내선</v>
          </cell>
          <cell r="W1459">
            <v>0.04</v>
          </cell>
        </row>
        <row r="1460">
          <cell r="A1460">
            <v>1460</v>
          </cell>
          <cell r="C1460" t="str">
            <v>PNL</v>
          </cell>
          <cell r="D1460" t="str">
            <v>분전반</v>
          </cell>
          <cell r="E1460" t="str">
            <v>EA</v>
          </cell>
          <cell r="R1460">
            <v>528136</v>
          </cell>
          <cell r="S1460">
            <v>0</v>
          </cell>
        </row>
        <row r="1461">
          <cell r="A1461">
            <v>1461</v>
          </cell>
          <cell r="C1461" t="str">
            <v>PNL-1</v>
          </cell>
          <cell r="D1461" t="str">
            <v>적산전력계반</v>
          </cell>
          <cell r="E1461" t="str">
            <v>EA</v>
          </cell>
          <cell r="R1461">
            <v>102115</v>
          </cell>
          <cell r="S1461">
            <v>0</v>
          </cell>
        </row>
        <row r="1462">
          <cell r="A1462">
            <v>1462</v>
          </cell>
          <cell r="S1462" t="str">
            <v/>
          </cell>
        </row>
        <row r="1463">
          <cell r="A1463">
            <v>1463</v>
          </cell>
          <cell r="S1463" t="str">
            <v/>
          </cell>
        </row>
        <row r="1464">
          <cell r="A1464">
            <v>1464</v>
          </cell>
          <cell r="S1464" t="str">
            <v/>
          </cell>
        </row>
        <row r="1465">
          <cell r="A1465">
            <v>1465</v>
          </cell>
          <cell r="C1465" t="str">
            <v>VCB &amp; DTS PNL.</v>
          </cell>
          <cell r="D1465" t="str">
            <v>MV-4</v>
          </cell>
          <cell r="E1465" t="str">
            <v>면</v>
          </cell>
          <cell r="L1465" t="str">
            <v>세광기전㈜</v>
          </cell>
          <cell r="M1465">
            <v>11890386</v>
          </cell>
          <cell r="N1465" t="str">
            <v>동성계전㈜</v>
          </cell>
          <cell r="O1465">
            <v>12041734</v>
          </cell>
          <cell r="P1465" t="str">
            <v>하나기전㈜</v>
          </cell>
          <cell r="Q1465">
            <v>12116496</v>
          </cell>
          <cell r="S1465">
            <v>11890386</v>
          </cell>
        </row>
        <row r="1466">
          <cell r="A1466">
            <v>1466</v>
          </cell>
          <cell r="C1466" t="str">
            <v>VCB &amp; DTS PNL.</v>
          </cell>
          <cell r="D1466" t="str">
            <v>MV-5</v>
          </cell>
          <cell r="E1466" t="str">
            <v>면</v>
          </cell>
          <cell r="L1466" t="str">
            <v>세광기전㈜</v>
          </cell>
          <cell r="M1466">
            <v>12990490</v>
          </cell>
          <cell r="N1466" t="str">
            <v>동성계전㈜</v>
          </cell>
          <cell r="O1466">
            <v>13156465</v>
          </cell>
          <cell r="P1466" t="str">
            <v>하나기전㈜</v>
          </cell>
          <cell r="Q1466">
            <v>13238535</v>
          </cell>
          <cell r="S1466">
            <v>12990490</v>
          </cell>
        </row>
        <row r="1467">
          <cell r="A1467">
            <v>1467</v>
          </cell>
          <cell r="C1467" t="str">
            <v>VCB &amp; DTS PNL.</v>
          </cell>
          <cell r="D1467" t="str">
            <v>MV-6</v>
          </cell>
          <cell r="E1467" t="str">
            <v>면</v>
          </cell>
          <cell r="L1467" t="str">
            <v>세광기전㈜</v>
          </cell>
          <cell r="M1467">
            <v>11890386</v>
          </cell>
          <cell r="N1467" t="str">
            <v>동성계전㈜</v>
          </cell>
          <cell r="O1467">
            <v>12041734</v>
          </cell>
          <cell r="P1467" t="str">
            <v>하나기전㈜</v>
          </cell>
          <cell r="Q1467">
            <v>12116496</v>
          </cell>
          <cell r="S1467">
            <v>11890386</v>
          </cell>
        </row>
        <row r="1468">
          <cell r="A1468">
            <v>1468</v>
          </cell>
          <cell r="C1468" t="str">
            <v>VCB &amp; DTS &amp; SA PNL.</v>
          </cell>
          <cell r="D1468" t="str">
            <v>MV-E</v>
          </cell>
          <cell r="E1468" t="str">
            <v>면</v>
          </cell>
          <cell r="L1468" t="str">
            <v>세광기전㈜</v>
          </cell>
          <cell r="M1468">
            <v>12343046</v>
          </cell>
          <cell r="N1468" t="str">
            <v>동성계전㈜</v>
          </cell>
          <cell r="O1468">
            <v>12501605</v>
          </cell>
          <cell r="P1468" t="str">
            <v>하나기전㈜</v>
          </cell>
          <cell r="Q1468">
            <v>12576980</v>
          </cell>
          <cell r="S1468">
            <v>12343046</v>
          </cell>
        </row>
        <row r="1469">
          <cell r="A1469">
            <v>1469</v>
          </cell>
          <cell r="C1469" t="str">
            <v>PF &amp; TR. PNL</v>
          </cell>
          <cell r="D1469" t="str">
            <v>TR-1 (200KVA)</v>
          </cell>
          <cell r="E1469" t="str">
            <v>면</v>
          </cell>
          <cell r="L1469" t="str">
            <v>세광기전㈜</v>
          </cell>
          <cell r="M1469">
            <v>14506477</v>
          </cell>
          <cell r="N1469" t="str">
            <v>동성계전㈜</v>
          </cell>
          <cell r="O1469">
            <v>14748180</v>
          </cell>
          <cell r="P1469" t="str">
            <v>하나기전㈜</v>
          </cell>
          <cell r="Q1469">
            <v>14868483</v>
          </cell>
          <cell r="S1469">
            <v>14506477</v>
          </cell>
        </row>
        <row r="1470">
          <cell r="A1470">
            <v>1470</v>
          </cell>
          <cell r="C1470" t="str">
            <v>PF &amp; TR. PNL</v>
          </cell>
          <cell r="D1470" t="str">
            <v>TR-2 (200KVA)</v>
          </cell>
          <cell r="E1470" t="str">
            <v>면</v>
          </cell>
          <cell r="L1470" t="str">
            <v>세광기전㈜</v>
          </cell>
          <cell r="M1470">
            <v>14506477</v>
          </cell>
          <cell r="N1470" t="str">
            <v>동성계전㈜</v>
          </cell>
          <cell r="O1470">
            <v>14748180</v>
          </cell>
          <cell r="P1470" t="str">
            <v>하나기전㈜</v>
          </cell>
          <cell r="Q1470">
            <v>14868483</v>
          </cell>
          <cell r="S1470">
            <v>14506477</v>
          </cell>
        </row>
        <row r="1471">
          <cell r="A1471">
            <v>1471</v>
          </cell>
          <cell r="C1471" t="str">
            <v>MCCB PNL.</v>
          </cell>
          <cell r="D1471" t="str">
            <v>LV-E1</v>
          </cell>
          <cell r="E1471" t="str">
            <v>면</v>
          </cell>
          <cell r="L1471" t="str">
            <v>세광기전㈜</v>
          </cell>
          <cell r="M1471">
            <v>9540448</v>
          </cell>
          <cell r="N1471" t="str">
            <v>동성계전㈜</v>
          </cell>
          <cell r="O1471">
            <v>9639590</v>
          </cell>
          <cell r="P1471" t="str">
            <v>하나기전㈜</v>
          </cell>
          <cell r="Q1471">
            <v>9687635</v>
          </cell>
          <cell r="S1471">
            <v>9540448</v>
          </cell>
        </row>
        <row r="1472">
          <cell r="A1472">
            <v>1472</v>
          </cell>
          <cell r="C1472" t="str">
            <v>MCCB PNL.</v>
          </cell>
          <cell r="D1472" t="str">
            <v>LV-E2</v>
          </cell>
          <cell r="E1472" t="str">
            <v>면</v>
          </cell>
          <cell r="L1472" t="str">
            <v>세광기전㈜</v>
          </cell>
          <cell r="M1472">
            <v>8006366</v>
          </cell>
          <cell r="N1472" t="str">
            <v>동성계전㈜</v>
          </cell>
          <cell r="O1472">
            <v>8091244</v>
          </cell>
          <cell r="P1472" t="str">
            <v>하나기전㈜</v>
          </cell>
          <cell r="Q1472">
            <v>8132145</v>
          </cell>
          <cell r="S1472">
            <v>8006366</v>
          </cell>
        </row>
        <row r="1473">
          <cell r="A1473">
            <v>1473</v>
          </cell>
          <cell r="C1473" t="str">
            <v>RECTIFIER PNL.</v>
          </cell>
          <cell r="D1473" t="str">
            <v>DC 반(식당 및 창고)</v>
          </cell>
          <cell r="E1473" t="str">
            <v>면</v>
          </cell>
          <cell r="L1473" t="str">
            <v>세광기전㈜</v>
          </cell>
          <cell r="M1473">
            <v>7609540</v>
          </cell>
          <cell r="N1473" t="str">
            <v>동성계전㈜</v>
          </cell>
          <cell r="O1473">
            <v>7700429</v>
          </cell>
          <cell r="P1473" t="str">
            <v>하나기전㈜</v>
          </cell>
          <cell r="Q1473">
            <v>7745475</v>
          </cell>
          <cell r="S1473">
            <v>7609540</v>
          </cell>
        </row>
        <row r="1474">
          <cell r="A1474">
            <v>1474</v>
          </cell>
          <cell r="C1474" t="str">
            <v>BATTERY PNL.</v>
          </cell>
          <cell r="D1474" t="str">
            <v>BATT.(식당 및 창고)</v>
          </cell>
          <cell r="E1474" t="str">
            <v>면</v>
          </cell>
          <cell r="L1474" t="str">
            <v>세광기전㈜</v>
          </cell>
          <cell r="M1474">
            <v>5857771</v>
          </cell>
          <cell r="N1474" t="str">
            <v>동성계전㈜</v>
          </cell>
          <cell r="O1474">
            <v>5956341</v>
          </cell>
          <cell r="P1474" t="str">
            <v>하나기전㈜</v>
          </cell>
          <cell r="Q1474">
            <v>6005515</v>
          </cell>
          <cell r="S1474">
            <v>5857771</v>
          </cell>
        </row>
        <row r="1475">
          <cell r="A1475">
            <v>1475</v>
          </cell>
          <cell r="C1475" t="str">
            <v>VCB,DTS &amp; GPT PNL.</v>
          </cell>
          <cell r="D1475" t="str">
            <v>MV-A</v>
          </cell>
          <cell r="E1475" t="str">
            <v>면</v>
          </cell>
          <cell r="L1475" t="str">
            <v>세광기전㈜</v>
          </cell>
          <cell r="M1475">
            <v>13519886</v>
          </cell>
          <cell r="N1475" t="str">
            <v>동성계전㈜</v>
          </cell>
          <cell r="O1475">
            <v>13699379</v>
          </cell>
          <cell r="P1475" t="str">
            <v>하나기전㈜</v>
          </cell>
          <cell r="Q1475">
            <v>13788225</v>
          </cell>
          <cell r="S1475">
            <v>13519886</v>
          </cell>
        </row>
        <row r="1476">
          <cell r="A1476">
            <v>1476</v>
          </cell>
          <cell r="C1476" t="str">
            <v>REACTOR ST. PNL</v>
          </cell>
          <cell r="D1476" t="str">
            <v>MV-A1</v>
          </cell>
          <cell r="E1476" t="str">
            <v>면</v>
          </cell>
          <cell r="L1476" t="str">
            <v>세광기전㈜</v>
          </cell>
          <cell r="M1476">
            <v>15640494</v>
          </cell>
          <cell r="N1476" t="str">
            <v>동성계전㈜</v>
          </cell>
          <cell r="O1476">
            <v>15839976</v>
          </cell>
          <cell r="P1476" t="str">
            <v>하나기전㈜</v>
          </cell>
          <cell r="Q1476">
            <v>15937435</v>
          </cell>
          <cell r="S1476">
            <v>15640494</v>
          </cell>
        </row>
        <row r="1477">
          <cell r="A1477">
            <v>1477</v>
          </cell>
          <cell r="C1477" t="str">
            <v>REACTOR ST. PNL</v>
          </cell>
          <cell r="D1477" t="str">
            <v>MV-A2</v>
          </cell>
          <cell r="E1477" t="str">
            <v>면</v>
          </cell>
          <cell r="L1477" t="str">
            <v>세광기전㈜</v>
          </cell>
          <cell r="M1477">
            <v>15640494</v>
          </cell>
          <cell r="N1477" t="str">
            <v>동성계전㈜</v>
          </cell>
          <cell r="O1477">
            <v>15839976</v>
          </cell>
          <cell r="P1477" t="str">
            <v>하나기전㈜</v>
          </cell>
          <cell r="Q1477">
            <v>15937435</v>
          </cell>
          <cell r="S1477">
            <v>15640494</v>
          </cell>
        </row>
        <row r="1478">
          <cell r="A1478">
            <v>1478</v>
          </cell>
          <cell r="C1478" t="str">
            <v>REACTOR ST. PNL</v>
          </cell>
          <cell r="D1478" t="str">
            <v>MV-A3</v>
          </cell>
          <cell r="E1478" t="str">
            <v>면</v>
          </cell>
          <cell r="L1478" t="str">
            <v>세광기전㈜</v>
          </cell>
          <cell r="M1478">
            <v>15640494</v>
          </cell>
          <cell r="N1478" t="str">
            <v>동성계전㈜</v>
          </cell>
          <cell r="O1478">
            <v>15839976</v>
          </cell>
          <cell r="P1478" t="str">
            <v>하나기전㈜</v>
          </cell>
          <cell r="Q1478">
            <v>15937435</v>
          </cell>
          <cell r="S1478">
            <v>15640494</v>
          </cell>
        </row>
        <row r="1479">
          <cell r="A1479">
            <v>1479</v>
          </cell>
          <cell r="C1479" t="str">
            <v>REACTOR ST. PNL</v>
          </cell>
          <cell r="D1479" t="str">
            <v>MV-A4</v>
          </cell>
          <cell r="E1479" t="str">
            <v>면</v>
          </cell>
          <cell r="L1479" t="str">
            <v>세광기전㈜</v>
          </cell>
          <cell r="M1479">
            <v>15377693</v>
          </cell>
          <cell r="N1479" t="str">
            <v>동성계전㈜</v>
          </cell>
          <cell r="O1479">
            <v>15572826</v>
          </cell>
          <cell r="P1479" t="str">
            <v>하나기전㈜</v>
          </cell>
          <cell r="Q1479">
            <v>15668111</v>
          </cell>
          <cell r="S1479">
            <v>15377693</v>
          </cell>
        </row>
        <row r="1480">
          <cell r="A1480">
            <v>1480</v>
          </cell>
          <cell r="C1480" t="str">
            <v>REACTOR ST. PNL</v>
          </cell>
          <cell r="D1480" t="str">
            <v>MV-A5</v>
          </cell>
          <cell r="E1480" t="str">
            <v>면</v>
          </cell>
          <cell r="L1480" t="str">
            <v>세광기전㈜</v>
          </cell>
          <cell r="M1480">
            <v>15377693</v>
          </cell>
          <cell r="N1480" t="str">
            <v>동성계전㈜</v>
          </cell>
          <cell r="O1480">
            <v>15572826</v>
          </cell>
          <cell r="P1480" t="str">
            <v>하나기전㈜</v>
          </cell>
          <cell r="Q1480">
            <v>15668111</v>
          </cell>
          <cell r="S1480">
            <v>15377693</v>
          </cell>
        </row>
        <row r="1481">
          <cell r="A1481">
            <v>1481</v>
          </cell>
          <cell r="C1481" t="str">
            <v>PF &amp; TR. PNL</v>
          </cell>
          <cell r="D1481" t="str">
            <v>TR-1 (100KVA)</v>
          </cell>
          <cell r="E1481" t="str">
            <v>면</v>
          </cell>
          <cell r="L1481" t="str">
            <v>세광기전㈜</v>
          </cell>
          <cell r="M1481">
            <v>12820188</v>
          </cell>
          <cell r="N1481" t="str">
            <v>동성계전㈜</v>
          </cell>
          <cell r="O1481">
            <v>11022950</v>
          </cell>
          <cell r="P1481" t="str">
            <v>하나기전㈜</v>
          </cell>
          <cell r="Q1481">
            <v>11107598</v>
          </cell>
          <cell r="S1481">
            <v>11022950</v>
          </cell>
        </row>
        <row r="1482">
          <cell r="A1482">
            <v>1482</v>
          </cell>
          <cell r="C1482" t="str">
            <v>PF &amp; TR. PNL</v>
          </cell>
          <cell r="D1482" t="str">
            <v>TR-2 (100KVA)</v>
          </cell>
          <cell r="E1482" t="str">
            <v>면</v>
          </cell>
          <cell r="L1482" t="str">
            <v>세광기전㈜</v>
          </cell>
          <cell r="M1482">
            <v>12820188</v>
          </cell>
          <cell r="N1482" t="str">
            <v>동성계전㈜</v>
          </cell>
          <cell r="O1482">
            <v>11022950</v>
          </cell>
          <cell r="P1482" t="str">
            <v>하나기전㈜</v>
          </cell>
          <cell r="Q1482">
            <v>11107598</v>
          </cell>
          <cell r="S1482">
            <v>11022950</v>
          </cell>
        </row>
        <row r="1483">
          <cell r="A1483">
            <v>1483</v>
          </cell>
          <cell r="C1483" t="str">
            <v>MCCB PNL.</v>
          </cell>
          <cell r="D1483" t="str">
            <v>LV-1</v>
          </cell>
          <cell r="E1483" t="str">
            <v>면</v>
          </cell>
          <cell r="L1483" t="str">
            <v>세광기전㈜</v>
          </cell>
          <cell r="M1483">
            <v>8821195</v>
          </cell>
          <cell r="N1483" t="str">
            <v>동성계전㈜</v>
          </cell>
          <cell r="O1483">
            <v>8919424</v>
          </cell>
          <cell r="P1483" t="str">
            <v>하나기전㈜</v>
          </cell>
          <cell r="Q1483">
            <v>8966991</v>
          </cell>
          <cell r="S1483">
            <v>8821195</v>
          </cell>
        </row>
        <row r="1484">
          <cell r="A1484">
            <v>1484</v>
          </cell>
          <cell r="C1484" t="str">
            <v>RECTIFIER PNL.</v>
          </cell>
          <cell r="D1484" t="str">
            <v>DC 반(가압장)</v>
          </cell>
          <cell r="E1484" t="str">
            <v>면</v>
          </cell>
          <cell r="L1484" t="str">
            <v>세광기전㈜</v>
          </cell>
          <cell r="M1484">
            <v>7609540</v>
          </cell>
          <cell r="N1484" t="str">
            <v>동성계전㈜</v>
          </cell>
          <cell r="O1484">
            <v>7700429</v>
          </cell>
          <cell r="P1484" t="str">
            <v>하나기전㈜</v>
          </cell>
          <cell r="Q1484">
            <v>7745475</v>
          </cell>
          <cell r="S1484">
            <v>7609540</v>
          </cell>
        </row>
        <row r="1485">
          <cell r="A1485">
            <v>1485</v>
          </cell>
          <cell r="C1485" t="str">
            <v>BATTERY PNL.</v>
          </cell>
          <cell r="D1485" t="str">
            <v>BATT.(가압장)</v>
          </cell>
          <cell r="E1485" t="str">
            <v>면</v>
          </cell>
          <cell r="L1485" t="str">
            <v>세광기전㈜</v>
          </cell>
          <cell r="M1485">
            <v>5857771</v>
          </cell>
          <cell r="N1485" t="str">
            <v>동성계전㈜</v>
          </cell>
          <cell r="O1485">
            <v>5956341</v>
          </cell>
          <cell r="P1485" t="str">
            <v>하나기전㈜</v>
          </cell>
          <cell r="Q1485">
            <v>6005515</v>
          </cell>
          <cell r="S1485">
            <v>5857771</v>
          </cell>
        </row>
        <row r="1486">
          <cell r="A1486">
            <v>1486</v>
          </cell>
          <cell r="C1486" t="str">
            <v>MCCB PNL. 개조작업</v>
          </cell>
          <cell r="D1486" t="str">
            <v>LV-FM</v>
          </cell>
          <cell r="E1486" t="str">
            <v>식</v>
          </cell>
          <cell r="L1486" t="str">
            <v>세광기전㈜</v>
          </cell>
          <cell r="M1486">
            <v>1854200</v>
          </cell>
          <cell r="N1486" t="str">
            <v>동성계전㈜</v>
          </cell>
          <cell r="O1486">
            <v>1884762</v>
          </cell>
          <cell r="P1486" t="str">
            <v>하나기전㈜</v>
          </cell>
          <cell r="Q1486">
            <v>1899932</v>
          </cell>
          <cell r="S1486">
            <v>1854200</v>
          </cell>
        </row>
        <row r="1487">
          <cell r="A1487">
            <v>1487</v>
          </cell>
          <cell r="C1487" t="str">
            <v>전동기 제어반</v>
          </cell>
          <cell r="D1487" t="str">
            <v>MCC-2000</v>
          </cell>
          <cell r="E1487" t="str">
            <v>set</v>
          </cell>
          <cell r="L1487" t="str">
            <v>세광기전㈜</v>
          </cell>
          <cell r="M1487">
            <v>8105760</v>
          </cell>
          <cell r="N1487" t="str">
            <v>동성계전㈜</v>
          </cell>
          <cell r="O1487">
            <v>8206884</v>
          </cell>
          <cell r="P1487" t="str">
            <v>하나기전㈜</v>
          </cell>
          <cell r="Q1487">
            <v>8255368</v>
          </cell>
          <cell r="S1487">
            <v>8105760</v>
          </cell>
        </row>
        <row r="1488">
          <cell r="A1488">
            <v>1488</v>
          </cell>
          <cell r="C1488" t="str">
            <v>전동기 제어반</v>
          </cell>
          <cell r="D1488" t="str">
            <v>MCC-2011</v>
          </cell>
          <cell r="E1488" t="str">
            <v>set</v>
          </cell>
          <cell r="L1488" t="str">
            <v>세광기전㈜</v>
          </cell>
          <cell r="M1488">
            <v>6723167</v>
          </cell>
          <cell r="N1488" t="str">
            <v>동성계전㈜</v>
          </cell>
          <cell r="O1488">
            <v>6799623</v>
          </cell>
          <cell r="P1488" t="str">
            <v>하나기전㈜</v>
          </cell>
          <cell r="Q1488">
            <v>6836230</v>
          </cell>
          <cell r="S1488">
            <v>6723167</v>
          </cell>
        </row>
        <row r="1489">
          <cell r="A1489">
            <v>1489</v>
          </cell>
          <cell r="C1489" t="str">
            <v>전동기 제어반</v>
          </cell>
          <cell r="D1489" t="str">
            <v>MCC-2012</v>
          </cell>
          <cell r="E1489" t="str">
            <v>set</v>
          </cell>
          <cell r="L1489" t="str">
            <v>세광기전㈜</v>
          </cell>
          <cell r="M1489">
            <v>11749935</v>
          </cell>
          <cell r="N1489" t="str">
            <v>동성계전㈜</v>
          </cell>
          <cell r="O1489">
            <v>11871884</v>
          </cell>
          <cell r="P1489" t="str">
            <v>하나기전㈜</v>
          </cell>
          <cell r="Q1489">
            <v>11929366</v>
          </cell>
          <cell r="S1489">
            <v>11749935</v>
          </cell>
        </row>
        <row r="1490">
          <cell r="A1490">
            <v>1490</v>
          </cell>
          <cell r="C1490" t="str">
            <v>전동기 제어반</v>
          </cell>
          <cell r="D1490" t="str">
            <v>MCC-2002</v>
          </cell>
          <cell r="E1490" t="str">
            <v>set</v>
          </cell>
          <cell r="L1490" t="str">
            <v>세광기전㈜</v>
          </cell>
          <cell r="M1490">
            <v>10971512</v>
          </cell>
          <cell r="N1490" t="str">
            <v>동성계전㈜</v>
          </cell>
          <cell r="O1490">
            <v>11110631</v>
          </cell>
          <cell r="P1490" t="str">
            <v>하나기전㈜</v>
          </cell>
          <cell r="Q1490">
            <v>11177009</v>
          </cell>
          <cell r="S1490">
            <v>10971512</v>
          </cell>
        </row>
        <row r="1491">
          <cell r="A1491">
            <v>1491</v>
          </cell>
          <cell r="C1491" t="str">
            <v>전동기 제어반</v>
          </cell>
          <cell r="D1491" t="str">
            <v>MCC-2003</v>
          </cell>
          <cell r="E1491" t="str">
            <v>set</v>
          </cell>
          <cell r="L1491" t="str">
            <v>세광기전㈜</v>
          </cell>
          <cell r="M1491">
            <v>15085065</v>
          </cell>
          <cell r="N1491" t="str">
            <v>동성계전㈜</v>
          </cell>
          <cell r="O1491">
            <v>15281083</v>
          </cell>
          <cell r="P1491" t="str">
            <v>하나기전㈜</v>
          </cell>
          <cell r="Q1491">
            <v>15375003</v>
          </cell>
          <cell r="S1491">
            <v>15085065</v>
          </cell>
        </row>
        <row r="1492">
          <cell r="A1492">
            <v>1492</v>
          </cell>
          <cell r="C1492" t="str">
            <v>전동기 제어반</v>
          </cell>
          <cell r="D1492" t="str">
            <v>MCC-2001</v>
          </cell>
          <cell r="E1492" t="str">
            <v>set</v>
          </cell>
          <cell r="L1492" t="str">
            <v>세광기전㈜</v>
          </cell>
          <cell r="M1492">
            <v>4622190</v>
          </cell>
          <cell r="N1492" t="str">
            <v>동성계전㈜</v>
          </cell>
          <cell r="O1492">
            <v>4673558</v>
          </cell>
          <cell r="P1492" t="str">
            <v>하나기전㈜</v>
          </cell>
          <cell r="Q1492">
            <v>4698015</v>
          </cell>
          <cell r="S1492">
            <v>4622190</v>
          </cell>
        </row>
        <row r="1493">
          <cell r="A1493">
            <v>1493</v>
          </cell>
          <cell r="C1493" t="str">
            <v>전동기 제어반</v>
          </cell>
          <cell r="D1493" t="str">
            <v>MCC-6</v>
          </cell>
          <cell r="E1493" t="str">
            <v>set</v>
          </cell>
          <cell r="L1493" t="str">
            <v>세광기전㈜</v>
          </cell>
          <cell r="M1493">
            <v>20840112</v>
          </cell>
          <cell r="N1493" t="str">
            <v>동성계전㈜</v>
          </cell>
          <cell r="O1493">
            <v>21092618</v>
          </cell>
          <cell r="P1493" t="str">
            <v>하나기전㈜</v>
          </cell>
          <cell r="Q1493">
            <v>21214559</v>
          </cell>
          <cell r="S1493">
            <v>20840112</v>
          </cell>
        </row>
        <row r="1494">
          <cell r="A1494">
            <v>1494</v>
          </cell>
          <cell r="C1494" t="str">
            <v>전동기 제어반</v>
          </cell>
          <cell r="D1494" t="str">
            <v>MCC-2010</v>
          </cell>
          <cell r="E1494" t="str">
            <v>set</v>
          </cell>
          <cell r="L1494" t="str">
            <v>세광기전㈜</v>
          </cell>
          <cell r="M1494">
            <v>7334853</v>
          </cell>
          <cell r="N1494" t="str">
            <v>동성계전㈜</v>
          </cell>
          <cell r="O1494">
            <v>7410813</v>
          </cell>
          <cell r="P1494" t="str">
            <v>하나기전㈜</v>
          </cell>
          <cell r="Q1494">
            <v>7446430</v>
          </cell>
          <cell r="S1494">
            <v>7334853</v>
          </cell>
        </row>
        <row r="1495">
          <cell r="A1495">
            <v>1495</v>
          </cell>
          <cell r="C1495" t="str">
            <v>분전반</v>
          </cell>
          <cell r="D1495" t="str">
            <v>LP-YK</v>
          </cell>
          <cell r="E1495" t="str">
            <v>면</v>
          </cell>
          <cell r="L1495" t="str">
            <v>세광기전㈜</v>
          </cell>
          <cell r="M1495">
            <v>1196405</v>
          </cell>
          <cell r="N1495" t="str">
            <v>동성계전㈜</v>
          </cell>
          <cell r="O1495">
            <v>1213726</v>
          </cell>
          <cell r="P1495" t="str">
            <v>하나기전㈜</v>
          </cell>
          <cell r="Q1495">
            <v>1222317</v>
          </cell>
          <cell r="R1495">
            <v>373473</v>
          </cell>
          <cell r="S1495">
            <v>1196405</v>
          </cell>
        </row>
        <row r="1496">
          <cell r="A1496">
            <v>1496</v>
          </cell>
          <cell r="C1496" t="str">
            <v>분전반</v>
          </cell>
          <cell r="D1496" t="str">
            <v>LP-GA</v>
          </cell>
          <cell r="E1496" t="str">
            <v>면</v>
          </cell>
          <cell r="L1496" t="str">
            <v>세광기전㈜</v>
          </cell>
          <cell r="M1496">
            <v>1885340</v>
          </cell>
          <cell r="N1496" t="str">
            <v>동성계전㈜</v>
          </cell>
          <cell r="O1496">
            <v>1905518</v>
          </cell>
          <cell r="P1496" t="str">
            <v>하나기전㈜</v>
          </cell>
          <cell r="Q1496">
            <v>1915123</v>
          </cell>
          <cell r="R1496">
            <v>458678</v>
          </cell>
          <cell r="S1496">
            <v>1885340</v>
          </cell>
        </row>
        <row r="1497">
          <cell r="A1497">
            <v>1497</v>
          </cell>
          <cell r="C1497" t="str">
            <v>분전반</v>
          </cell>
          <cell r="D1497" t="str">
            <v>LP-S1</v>
          </cell>
          <cell r="E1497" t="str">
            <v>면</v>
          </cell>
          <cell r="L1497" t="str">
            <v>세광기전㈜</v>
          </cell>
          <cell r="M1497">
            <v>1522140</v>
          </cell>
          <cell r="N1497" t="str">
            <v>동성계전㈜</v>
          </cell>
          <cell r="O1497">
            <v>1545114</v>
          </cell>
          <cell r="P1497" t="str">
            <v>하나기전㈜</v>
          </cell>
          <cell r="Q1497">
            <v>1556603</v>
          </cell>
          <cell r="R1497">
            <v>409188</v>
          </cell>
          <cell r="S1497">
            <v>1522140</v>
          </cell>
        </row>
        <row r="1498">
          <cell r="A1498">
            <v>1498</v>
          </cell>
          <cell r="C1498" t="str">
            <v>분전반</v>
          </cell>
          <cell r="D1498" t="str">
            <v>LP-S2</v>
          </cell>
          <cell r="E1498" t="str">
            <v>면</v>
          </cell>
          <cell r="L1498" t="str">
            <v>세광기전㈜</v>
          </cell>
          <cell r="M1498">
            <v>1247690</v>
          </cell>
          <cell r="N1498" t="str">
            <v>동성계전㈜</v>
          </cell>
          <cell r="O1498">
            <v>1266266</v>
          </cell>
          <cell r="P1498" t="str">
            <v>하나기전㈜</v>
          </cell>
          <cell r="Q1498">
            <v>1275535</v>
          </cell>
          <cell r="R1498">
            <v>332657</v>
          </cell>
          <cell r="S1498">
            <v>1247690</v>
          </cell>
        </row>
        <row r="1499">
          <cell r="A1499">
            <v>1499</v>
          </cell>
          <cell r="C1499" t="str">
            <v>분전반</v>
          </cell>
          <cell r="D1499" t="str">
            <v>LP-NB</v>
          </cell>
          <cell r="E1499" t="str">
            <v>면</v>
          </cell>
          <cell r="L1499" t="str">
            <v>세광기전㈜</v>
          </cell>
          <cell r="M1499">
            <v>267548</v>
          </cell>
          <cell r="N1499" t="str">
            <v>동성계전㈜</v>
          </cell>
          <cell r="O1499">
            <v>271018</v>
          </cell>
          <cell r="P1499" t="str">
            <v>하나기전㈜</v>
          </cell>
          <cell r="Q1499">
            <v>272735</v>
          </cell>
          <cell r="R1499">
            <v>71430</v>
          </cell>
          <cell r="S1499">
            <v>267548</v>
          </cell>
        </row>
        <row r="1500">
          <cell r="A1500">
            <v>1500</v>
          </cell>
          <cell r="C1500" t="str">
            <v>분전반</v>
          </cell>
          <cell r="D1500" t="str">
            <v>LP-JB</v>
          </cell>
          <cell r="E1500" t="str">
            <v>면</v>
          </cell>
          <cell r="L1500" t="str">
            <v>세광기전㈜</v>
          </cell>
          <cell r="M1500">
            <v>267548</v>
          </cell>
          <cell r="N1500" t="str">
            <v>동성계전㈜</v>
          </cell>
          <cell r="O1500">
            <v>271018</v>
          </cell>
          <cell r="P1500" t="str">
            <v>하나기전㈜</v>
          </cell>
          <cell r="Q1500">
            <v>272735</v>
          </cell>
          <cell r="R1500">
            <v>71430</v>
          </cell>
          <cell r="S1500">
            <v>267548</v>
          </cell>
        </row>
        <row r="1501">
          <cell r="A1501">
            <v>1501</v>
          </cell>
          <cell r="C1501" t="str">
            <v>분전반</v>
          </cell>
          <cell r="D1501" t="str">
            <v>LP-TB</v>
          </cell>
          <cell r="E1501" t="str">
            <v>면</v>
          </cell>
          <cell r="L1501" t="str">
            <v>세광기전㈜</v>
          </cell>
          <cell r="M1501">
            <v>267548</v>
          </cell>
          <cell r="N1501" t="str">
            <v>동성계전㈜</v>
          </cell>
          <cell r="O1501">
            <v>271018</v>
          </cell>
          <cell r="P1501" t="str">
            <v>하나기전㈜</v>
          </cell>
          <cell r="Q1501">
            <v>272735</v>
          </cell>
          <cell r="R1501">
            <v>71430</v>
          </cell>
          <cell r="S1501">
            <v>267548</v>
          </cell>
        </row>
        <row r="1502">
          <cell r="A1502">
            <v>1502</v>
          </cell>
          <cell r="C1502" t="str">
            <v>분전반</v>
          </cell>
          <cell r="D1502" t="str">
            <v>온풍기용MCCB박스</v>
          </cell>
          <cell r="E1502" t="str">
            <v>면</v>
          </cell>
          <cell r="L1502" t="str">
            <v>세광기전㈜</v>
          </cell>
          <cell r="M1502">
            <v>324642</v>
          </cell>
          <cell r="N1502" t="str">
            <v>동성계전㈜</v>
          </cell>
          <cell r="O1502">
            <v>330198</v>
          </cell>
          <cell r="P1502" t="str">
            <v>하나기전㈜</v>
          </cell>
          <cell r="Q1502">
            <v>332976</v>
          </cell>
          <cell r="R1502">
            <v>70919</v>
          </cell>
          <cell r="S1502">
            <v>324642</v>
          </cell>
        </row>
        <row r="1503">
          <cell r="A1503">
            <v>1503</v>
          </cell>
          <cell r="C1503" t="str">
            <v>LOP</v>
          </cell>
          <cell r="D1503" t="str">
            <v>LOP-103 A</v>
          </cell>
          <cell r="E1503" t="str">
            <v>면</v>
          </cell>
          <cell r="L1503" t="str">
            <v>세광기전㈜</v>
          </cell>
          <cell r="M1503">
            <v>900420</v>
          </cell>
          <cell r="N1503" t="str">
            <v>동성계전㈜</v>
          </cell>
          <cell r="O1503">
            <v>914211</v>
          </cell>
          <cell r="P1503" t="str">
            <v>하나기전㈜</v>
          </cell>
          <cell r="Q1503">
            <v>921009</v>
          </cell>
          <cell r="R1503">
            <v>42924</v>
          </cell>
          <cell r="S1503">
            <v>900420</v>
          </cell>
        </row>
        <row r="1504">
          <cell r="A1504">
            <v>1504</v>
          </cell>
          <cell r="C1504" t="str">
            <v>LOP</v>
          </cell>
          <cell r="D1504" t="str">
            <v>LOP-103 B</v>
          </cell>
          <cell r="E1504" t="str">
            <v>면</v>
          </cell>
          <cell r="L1504" t="str">
            <v>세광기전㈜</v>
          </cell>
          <cell r="M1504">
            <v>900420</v>
          </cell>
          <cell r="N1504" t="str">
            <v>동성계전㈜</v>
          </cell>
          <cell r="O1504">
            <v>914211</v>
          </cell>
          <cell r="P1504" t="str">
            <v>하나기전㈜</v>
          </cell>
          <cell r="Q1504">
            <v>921009</v>
          </cell>
          <cell r="R1504">
            <v>42924</v>
          </cell>
          <cell r="S1504">
            <v>900420</v>
          </cell>
        </row>
        <row r="1505">
          <cell r="A1505">
            <v>1505</v>
          </cell>
          <cell r="C1505" t="str">
            <v>LOP</v>
          </cell>
          <cell r="D1505" t="str">
            <v>LOP-103 C</v>
          </cell>
          <cell r="E1505" t="str">
            <v>면</v>
          </cell>
          <cell r="L1505" t="str">
            <v>세광기전㈜</v>
          </cell>
          <cell r="M1505">
            <v>900420</v>
          </cell>
          <cell r="N1505" t="str">
            <v>동성계전㈜</v>
          </cell>
          <cell r="O1505">
            <v>914211</v>
          </cell>
          <cell r="P1505" t="str">
            <v>하나기전㈜</v>
          </cell>
          <cell r="Q1505">
            <v>921009</v>
          </cell>
          <cell r="R1505">
            <v>42924</v>
          </cell>
          <cell r="S1505">
            <v>900420</v>
          </cell>
        </row>
        <row r="1506">
          <cell r="A1506">
            <v>1506</v>
          </cell>
          <cell r="C1506" t="str">
            <v>LOP</v>
          </cell>
          <cell r="D1506" t="str">
            <v>LOP-104 A</v>
          </cell>
          <cell r="E1506" t="str">
            <v>면</v>
          </cell>
          <cell r="L1506" t="str">
            <v>세광기전㈜</v>
          </cell>
          <cell r="M1506">
            <v>900420</v>
          </cell>
          <cell r="N1506" t="str">
            <v>동성계전㈜</v>
          </cell>
          <cell r="O1506">
            <v>914211</v>
          </cell>
          <cell r="P1506" t="str">
            <v>하나기전㈜</v>
          </cell>
          <cell r="Q1506">
            <v>921009</v>
          </cell>
          <cell r="R1506">
            <v>42924</v>
          </cell>
          <cell r="S1506">
            <v>900420</v>
          </cell>
        </row>
        <row r="1507">
          <cell r="A1507">
            <v>1507</v>
          </cell>
          <cell r="C1507" t="str">
            <v>LOP</v>
          </cell>
          <cell r="D1507" t="str">
            <v>LOP-104 B</v>
          </cell>
          <cell r="E1507" t="str">
            <v>면</v>
          </cell>
          <cell r="L1507" t="str">
            <v>세광기전㈜</v>
          </cell>
          <cell r="M1507">
            <v>900420</v>
          </cell>
          <cell r="N1507" t="str">
            <v>동성계전㈜</v>
          </cell>
          <cell r="O1507">
            <v>914211</v>
          </cell>
          <cell r="P1507" t="str">
            <v>하나기전㈜</v>
          </cell>
          <cell r="Q1507">
            <v>921009</v>
          </cell>
          <cell r="R1507">
            <v>42924</v>
          </cell>
          <cell r="S1507">
            <v>900420</v>
          </cell>
        </row>
        <row r="1508">
          <cell r="A1508">
            <v>1508</v>
          </cell>
          <cell r="C1508" t="str">
            <v>LOP</v>
          </cell>
          <cell r="D1508" t="str">
            <v>LOP-1007</v>
          </cell>
          <cell r="E1508" t="str">
            <v>면</v>
          </cell>
          <cell r="L1508" t="str">
            <v>세광기전㈜</v>
          </cell>
          <cell r="M1508">
            <v>817682</v>
          </cell>
          <cell r="N1508" t="str">
            <v>동성계전㈜</v>
          </cell>
          <cell r="O1508">
            <v>829854</v>
          </cell>
          <cell r="P1508" t="str">
            <v>하나기전㈜</v>
          </cell>
          <cell r="Q1508">
            <v>835818</v>
          </cell>
          <cell r="R1508">
            <v>70420</v>
          </cell>
          <cell r="S1508">
            <v>817682</v>
          </cell>
        </row>
        <row r="1509">
          <cell r="A1509">
            <v>1509</v>
          </cell>
          <cell r="C1509" t="str">
            <v>LOP</v>
          </cell>
          <cell r="D1509" t="str">
            <v>LOP-1112</v>
          </cell>
          <cell r="E1509" t="str">
            <v>면</v>
          </cell>
          <cell r="L1509" t="str">
            <v>세광기전㈜</v>
          </cell>
          <cell r="M1509">
            <v>817682</v>
          </cell>
          <cell r="N1509" t="str">
            <v>동성계전㈜</v>
          </cell>
          <cell r="O1509">
            <v>829854</v>
          </cell>
          <cell r="P1509" t="str">
            <v>하나기전㈜</v>
          </cell>
          <cell r="Q1509">
            <v>835818</v>
          </cell>
          <cell r="R1509">
            <v>70420</v>
          </cell>
          <cell r="S1509">
            <v>817682</v>
          </cell>
        </row>
        <row r="1510">
          <cell r="A1510">
            <v>1510</v>
          </cell>
          <cell r="C1510" t="str">
            <v>LOP</v>
          </cell>
          <cell r="D1510" t="str">
            <v>LOP-808</v>
          </cell>
          <cell r="E1510" t="str">
            <v>면</v>
          </cell>
          <cell r="L1510" t="str">
            <v>세광기전㈜</v>
          </cell>
          <cell r="M1510">
            <v>817682</v>
          </cell>
          <cell r="N1510" t="str">
            <v>동성계전㈜</v>
          </cell>
          <cell r="O1510">
            <v>829854</v>
          </cell>
          <cell r="P1510" t="str">
            <v>하나기전㈜</v>
          </cell>
          <cell r="Q1510">
            <v>835818</v>
          </cell>
          <cell r="R1510">
            <v>70420</v>
          </cell>
          <cell r="S1510">
            <v>817682</v>
          </cell>
        </row>
        <row r="1511">
          <cell r="A1511">
            <v>1511</v>
          </cell>
          <cell r="C1511" t="str">
            <v>LOP</v>
          </cell>
          <cell r="D1511" t="str">
            <v>LOP-1220</v>
          </cell>
          <cell r="E1511" t="str">
            <v>면</v>
          </cell>
          <cell r="L1511" t="str">
            <v>세광기전㈜</v>
          </cell>
          <cell r="M1511">
            <v>817682</v>
          </cell>
          <cell r="N1511" t="str">
            <v>동성계전㈜</v>
          </cell>
          <cell r="O1511">
            <v>829854</v>
          </cell>
          <cell r="P1511" t="str">
            <v>하나기전㈜</v>
          </cell>
          <cell r="Q1511">
            <v>835818</v>
          </cell>
          <cell r="R1511">
            <v>70420</v>
          </cell>
          <cell r="S1511">
            <v>817682</v>
          </cell>
        </row>
        <row r="1512">
          <cell r="A1512">
            <v>1512</v>
          </cell>
          <cell r="C1512" t="str">
            <v>LOP</v>
          </cell>
          <cell r="D1512" t="str">
            <v>LOP-1211 C</v>
          </cell>
          <cell r="E1512" t="str">
            <v>면</v>
          </cell>
          <cell r="L1512" t="str">
            <v>세광기전㈜</v>
          </cell>
          <cell r="M1512">
            <v>690622</v>
          </cell>
          <cell r="N1512" t="str">
            <v>동성계전㈜</v>
          </cell>
          <cell r="O1512">
            <v>702322</v>
          </cell>
          <cell r="P1512" t="str">
            <v>하나기전㈜</v>
          </cell>
          <cell r="Q1512">
            <v>708118</v>
          </cell>
          <cell r="R1512">
            <v>42924</v>
          </cell>
          <cell r="S1512">
            <v>690622</v>
          </cell>
        </row>
        <row r="1513">
          <cell r="A1513">
            <v>1513</v>
          </cell>
          <cell r="C1513" t="str">
            <v>예비품 및 공구</v>
          </cell>
          <cell r="E1513" t="str">
            <v>식</v>
          </cell>
          <cell r="L1513" t="str">
            <v>세광기전㈜</v>
          </cell>
          <cell r="M1513">
            <v>3316000</v>
          </cell>
          <cell r="N1513" t="str">
            <v>동성계전㈜</v>
          </cell>
          <cell r="O1513">
            <v>3382500</v>
          </cell>
          <cell r="P1513" t="str">
            <v>하나기전㈜</v>
          </cell>
          <cell r="Q1513">
            <v>3415450</v>
          </cell>
          <cell r="S1513">
            <v>3316000</v>
          </cell>
        </row>
        <row r="1514">
          <cell r="A1514">
            <v>1514</v>
          </cell>
          <cell r="S1514" t="str">
            <v/>
          </cell>
        </row>
        <row r="1515">
          <cell r="A1515">
            <v>1515</v>
          </cell>
          <cell r="S1515" t="str">
            <v/>
          </cell>
        </row>
        <row r="1516">
          <cell r="A1516">
            <v>1516</v>
          </cell>
          <cell r="S1516" t="str">
            <v/>
          </cell>
        </row>
        <row r="1517">
          <cell r="A1517">
            <v>1517</v>
          </cell>
          <cell r="S1517" t="str">
            <v/>
          </cell>
        </row>
        <row r="1518">
          <cell r="A1518">
            <v>1518</v>
          </cell>
          <cell r="S1518" t="str">
            <v/>
          </cell>
        </row>
        <row r="1519">
          <cell r="A1519">
            <v>1519</v>
          </cell>
          <cell r="S1519" t="str">
            <v/>
          </cell>
        </row>
        <row r="1520">
          <cell r="A1520">
            <v>1520</v>
          </cell>
          <cell r="S1520" t="str">
            <v/>
          </cell>
        </row>
        <row r="1521">
          <cell r="A1521">
            <v>1521</v>
          </cell>
          <cell r="S1521" t="str">
            <v/>
          </cell>
        </row>
        <row r="1522">
          <cell r="A1522">
            <v>1522</v>
          </cell>
          <cell r="S1522" t="str">
            <v/>
          </cell>
        </row>
        <row r="1523">
          <cell r="A1523">
            <v>1523</v>
          </cell>
          <cell r="S1523" t="str">
            <v/>
          </cell>
        </row>
        <row r="1524">
          <cell r="A1524">
            <v>1524</v>
          </cell>
          <cell r="S1524" t="str">
            <v/>
          </cell>
        </row>
        <row r="1525">
          <cell r="A1525">
            <v>1525</v>
          </cell>
          <cell r="S1525" t="str">
            <v/>
          </cell>
        </row>
        <row r="1526">
          <cell r="A1526">
            <v>1526</v>
          </cell>
          <cell r="S1526" t="str">
            <v/>
          </cell>
        </row>
        <row r="1527">
          <cell r="A1527">
            <v>1527</v>
          </cell>
          <cell r="S1527" t="str">
            <v/>
          </cell>
        </row>
        <row r="1528">
          <cell r="A1528">
            <v>1528</v>
          </cell>
          <cell r="S1528" t="str">
            <v/>
          </cell>
        </row>
        <row r="1529">
          <cell r="A1529">
            <v>1529</v>
          </cell>
          <cell r="S1529" t="str">
            <v/>
          </cell>
        </row>
        <row r="1530">
          <cell r="A1530">
            <v>1530</v>
          </cell>
          <cell r="S1530" t="str">
            <v/>
          </cell>
        </row>
      </sheetData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예산총괄표"/>
      <sheetName val="실행예산총괄표-시설물"/>
      <sheetName val="실행예산총괄표-식재"/>
      <sheetName val="실행내역 "/>
      <sheetName val="수목실행총괄"/>
      <sheetName val="수목실행세부"/>
      <sheetName val="시설물총괄"/>
      <sheetName val="시설물세부"/>
      <sheetName val="Sheet1"/>
      <sheetName val="Sheet2"/>
      <sheetName val="Sheet3"/>
      <sheetName val="일위대가표"/>
      <sheetName val="ABUT수량-A1"/>
      <sheetName val="실행내역"/>
      <sheetName val="집계표"/>
      <sheetName val="토목"/>
      <sheetName val="관급"/>
      <sheetName val="기초일위"/>
      <sheetName val="시설일위"/>
      <sheetName val="조명일위"/>
      <sheetName val="보도공제면적"/>
      <sheetName val="수목데이타 "/>
      <sheetName val="공주-교대(A1)"/>
      <sheetName val="회관내역"/>
      <sheetName val="회관내역 (2)"/>
      <sheetName val="공동내역"/>
      <sheetName val="공동내역 (2)"/>
      <sheetName val="쉼터내역"/>
      <sheetName val="쉼터내역 (2)"/>
      <sheetName val="9811"/>
    </sheetNames>
    <sheetDataSet>
      <sheetData sheetId="0"/>
      <sheetData sheetId="1"/>
      <sheetData sheetId="2"/>
      <sheetData sheetId="3">
        <row r="2">
          <cell r="A2" t="str">
            <v>품  명</v>
          </cell>
        </row>
        <row r="5">
          <cell r="A5" t="str">
            <v xml:space="preserve">인천국제공항 배후지원단지 기반시설공사 (3공구) </v>
          </cell>
        </row>
        <row r="6">
          <cell r="A6" t="str">
            <v>1. 수목식재공사</v>
          </cell>
        </row>
        <row r="7">
          <cell r="A7" t="str">
            <v>2. 수목이식공사</v>
          </cell>
        </row>
        <row r="8">
          <cell r="A8" t="str">
            <v>3. 시설물공사</v>
          </cell>
        </row>
        <row r="9">
          <cell r="A9" t="str">
            <v>4. 포장공사</v>
          </cell>
        </row>
        <row r="10">
          <cell r="A10" t="str">
            <v>5. 우배수공사</v>
          </cell>
        </row>
        <row r="11">
          <cell r="A11" t="str">
            <v>6. 식재지조성공사</v>
          </cell>
        </row>
        <row r="12">
          <cell r="A12" t="str">
            <v>7. 부대공사</v>
          </cell>
        </row>
        <row r="13">
          <cell r="A13" t="str">
            <v>소   계</v>
          </cell>
        </row>
        <row r="14">
          <cell r="A14" t="str">
            <v>간접노무비 : 직노*14%</v>
          </cell>
        </row>
        <row r="15">
          <cell r="A15" t="str">
            <v>산재보험료 : (직노+간노)*2.9%</v>
          </cell>
        </row>
        <row r="16">
          <cell r="A16" t="str">
            <v>안전관리비 : (직노+직재+공단지급자재대)*0.91%+1,647,000</v>
          </cell>
        </row>
        <row r="17">
          <cell r="A17" t="str">
            <v>기 타 경 비 : (노무+직재)*8%</v>
          </cell>
        </row>
        <row r="18">
          <cell r="A18" t="str">
            <v>누     계</v>
          </cell>
        </row>
        <row r="19">
          <cell r="A19" t="str">
            <v>일반관리비 : 순공사원가*1.3%</v>
          </cell>
        </row>
        <row r="20">
          <cell r="A20" t="str">
            <v>계</v>
          </cell>
        </row>
        <row r="21">
          <cell r="A21" t="str">
            <v>이윤 : (계-재료비)*1.05%이내</v>
          </cell>
        </row>
        <row r="22">
          <cell r="A22" t="str">
            <v>8. 운반비(도선료)</v>
          </cell>
        </row>
        <row r="23">
          <cell r="A23" t="str">
            <v>9. 이식수목할증</v>
          </cell>
        </row>
        <row r="24">
          <cell r="A24" t="str">
            <v>합     계</v>
          </cell>
        </row>
        <row r="25">
          <cell r="A25" t="str">
            <v>부가가치세(10%)</v>
          </cell>
        </row>
        <row r="26">
          <cell r="A26" t="str">
            <v>공사원가</v>
          </cell>
        </row>
        <row r="27">
          <cell r="A27" t="str">
            <v>10. 공단지급자재</v>
          </cell>
        </row>
        <row r="28">
          <cell r="A28" t="str">
            <v>⊙ 공사경비및 현장관리비</v>
          </cell>
        </row>
        <row r="29">
          <cell r="A29" t="str">
            <v>총공사비</v>
          </cell>
        </row>
        <row r="30">
          <cell r="A30" t="str">
            <v>1. 수목식재공사</v>
          </cell>
        </row>
        <row r="31">
          <cell r="A31" t="str">
            <v>1) 어린이공원 Ⅰ</v>
          </cell>
        </row>
        <row r="32">
          <cell r="A32" t="str">
            <v>2) 어린이공원 Ⅱ</v>
          </cell>
        </row>
        <row r="33">
          <cell r="A33" t="str">
            <v>3) 어린이공원 Ⅲ</v>
          </cell>
        </row>
        <row r="34">
          <cell r="A34" t="str">
            <v>4) 어린이공원 Ⅳ</v>
          </cell>
        </row>
        <row r="35">
          <cell r="A35" t="str">
            <v>5) 어린이공원 Ⅴ</v>
          </cell>
        </row>
        <row r="36">
          <cell r="A36" t="str">
            <v>6) 어린이공원 Ⅶ</v>
          </cell>
        </row>
        <row r="37">
          <cell r="A37" t="str">
            <v>7)10M시설녹지 1지역</v>
          </cell>
        </row>
        <row r="38">
          <cell r="A38" t="str">
            <v>8)10M시설녹지2지역</v>
          </cell>
        </row>
        <row r="39">
          <cell r="A39" t="str">
            <v>9) 가로수</v>
          </cell>
        </row>
        <row r="40">
          <cell r="A40" t="str">
            <v>10) 보행자전용도로</v>
          </cell>
        </row>
        <row r="41">
          <cell r="A41" t="str">
            <v>11) 경관녹지 Ⅰ</v>
          </cell>
        </row>
        <row r="42">
          <cell r="A42" t="str">
            <v>12) 경관녹지 Ⅱ</v>
          </cell>
        </row>
        <row r="43">
          <cell r="A43" t="str">
            <v>13) 경관녹지 Ⅲ</v>
          </cell>
        </row>
        <row r="44">
          <cell r="A44" t="str">
            <v>14) 경관녹지 Ⅳ</v>
          </cell>
        </row>
        <row r="45">
          <cell r="A45" t="str">
            <v>15)100M시설녹지</v>
          </cell>
        </row>
        <row r="46">
          <cell r="A46" t="str">
            <v>◎ 지주목</v>
          </cell>
        </row>
        <row r="51">
          <cell r="A51" t="str">
            <v>◎ 유기질비료</v>
          </cell>
        </row>
        <row r="53">
          <cell r="A53" t="str">
            <v>1) 어린이공원 Ⅰ</v>
          </cell>
        </row>
        <row r="54">
          <cell r="A54" t="str">
            <v>감나무</v>
          </cell>
        </row>
        <row r="55">
          <cell r="A55" t="str">
            <v>고로쇠나무</v>
          </cell>
        </row>
        <row r="56">
          <cell r="A56" t="str">
            <v>때죽나무</v>
          </cell>
        </row>
        <row r="57">
          <cell r="A57" t="str">
            <v>모감주나무</v>
          </cell>
        </row>
        <row r="58">
          <cell r="A58" t="str">
            <v>살구나무</v>
          </cell>
        </row>
        <row r="59">
          <cell r="A59" t="str">
            <v>신갈나무</v>
          </cell>
        </row>
        <row r="60">
          <cell r="A60" t="str">
            <v>청단풍</v>
          </cell>
        </row>
        <row r="61">
          <cell r="A61" t="str">
            <v>눈주목</v>
          </cell>
        </row>
        <row r="62">
          <cell r="A62" t="str">
            <v>회양목</v>
          </cell>
        </row>
        <row r="63">
          <cell r="A63" t="str">
            <v>진달래</v>
          </cell>
        </row>
        <row r="64">
          <cell r="A64" t="str">
            <v>잔  디</v>
          </cell>
        </row>
        <row r="67">
          <cell r="A67" t="str">
            <v>2) 어린이공원 Ⅱ</v>
          </cell>
        </row>
        <row r="68">
          <cell r="A68" t="str">
            <v>살구나무</v>
          </cell>
        </row>
        <row r="69">
          <cell r="A69" t="str">
            <v>참느릅나무</v>
          </cell>
        </row>
        <row r="70">
          <cell r="A70" t="str">
            <v>참느릅나무               (사각지주목)</v>
          </cell>
        </row>
        <row r="71">
          <cell r="A71" t="str">
            <v>수수꽃다리</v>
          </cell>
        </row>
        <row r="72">
          <cell r="A72" t="str">
            <v>진달래</v>
          </cell>
        </row>
        <row r="73">
          <cell r="A73" t="str">
            <v>흰말채나무</v>
          </cell>
        </row>
        <row r="74">
          <cell r="A74" t="str">
            <v>잔디</v>
          </cell>
        </row>
        <row r="76">
          <cell r="A76" t="str">
            <v>3) 어린이공원 Ⅲ</v>
          </cell>
        </row>
        <row r="77">
          <cell r="A77" t="str">
            <v>감나무</v>
          </cell>
        </row>
        <row r="78">
          <cell r="A78" t="str">
            <v>고로쇠나무</v>
          </cell>
        </row>
        <row r="79">
          <cell r="A79" t="str">
            <v>산목련</v>
          </cell>
        </row>
        <row r="80">
          <cell r="A80" t="str">
            <v>왕벚나무</v>
          </cell>
        </row>
        <row r="81">
          <cell r="A81" t="str">
            <v>자귀나무</v>
          </cell>
        </row>
        <row r="82">
          <cell r="A82" t="str">
            <v>층층나무</v>
          </cell>
        </row>
        <row r="83">
          <cell r="A83" t="str">
            <v>팽나무</v>
          </cell>
        </row>
        <row r="84">
          <cell r="A84" t="str">
            <v>산철쭉</v>
          </cell>
        </row>
        <row r="85">
          <cell r="A85" t="str">
            <v>앵도나무</v>
          </cell>
        </row>
        <row r="86">
          <cell r="A86" t="str">
            <v>자산홍</v>
          </cell>
        </row>
        <row r="87">
          <cell r="A87" t="str">
            <v>조팝나무</v>
          </cell>
        </row>
        <row r="88">
          <cell r="A88" t="str">
            <v>좀작살나무</v>
          </cell>
        </row>
        <row r="89">
          <cell r="A89" t="str">
            <v>잔  디</v>
          </cell>
        </row>
        <row r="92">
          <cell r="A92" t="str">
            <v>4) 어린이공원 Ⅳ</v>
          </cell>
        </row>
        <row r="93">
          <cell r="A93" t="str">
            <v>고로쇠나무</v>
          </cell>
        </row>
        <row r="94">
          <cell r="A94" t="str">
            <v>노각나무</v>
          </cell>
        </row>
        <row r="95">
          <cell r="A95" t="str">
            <v>느티나무(사각지주목)</v>
          </cell>
        </row>
        <row r="96">
          <cell r="A96" t="str">
            <v>때죽나무</v>
          </cell>
        </row>
        <row r="97">
          <cell r="A97" t="str">
            <v>산목련</v>
          </cell>
        </row>
        <row r="98">
          <cell r="A98" t="str">
            <v>살구나무</v>
          </cell>
        </row>
        <row r="99">
          <cell r="A99" t="str">
            <v>왕벚나무</v>
          </cell>
        </row>
        <row r="100">
          <cell r="A100" t="str">
            <v>쪽동백</v>
          </cell>
        </row>
        <row r="101">
          <cell r="A101" t="str">
            <v>참느릅나무</v>
          </cell>
        </row>
        <row r="102">
          <cell r="A102" t="str">
            <v>홍단풍</v>
          </cell>
        </row>
        <row r="103">
          <cell r="A103" t="str">
            <v>개나리</v>
          </cell>
        </row>
        <row r="104">
          <cell r="A104" t="str">
            <v>낙상홍</v>
          </cell>
        </row>
        <row r="105">
          <cell r="A105" t="str">
            <v>영산홍</v>
          </cell>
        </row>
        <row r="106">
          <cell r="A106" t="str">
            <v>진달래</v>
          </cell>
        </row>
        <row r="107">
          <cell r="A107" t="str">
            <v>잔  디</v>
          </cell>
        </row>
        <row r="110">
          <cell r="A110" t="str">
            <v>5) 어린이공원 Ⅴ</v>
          </cell>
        </row>
        <row r="111">
          <cell r="A111" t="str">
            <v>감나무</v>
          </cell>
        </row>
        <row r="112">
          <cell r="A112" t="str">
            <v>고로쇠나무</v>
          </cell>
        </row>
        <row r="113">
          <cell r="A113" t="str">
            <v>때죽나무</v>
          </cell>
        </row>
        <row r="114">
          <cell r="A114" t="str">
            <v>모감주나무</v>
          </cell>
        </row>
        <row r="115">
          <cell r="A115" t="str">
            <v>살구나무</v>
          </cell>
        </row>
        <row r="116">
          <cell r="A116" t="str">
            <v>신갈나무</v>
          </cell>
        </row>
        <row r="117">
          <cell r="A117" t="str">
            <v>청단풍</v>
          </cell>
        </row>
        <row r="118">
          <cell r="A118" t="str">
            <v>조팝나무</v>
          </cell>
        </row>
        <row r="119">
          <cell r="A119" t="str">
            <v>잔디</v>
          </cell>
        </row>
        <row r="122">
          <cell r="A122" t="str">
            <v>6) 어린이공원 Ⅶ</v>
          </cell>
        </row>
        <row r="123">
          <cell r="A123" t="str">
            <v>고로쇠나무</v>
          </cell>
        </row>
        <row r="124">
          <cell r="A124" t="str">
            <v>노각나무</v>
          </cell>
        </row>
        <row r="125">
          <cell r="A125" t="str">
            <v>모감주나무</v>
          </cell>
        </row>
        <row r="126">
          <cell r="A126" t="str">
            <v>왕벚나무</v>
          </cell>
        </row>
        <row r="127">
          <cell r="A127" t="str">
            <v>층층나무</v>
          </cell>
        </row>
        <row r="128">
          <cell r="A128" t="str">
            <v>팥배나무</v>
          </cell>
        </row>
        <row r="129">
          <cell r="A129" t="str">
            <v>팽나무</v>
          </cell>
        </row>
        <row r="130">
          <cell r="A130" t="str">
            <v>까침박달</v>
          </cell>
        </row>
        <row r="131">
          <cell r="A131" t="str">
            <v>영산홍</v>
          </cell>
        </row>
        <row r="132">
          <cell r="A132" t="str">
            <v>황매화</v>
          </cell>
        </row>
        <row r="133">
          <cell r="A133" t="str">
            <v>잔  디</v>
          </cell>
        </row>
        <row r="136">
          <cell r="A136" t="str">
            <v>7)10M 시설녹지1지역</v>
          </cell>
        </row>
        <row r="137">
          <cell r="A137" t="str">
            <v>느티나무</v>
          </cell>
        </row>
        <row r="138">
          <cell r="A138" t="str">
            <v>산벚나무</v>
          </cell>
        </row>
        <row r="139">
          <cell r="A139" t="str">
            <v>때죽나무</v>
          </cell>
        </row>
        <row r="140">
          <cell r="A140" t="str">
            <v>산딸나무</v>
          </cell>
        </row>
        <row r="141">
          <cell r="A141" t="str">
            <v>팥배나무</v>
          </cell>
        </row>
        <row r="142">
          <cell r="A142" t="str">
            <v>개쉬땅나무</v>
          </cell>
        </row>
        <row r="143">
          <cell r="A143" t="str">
            <v>백철쭉</v>
          </cell>
        </row>
        <row r="144">
          <cell r="A144" t="str">
            <v>산철쭉</v>
          </cell>
        </row>
        <row r="145">
          <cell r="A145" t="str">
            <v>눈섬개야광나무</v>
          </cell>
        </row>
        <row r="146">
          <cell r="A146" t="str">
            <v>영산홍</v>
          </cell>
        </row>
        <row r="147">
          <cell r="A147" t="str">
            <v>흰말채나무</v>
          </cell>
        </row>
        <row r="148">
          <cell r="A148" t="str">
            <v>Seed Spray</v>
          </cell>
        </row>
        <row r="151">
          <cell r="A151" t="str">
            <v>8) 10M시설녹지2지역</v>
          </cell>
        </row>
        <row r="152">
          <cell r="A152" t="str">
            <v>고로쇠나무</v>
          </cell>
        </row>
        <row r="153">
          <cell r="A153" t="str">
            <v>때죽나무</v>
          </cell>
        </row>
        <row r="154">
          <cell r="A154" t="str">
            <v>모감주나무</v>
          </cell>
        </row>
        <row r="155">
          <cell r="A155" t="str">
            <v>산딸나무</v>
          </cell>
        </row>
        <row r="156">
          <cell r="A156" t="str">
            <v>왕벚나무</v>
          </cell>
        </row>
        <row r="157">
          <cell r="A157" t="str">
            <v>이팝나무</v>
          </cell>
        </row>
        <row r="158">
          <cell r="A158" t="str">
            <v>자귀나무</v>
          </cell>
        </row>
        <row r="159">
          <cell r="A159" t="str">
            <v>참느릅나무</v>
          </cell>
        </row>
        <row r="160">
          <cell r="A160" t="str">
            <v>사철나무</v>
          </cell>
        </row>
        <row r="161">
          <cell r="A161" t="str">
            <v>말발도리</v>
          </cell>
        </row>
        <row r="162">
          <cell r="A162" t="str">
            <v>백철쭉</v>
          </cell>
        </row>
        <row r="163">
          <cell r="A163" t="str">
            <v>산철쭉</v>
          </cell>
        </row>
        <row r="164">
          <cell r="A164" t="str">
            <v>눈섬개야광나무</v>
          </cell>
        </row>
        <row r="165">
          <cell r="A165" t="str">
            <v>영산홍</v>
          </cell>
        </row>
        <row r="166">
          <cell r="A166" t="str">
            <v>흰말채나무</v>
          </cell>
        </row>
        <row r="167">
          <cell r="A167" t="str">
            <v>Seed Spray</v>
          </cell>
        </row>
        <row r="168">
          <cell r="A168" t="str">
            <v>9) 가로수</v>
          </cell>
        </row>
        <row r="169">
          <cell r="A169" t="str">
            <v>느티나무(사각지주목)</v>
          </cell>
        </row>
        <row r="170">
          <cell r="A170" t="str">
            <v>왕벚나무(사각지주목)</v>
          </cell>
        </row>
        <row r="173">
          <cell r="A173" t="str">
            <v>10) 보행자전용도로</v>
          </cell>
        </row>
        <row r="174">
          <cell r="A174" t="str">
            <v>회화나무(사각지주목)</v>
          </cell>
        </row>
        <row r="177">
          <cell r="A177" t="str">
            <v>11) 경관녹지 Ⅰ</v>
          </cell>
        </row>
        <row r="178">
          <cell r="A178" t="str">
            <v>고로쇠나무</v>
          </cell>
        </row>
        <row r="179">
          <cell r="A179" t="str">
            <v>꽃복숭아</v>
          </cell>
        </row>
        <row r="180">
          <cell r="A180" t="str">
            <v>노각나무</v>
          </cell>
        </row>
        <row r="181">
          <cell r="A181" t="str">
            <v>느티나무(광장용)</v>
          </cell>
        </row>
        <row r="182">
          <cell r="A182" t="str">
            <v>때죽나무</v>
          </cell>
        </row>
        <row r="183">
          <cell r="A183" t="str">
            <v>신나무</v>
          </cell>
        </row>
        <row r="184">
          <cell r="A184" t="str">
            <v>왕벚나무</v>
          </cell>
        </row>
        <row r="185">
          <cell r="A185" t="str">
            <v>청단풍</v>
          </cell>
        </row>
        <row r="186">
          <cell r="A186" t="str">
            <v>청단풍</v>
          </cell>
        </row>
        <row r="187">
          <cell r="A187" t="str">
            <v>층층나무</v>
          </cell>
        </row>
        <row r="188">
          <cell r="A188" t="str">
            <v>눈주목</v>
          </cell>
        </row>
        <row r="189">
          <cell r="A189" t="str">
            <v>사철나무</v>
          </cell>
        </row>
        <row r="190">
          <cell r="A190" t="str">
            <v>회양목</v>
          </cell>
        </row>
        <row r="191">
          <cell r="A191" t="str">
            <v>개나리</v>
          </cell>
        </row>
        <row r="192">
          <cell r="A192" t="str">
            <v>낙상홍</v>
          </cell>
        </row>
        <row r="193">
          <cell r="A193" t="str">
            <v>명자나무</v>
          </cell>
        </row>
        <row r="194">
          <cell r="A194" t="str">
            <v>박태기</v>
          </cell>
        </row>
        <row r="195">
          <cell r="A195" t="str">
            <v>산철쭉</v>
          </cell>
        </row>
        <row r="196">
          <cell r="A196" t="str">
            <v>수수꽃다리</v>
          </cell>
        </row>
        <row r="197">
          <cell r="A197" t="str">
            <v>앵도나무</v>
          </cell>
        </row>
        <row r="198">
          <cell r="A198" t="str">
            <v>영산홍</v>
          </cell>
        </row>
        <row r="199">
          <cell r="A199" t="str">
            <v>자산홍</v>
          </cell>
        </row>
        <row r="200">
          <cell r="A200" t="str">
            <v>조팝나무</v>
          </cell>
        </row>
        <row r="201">
          <cell r="A201" t="str">
            <v>화살나무</v>
          </cell>
        </row>
        <row r="202">
          <cell r="A202" t="str">
            <v>잔  디</v>
          </cell>
        </row>
        <row r="205">
          <cell r="A205" t="str">
            <v>12) 경관녹지 Ⅱ</v>
          </cell>
        </row>
        <row r="206">
          <cell r="A206" t="str">
            <v>고로쇠나무</v>
          </cell>
        </row>
        <row r="207">
          <cell r="A207" t="str">
            <v>노각나무</v>
          </cell>
        </row>
        <row r="208">
          <cell r="A208" t="str">
            <v>느티나무</v>
          </cell>
        </row>
        <row r="209">
          <cell r="A209" t="str">
            <v>때죽나무</v>
          </cell>
        </row>
        <row r="210">
          <cell r="A210" t="str">
            <v>붉나무</v>
          </cell>
        </row>
        <row r="211">
          <cell r="A211" t="str">
            <v>산딸나무</v>
          </cell>
        </row>
        <row r="212">
          <cell r="A212" t="str">
            <v>산목련</v>
          </cell>
        </row>
        <row r="213">
          <cell r="A213" t="str">
            <v>신나무</v>
          </cell>
        </row>
        <row r="214">
          <cell r="A214" t="str">
            <v>왕벚나무</v>
          </cell>
        </row>
        <row r="215">
          <cell r="A215" t="str">
            <v>자귀나무</v>
          </cell>
        </row>
        <row r="216">
          <cell r="A216" t="str">
            <v>쪽동백</v>
          </cell>
        </row>
        <row r="217">
          <cell r="A217" t="str">
            <v>청단풍</v>
          </cell>
        </row>
        <row r="218">
          <cell r="A218" t="str">
            <v>청단풍(사각지주목)</v>
          </cell>
        </row>
        <row r="219">
          <cell r="A219" t="str">
            <v>층층나무</v>
          </cell>
        </row>
        <row r="220">
          <cell r="A220" t="str">
            <v>홍단풍</v>
          </cell>
        </row>
        <row r="221">
          <cell r="A221" t="str">
            <v>눈주목</v>
          </cell>
        </row>
        <row r="222">
          <cell r="A222" t="str">
            <v>사철나무</v>
          </cell>
        </row>
        <row r="223">
          <cell r="A223" t="str">
            <v>피라칸사스</v>
          </cell>
        </row>
        <row r="224">
          <cell r="A224" t="str">
            <v>회양목</v>
          </cell>
        </row>
        <row r="225">
          <cell r="A225" t="str">
            <v>까침박달</v>
          </cell>
        </row>
        <row r="226">
          <cell r="A226" t="str">
            <v>낙상홍</v>
          </cell>
        </row>
        <row r="227">
          <cell r="A227" t="str">
            <v>명자나무</v>
          </cell>
        </row>
        <row r="228">
          <cell r="A228" t="str">
            <v>박태기</v>
          </cell>
        </row>
        <row r="229">
          <cell r="A229" t="str">
            <v>백철쭉</v>
          </cell>
        </row>
        <row r="230">
          <cell r="A230" t="str">
            <v>산철쭉</v>
          </cell>
        </row>
        <row r="231">
          <cell r="A231" t="str">
            <v>생강나무</v>
          </cell>
        </row>
        <row r="232">
          <cell r="A232" t="str">
            <v>수수꽃다리</v>
          </cell>
        </row>
        <row r="233">
          <cell r="A233" t="str">
            <v>영산홍</v>
          </cell>
        </row>
        <row r="234">
          <cell r="A234" t="str">
            <v>자산홍</v>
          </cell>
        </row>
        <row r="235">
          <cell r="A235" t="str">
            <v>조팝나무</v>
          </cell>
        </row>
        <row r="236">
          <cell r="A236" t="str">
            <v>해당화</v>
          </cell>
        </row>
        <row r="237">
          <cell r="A237" t="str">
            <v>홍매</v>
          </cell>
        </row>
        <row r="238">
          <cell r="A238" t="str">
            <v>화살나무</v>
          </cell>
        </row>
        <row r="239">
          <cell r="A239" t="str">
            <v>잔  디</v>
          </cell>
        </row>
        <row r="242">
          <cell r="A242" t="str">
            <v>13) 경관녹지 Ⅲ</v>
          </cell>
        </row>
        <row r="243">
          <cell r="A243" t="str">
            <v>고로쇠나무</v>
          </cell>
        </row>
        <row r="244">
          <cell r="A244" t="str">
            <v>꽃복숭아</v>
          </cell>
        </row>
        <row r="245">
          <cell r="A245" t="str">
            <v>노각나무</v>
          </cell>
        </row>
        <row r="246">
          <cell r="A246" t="str">
            <v>때죽나무</v>
          </cell>
        </row>
        <row r="247">
          <cell r="A247" t="str">
            <v>모감주나무</v>
          </cell>
        </row>
        <row r="248">
          <cell r="A248" t="str">
            <v>붉나무</v>
          </cell>
        </row>
        <row r="249">
          <cell r="A249" t="str">
            <v>산딸나무</v>
          </cell>
        </row>
        <row r="250">
          <cell r="A250" t="str">
            <v>신갈나무</v>
          </cell>
        </row>
        <row r="251">
          <cell r="A251" t="str">
            <v>신나무</v>
          </cell>
        </row>
        <row r="252">
          <cell r="A252" t="str">
            <v>왕벚나무</v>
          </cell>
        </row>
        <row r="253">
          <cell r="A253" t="str">
            <v>자귀나무</v>
          </cell>
        </row>
        <row r="254">
          <cell r="A254" t="str">
            <v>쪽동백</v>
          </cell>
        </row>
        <row r="255">
          <cell r="A255" t="str">
            <v>청단풍</v>
          </cell>
        </row>
        <row r="256">
          <cell r="A256" t="str">
            <v>청단풍</v>
          </cell>
        </row>
        <row r="257">
          <cell r="A257" t="str">
            <v>청단풍(사각지주목)</v>
          </cell>
        </row>
        <row r="258">
          <cell r="A258" t="str">
            <v>층층나무</v>
          </cell>
        </row>
        <row r="259">
          <cell r="A259" t="str">
            <v>팽나무</v>
          </cell>
        </row>
        <row r="260">
          <cell r="A260" t="str">
            <v>복자기나무</v>
          </cell>
        </row>
        <row r="261">
          <cell r="A261" t="str">
            <v>홍단풍</v>
          </cell>
        </row>
        <row r="262">
          <cell r="A262" t="str">
            <v>눈주목</v>
          </cell>
        </row>
        <row r="263">
          <cell r="A263" t="str">
            <v>사철나무</v>
          </cell>
        </row>
        <row r="264">
          <cell r="A264" t="str">
            <v>회양목</v>
          </cell>
        </row>
        <row r="265">
          <cell r="A265" t="str">
            <v>까침박달</v>
          </cell>
        </row>
        <row r="266">
          <cell r="A266" t="str">
            <v>낙상홍</v>
          </cell>
        </row>
        <row r="267">
          <cell r="A267" t="str">
            <v>명자나무</v>
          </cell>
        </row>
        <row r="268">
          <cell r="A268" t="str">
            <v>박태기</v>
          </cell>
        </row>
        <row r="269">
          <cell r="A269" t="str">
            <v>백철쭉</v>
          </cell>
        </row>
        <row r="270">
          <cell r="A270" t="str">
            <v>산철쭉</v>
          </cell>
        </row>
        <row r="271">
          <cell r="A271" t="str">
            <v>수수꽃다리</v>
          </cell>
        </row>
        <row r="272">
          <cell r="A272" t="str">
            <v>앵도나무</v>
          </cell>
        </row>
        <row r="273">
          <cell r="A273" t="str">
            <v>영산홍</v>
          </cell>
        </row>
        <row r="274">
          <cell r="A274" t="str">
            <v>자산홍</v>
          </cell>
        </row>
        <row r="275">
          <cell r="A275" t="str">
            <v>조팝나무</v>
          </cell>
        </row>
        <row r="276">
          <cell r="A276" t="str">
            <v>콩배나무</v>
          </cell>
        </row>
        <row r="277">
          <cell r="A277" t="str">
            <v>화살나무</v>
          </cell>
        </row>
        <row r="278">
          <cell r="A278" t="str">
            <v>잔  디</v>
          </cell>
        </row>
        <row r="283">
          <cell r="A283" t="str">
            <v>14) 경관녹지 Ⅳ</v>
          </cell>
        </row>
        <row r="284">
          <cell r="A284" t="str">
            <v>느티나무</v>
          </cell>
        </row>
        <row r="285">
          <cell r="A285" t="str">
            <v>단풍나무</v>
          </cell>
        </row>
        <row r="286">
          <cell r="A286" t="str">
            <v>때죽나무</v>
          </cell>
        </row>
        <row r="287">
          <cell r="A287" t="str">
            <v>산벚나무</v>
          </cell>
        </row>
        <row r="288">
          <cell r="A288" t="str">
            <v>살구나무</v>
          </cell>
        </row>
        <row r="289">
          <cell r="A289" t="str">
            <v>오동나무</v>
          </cell>
        </row>
        <row r="290">
          <cell r="A290" t="str">
            <v>왕벚나무</v>
          </cell>
        </row>
        <row r="291">
          <cell r="A291" t="str">
            <v>은행나무</v>
          </cell>
        </row>
        <row r="292">
          <cell r="A292" t="str">
            <v>이팝나무</v>
          </cell>
        </row>
        <row r="293">
          <cell r="A293" t="str">
            <v>자귀나무</v>
          </cell>
        </row>
        <row r="294">
          <cell r="A294" t="str">
            <v>참느릅나무</v>
          </cell>
        </row>
        <row r="295">
          <cell r="A295" t="str">
            <v>팥배나무</v>
          </cell>
        </row>
        <row r="296">
          <cell r="A296" t="str">
            <v>Seed Spray</v>
          </cell>
        </row>
        <row r="299">
          <cell r="A299" t="str">
            <v>15) 100M 시설녹지</v>
          </cell>
        </row>
        <row r="300">
          <cell r="A300" t="str">
            <v>느티나무</v>
          </cell>
        </row>
        <row r="301">
          <cell r="A301" t="str">
            <v>단풍나무</v>
          </cell>
        </row>
        <row r="302">
          <cell r="A302" t="str">
            <v>때죽나무</v>
          </cell>
        </row>
        <row r="303">
          <cell r="A303" t="str">
            <v>살구나무</v>
          </cell>
        </row>
        <row r="304">
          <cell r="A304" t="str">
            <v>아까시나무</v>
          </cell>
        </row>
        <row r="305">
          <cell r="A305" t="str">
            <v>오동나무</v>
          </cell>
        </row>
        <row r="306">
          <cell r="A306" t="str">
            <v>왕벚나무</v>
          </cell>
        </row>
        <row r="307">
          <cell r="A307" t="str">
            <v>왕벚나무</v>
          </cell>
        </row>
        <row r="308">
          <cell r="A308" t="str">
            <v>은행나무</v>
          </cell>
        </row>
        <row r="309">
          <cell r="A309" t="str">
            <v>이팝나무</v>
          </cell>
        </row>
        <row r="310">
          <cell r="A310" t="str">
            <v>참느릅나무</v>
          </cell>
        </row>
        <row r="311">
          <cell r="A311" t="str">
            <v>팥배나무</v>
          </cell>
        </row>
        <row r="312">
          <cell r="A312" t="str">
            <v>개나리</v>
          </cell>
        </row>
        <row r="313">
          <cell r="A313" t="str">
            <v>무궁화</v>
          </cell>
        </row>
        <row r="314">
          <cell r="A314" t="str">
            <v>조팝나무</v>
          </cell>
        </row>
        <row r="315">
          <cell r="A315" t="str">
            <v>진달래</v>
          </cell>
        </row>
        <row r="316">
          <cell r="A316" t="str">
            <v>해당화</v>
          </cell>
        </row>
        <row r="317">
          <cell r="A317" t="str">
            <v>Seed Spray</v>
          </cell>
        </row>
        <row r="329">
          <cell r="A329" t="str">
            <v>2. 수목이식공사</v>
          </cell>
        </row>
        <row r="330">
          <cell r="A330" t="str">
            <v>1) 수목확보공사</v>
          </cell>
        </row>
        <row r="331">
          <cell r="A331" t="str">
            <v>2) 가식장수목이식</v>
          </cell>
        </row>
        <row r="332">
          <cell r="A332" t="str">
            <v>3) 기타공사</v>
          </cell>
        </row>
        <row r="335">
          <cell r="A335" t="str">
            <v>1) 수목확보공사</v>
          </cell>
        </row>
        <row r="336">
          <cell r="A336" t="str">
            <v>가)어린이공원 Ⅰ</v>
          </cell>
        </row>
        <row r="337">
          <cell r="A337" t="str">
            <v>나)어린이공원 Ⅱ</v>
          </cell>
        </row>
        <row r="338">
          <cell r="A338" t="str">
            <v>다)어린이공원 Ⅲ</v>
          </cell>
        </row>
        <row r="339">
          <cell r="A339" t="str">
            <v>라)어린이공원 Ⅳ</v>
          </cell>
        </row>
        <row r="340">
          <cell r="A340" t="str">
            <v>마)어린이공원 Ⅴ</v>
          </cell>
        </row>
        <row r="341">
          <cell r="A341" t="str">
            <v>바)어린이공원 Ⅶ</v>
          </cell>
        </row>
        <row r="342">
          <cell r="A342" t="str">
            <v>사)10M시설녹지1지역</v>
          </cell>
        </row>
        <row r="343">
          <cell r="A343" t="str">
            <v>아)10M시설녹지2지역</v>
          </cell>
        </row>
        <row r="344">
          <cell r="A344" t="str">
            <v>자)경관녹지 Ⅰ</v>
          </cell>
        </row>
        <row r="345">
          <cell r="A345" t="str">
            <v>차)경관녹지 Ⅱ</v>
          </cell>
        </row>
        <row r="346">
          <cell r="A346" t="str">
            <v>카)경관녹지 Ⅲ</v>
          </cell>
        </row>
        <row r="347">
          <cell r="A347" t="str">
            <v>타)경관녹지 Ⅳ</v>
          </cell>
        </row>
        <row r="352">
          <cell r="A352" t="str">
            <v>가)어린이공원 Ⅰ</v>
          </cell>
        </row>
        <row r="353">
          <cell r="A353" t="str">
            <v>해  송</v>
          </cell>
        </row>
        <row r="354">
          <cell r="A354" t="str">
            <v>해  송</v>
          </cell>
        </row>
        <row r="355">
          <cell r="A355" t="str">
            <v>소사나무</v>
          </cell>
        </row>
        <row r="357">
          <cell r="A357" t="str">
            <v>나)어린이공원 Ⅱ</v>
          </cell>
        </row>
        <row r="358">
          <cell r="A358" t="str">
            <v>해  송</v>
          </cell>
        </row>
        <row r="359">
          <cell r="A359" t="str">
            <v>때죽나무</v>
          </cell>
        </row>
        <row r="360">
          <cell r="A360" t="str">
            <v>소사나무</v>
          </cell>
        </row>
        <row r="361">
          <cell r="A361" t="str">
            <v>참나무</v>
          </cell>
        </row>
        <row r="362">
          <cell r="A362" t="str">
            <v>팥배나무</v>
          </cell>
        </row>
        <row r="364">
          <cell r="A364" t="str">
            <v>다)어린이공원 Ⅲ</v>
          </cell>
        </row>
        <row r="365">
          <cell r="A365" t="str">
            <v>해  송</v>
          </cell>
        </row>
        <row r="366">
          <cell r="A366" t="str">
            <v>해  송</v>
          </cell>
        </row>
        <row r="368">
          <cell r="A368" t="str">
            <v>라)어린이공원 Ⅳ</v>
          </cell>
        </row>
        <row r="369">
          <cell r="A369" t="str">
            <v>해  송</v>
          </cell>
        </row>
        <row r="371">
          <cell r="A371" t="str">
            <v>마)어린이공원 Ⅴ</v>
          </cell>
        </row>
        <row r="372">
          <cell r="A372" t="str">
            <v>해  송</v>
          </cell>
        </row>
        <row r="373">
          <cell r="A373" t="str">
            <v>바)어린이공원 Ⅶ</v>
          </cell>
        </row>
        <row r="374">
          <cell r="A374" t="str">
            <v>해  송</v>
          </cell>
        </row>
        <row r="375">
          <cell r="A375" t="str">
            <v>사)10M시설녹지 1지역</v>
          </cell>
        </row>
        <row r="376">
          <cell r="A376" t="str">
            <v>해  송</v>
          </cell>
        </row>
        <row r="377">
          <cell r="A377" t="str">
            <v>해  송</v>
          </cell>
        </row>
        <row r="378">
          <cell r="A378" t="str">
            <v>해  송</v>
          </cell>
        </row>
        <row r="379">
          <cell r="A379" t="str">
            <v>해  송</v>
          </cell>
        </row>
        <row r="380">
          <cell r="A380" t="str">
            <v>참나무</v>
          </cell>
        </row>
        <row r="381">
          <cell r="A381" t="str">
            <v>참나무</v>
          </cell>
        </row>
        <row r="382">
          <cell r="A382" t="str">
            <v>참나무</v>
          </cell>
        </row>
        <row r="383">
          <cell r="A383" t="str">
            <v>참나무</v>
          </cell>
        </row>
        <row r="384">
          <cell r="A384" t="str">
            <v>참나무</v>
          </cell>
        </row>
        <row r="385">
          <cell r="A385" t="str">
            <v>참나무</v>
          </cell>
        </row>
        <row r="386">
          <cell r="A386" t="str">
            <v>참나무</v>
          </cell>
        </row>
        <row r="387">
          <cell r="A387" t="str">
            <v>참나무</v>
          </cell>
        </row>
        <row r="388">
          <cell r="A388" t="str">
            <v>참나무</v>
          </cell>
        </row>
        <row r="389">
          <cell r="A389" t="str">
            <v>참나무</v>
          </cell>
        </row>
        <row r="390">
          <cell r="A390" t="str">
            <v>아)10M시설녹지2지역</v>
          </cell>
        </row>
        <row r="391">
          <cell r="A391" t="str">
            <v>소나무</v>
          </cell>
        </row>
        <row r="392">
          <cell r="A392" t="str">
            <v>소나무</v>
          </cell>
        </row>
        <row r="393">
          <cell r="A393" t="str">
            <v>소나무</v>
          </cell>
        </row>
        <row r="394">
          <cell r="A394" t="str">
            <v>소나무</v>
          </cell>
        </row>
        <row r="395">
          <cell r="A395" t="str">
            <v>해  송</v>
          </cell>
        </row>
        <row r="396">
          <cell r="A396" t="str">
            <v>해  송</v>
          </cell>
        </row>
        <row r="397">
          <cell r="A397" t="str">
            <v>해  송</v>
          </cell>
        </row>
        <row r="398">
          <cell r="A398" t="str">
            <v>자)경관녹지 Ⅰ</v>
          </cell>
        </row>
        <row r="399">
          <cell r="A399" t="str">
            <v>리기다소나무</v>
          </cell>
        </row>
        <row r="400">
          <cell r="A400" t="str">
            <v>리기다소나무</v>
          </cell>
        </row>
        <row r="401">
          <cell r="A401" t="str">
            <v>리기다소나무</v>
          </cell>
        </row>
        <row r="402">
          <cell r="A402" t="str">
            <v>리기다소나무</v>
          </cell>
        </row>
        <row r="403">
          <cell r="A403" t="str">
            <v>해  송</v>
          </cell>
        </row>
        <row r="404">
          <cell r="A404" t="str">
            <v>해  송</v>
          </cell>
        </row>
        <row r="405">
          <cell r="A405" t="str">
            <v>해  송</v>
          </cell>
        </row>
        <row r="406">
          <cell r="A406" t="str">
            <v>해  송</v>
          </cell>
        </row>
        <row r="407">
          <cell r="A407" t="str">
            <v>소사나무</v>
          </cell>
        </row>
        <row r="409">
          <cell r="A409" t="str">
            <v>차)경관녹지 Ⅱ</v>
          </cell>
        </row>
        <row r="410">
          <cell r="A410" t="str">
            <v>리기다소나무</v>
          </cell>
        </row>
        <row r="411">
          <cell r="A411" t="str">
            <v>리기다소나무</v>
          </cell>
        </row>
        <row r="412">
          <cell r="A412" t="str">
            <v>리기다소나무</v>
          </cell>
        </row>
        <row r="413">
          <cell r="A413" t="str">
            <v>리기다소나무</v>
          </cell>
        </row>
        <row r="414">
          <cell r="A414" t="str">
            <v>리기다소나무</v>
          </cell>
        </row>
        <row r="415">
          <cell r="A415" t="str">
            <v>소나무</v>
          </cell>
        </row>
        <row r="416">
          <cell r="A416" t="str">
            <v>소나무</v>
          </cell>
        </row>
        <row r="417">
          <cell r="A417" t="str">
            <v>소나무</v>
          </cell>
        </row>
        <row r="418">
          <cell r="A418" t="str">
            <v>소나무</v>
          </cell>
        </row>
        <row r="419">
          <cell r="A419" t="str">
            <v>해  송</v>
          </cell>
        </row>
        <row r="420">
          <cell r="A420" t="str">
            <v>해  송</v>
          </cell>
        </row>
        <row r="421">
          <cell r="A421" t="str">
            <v>해  송</v>
          </cell>
        </row>
        <row r="422">
          <cell r="A422" t="str">
            <v>해  송</v>
          </cell>
        </row>
        <row r="423">
          <cell r="A423" t="str">
            <v>해  송</v>
          </cell>
        </row>
        <row r="424">
          <cell r="A424" t="str">
            <v>해  송</v>
          </cell>
        </row>
        <row r="425">
          <cell r="A425" t="str">
            <v>해  송</v>
          </cell>
        </row>
        <row r="426">
          <cell r="A426" t="str">
            <v>해  송</v>
          </cell>
        </row>
        <row r="427">
          <cell r="A427" t="str">
            <v>소사나무</v>
          </cell>
        </row>
        <row r="429">
          <cell r="A429" t="str">
            <v>카)경관녹지 Ⅲ</v>
          </cell>
        </row>
        <row r="430">
          <cell r="A430" t="str">
            <v>리기다소나무</v>
          </cell>
        </row>
        <row r="431">
          <cell r="A431" t="str">
            <v>리기다소나무</v>
          </cell>
        </row>
        <row r="432">
          <cell r="A432" t="str">
            <v>리기다소나무</v>
          </cell>
        </row>
        <row r="433">
          <cell r="A433" t="str">
            <v>리기다소나무</v>
          </cell>
        </row>
        <row r="434">
          <cell r="A434" t="str">
            <v>리기다소나무</v>
          </cell>
        </row>
        <row r="435">
          <cell r="A435" t="str">
            <v>소나무</v>
          </cell>
        </row>
        <row r="436">
          <cell r="A436" t="str">
            <v>소나무</v>
          </cell>
        </row>
        <row r="437">
          <cell r="A437" t="str">
            <v>소나무</v>
          </cell>
        </row>
        <row r="438">
          <cell r="A438" t="str">
            <v>해  송</v>
          </cell>
        </row>
        <row r="439">
          <cell r="A439" t="str">
            <v>해  송</v>
          </cell>
        </row>
        <row r="440">
          <cell r="A440" t="str">
            <v>해  송</v>
          </cell>
        </row>
        <row r="441">
          <cell r="A441" t="str">
            <v>해  송</v>
          </cell>
        </row>
        <row r="442">
          <cell r="A442" t="str">
            <v>해  송</v>
          </cell>
        </row>
        <row r="443">
          <cell r="A443" t="str">
            <v>해  송</v>
          </cell>
        </row>
        <row r="444">
          <cell r="A444" t="str">
            <v>타)경관녹지 Ⅳ</v>
          </cell>
        </row>
        <row r="445">
          <cell r="A445" t="str">
            <v>리기다소나무</v>
          </cell>
        </row>
        <row r="446">
          <cell r="A446" t="str">
            <v>리기다소나무</v>
          </cell>
        </row>
        <row r="447">
          <cell r="A447" t="str">
            <v>리기다소나무</v>
          </cell>
        </row>
        <row r="448">
          <cell r="A448" t="str">
            <v>리기다소나무</v>
          </cell>
        </row>
        <row r="449">
          <cell r="A449" t="str">
            <v>리기다소나무</v>
          </cell>
        </row>
        <row r="450">
          <cell r="A450" t="str">
            <v>소나무</v>
          </cell>
        </row>
        <row r="451">
          <cell r="A451" t="str">
            <v>소나무</v>
          </cell>
        </row>
        <row r="452">
          <cell r="A452" t="str">
            <v>소나무</v>
          </cell>
        </row>
        <row r="453">
          <cell r="A453" t="str">
            <v>해  송</v>
          </cell>
        </row>
        <row r="454">
          <cell r="A454" t="str">
            <v>해  송</v>
          </cell>
        </row>
        <row r="455">
          <cell r="A455" t="str">
            <v>해  송</v>
          </cell>
        </row>
        <row r="456">
          <cell r="A456" t="str">
            <v>해  송</v>
          </cell>
        </row>
        <row r="457">
          <cell r="A457" t="str">
            <v>해  송</v>
          </cell>
        </row>
        <row r="458">
          <cell r="A458" t="str">
            <v>해  송</v>
          </cell>
        </row>
        <row r="467">
          <cell r="A467" t="str">
            <v>2) 가식장수목이식</v>
          </cell>
        </row>
        <row r="468">
          <cell r="A468" t="str">
            <v>가)어린이공원 Ⅰ</v>
          </cell>
        </row>
        <row r="469">
          <cell r="A469" t="str">
            <v>나)어린이공원 Ⅱ</v>
          </cell>
        </row>
        <row r="470">
          <cell r="A470" t="str">
            <v>다)어린이공원 Ⅲ</v>
          </cell>
        </row>
        <row r="471">
          <cell r="A471" t="str">
            <v>라)어린이공원 Ⅳ</v>
          </cell>
        </row>
        <row r="472">
          <cell r="A472" t="str">
            <v>마)어린이공원 Ⅴ</v>
          </cell>
        </row>
        <row r="473">
          <cell r="A473" t="str">
            <v>바)어린이공원 Ⅶ</v>
          </cell>
        </row>
        <row r="474">
          <cell r="A474" t="str">
            <v>사)10M시설녹지1지역</v>
          </cell>
        </row>
        <row r="475">
          <cell r="A475" t="str">
            <v>아)10M시설녹지2지역</v>
          </cell>
        </row>
        <row r="476">
          <cell r="A476" t="str">
            <v>자)경관녹지 Ⅰ</v>
          </cell>
        </row>
        <row r="477">
          <cell r="A477" t="str">
            <v>차)경관녹지 Ⅱ</v>
          </cell>
        </row>
        <row r="478">
          <cell r="A478" t="str">
            <v>카)경관녹지 Ⅲ</v>
          </cell>
        </row>
        <row r="479">
          <cell r="A479" t="str">
            <v>타)경관녹지 Ⅳ</v>
          </cell>
        </row>
        <row r="482">
          <cell r="A482" t="str">
            <v>가)어린이공원 Ⅰ</v>
          </cell>
        </row>
        <row r="483">
          <cell r="A483" t="str">
            <v>해  송</v>
          </cell>
        </row>
        <row r="484">
          <cell r="A484" t="str">
            <v>해  송</v>
          </cell>
        </row>
        <row r="485">
          <cell r="A485" t="str">
            <v>소사나무</v>
          </cell>
        </row>
        <row r="487">
          <cell r="A487" t="str">
            <v>나)어린이공원 Ⅱ</v>
          </cell>
        </row>
        <row r="488">
          <cell r="A488" t="str">
            <v>해  송</v>
          </cell>
        </row>
        <row r="489">
          <cell r="A489" t="str">
            <v>때죽나무</v>
          </cell>
        </row>
        <row r="490">
          <cell r="A490" t="str">
            <v>소사나무</v>
          </cell>
        </row>
        <row r="491">
          <cell r="A491" t="str">
            <v>참나무</v>
          </cell>
        </row>
        <row r="492">
          <cell r="A492" t="str">
            <v>팥배나무</v>
          </cell>
        </row>
        <row r="494">
          <cell r="A494" t="str">
            <v>다)어린이공원 Ⅲ</v>
          </cell>
        </row>
        <row r="495">
          <cell r="A495" t="str">
            <v>해  송</v>
          </cell>
        </row>
        <row r="496">
          <cell r="A496" t="str">
            <v>해  송</v>
          </cell>
        </row>
        <row r="498">
          <cell r="A498" t="str">
            <v>라)어린이공원 Ⅳ</v>
          </cell>
        </row>
        <row r="499">
          <cell r="A499" t="str">
            <v>해  송</v>
          </cell>
        </row>
        <row r="501">
          <cell r="A501" t="str">
            <v>마)어린이공원 Ⅴ</v>
          </cell>
        </row>
        <row r="502">
          <cell r="A502" t="str">
            <v>해  송</v>
          </cell>
        </row>
        <row r="504">
          <cell r="A504" t="str">
            <v>바)어린이공원 Ⅶ</v>
          </cell>
        </row>
        <row r="505">
          <cell r="A505" t="str">
            <v>해  송</v>
          </cell>
        </row>
        <row r="507">
          <cell r="A507" t="str">
            <v>사)10M시설녹지1지역</v>
          </cell>
        </row>
        <row r="508">
          <cell r="A508" t="str">
            <v>해  송</v>
          </cell>
        </row>
        <row r="509">
          <cell r="A509" t="str">
            <v>해  송</v>
          </cell>
        </row>
        <row r="510">
          <cell r="A510" t="str">
            <v>해  송</v>
          </cell>
        </row>
        <row r="511">
          <cell r="A511" t="str">
            <v>해  송</v>
          </cell>
        </row>
        <row r="512">
          <cell r="A512" t="str">
            <v>참나무</v>
          </cell>
        </row>
        <row r="513">
          <cell r="A513" t="str">
            <v>참나무</v>
          </cell>
        </row>
        <row r="514">
          <cell r="A514" t="str">
            <v>참나무</v>
          </cell>
        </row>
        <row r="515">
          <cell r="A515" t="str">
            <v>참나무</v>
          </cell>
        </row>
        <row r="516">
          <cell r="A516" t="str">
            <v>참나무</v>
          </cell>
        </row>
        <row r="517">
          <cell r="A517" t="str">
            <v>참나무</v>
          </cell>
        </row>
        <row r="518">
          <cell r="A518" t="str">
            <v>참나무</v>
          </cell>
        </row>
        <row r="519">
          <cell r="A519" t="str">
            <v>참나무</v>
          </cell>
        </row>
        <row r="520">
          <cell r="A520" t="str">
            <v>참나무</v>
          </cell>
        </row>
        <row r="521">
          <cell r="A521" t="str">
            <v>참나무</v>
          </cell>
        </row>
        <row r="523">
          <cell r="A523" t="str">
            <v>아)10M시설녹지2지역</v>
          </cell>
        </row>
        <row r="524">
          <cell r="A524" t="str">
            <v>소나무</v>
          </cell>
        </row>
        <row r="525">
          <cell r="A525" t="str">
            <v>소나무</v>
          </cell>
        </row>
        <row r="526">
          <cell r="A526" t="str">
            <v>소나무</v>
          </cell>
        </row>
        <row r="527">
          <cell r="A527" t="str">
            <v>소나무</v>
          </cell>
        </row>
        <row r="528">
          <cell r="A528" t="str">
            <v>해  송</v>
          </cell>
        </row>
        <row r="529">
          <cell r="A529" t="str">
            <v>해  송</v>
          </cell>
        </row>
        <row r="530">
          <cell r="A530" t="str">
            <v>해  송</v>
          </cell>
        </row>
        <row r="532">
          <cell r="A532" t="str">
            <v>자)경관녹지 Ⅰ</v>
          </cell>
        </row>
        <row r="533">
          <cell r="A533" t="str">
            <v>리기다소나무</v>
          </cell>
        </row>
        <row r="534">
          <cell r="A534" t="str">
            <v>리기다소나무</v>
          </cell>
        </row>
        <row r="535">
          <cell r="A535" t="str">
            <v>리기다소나무</v>
          </cell>
        </row>
        <row r="536">
          <cell r="A536" t="str">
            <v>리기다소나무</v>
          </cell>
        </row>
        <row r="537">
          <cell r="A537" t="str">
            <v>해  송</v>
          </cell>
        </row>
        <row r="538">
          <cell r="A538" t="str">
            <v>해  송</v>
          </cell>
        </row>
        <row r="539">
          <cell r="A539" t="str">
            <v>해  송</v>
          </cell>
        </row>
        <row r="540">
          <cell r="A540" t="str">
            <v>해  송</v>
          </cell>
        </row>
        <row r="541">
          <cell r="A541" t="str">
            <v>소사나무</v>
          </cell>
        </row>
        <row r="543">
          <cell r="A543" t="str">
            <v>차)경관녹지 Ⅱ</v>
          </cell>
        </row>
        <row r="544">
          <cell r="A544" t="str">
            <v>리기다소나무</v>
          </cell>
        </row>
        <row r="545">
          <cell r="A545" t="str">
            <v>리기다소나무</v>
          </cell>
        </row>
        <row r="546">
          <cell r="A546" t="str">
            <v>리기다소나무</v>
          </cell>
        </row>
        <row r="547">
          <cell r="A547" t="str">
            <v>리기다소나무</v>
          </cell>
        </row>
        <row r="548">
          <cell r="A548" t="str">
            <v>리기다소나무</v>
          </cell>
        </row>
        <row r="549">
          <cell r="A549" t="str">
            <v>소나무</v>
          </cell>
        </row>
        <row r="550">
          <cell r="A550" t="str">
            <v>소나무</v>
          </cell>
        </row>
        <row r="551">
          <cell r="A551" t="str">
            <v>소나무</v>
          </cell>
        </row>
        <row r="552">
          <cell r="A552" t="str">
            <v>소나무</v>
          </cell>
        </row>
        <row r="553">
          <cell r="A553" t="str">
            <v>해  송</v>
          </cell>
        </row>
        <row r="554">
          <cell r="A554" t="str">
            <v>해  송</v>
          </cell>
        </row>
        <row r="555">
          <cell r="A555" t="str">
            <v>해  송</v>
          </cell>
        </row>
        <row r="556">
          <cell r="A556" t="str">
            <v>해  송</v>
          </cell>
        </row>
        <row r="557">
          <cell r="A557" t="str">
            <v>해  송</v>
          </cell>
        </row>
        <row r="558">
          <cell r="A558" t="str">
            <v>해  송</v>
          </cell>
        </row>
        <row r="559">
          <cell r="A559" t="str">
            <v>해  송</v>
          </cell>
        </row>
        <row r="560">
          <cell r="A560" t="str">
            <v>해  송</v>
          </cell>
        </row>
        <row r="561">
          <cell r="A561" t="str">
            <v>소사나무</v>
          </cell>
        </row>
        <row r="563">
          <cell r="A563" t="str">
            <v>카)경관녹지 Ⅲ</v>
          </cell>
        </row>
        <row r="564">
          <cell r="A564" t="str">
            <v>리기다소나무</v>
          </cell>
        </row>
        <row r="565">
          <cell r="A565" t="str">
            <v>리기다소나무</v>
          </cell>
        </row>
        <row r="566">
          <cell r="A566" t="str">
            <v>리기다소나무</v>
          </cell>
        </row>
        <row r="567">
          <cell r="A567" t="str">
            <v>리기다소나무</v>
          </cell>
        </row>
        <row r="568">
          <cell r="A568" t="str">
            <v>리기다소나무</v>
          </cell>
        </row>
        <row r="569">
          <cell r="A569" t="str">
            <v>소나무</v>
          </cell>
        </row>
        <row r="570">
          <cell r="A570" t="str">
            <v>소나무</v>
          </cell>
        </row>
        <row r="571">
          <cell r="A571" t="str">
            <v>소나무</v>
          </cell>
        </row>
        <row r="572">
          <cell r="A572" t="str">
            <v>해  송</v>
          </cell>
        </row>
        <row r="573">
          <cell r="A573" t="str">
            <v>해  송</v>
          </cell>
        </row>
        <row r="574">
          <cell r="A574" t="str">
            <v>해  송</v>
          </cell>
        </row>
        <row r="575">
          <cell r="A575" t="str">
            <v>해  송</v>
          </cell>
        </row>
        <row r="576">
          <cell r="A576" t="str">
            <v>해  송</v>
          </cell>
        </row>
        <row r="577">
          <cell r="A577" t="str">
            <v>해  송</v>
          </cell>
        </row>
        <row r="579">
          <cell r="A579" t="str">
            <v>타)경관녹지 Ⅳ</v>
          </cell>
        </row>
        <row r="580">
          <cell r="A580" t="str">
            <v>리기다소나무</v>
          </cell>
        </row>
        <row r="581">
          <cell r="A581" t="str">
            <v>리기다소나무</v>
          </cell>
        </row>
        <row r="582">
          <cell r="A582" t="str">
            <v>리기다소나무</v>
          </cell>
        </row>
        <row r="583">
          <cell r="A583" t="str">
            <v>리기다소나무</v>
          </cell>
        </row>
        <row r="584">
          <cell r="A584" t="str">
            <v>리기다소나무</v>
          </cell>
        </row>
        <row r="585">
          <cell r="A585" t="str">
            <v>소나무</v>
          </cell>
        </row>
        <row r="586">
          <cell r="A586" t="str">
            <v>소나무</v>
          </cell>
        </row>
        <row r="587">
          <cell r="A587" t="str">
            <v>소나무</v>
          </cell>
        </row>
        <row r="588">
          <cell r="A588" t="str">
            <v>해  송</v>
          </cell>
        </row>
        <row r="589">
          <cell r="A589" t="str">
            <v>해  송</v>
          </cell>
        </row>
        <row r="590">
          <cell r="A590" t="str">
            <v>해  송</v>
          </cell>
        </row>
        <row r="591">
          <cell r="A591" t="str">
            <v>해  송</v>
          </cell>
        </row>
        <row r="592">
          <cell r="A592" t="str">
            <v>해  송</v>
          </cell>
        </row>
        <row r="593">
          <cell r="A593" t="str">
            <v>해  송</v>
          </cell>
        </row>
        <row r="596">
          <cell r="A596" t="str">
            <v>3) 기타공사</v>
          </cell>
        </row>
        <row r="597">
          <cell r="A597" t="str">
            <v>삼각지주목</v>
          </cell>
        </row>
        <row r="598">
          <cell r="A598" t="str">
            <v>삼각지주목</v>
          </cell>
        </row>
        <row r="599">
          <cell r="A599" t="str">
            <v>대나무 지주목</v>
          </cell>
        </row>
        <row r="600">
          <cell r="A600" t="str">
            <v>토양개량제 A</v>
          </cell>
        </row>
        <row r="601">
          <cell r="A601" t="str">
            <v>토양개량제 B</v>
          </cell>
        </row>
        <row r="605">
          <cell r="A605" t="str">
            <v>3. 시설물공사</v>
          </cell>
        </row>
        <row r="606">
          <cell r="A606" t="str">
            <v>1) 어린이공원 Ⅰ</v>
          </cell>
        </row>
        <row r="607">
          <cell r="A607" t="str">
            <v>2) 어린이공원 Ⅱ</v>
          </cell>
        </row>
        <row r="608">
          <cell r="A608" t="str">
            <v>3) 어린이공원 Ⅲ</v>
          </cell>
        </row>
        <row r="609">
          <cell r="A609" t="str">
            <v>4) 어린이공원 Ⅳ</v>
          </cell>
        </row>
        <row r="610">
          <cell r="A610" t="str">
            <v>5) 어린이공원 Ⅴ</v>
          </cell>
        </row>
        <row r="611">
          <cell r="A611" t="str">
            <v>6) 어린이공원 Ⅶ</v>
          </cell>
        </row>
        <row r="612">
          <cell r="A612" t="str">
            <v>7) 경관녹지 Ⅰ</v>
          </cell>
        </row>
        <row r="613">
          <cell r="A613" t="str">
            <v>8) 경관녹지 Ⅱ</v>
          </cell>
        </row>
        <row r="614">
          <cell r="A614" t="str">
            <v>9) 경관녹지 Ⅲ</v>
          </cell>
        </row>
        <row r="615">
          <cell r="A615" t="str">
            <v>10) 보행자전용도로</v>
          </cell>
        </row>
        <row r="618">
          <cell r="A618" t="str">
            <v>1) 어린이공원 Ⅰ</v>
          </cell>
        </row>
        <row r="619">
          <cell r="A619" t="str">
            <v>쉘  터</v>
          </cell>
        </row>
        <row r="620">
          <cell r="A620" t="str">
            <v>등의자</v>
          </cell>
        </row>
        <row r="621">
          <cell r="A621" t="str">
            <v>평의자</v>
          </cell>
        </row>
        <row r="622">
          <cell r="A622" t="str">
            <v>휴지통</v>
          </cell>
        </row>
        <row r="623">
          <cell r="A623" t="str">
            <v>자전거보관대</v>
          </cell>
        </row>
        <row r="624">
          <cell r="A624" t="str">
            <v>종합안내판</v>
          </cell>
        </row>
        <row r="625">
          <cell r="A625" t="str">
            <v>조합놀이대 E형</v>
          </cell>
        </row>
        <row r="626">
          <cell r="A626" t="str">
            <v>자연석입간판              (기채취용)</v>
          </cell>
        </row>
        <row r="628">
          <cell r="A628" t="str">
            <v>2) 어린이공원 Ⅱ</v>
          </cell>
        </row>
        <row r="629">
          <cell r="A629" t="str">
            <v>쉘  터</v>
          </cell>
        </row>
        <row r="630">
          <cell r="A630" t="str">
            <v>등의자</v>
          </cell>
        </row>
        <row r="631">
          <cell r="A631" t="str">
            <v>평의자</v>
          </cell>
        </row>
        <row r="632">
          <cell r="A632" t="str">
            <v>휴지통</v>
          </cell>
        </row>
        <row r="633">
          <cell r="A633" t="str">
            <v>종합안내판</v>
          </cell>
        </row>
        <row r="634">
          <cell r="A634" t="str">
            <v>조합놀이대 F형</v>
          </cell>
        </row>
        <row r="635">
          <cell r="A635" t="str">
            <v>수목보호홀덮개</v>
          </cell>
        </row>
        <row r="636">
          <cell r="A636" t="str">
            <v>자연석입간판              (기채취용)</v>
          </cell>
        </row>
        <row r="638">
          <cell r="A638" t="str">
            <v>3) 어린이공원 Ⅲ</v>
          </cell>
        </row>
        <row r="639">
          <cell r="A639" t="str">
            <v>쉘  터</v>
          </cell>
        </row>
        <row r="640">
          <cell r="A640" t="str">
            <v>평의자</v>
          </cell>
        </row>
        <row r="641">
          <cell r="A641" t="str">
            <v>휴지통</v>
          </cell>
        </row>
        <row r="642">
          <cell r="A642" t="str">
            <v>자전거보관대</v>
          </cell>
        </row>
        <row r="643">
          <cell r="A643" t="str">
            <v>종합안내판</v>
          </cell>
        </row>
        <row r="644">
          <cell r="A644" t="str">
            <v>농구대(야외이동식)</v>
          </cell>
        </row>
        <row r="645">
          <cell r="A645" t="str">
            <v>조합놀이대 A형</v>
          </cell>
        </row>
        <row r="646">
          <cell r="A646" t="str">
            <v>자연석입간판              (기채취용)</v>
          </cell>
        </row>
        <row r="648">
          <cell r="A648" t="str">
            <v>4) 어린이공원 Ⅳ</v>
          </cell>
        </row>
        <row r="649">
          <cell r="A649" t="str">
            <v>쉘  터</v>
          </cell>
        </row>
        <row r="650">
          <cell r="A650" t="str">
            <v>등의자</v>
          </cell>
        </row>
        <row r="651">
          <cell r="A651" t="str">
            <v>평의자</v>
          </cell>
        </row>
        <row r="652">
          <cell r="A652" t="str">
            <v>휴지통</v>
          </cell>
        </row>
        <row r="653">
          <cell r="A653" t="str">
            <v>종합안내판</v>
          </cell>
        </row>
        <row r="654">
          <cell r="A654" t="str">
            <v>조합놀이대 C형</v>
          </cell>
        </row>
        <row r="655">
          <cell r="A655" t="str">
            <v>수목보호홀덮개</v>
          </cell>
        </row>
        <row r="656">
          <cell r="A656" t="str">
            <v>자연석입간판              (기채취용)</v>
          </cell>
        </row>
        <row r="658">
          <cell r="A658" t="str">
            <v>5) 어린이공원 Ⅴ</v>
          </cell>
        </row>
        <row r="659">
          <cell r="A659" t="str">
            <v>쉘  터</v>
          </cell>
        </row>
        <row r="660">
          <cell r="A660" t="str">
            <v>등의자</v>
          </cell>
        </row>
        <row r="661">
          <cell r="A661" t="str">
            <v>평의자</v>
          </cell>
        </row>
        <row r="662">
          <cell r="A662" t="str">
            <v>휴지통</v>
          </cell>
        </row>
        <row r="663">
          <cell r="A663" t="str">
            <v>자전거보관대</v>
          </cell>
        </row>
        <row r="664">
          <cell r="A664" t="str">
            <v>종합안내판</v>
          </cell>
        </row>
        <row r="665">
          <cell r="A665" t="str">
            <v>조합놀이대 D형</v>
          </cell>
        </row>
        <row r="666">
          <cell r="A666" t="str">
            <v>자연석입간판              (기채취용)</v>
          </cell>
        </row>
        <row r="668">
          <cell r="A668" t="str">
            <v>6) 어린이공원 Ⅶ</v>
          </cell>
        </row>
        <row r="669">
          <cell r="A669" t="str">
            <v>쉘  터</v>
          </cell>
        </row>
        <row r="670">
          <cell r="A670" t="str">
            <v>등의자</v>
          </cell>
        </row>
        <row r="671">
          <cell r="A671" t="str">
            <v>평의자</v>
          </cell>
        </row>
        <row r="672">
          <cell r="A672" t="str">
            <v>휴지통</v>
          </cell>
        </row>
        <row r="673">
          <cell r="A673" t="str">
            <v>종합안내판</v>
          </cell>
        </row>
        <row r="674">
          <cell r="A674" t="str">
            <v>조합놀이대 G형</v>
          </cell>
        </row>
        <row r="675">
          <cell r="A675" t="str">
            <v>자연석입간판              (기채취용)</v>
          </cell>
        </row>
        <row r="676">
          <cell r="A676" t="str">
            <v>7) 경관녹지 Ⅰ</v>
          </cell>
        </row>
        <row r="677">
          <cell r="A677" t="str">
            <v>등의자</v>
          </cell>
        </row>
        <row r="678">
          <cell r="A678" t="str">
            <v>휴지통</v>
          </cell>
        </row>
        <row r="679">
          <cell r="A679" t="str">
            <v>수목보호홀덮개</v>
          </cell>
        </row>
        <row r="681">
          <cell r="A681" t="str">
            <v>8) 경관녹지 Ⅱ</v>
          </cell>
        </row>
        <row r="682">
          <cell r="A682" t="str">
            <v>등의자</v>
          </cell>
        </row>
        <row r="683">
          <cell r="A683" t="str">
            <v>평의자</v>
          </cell>
        </row>
        <row r="684">
          <cell r="A684" t="str">
            <v>휴지통</v>
          </cell>
        </row>
        <row r="685">
          <cell r="A685" t="str">
            <v>자전거보관대</v>
          </cell>
        </row>
        <row r="686">
          <cell r="A686" t="str">
            <v>방향안내판</v>
          </cell>
        </row>
        <row r="687">
          <cell r="A687" t="str">
            <v>수목보호홀덮개</v>
          </cell>
        </row>
        <row r="689">
          <cell r="A689" t="str">
            <v>9) 경관녹지 Ⅲ</v>
          </cell>
        </row>
        <row r="690">
          <cell r="A690" t="str">
            <v>등의자</v>
          </cell>
        </row>
        <row r="691">
          <cell r="A691" t="str">
            <v>평의자</v>
          </cell>
        </row>
        <row r="692">
          <cell r="A692" t="str">
            <v>휴지통</v>
          </cell>
        </row>
        <row r="693">
          <cell r="A693" t="str">
            <v>자전거보관대</v>
          </cell>
        </row>
        <row r="694">
          <cell r="A694" t="str">
            <v>방향안내판</v>
          </cell>
        </row>
        <row r="695">
          <cell r="A695" t="str">
            <v>수목보호홀덮개</v>
          </cell>
        </row>
        <row r="697">
          <cell r="A697" t="str">
            <v>10) 보행자전용도로</v>
          </cell>
        </row>
        <row r="698">
          <cell r="A698" t="str">
            <v>수목보호홀덮개</v>
          </cell>
        </row>
        <row r="699">
          <cell r="A699" t="str">
            <v>4. 포장공사</v>
          </cell>
        </row>
        <row r="700">
          <cell r="A700" t="str">
            <v>1) 어린이공원 Ⅰ</v>
          </cell>
        </row>
        <row r="701">
          <cell r="A701" t="str">
            <v>2) 어린이공원 Ⅱ</v>
          </cell>
        </row>
        <row r="702">
          <cell r="A702" t="str">
            <v>3) 어린이공원 Ⅲ</v>
          </cell>
        </row>
        <row r="703">
          <cell r="A703" t="str">
            <v>4) 어린이공원 Ⅳ</v>
          </cell>
        </row>
        <row r="704">
          <cell r="A704" t="str">
            <v>5) 어린이공원 Ⅴ</v>
          </cell>
        </row>
        <row r="705">
          <cell r="A705" t="str">
            <v>6) 어린이공원 Ⅶ</v>
          </cell>
        </row>
        <row r="706">
          <cell r="A706" t="str">
            <v>7) 경관녹지 Ⅰ</v>
          </cell>
        </row>
        <row r="707">
          <cell r="A707" t="str">
            <v>8) 경관녹지 Ⅱ</v>
          </cell>
        </row>
        <row r="708">
          <cell r="A708" t="str">
            <v>9) 경관녹지 Ⅲ</v>
          </cell>
        </row>
        <row r="711">
          <cell r="A711" t="str">
            <v>1) 어린이공원 Ⅰ</v>
          </cell>
        </row>
        <row r="712">
          <cell r="A712" t="str">
            <v>콘크리트경계블럭A형</v>
          </cell>
        </row>
        <row r="713">
          <cell r="A713" t="str">
            <v>소형고압블럭포장       (I형)</v>
          </cell>
        </row>
        <row r="714">
          <cell r="A714" t="str">
            <v>모래포설</v>
          </cell>
        </row>
        <row r="716">
          <cell r="A716" t="str">
            <v>2) 어린이공원 Ⅱ</v>
          </cell>
        </row>
        <row r="717">
          <cell r="A717" t="str">
            <v>콘크리트경계블럭A형</v>
          </cell>
        </row>
        <row r="718">
          <cell r="A718" t="str">
            <v>소형고압블럭경계</v>
          </cell>
        </row>
        <row r="719">
          <cell r="A719" t="str">
            <v>소형고압블럭포장       (I형)</v>
          </cell>
        </row>
        <row r="720">
          <cell r="A720" t="str">
            <v>모래포설</v>
          </cell>
        </row>
        <row r="722">
          <cell r="A722" t="str">
            <v>3) 어린이공원 Ⅲ</v>
          </cell>
        </row>
        <row r="723">
          <cell r="A723" t="str">
            <v>콘크리트경계블럭A형</v>
          </cell>
        </row>
        <row r="724">
          <cell r="A724" t="str">
            <v>소형고압블럭포장       (I형)</v>
          </cell>
        </row>
        <row r="725">
          <cell r="A725" t="str">
            <v>마사다짐</v>
          </cell>
        </row>
        <row r="726">
          <cell r="A726" t="str">
            <v>모래포설</v>
          </cell>
        </row>
        <row r="728">
          <cell r="A728" t="str">
            <v>4) 어린이공원 Ⅳ</v>
          </cell>
        </row>
        <row r="729">
          <cell r="A729" t="str">
            <v>콘크리트경계블럭A형</v>
          </cell>
        </row>
        <row r="730">
          <cell r="A730" t="str">
            <v>소형고압블럭경계</v>
          </cell>
        </row>
        <row r="731">
          <cell r="A731" t="str">
            <v>소형고압블럭포장       (I형)</v>
          </cell>
        </row>
        <row r="732">
          <cell r="A732" t="str">
            <v>모래포설</v>
          </cell>
        </row>
        <row r="734">
          <cell r="A734" t="str">
            <v>5) 어린이공원 Ⅴ</v>
          </cell>
        </row>
        <row r="735">
          <cell r="A735" t="str">
            <v>콘크리트경계블럭A형</v>
          </cell>
        </row>
        <row r="736">
          <cell r="A736" t="str">
            <v>소형고압블럭포장       (I형)</v>
          </cell>
        </row>
        <row r="737">
          <cell r="A737" t="str">
            <v>모래포설</v>
          </cell>
        </row>
        <row r="739">
          <cell r="A739" t="str">
            <v>6) 어린이공원 Ⅶ</v>
          </cell>
        </row>
        <row r="740">
          <cell r="A740" t="str">
            <v>콘크리트경계블럭A형</v>
          </cell>
        </row>
        <row r="741">
          <cell r="A741" t="str">
            <v>소형고압블럭경계</v>
          </cell>
        </row>
        <row r="742">
          <cell r="A742" t="str">
            <v>소형고압블럭포장       (I형)</v>
          </cell>
        </row>
        <row r="743">
          <cell r="A743" t="str">
            <v>모래포설</v>
          </cell>
        </row>
        <row r="745">
          <cell r="A745" t="str">
            <v>7) 경관녹지 Ⅰ</v>
          </cell>
        </row>
        <row r="746">
          <cell r="A746" t="str">
            <v>콘크리트경계블럭A형</v>
          </cell>
        </row>
        <row r="747">
          <cell r="A747" t="str">
            <v>콘크리트경계블럭B형</v>
          </cell>
        </row>
        <row r="748">
          <cell r="A748" t="str">
            <v>칼라투수콘크리트    포장</v>
          </cell>
        </row>
        <row r="749">
          <cell r="A749" t="str">
            <v>칼라투수콘크리트    포장</v>
          </cell>
        </row>
        <row r="751">
          <cell r="A751" t="str">
            <v>8) 경관녹지 Ⅱ</v>
          </cell>
        </row>
        <row r="752">
          <cell r="A752" t="str">
            <v>콘크리트경계블럭A형</v>
          </cell>
        </row>
        <row r="753">
          <cell r="A753" t="str">
            <v>콘크리트경계블럭B형</v>
          </cell>
        </row>
        <row r="754">
          <cell r="A754" t="str">
            <v>칼라투수콘크리트    포장</v>
          </cell>
        </row>
        <row r="755">
          <cell r="A755" t="str">
            <v>칼라투수콘크리트    포장</v>
          </cell>
        </row>
        <row r="757">
          <cell r="A757" t="str">
            <v>9) 경관녹지 Ⅲ</v>
          </cell>
        </row>
        <row r="758">
          <cell r="A758" t="str">
            <v>콘크리트경계블럭A형</v>
          </cell>
        </row>
        <row r="759">
          <cell r="A759" t="str">
            <v>콘크리트경계블럭B형</v>
          </cell>
        </row>
        <row r="760">
          <cell r="A760" t="str">
            <v>칼라투수콘크리트    포장</v>
          </cell>
        </row>
        <row r="761">
          <cell r="A761" t="str">
            <v>칼라투수콘크리트    포장</v>
          </cell>
        </row>
        <row r="768">
          <cell r="A768" t="str">
            <v>5. 우배수공사</v>
          </cell>
        </row>
        <row r="769">
          <cell r="A769" t="str">
            <v>1) 어린이공원 Ⅰ</v>
          </cell>
        </row>
        <row r="770">
          <cell r="A770" t="str">
            <v>2) 어린이공원 Ⅱ</v>
          </cell>
        </row>
        <row r="771">
          <cell r="A771" t="str">
            <v>3) 어린이공원 Ⅲ</v>
          </cell>
        </row>
        <row r="772">
          <cell r="A772" t="str">
            <v>4) 어린이공원 Ⅳ</v>
          </cell>
        </row>
        <row r="773">
          <cell r="A773" t="str">
            <v>5) 어린이공원 Ⅴ</v>
          </cell>
        </row>
        <row r="774">
          <cell r="A774" t="str">
            <v>6) 어린이공원 Ⅶ</v>
          </cell>
        </row>
        <row r="775">
          <cell r="A775" t="str">
            <v>7) 경관녹지 Ⅰ</v>
          </cell>
        </row>
        <row r="776">
          <cell r="A776" t="str">
            <v>8) 경관녹지 Ⅱ</v>
          </cell>
        </row>
        <row r="777">
          <cell r="A777" t="str">
            <v>9) 경관녹지 Ⅲ</v>
          </cell>
        </row>
        <row r="778">
          <cell r="A778" t="str">
            <v>10) 가로수</v>
          </cell>
        </row>
        <row r="779">
          <cell r="A779" t="str">
            <v>11) 시설녹지(100M)</v>
          </cell>
        </row>
        <row r="782">
          <cell r="A782" t="str">
            <v>1) 어린이공원 Ⅰ</v>
          </cell>
        </row>
        <row r="783">
          <cell r="A783" t="str">
            <v>집수정 A</v>
          </cell>
        </row>
        <row r="784">
          <cell r="A784" t="str">
            <v>집수정 B</v>
          </cell>
        </row>
        <row r="785">
          <cell r="A785" t="str">
            <v>우수관 (PE강관)</v>
          </cell>
        </row>
        <row r="786">
          <cell r="A786" t="str">
            <v>맹암거 (본선)</v>
          </cell>
        </row>
        <row r="787">
          <cell r="A787" t="str">
            <v>맹암거 (지선)</v>
          </cell>
        </row>
        <row r="789">
          <cell r="A789" t="str">
            <v>2) 어린이공원 Ⅱ</v>
          </cell>
        </row>
        <row r="790">
          <cell r="A790" t="str">
            <v>집수정 A</v>
          </cell>
        </row>
        <row r="791">
          <cell r="A791" t="str">
            <v>집수정 B</v>
          </cell>
        </row>
        <row r="792">
          <cell r="A792" t="str">
            <v>우수관 (PE강관)</v>
          </cell>
        </row>
        <row r="793">
          <cell r="A793" t="str">
            <v>맹암거 (지선)</v>
          </cell>
        </row>
        <row r="794">
          <cell r="A794" t="str">
            <v>맹암거 (본선)</v>
          </cell>
        </row>
        <row r="796">
          <cell r="A796" t="str">
            <v>3) 어린이공원 Ⅲ</v>
          </cell>
        </row>
        <row r="797">
          <cell r="A797" t="str">
            <v>집수정 A</v>
          </cell>
        </row>
        <row r="798">
          <cell r="A798" t="str">
            <v>집수정 B</v>
          </cell>
        </row>
        <row r="799">
          <cell r="A799" t="str">
            <v>우수관 (PE강관)</v>
          </cell>
        </row>
        <row r="800">
          <cell r="A800" t="str">
            <v>맹암거 (지선)</v>
          </cell>
        </row>
        <row r="801">
          <cell r="A801" t="str">
            <v>맹암거 (본선)</v>
          </cell>
        </row>
        <row r="803">
          <cell r="A803" t="str">
            <v>4) 어린이공원 Ⅳ</v>
          </cell>
        </row>
        <row r="804">
          <cell r="A804" t="str">
            <v>집수정 A</v>
          </cell>
        </row>
        <row r="805">
          <cell r="A805" t="str">
            <v>집수정 B</v>
          </cell>
        </row>
        <row r="806">
          <cell r="A806" t="str">
            <v>우수관 (PE강관)</v>
          </cell>
        </row>
        <row r="807">
          <cell r="A807" t="str">
            <v>맹암거 (지선)</v>
          </cell>
        </row>
        <row r="808">
          <cell r="A808" t="str">
            <v>맹암거 (본선)</v>
          </cell>
        </row>
        <row r="810">
          <cell r="A810" t="str">
            <v>5) 어린이공원 Ⅴ</v>
          </cell>
        </row>
        <row r="811">
          <cell r="A811" t="str">
            <v>집수정 A</v>
          </cell>
        </row>
        <row r="812">
          <cell r="A812" t="str">
            <v>집수정 B</v>
          </cell>
        </row>
        <row r="813">
          <cell r="A813" t="str">
            <v>우수관 (PE강관)</v>
          </cell>
        </row>
        <row r="814">
          <cell r="A814" t="str">
            <v>맹암거 (지선)</v>
          </cell>
        </row>
        <row r="815">
          <cell r="A815" t="str">
            <v>맹암거 (본선)</v>
          </cell>
        </row>
        <row r="817">
          <cell r="A817" t="str">
            <v>6) 어린이공원 Ⅶ</v>
          </cell>
        </row>
        <row r="818">
          <cell r="A818" t="str">
            <v>집수정 A</v>
          </cell>
        </row>
        <row r="819">
          <cell r="A819" t="str">
            <v>집수정 B</v>
          </cell>
        </row>
        <row r="820">
          <cell r="A820" t="str">
            <v>우수관 (PE강관)</v>
          </cell>
        </row>
        <row r="821">
          <cell r="A821" t="str">
            <v>맹암거 (지선)</v>
          </cell>
        </row>
        <row r="822">
          <cell r="A822" t="str">
            <v>맹암거 (본선)</v>
          </cell>
        </row>
        <row r="824">
          <cell r="A824" t="str">
            <v>7) 경관녹지 Ⅰ</v>
          </cell>
        </row>
        <row r="825">
          <cell r="A825" t="str">
            <v>집수정 A</v>
          </cell>
        </row>
        <row r="826">
          <cell r="A826" t="str">
            <v>집수정 B</v>
          </cell>
        </row>
        <row r="827">
          <cell r="A827" t="str">
            <v>우수관 (PE강관)</v>
          </cell>
        </row>
        <row r="828">
          <cell r="A828" t="str">
            <v>우수관 (PE강관)</v>
          </cell>
        </row>
        <row r="830">
          <cell r="A830" t="str">
            <v>8) 경관녹지 Ⅱ</v>
          </cell>
        </row>
        <row r="831">
          <cell r="A831" t="str">
            <v>집수정 A</v>
          </cell>
        </row>
        <row r="832">
          <cell r="A832" t="str">
            <v>집수정 B</v>
          </cell>
        </row>
        <row r="833">
          <cell r="A833" t="str">
            <v>우수관 (PE강관)</v>
          </cell>
        </row>
        <row r="834">
          <cell r="A834" t="str">
            <v>우수관 (PE강관)</v>
          </cell>
        </row>
        <row r="837">
          <cell r="A837" t="str">
            <v>9) 경관녹지 Ⅲ</v>
          </cell>
        </row>
        <row r="838">
          <cell r="A838" t="str">
            <v>집수정 A</v>
          </cell>
        </row>
        <row r="839">
          <cell r="A839" t="str">
            <v>집수정 B</v>
          </cell>
        </row>
        <row r="840">
          <cell r="A840" t="str">
            <v>우수관 (PE강관)</v>
          </cell>
        </row>
        <row r="841">
          <cell r="A841" t="str">
            <v>우수관 (PE강관)</v>
          </cell>
        </row>
        <row r="843">
          <cell r="A843" t="str">
            <v>10) 가로수</v>
          </cell>
        </row>
        <row r="844">
          <cell r="A844" t="str">
            <v>우수관 (PE강관)</v>
          </cell>
        </row>
        <row r="845">
          <cell r="A845" t="str">
            <v>PE 유공관</v>
          </cell>
        </row>
        <row r="847">
          <cell r="A847" t="str">
            <v>11) 시설녹지(100M)</v>
          </cell>
        </row>
        <row r="848">
          <cell r="A848" t="str">
            <v>집수정 A</v>
          </cell>
        </row>
        <row r="849">
          <cell r="A849" t="str">
            <v>집수정 B</v>
          </cell>
        </row>
        <row r="850">
          <cell r="A850" t="str">
            <v>U형 측구</v>
          </cell>
        </row>
        <row r="851">
          <cell r="A851" t="str">
            <v>우수관 (PE강관)</v>
          </cell>
        </row>
        <row r="852">
          <cell r="A852" t="str">
            <v>우수관 (PE강관)</v>
          </cell>
        </row>
        <row r="860">
          <cell r="A860" t="str">
            <v>6. 식재지조성공사</v>
          </cell>
        </row>
        <row r="861">
          <cell r="A861" t="str">
            <v>1) 어린이공원 Ⅰ</v>
          </cell>
        </row>
        <row r="862">
          <cell r="A862" t="str">
            <v>2) 어린이공원 Ⅱ</v>
          </cell>
        </row>
        <row r="863">
          <cell r="A863" t="str">
            <v>3) 어린이공원 Ⅲ</v>
          </cell>
        </row>
        <row r="864">
          <cell r="A864" t="str">
            <v>4) 어린이공원 Ⅳ</v>
          </cell>
        </row>
        <row r="865">
          <cell r="A865" t="str">
            <v>5) 어린이공원 Ⅴ</v>
          </cell>
        </row>
        <row r="866">
          <cell r="A866" t="str">
            <v>6) 어린이공원 Ⅶ</v>
          </cell>
        </row>
        <row r="867">
          <cell r="A867" t="str">
            <v>7) 10M시설녹지1지역</v>
          </cell>
        </row>
        <row r="868">
          <cell r="A868" t="str">
            <v>8) 10M시설녹지2지역</v>
          </cell>
        </row>
        <row r="869">
          <cell r="A869" t="str">
            <v>9) 경관녹지 Ⅰ</v>
          </cell>
        </row>
        <row r="870">
          <cell r="A870" t="str">
            <v>10) 경관녹지 Ⅱ</v>
          </cell>
        </row>
        <row r="871">
          <cell r="A871" t="str">
            <v>11) 경관녹지 Ⅲ</v>
          </cell>
        </row>
        <row r="872">
          <cell r="A872" t="str">
            <v>12) 가로수</v>
          </cell>
        </row>
        <row r="873">
          <cell r="A873" t="str">
            <v>13) 보행자전용도로</v>
          </cell>
        </row>
        <row r="876">
          <cell r="A876" t="str">
            <v>1) 어린이공원 Ⅰ</v>
          </cell>
        </row>
        <row r="877">
          <cell r="A877" t="str">
            <v>가. 토공</v>
          </cell>
        </row>
        <row r="878">
          <cell r="A878" t="str">
            <v>기계터파기(B.H0.7㎥)</v>
          </cell>
        </row>
        <row r="879">
          <cell r="A879" t="str">
            <v>기계잔토처리</v>
          </cell>
        </row>
        <row r="881">
          <cell r="A881" t="str">
            <v>나. 성토</v>
          </cell>
        </row>
        <row r="882">
          <cell r="A882" t="str">
            <v>절취 및 상차             (백호1.0㎥)</v>
          </cell>
        </row>
        <row r="883">
          <cell r="A883" t="str">
            <v>덤프운반                     (중앙공원-3공구)</v>
          </cell>
        </row>
        <row r="884">
          <cell r="A884" t="str">
            <v>단지정지</v>
          </cell>
        </row>
        <row r="886">
          <cell r="A886" t="str">
            <v>다. 환토</v>
          </cell>
        </row>
        <row r="887">
          <cell r="A887" t="str">
            <v>절취 및 상차             (백호1.0㎥)</v>
          </cell>
        </row>
        <row r="888">
          <cell r="A888" t="str">
            <v>덤프운반                     (중앙공원-3공구)</v>
          </cell>
        </row>
        <row r="889">
          <cell r="A889" t="str">
            <v>단지정지</v>
          </cell>
        </row>
        <row r="892">
          <cell r="A892" t="str">
            <v>2) 어린이공원 Ⅱ</v>
          </cell>
        </row>
        <row r="893">
          <cell r="A893" t="str">
            <v>가. 토공</v>
          </cell>
        </row>
        <row r="894">
          <cell r="A894" t="str">
            <v>기계터파기(B.H0.7㎥)</v>
          </cell>
        </row>
        <row r="895">
          <cell r="A895" t="str">
            <v>기계잔토처리</v>
          </cell>
        </row>
        <row r="897">
          <cell r="A897" t="str">
            <v>나. 성토</v>
          </cell>
        </row>
        <row r="898">
          <cell r="A898" t="str">
            <v>절취 및 상차             (백호1.0㎥)</v>
          </cell>
        </row>
        <row r="899">
          <cell r="A899" t="str">
            <v>덤프운반                     (중앙공원-3공구)</v>
          </cell>
        </row>
        <row r="900">
          <cell r="A900" t="str">
            <v>단지정지</v>
          </cell>
        </row>
        <row r="902">
          <cell r="A902" t="str">
            <v>다. 환토</v>
          </cell>
        </row>
        <row r="903">
          <cell r="A903" t="str">
            <v>절취 및 상차             (백호1.0㎥)</v>
          </cell>
        </row>
        <row r="904">
          <cell r="A904" t="str">
            <v>덤프운반                     (중앙공원-3공구)</v>
          </cell>
        </row>
        <row r="905">
          <cell r="A905" t="str">
            <v>단지정지</v>
          </cell>
        </row>
        <row r="906">
          <cell r="A906" t="str">
            <v>3) 어린이공원 Ⅲ</v>
          </cell>
        </row>
        <row r="907">
          <cell r="A907" t="str">
            <v>가. 토공</v>
          </cell>
        </row>
        <row r="908">
          <cell r="A908" t="str">
            <v>기계터파기(B.H0.7㎥)</v>
          </cell>
        </row>
        <row r="909">
          <cell r="A909" t="str">
            <v>기계잔토처리</v>
          </cell>
        </row>
        <row r="911">
          <cell r="A911" t="str">
            <v>나. 성토</v>
          </cell>
        </row>
        <row r="912">
          <cell r="A912" t="str">
            <v>절취 및 상차             (백호1.0㎥)</v>
          </cell>
        </row>
        <row r="913">
          <cell r="A913" t="str">
            <v>덤프운반                     (중앙공원-3공구)</v>
          </cell>
        </row>
        <row r="914">
          <cell r="A914" t="str">
            <v>단지정지</v>
          </cell>
        </row>
        <row r="916">
          <cell r="A916" t="str">
            <v>다. 환토</v>
          </cell>
        </row>
        <row r="917">
          <cell r="A917" t="str">
            <v>절취 및 상차             (백호1.0㎥)</v>
          </cell>
        </row>
        <row r="918">
          <cell r="A918" t="str">
            <v>덤프운반                     (중앙공원-3공구)</v>
          </cell>
        </row>
        <row r="919">
          <cell r="A919" t="str">
            <v>단지정지</v>
          </cell>
        </row>
        <row r="922">
          <cell r="A922" t="str">
            <v>4) 어린이공원 Ⅳ</v>
          </cell>
        </row>
        <row r="923">
          <cell r="A923" t="str">
            <v>가. 토공</v>
          </cell>
        </row>
        <row r="924">
          <cell r="A924" t="str">
            <v>기계터파기(B.H0.7㎥)</v>
          </cell>
        </row>
        <row r="925">
          <cell r="A925" t="str">
            <v>기계잔토처리</v>
          </cell>
        </row>
        <row r="927">
          <cell r="A927" t="str">
            <v>나. 성토</v>
          </cell>
        </row>
        <row r="928">
          <cell r="A928" t="str">
            <v>절취 및 상차             (백호1.0㎥)</v>
          </cell>
        </row>
        <row r="929">
          <cell r="A929" t="str">
            <v>덤프운반                     (중앙공원-3공구)</v>
          </cell>
        </row>
        <row r="930">
          <cell r="A930" t="str">
            <v>단지정지</v>
          </cell>
        </row>
        <row r="932">
          <cell r="A932" t="str">
            <v>다. 환토</v>
          </cell>
        </row>
        <row r="933">
          <cell r="A933" t="str">
            <v>절취 및 상차             (백호1.0㎥)</v>
          </cell>
        </row>
        <row r="934">
          <cell r="A934" t="str">
            <v>덤프운반                     (중앙공원-3공구)</v>
          </cell>
        </row>
        <row r="935">
          <cell r="A935" t="str">
            <v>단지정지</v>
          </cell>
        </row>
        <row r="938">
          <cell r="A938" t="str">
            <v>5) 어린이공원 Ⅴ</v>
          </cell>
        </row>
        <row r="939">
          <cell r="A939" t="str">
            <v>가. 토공</v>
          </cell>
        </row>
        <row r="940">
          <cell r="A940" t="str">
            <v>기계터파기(B.H0.7㎥)</v>
          </cell>
        </row>
        <row r="941">
          <cell r="A941" t="str">
            <v>기계잔토처리</v>
          </cell>
        </row>
        <row r="943">
          <cell r="A943" t="str">
            <v>나. 성토</v>
          </cell>
        </row>
        <row r="944">
          <cell r="A944" t="str">
            <v>절취 및 상차             (백호1.0㎥)</v>
          </cell>
        </row>
        <row r="945">
          <cell r="A945" t="str">
            <v>덤프운반                     (중앙공원-3공구)</v>
          </cell>
        </row>
        <row r="946">
          <cell r="A946" t="str">
            <v>단지정지</v>
          </cell>
        </row>
        <row r="948">
          <cell r="A948" t="str">
            <v>다. 환토</v>
          </cell>
        </row>
        <row r="949">
          <cell r="A949" t="str">
            <v>절취 및 상차             (백호1.0㎥)</v>
          </cell>
        </row>
        <row r="950">
          <cell r="A950" t="str">
            <v>덤프운반                     (중앙공원-3공구)</v>
          </cell>
        </row>
        <row r="951">
          <cell r="A951" t="str">
            <v>단지정지</v>
          </cell>
        </row>
        <row r="952">
          <cell r="A952" t="str">
            <v>6) 어린이공원 Ⅶ</v>
          </cell>
        </row>
        <row r="953">
          <cell r="A953" t="str">
            <v>가. 토공</v>
          </cell>
        </row>
        <row r="954">
          <cell r="A954" t="str">
            <v>기계터파기(B.H0.7㎥)</v>
          </cell>
        </row>
        <row r="955">
          <cell r="A955" t="str">
            <v>기계잔토처리</v>
          </cell>
        </row>
        <row r="957">
          <cell r="A957" t="str">
            <v>나. 성토</v>
          </cell>
        </row>
        <row r="958">
          <cell r="A958" t="str">
            <v>절취 및 상차             (백호1.0㎥)</v>
          </cell>
        </row>
        <row r="959">
          <cell r="A959" t="str">
            <v>덤프운반                     (중앙공원-3공구)</v>
          </cell>
        </row>
        <row r="960">
          <cell r="A960" t="str">
            <v>단지정지</v>
          </cell>
        </row>
        <row r="962">
          <cell r="A962" t="str">
            <v>다. 환토</v>
          </cell>
        </row>
        <row r="963">
          <cell r="A963" t="str">
            <v>절취 및 상차             (백호1.0㎥)</v>
          </cell>
        </row>
        <row r="964">
          <cell r="A964" t="str">
            <v>덤프운반                     (중앙공원-3공구)</v>
          </cell>
        </row>
        <row r="965">
          <cell r="A965" t="str">
            <v>단지정지</v>
          </cell>
        </row>
        <row r="968">
          <cell r="A968" t="str">
            <v>7) 10M시설녹지1지역</v>
          </cell>
        </row>
        <row r="969">
          <cell r="A969" t="str">
            <v>가. 토공</v>
          </cell>
        </row>
        <row r="970">
          <cell r="A970" t="str">
            <v>기계터파기(B.H0.7㎥)</v>
          </cell>
        </row>
        <row r="971">
          <cell r="A971" t="str">
            <v>기계잔토처리</v>
          </cell>
        </row>
        <row r="973">
          <cell r="A973" t="str">
            <v>나. 성토</v>
          </cell>
        </row>
        <row r="974">
          <cell r="A974" t="str">
            <v>절취 및 상차             (백호1.0㎥)</v>
          </cell>
        </row>
        <row r="975">
          <cell r="A975" t="str">
            <v>덤프운반                     (중앙공원-3공구)</v>
          </cell>
        </row>
        <row r="976">
          <cell r="A976" t="str">
            <v>단지정지</v>
          </cell>
        </row>
        <row r="978">
          <cell r="A978" t="str">
            <v>다. 환토</v>
          </cell>
        </row>
        <row r="979">
          <cell r="A979" t="str">
            <v>절취 및 상차             (백호1.0㎥)</v>
          </cell>
        </row>
        <row r="980">
          <cell r="A980" t="str">
            <v>덤프운반                     (중앙공원-3공구)</v>
          </cell>
        </row>
        <row r="981">
          <cell r="A981" t="str">
            <v>단지정지</v>
          </cell>
        </row>
        <row r="984">
          <cell r="A984" t="str">
            <v>8) 10M시설녹지2지역</v>
          </cell>
        </row>
        <row r="985">
          <cell r="A985" t="str">
            <v>가. 토공</v>
          </cell>
        </row>
        <row r="986">
          <cell r="A986" t="str">
            <v>기계터파기(B.H0.7㎥)</v>
          </cell>
        </row>
        <row r="987">
          <cell r="A987" t="str">
            <v>기계잔토처리</v>
          </cell>
        </row>
        <row r="989">
          <cell r="A989" t="str">
            <v>나. 성토</v>
          </cell>
        </row>
        <row r="990">
          <cell r="A990" t="str">
            <v>절취 및 상차             (백호1.0㎥)</v>
          </cell>
        </row>
        <row r="991">
          <cell r="A991" t="str">
            <v>덤프운반                     (중앙공원-3공구)</v>
          </cell>
        </row>
        <row r="992">
          <cell r="A992" t="str">
            <v>단지정지</v>
          </cell>
        </row>
        <row r="994">
          <cell r="A994" t="str">
            <v>다. 환토</v>
          </cell>
        </row>
        <row r="995">
          <cell r="A995" t="str">
            <v>절취 및 상차             (백호1.0㎥)</v>
          </cell>
        </row>
        <row r="996">
          <cell r="A996" t="str">
            <v>덤프운반                     (중앙공원-3공구)</v>
          </cell>
        </row>
        <row r="997">
          <cell r="A997" t="str">
            <v>단지정지</v>
          </cell>
        </row>
        <row r="998">
          <cell r="A998" t="str">
            <v>9) 경관녹지 Ⅰ</v>
          </cell>
        </row>
        <row r="999">
          <cell r="A999" t="str">
            <v>가. 토공</v>
          </cell>
        </row>
        <row r="1000">
          <cell r="A1000" t="str">
            <v>기계터파기(B.H0.7㎥)</v>
          </cell>
        </row>
        <row r="1001">
          <cell r="A1001" t="str">
            <v>기계잔토처리</v>
          </cell>
        </row>
        <row r="1003">
          <cell r="A1003" t="str">
            <v>나. 성토</v>
          </cell>
        </row>
        <row r="1004">
          <cell r="A1004" t="str">
            <v>절취 및 상차             (백호1.0㎥)</v>
          </cell>
        </row>
        <row r="1005">
          <cell r="A1005" t="str">
            <v>덤프운반                     (중앙공원-3공구)</v>
          </cell>
        </row>
        <row r="1006">
          <cell r="A1006" t="str">
            <v>단지정지</v>
          </cell>
        </row>
        <row r="1008">
          <cell r="A1008" t="str">
            <v>다. 환토</v>
          </cell>
        </row>
        <row r="1009">
          <cell r="A1009" t="str">
            <v>절취 및 상차             (백호1.0㎥)</v>
          </cell>
        </row>
        <row r="1010">
          <cell r="A1010" t="str">
            <v>덤프운반                     (중앙공원-3공구)</v>
          </cell>
        </row>
        <row r="1011">
          <cell r="A1011" t="str">
            <v>단지정지</v>
          </cell>
        </row>
        <row r="1014">
          <cell r="A1014" t="str">
            <v>10) 경관녹지 Ⅱ</v>
          </cell>
        </row>
        <row r="1015">
          <cell r="A1015" t="str">
            <v>가. 토공</v>
          </cell>
        </row>
        <row r="1016">
          <cell r="A1016" t="str">
            <v>기계터파기(B.H0.7㎥)</v>
          </cell>
        </row>
        <row r="1017">
          <cell r="A1017" t="str">
            <v>기계잔토처리</v>
          </cell>
        </row>
        <row r="1019">
          <cell r="A1019" t="str">
            <v>나. 성토</v>
          </cell>
        </row>
        <row r="1020">
          <cell r="A1020" t="str">
            <v>절취 및 상차             (백호1.0㎥)</v>
          </cell>
        </row>
        <row r="1021">
          <cell r="A1021" t="str">
            <v>덤프운반                     (중앙공원-3공구)</v>
          </cell>
        </row>
        <row r="1022">
          <cell r="A1022" t="str">
            <v>단지정지</v>
          </cell>
        </row>
        <row r="1024">
          <cell r="A1024" t="str">
            <v>다. 환토</v>
          </cell>
        </row>
        <row r="1025">
          <cell r="A1025" t="str">
            <v>절취 및 상차             (백호1.0㎥)</v>
          </cell>
        </row>
        <row r="1026">
          <cell r="A1026" t="str">
            <v>덤프운반                     (중앙공원-3공구)</v>
          </cell>
        </row>
        <row r="1027">
          <cell r="A1027" t="str">
            <v>단지정지</v>
          </cell>
        </row>
        <row r="1030">
          <cell r="A1030" t="str">
            <v>11) 경관녹지 Ⅲ</v>
          </cell>
        </row>
        <row r="1031">
          <cell r="A1031" t="str">
            <v>가. 토공</v>
          </cell>
        </row>
        <row r="1032">
          <cell r="A1032" t="str">
            <v>기계터파기(B.H0.7㎥)</v>
          </cell>
        </row>
        <row r="1033">
          <cell r="A1033" t="str">
            <v>기계잔토처리</v>
          </cell>
        </row>
        <row r="1035">
          <cell r="A1035" t="str">
            <v>나. 성토</v>
          </cell>
        </row>
        <row r="1036">
          <cell r="A1036" t="str">
            <v>절취 및 상차             (백호1.0㎥)</v>
          </cell>
        </row>
        <row r="1037">
          <cell r="A1037" t="str">
            <v>덤프운반                     (중앙공원-3공구)</v>
          </cell>
        </row>
        <row r="1038">
          <cell r="A1038" t="str">
            <v>단지정지</v>
          </cell>
        </row>
        <row r="1040">
          <cell r="A1040" t="str">
            <v>다. 환토</v>
          </cell>
        </row>
        <row r="1041">
          <cell r="A1041" t="str">
            <v>절취 및 상차             (백호1.0㎥)</v>
          </cell>
        </row>
        <row r="1042">
          <cell r="A1042" t="str">
            <v>덤프운반                     (중앙공원-3공구)</v>
          </cell>
        </row>
        <row r="1043">
          <cell r="A1043" t="str">
            <v>단지정지</v>
          </cell>
        </row>
        <row r="1044">
          <cell r="A1044" t="str">
            <v>12) 가로수</v>
          </cell>
        </row>
        <row r="1045">
          <cell r="A1045" t="str">
            <v>가. 토공</v>
          </cell>
        </row>
        <row r="1046">
          <cell r="A1046" t="str">
            <v>기계터파기(B.H0.7㎥)</v>
          </cell>
        </row>
        <row r="1047">
          <cell r="A1047" t="str">
            <v>기계잔토처리</v>
          </cell>
        </row>
        <row r="1049">
          <cell r="A1049" t="str">
            <v>나. 환토</v>
          </cell>
        </row>
        <row r="1050">
          <cell r="A1050" t="str">
            <v>절취 및 상차             (백호1.0㎥)</v>
          </cell>
        </row>
        <row r="1051">
          <cell r="A1051" t="str">
            <v>덤프운반                     (중앙공원-3공구)</v>
          </cell>
        </row>
        <row r="1052">
          <cell r="A1052" t="str">
            <v>단지정지</v>
          </cell>
        </row>
        <row r="1055">
          <cell r="A1055" t="str">
            <v>13) 보행자전용도로</v>
          </cell>
        </row>
        <row r="1056">
          <cell r="A1056" t="str">
            <v>가. 토공</v>
          </cell>
        </row>
        <row r="1057">
          <cell r="A1057" t="str">
            <v>기계터파기(B.H0.7㎥)</v>
          </cell>
        </row>
        <row r="1058">
          <cell r="A1058" t="str">
            <v>기계잔토처리</v>
          </cell>
        </row>
        <row r="1060">
          <cell r="A1060" t="str">
            <v>나. 환토</v>
          </cell>
        </row>
        <row r="1061">
          <cell r="A1061" t="str">
            <v>절취 및 상차             (백호1.0㎥)</v>
          </cell>
        </row>
        <row r="1062">
          <cell r="A1062" t="str">
            <v>덤프운반                     (중앙공원-3공구)</v>
          </cell>
        </row>
        <row r="1063">
          <cell r="A1063" t="str">
            <v>단지정지</v>
          </cell>
        </row>
        <row r="1067">
          <cell r="A1067" t="str">
            <v>7. 부대공사</v>
          </cell>
        </row>
        <row r="1068">
          <cell r="A1068" t="str">
            <v>1) 사급자재대</v>
          </cell>
        </row>
        <row r="1069">
          <cell r="A1069" t="str">
            <v>이형철근</v>
          </cell>
        </row>
        <row r="1071">
          <cell r="A1071" t="str">
            <v>2) 운반비</v>
          </cell>
        </row>
        <row r="1072">
          <cell r="A1072" t="str">
            <v xml:space="preserve"> 철근운반</v>
          </cell>
        </row>
        <row r="1074">
          <cell r="A1074" t="str">
            <v>3) 가설공</v>
          </cell>
        </row>
        <row r="1075">
          <cell r="A1075" t="str">
            <v>조립식가설사무소</v>
          </cell>
        </row>
        <row r="1076">
          <cell r="A1076" t="str">
            <v>조립식가설창고</v>
          </cell>
        </row>
        <row r="1079">
          <cell r="A1079" t="str">
            <v>8. 운반비(도선료)</v>
          </cell>
        </row>
        <row r="1080">
          <cell r="A1080" t="str">
            <v>8.0톤 트럭 도선료</v>
          </cell>
        </row>
        <row r="1081">
          <cell r="A1081" t="str">
            <v>8.0톤 트럭 도선료</v>
          </cell>
        </row>
        <row r="1084">
          <cell r="A1084" t="str">
            <v>9. 이식수목할증</v>
          </cell>
        </row>
        <row r="1085">
          <cell r="A1085" t="str">
            <v>이식수목할증</v>
          </cell>
        </row>
        <row r="1088">
          <cell r="A1088" t="str">
            <v>10. 공단지급자재</v>
          </cell>
        </row>
        <row r="1089">
          <cell r="A1089" t="str">
            <v>레미콘</v>
          </cell>
        </row>
        <row r="1090">
          <cell r="A1090" t="str">
            <v>레미콘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공구원가계산"/>
      <sheetName val="2공구산출내역"/>
      <sheetName val="2______"/>
      <sheetName val="내역"/>
      <sheetName val="일위대가"/>
      <sheetName val="2차1차"/>
      <sheetName val="일위대가표"/>
      <sheetName val="대목"/>
      <sheetName val="104동"/>
      <sheetName val="데이타"/>
      <sheetName val="기자재비"/>
      <sheetName val="식재일위대가"/>
      <sheetName val="기초일위대가"/>
      <sheetName val="단가대비표"/>
      <sheetName val="단가표"/>
      <sheetName val="예산내역"/>
      <sheetName val="총괄수지표"/>
      <sheetName val="을"/>
      <sheetName val="10월"/>
      <sheetName val="골조시행"/>
      <sheetName val="담장산출"/>
      <sheetName val="토공사"/>
      <sheetName val="덤프트럭계수"/>
      <sheetName val="수목표준대가"/>
      <sheetName val="70%"/>
      <sheetName val="건축내역"/>
      <sheetName val="1차설계변경내역"/>
      <sheetName val="내역서2안"/>
      <sheetName val="b_balju"/>
      <sheetName val="공통가설"/>
      <sheetName val="자료"/>
      <sheetName val="견적서"/>
      <sheetName val="내역서"/>
      <sheetName val="Mc1"/>
      <sheetName val="b_balju-단가단가단가"/>
      <sheetName val="단가"/>
      <sheetName val="식재인부"/>
      <sheetName val="노임단가"/>
      <sheetName val="표지"/>
      <sheetName val="공문"/>
      <sheetName val="대비"/>
      <sheetName val="1"/>
      <sheetName val="2"/>
      <sheetName val="기성"/>
      <sheetName val="변경"/>
      <sheetName val="사진설명"/>
      <sheetName val="범례 (2)"/>
      <sheetName val="목차"/>
      <sheetName val="Sheet2"/>
      <sheetName val="사진대지"/>
      <sheetName val="Macro1"/>
      <sheetName val="견적시담(송포2공구)"/>
      <sheetName val="적격점수&lt;300억미만&gt;"/>
      <sheetName val="일위대가목차"/>
      <sheetName val="설비2차"/>
      <sheetName val="9811"/>
      <sheetName val="sheet1"/>
      <sheetName val="FB25JN"/>
      <sheetName val="COVER"/>
      <sheetName val="EACT10"/>
      <sheetName val="Sheet5"/>
      <sheetName val="공통가설공사"/>
      <sheetName val="일위대가(건축)"/>
      <sheetName val="일위목록"/>
      <sheetName val="백암비스타내역"/>
      <sheetName val="data2"/>
      <sheetName val="건축공사실행"/>
      <sheetName val="기성내역"/>
      <sheetName val="Y-WORK"/>
      <sheetName val="QandAJunior"/>
      <sheetName val="b_balju_cho"/>
      <sheetName val="내역5"/>
      <sheetName val="Data&amp;Result"/>
      <sheetName val="노원열병합  건축공사기성내역서"/>
      <sheetName val="일위대가목록"/>
      <sheetName val="건축"/>
      <sheetName val="공종목록표"/>
      <sheetName val="환율"/>
      <sheetName val="개요"/>
      <sheetName val="기계경비(시간당)"/>
      <sheetName val="#REF"/>
      <sheetName val="경비"/>
      <sheetName val="일용노임단가"/>
      <sheetName val="중기사용료산출근거"/>
      <sheetName val="단가 및 재료비"/>
      <sheetName val="투찰추정"/>
      <sheetName val="제출내역"/>
      <sheetName val="일 위 대 가 표"/>
      <sheetName val=" 갑지"/>
      <sheetName val="직노"/>
      <sheetName val="CON'C"/>
      <sheetName val="단가표 (2)"/>
      <sheetName val="BID"/>
      <sheetName val="회사정보"/>
      <sheetName val="★도급내역"/>
      <sheetName val="노임"/>
      <sheetName val="집계표"/>
      <sheetName val="단가비교표"/>
      <sheetName val="단가일람"/>
      <sheetName val="단위량당중기"/>
      <sheetName val="DT"/>
      <sheetName val="롤러"/>
      <sheetName val="BH"/>
      <sheetName val="조경유지관리"/>
      <sheetName val="조경식재굴취"/>
      <sheetName val="식재단가"/>
      <sheetName val="인력터파기품"/>
      <sheetName val="2005년임금"/>
      <sheetName val="컨테이너"/>
      <sheetName val="펌프차타설"/>
      <sheetName val="물가대비표"/>
      <sheetName val="요율"/>
      <sheetName val="제직재"/>
      <sheetName val="설직재-1"/>
      <sheetName val="입력"/>
      <sheetName val="설계"/>
      <sheetName val="자재단가"/>
      <sheetName val="관리자"/>
      <sheetName val="기본단가"/>
      <sheetName val="인건비단가"/>
      <sheetName val="수량산출"/>
      <sheetName val="unit 4"/>
      <sheetName val="Sheet10"/>
      <sheetName val="1,2공구원가계산서"/>
      <sheetName val="1공구산출내역서"/>
      <sheetName val="보할공정"/>
      <sheetName val="금액"/>
      <sheetName val="회사기초자료"/>
      <sheetName val="단가조사서"/>
      <sheetName val="대가10%"/>
      <sheetName val="원가계산서"/>
      <sheetName val="월간관리비"/>
      <sheetName val="산출근거"/>
      <sheetName val="재료단가"/>
      <sheetName val="임금단가"/>
      <sheetName val="장비목록표"/>
      <sheetName val="장비운전경비"/>
      <sheetName val="장비손료"/>
      <sheetName val="Total"/>
      <sheetName val="결재판"/>
      <sheetName val="단가(1)"/>
      <sheetName val="국별인원"/>
      <sheetName val="선금급신청서"/>
      <sheetName val="공사비대비표B(토공)"/>
      <sheetName val="터파기및재료"/>
      <sheetName val="실행철강하도"/>
      <sheetName val="기초단가"/>
      <sheetName val="기초내역"/>
      <sheetName val="소비자가"/>
      <sheetName val="시설물기초"/>
      <sheetName val="DATA1"/>
      <sheetName val="안양동교 1안"/>
      <sheetName val="할증 "/>
      <sheetName val="을지"/>
      <sheetName val="물가시세표"/>
      <sheetName val="장비"/>
      <sheetName val="산근1"/>
      <sheetName val="노무"/>
      <sheetName val="자재"/>
      <sheetName val="증감대비"/>
      <sheetName val="에너지요금"/>
      <sheetName val="일위_파일"/>
      <sheetName val="실행(1)"/>
      <sheetName val="몰탈재료산출"/>
      <sheetName val="연결임시"/>
      <sheetName val="공통단가"/>
      <sheetName val="운반비"/>
      <sheetName val="2000양배"/>
      <sheetName val="대가"/>
      <sheetName val="출력은 금물"/>
      <sheetName val="중기사용료"/>
      <sheetName val="단가산출"/>
      <sheetName val="코드표"/>
      <sheetName val="식재가격"/>
      <sheetName val="식재총괄"/>
      <sheetName val="변수값"/>
      <sheetName val="중기상차"/>
      <sheetName val="AS복구"/>
      <sheetName val="중기터파기"/>
      <sheetName val="작업금지"/>
      <sheetName val="도급"/>
      <sheetName val="단산목록"/>
      <sheetName val="일위대가(출입)"/>
      <sheetName val="수목데이타 "/>
      <sheetName val="기초입력 DATA"/>
      <sheetName val="전기품산출"/>
      <sheetName val="단가조사"/>
      <sheetName val="수지예산"/>
      <sheetName val="단청공사"/>
      <sheetName val="BS"/>
      <sheetName val="실행내역"/>
      <sheetName val="중기조종사 단위단가"/>
      <sheetName val="01"/>
      <sheetName val="위치조서"/>
      <sheetName val="4.일위대가목차"/>
      <sheetName val="일위대가(가설)"/>
      <sheetName val="Sheet1 (2)"/>
      <sheetName val="현장경비"/>
      <sheetName val="기계경비일람"/>
      <sheetName val="000000"/>
      <sheetName val="FAX"/>
      <sheetName val="광양 3기 유입수"/>
      <sheetName val="요약&amp;결과"/>
      <sheetName val="등록업체(031124)"/>
      <sheetName val="준검 내역서"/>
      <sheetName val="BSD _2_"/>
      <sheetName val="관로내역원"/>
      <sheetName val="노임단가표"/>
      <sheetName val="집계표_식재"/>
      <sheetName val="장비종합부표"/>
      <sheetName val="부표"/>
      <sheetName val="DATA"/>
      <sheetName val="조명율표"/>
      <sheetName val="전체"/>
      <sheetName val="공사개요"/>
      <sheetName val="광주전남"/>
      <sheetName val="대한주택보증(수보)"/>
      <sheetName val="대한주택보증(입보)"/>
      <sheetName val="DANGA"/>
      <sheetName val="Macro2"/>
      <sheetName val="코드목록(시스템담당용)"/>
      <sheetName val="EJ"/>
      <sheetName val="인건비"/>
      <sheetName val="일위대가 "/>
      <sheetName val="장비사양"/>
      <sheetName val="주소록"/>
      <sheetName val="대,유,램"/>
      <sheetName val="교사기준면적(초등)"/>
      <sheetName val="금액내역서"/>
      <sheetName val="품셈TABLE"/>
      <sheetName val="공정집계_국별"/>
      <sheetName val="AV시스템"/>
      <sheetName val="2.냉난방설비공사"/>
      <sheetName val="7.자동제어공사"/>
      <sheetName val="내부마감"/>
      <sheetName val="급여대장"/>
      <sheetName val="직원 인적급여 카드"/>
      <sheetName val="A-4"/>
      <sheetName val="저수조"/>
      <sheetName val="Sheet4"/>
      <sheetName val="상각비"/>
      <sheetName val="조명일위"/>
      <sheetName val="하부철근수량"/>
      <sheetName val="냉천부속동"/>
      <sheetName val="여과지동"/>
      <sheetName val="단가비교"/>
      <sheetName val="재노경"/>
      <sheetName val="도급내역5+800"/>
      <sheetName val="도급내역"/>
      <sheetName val="3련 BOX"/>
      <sheetName val="경산"/>
      <sheetName val="기본입력"/>
      <sheetName val="재료"/>
      <sheetName val="I一般比"/>
      <sheetName val="N賃率-職"/>
      <sheetName val="J直材4"/>
      <sheetName val="실행"/>
      <sheetName val="2000년1차"/>
      <sheetName val="웅진교-S2"/>
      <sheetName val="자단"/>
      <sheetName val="96노임기준"/>
      <sheetName val="철콘공사"/>
      <sheetName val="별제권_정리담보권"/>
      <sheetName val=" 견적서"/>
      <sheetName val="도급FORM"/>
      <sheetName val="const."/>
      <sheetName val="설계예산서"/>
      <sheetName val="예산내역서"/>
      <sheetName val="원하대비"/>
      <sheetName val="원도급"/>
      <sheetName val="하도급"/>
      <sheetName val="대비2"/>
      <sheetName val="건축공사"/>
      <sheetName val="DATE"/>
      <sheetName val="화재 탐지 설비"/>
      <sheetName val="제2호단위수량"/>
      <sheetName val="4.공사별"/>
      <sheetName val="갑지"/>
      <sheetName val="견적"/>
      <sheetName val="보도공제면적"/>
      <sheetName val="신규일위"/>
      <sheetName val="수목데이타"/>
      <sheetName val="기준액"/>
      <sheetName val="단가기준"/>
      <sheetName val="강병규"/>
      <sheetName val="내역서(전기)"/>
      <sheetName val="물가시세"/>
      <sheetName val="중기집계"/>
      <sheetName val="기본단가표"/>
      <sheetName val="포장복구집계"/>
      <sheetName val="북방3터널"/>
      <sheetName val="계약내역(2)"/>
      <sheetName val="총괄내역서"/>
      <sheetName val="토량1-1"/>
      <sheetName val="ABUT수량-A1"/>
      <sheetName val="전력"/>
      <sheetName val="(전남)시범지구 운영실적 및 결과분석(8월까지)"/>
      <sheetName val="견적단가"/>
      <sheetName val="10월 (2)"/>
      <sheetName val="종합-임현"/>
      <sheetName val="우석문틀"/>
      <sheetName val="기계경비"/>
      <sheetName val="범례_(2)"/>
      <sheetName val="unit_4"/>
      <sheetName val="노원열병합__건축공사기성내역서"/>
      <sheetName val="단가_및_재료비"/>
      <sheetName val="단가표_(2)"/>
      <sheetName val="일_위_대_가_표"/>
      <sheetName val="_갑지"/>
      <sheetName val="계산서(곡선부)"/>
      <sheetName val="포장재료집계표"/>
      <sheetName val="1안"/>
      <sheetName val="단"/>
      <sheetName val="당사실시1"/>
      <sheetName val="예산명세서"/>
      <sheetName val="설계명세서"/>
      <sheetName val="자료입력"/>
      <sheetName val="6-1. 관개량조서"/>
      <sheetName val="가정조건"/>
      <sheetName val="공통"/>
      <sheetName val="재료비"/>
      <sheetName val="DATA 입력란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입찰안"/>
      <sheetName val="표준항목"/>
      <sheetName val="을 1"/>
      <sheetName val="을 2"/>
      <sheetName val="변경내역"/>
      <sheetName val="출력은_금물"/>
      <sheetName val="안양동교_1안"/>
      <sheetName val="할증_"/>
      <sheetName val="광양_3기_유입수"/>
      <sheetName val="수목데이타_"/>
      <sheetName val="중기조종사_단위단가"/>
      <sheetName val="비전경영계획"/>
      <sheetName val="공장동 지하1층"/>
      <sheetName val="용역동 및 154KV"/>
      <sheetName val="공장동 3층"/>
      <sheetName val="공장동 1층"/>
      <sheetName val="구의33고"/>
      <sheetName val="잡비"/>
      <sheetName val="공구"/>
      <sheetName val="자동제어"/>
      <sheetName val="비탈면보호공수량산출"/>
      <sheetName val="전차선로 물량표"/>
      <sheetName val="한강운반비"/>
      <sheetName val="공통(20-91)"/>
      <sheetName val="단가견적조사표"/>
      <sheetName val="내역-2"/>
      <sheetName val="투찰내역"/>
      <sheetName val="보고"/>
      <sheetName val="계정code"/>
      <sheetName val="장비경비"/>
      <sheetName val="빗물받이(910-510-410)"/>
      <sheetName val="정의"/>
      <sheetName val="단중표"/>
      <sheetName val="시멘트"/>
      <sheetName val="원가계산서(남측)"/>
      <sheetName val="통장출금액"/>
      <sheetName val="의왕내역"/>
      <sheetName val="설계내역서"/>
      <sheetName val="노무비"/>
      <sheetName val="원가"/>
      <sheetName val="단가산출-기,교"/>
      <sheetName val="일위목록-기"/>
      <sheetName val="이토변실(A3-LINE)"/>
      <sheetName val="실행내역 "/>
      <sheetName val="기본1"/>
      <sheetName val="수정일위대가"/>
      <sheetName val="내 역 서(총괄)"/>
      <sheetName val="부대공"/>
      <sheetName val="배수공"/>
      <sheetName val="토공"/>
      <sheetName val="포장공"/>
      <sheetName val="총공사비집계표"/>
      <sheetName val="기초입력_DATA"/>
      <sheetName val="굴화내역"/>
      <sheetName val="CABLE SIZE-1"/>
      <sheetName val="일위대가표(DEEP)"/>
      <sheetName val="내역표지"/>
      <sheetName val="단가산출(총괄)"/>
      <sheetName val="일위총괄"/>
      <sheetName val="수량산출서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유원장"/>
      <sheetName val="놀이광장"/>
      <sheetName val="다목적광장"/>
      <sheetName val="단가산출2"/>
      <sheetName val="조건"/>
      <sheetName val="사업성"/>
      <sheetName val="반포2차"/>
      <sheetName val="기준FACTOR"/>
      <sheetName val="일위대가 목록표"/>
      <sheetName val="금융비용"/>
      <sheetName val="2000,9월 일위"/>
      <sheetName val="토사(PE)"/>
      <sheetName val="현장관리비"/>
      <sheetName val="단위수량"/>
      <sheetName val="계약서"/>
      <sheetName val="간접비 총괄표"/>
      <sheetName val="2.1  노무비 평균단가산출"/>
      <sheetName val="기초일위"/>
      <sheetName val="시설일위"/>
      <sheetName val="종배수관면벽신"/>
      <sheetName val="피벗테이블데이터분석"/>
      <sheetName val="덤프운반거리산출(토)"/>
      <sheetName val="덤프운반거리산출(풍)"/>
      <sheetName val="덤프운반거리산출(연)"/>
      <sheetName val="교각1"/>
      <sheetName val="식재일위"/>
      <sheetName val="말뚝지지력산정"/>
      <sheetName val="L_RPTB~1"/>
      <sheetName val="시작4"/>
      <sheetName val="단가산출서"/>
      <sheetName val="pier(각형)"/>
      <sheetName val="(A)내역서"/>
      <sheetName val="조경일람"/>
      <sheetName val="중기단가"/>
      <sheetName val="단가및재료비"/>
      <sheetName val="가동비율"/>
      <sheetName val="납부서"/>
      <sheetName val="기초자료"/>
      <sheetName val="1.우편집중내역서"/>
      <sheetName val="1공구원가계산서"/>
      <sheetName val="기능공인적사항"/>
      <sheetName val="유림골조"/>
      <sheetName val="조견표"/>
      <sheetName val="조도계산서 (도서)"/>
      <sheetName val="3.하중산정4.지지력"/>
      <sheetName val="단  가  대  비  표"/>
      <sheetName val="일  위  대  가  목  록"/>
      <sheetName val="2.대외공문"/>
      <sheetName val="-치수표(곡선부)"/>
      <sheetName val="대가단최종"/>
      <sheetName val="노무비 근거"/>
      <sheetName val="개인명세서"/>
      <sheetName val="토적단위"/>
      <sheetName val="공내역"/>
      <sheetName val="ⴭⴭⴭⴭⴭ"/>
      <sheetName val="중기작업량"/>
      <sheetName val="청천내"/>
      <sheetName val="교통대책내역"/>
      <sheetName val="일위대가(4층원격)"/>
      <sheetName val="간접비"/>
      <sheetName val="장비가동"/>
      <sheetName val="부대공Ⅱ"/>
      <sheetName val="06 일위대가목록"/>
      <sheetName val="정산명세서"/>
      <sheetName val="일반부표"/>
      <sheetName val="수량집계표(舊)"/>
      <sheetName val="공조기"/>
      <sheetName val="자재목록"/>
      <sheetName val="단가목록"/>
      <sheetName val="중기목록"/>
      <sheetName val="노임이"/>
      <sheetName val="MCC제원"/>
      <sheetName val="제경비율"/>
      <sheetName val="실행대비"/>
      <sheetName val="설비내역서"/>
      <sheetName val="건축내역서"/>
      <sheetName val="전기내역서"/>
      <sheetName val="예총"/>
      <sheetName val="16-1"/>
      <sheetName val="9-1차이내역"/>
      <sheetName val="비용"/>
      <sheetName val="분당임차변경"/>
      <sheetName val="형틀공사"/>
      <sheetName val="단가 (2)"/>
      <sheetName val="단가_1_"/>
      <sheetName val="일위대가(1)"/>
      <sheetName val="일용노임단가2001상"/>
      <sheetName val="참조자료"/>
      <sheetName val="A갑지"/>
      <sheetName val="개요입력"/>
      <sheetName val="수량기준"/>
      <sheetName val="투입비"/>
      <sheetName val="APT내역"/>
      <sheetName val="부대시설"/>
      <sheetName val="옥외외등집계표"/>
      <sheetName val="세부내역서(소방)"/>
      <sheetName val="간공설계서"/>
      <sheetName val="JUCKEYK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동문건설"/>
      <sheetName val="파일의이용"/>
      <sheetName val="VOR"/>
      <sheetName val="설명서 "/>
      <sheetName val="토목"/>
      <sheetName val="신고조서"/>
      <sheetName val="단 box"/>
      <sheetName val="수량집계"/>
      <sheetName val="달대"/>
      <sheetName val="철거산출근거"/>
      <sheetName val="원가서"/>
      <sheetName val="식재"/>
      <sheetName val="시설물"/>
      <sheetName val="식재출력용"/>
      <sheetName val="유지관리"/>
      <sheetName val="실행기초"/>
      <sheetName val="노견단위수량"/>
      <sheetName val="구간별현황"/>
      <sheetName val="배수량"/>
      <sheetName val="기본계획"/>
      <sheetName val="WORK"/>
      <sheetName val="토건"/>
      <sheetName val="작업일보"/>
      <sheetName val="램머"/>
      <sheetName val="괴목육교"/>
      <sheetName val="옥외등신설"/>
      <sheetName val="저케CV22신설"/>
      <sheetName val="저케CV38신설"/>
      <sheetName val="저케CV8신설"/>
      <sheetName val="접지3종"/>
      <sheetName val="sub"/>
      <sheetName val="근로자"/>
      <sheetName val="1. 설계조건 2.단면가정 3. 하중계산"/>
      <sheetName val="산출기초"/>
      <sheetName val="총 괄 표"/>
      <sheetName val="DAN"/>
      <sheetName val="백호우계수"/>
      <sheetName val="공사비산출서"/>
      <sheetName val="원가data"/>
      <sheetName val="Baby일위대가"/>
      <sheetName val="남대문빌딩"/>
      <sheetName val="중기손료"/>
      <sheetName val="변압기 및 발전기 용량"/>
      <sheetName val="Ekog10"/>
      <sheetName val="배수내역"/>
      <sheetName val="부표총괄"/>
      <sheetName val="접속슬라브"/>
      <sheetName val="일위대가집계"/>
      <sheetName val="건축공사 집계표"/>
      <sheetName val="골조"/>
      <sheetName val="집계"/>
      <sheetName val="날개벽수량표"/>
      <sheetName val="기초대가"/>
      <sheetName val="시설대가"/>
      <sheetName val="수목대가"/>
      <sheetName val="인공대가"/>
      <sheetName val="유역면적"/>
      <sheetName val="조명시설"/>
      <sheetName val="단위단가"/>
      <sheetName val="자재테이블"/>
      <sheetName val="※참고자료※"/>
      <sheetName val="대치판정"/>
      <sheetName val="경율산정.XLS"/>
      <sheetName val="산출내역서집계표"/>
      <sheetName val="총괄표"/>
      <sheetName val="인공산출"/>
      <sheetName val="국민연금표"/>
      <sheetName val="자판실행"/>
      <sheetName val="세금자료"/>
      <sheetName val="내역_FILE"/>
      <sheetName val="규준틀"/>
      <sheetName val="5직접"/>
      <sheetName val="장비단가"/>
      <sheetName val="4.2.1 마루높이 검토"/>
      <sheetName val="CODE"/>
      <sheetName val="철근콘크리트 (5)"/>
      <sheetName val="청주(철골발주의뢰서)"/>
      <sheetName val="품셈표"/>
      <sheetName val="제경비"/>
      <sheetName val="전선 및 전선관"/>
      <sheetName val="내역1"/>
      <sheetName val="2003상반기노임기준"/>
      <sheetName val="적용단위길이"/>
      <sheetName val="특수기호강도거푸집"/>
      <sheetName val="종배수관(신)"/>
      <sheetName val="목록"/>
      <sheetName val="토목공사"/>
      <sheetName val="22단가"/>
      <sheetName val="22인공"/>
      <sheetName val="범례_(2)1"/>
      <sheetName val="단가_및_재료비1"/>
      <sheetName val="노원열병합__건축공사기성내역서1"/>
      <sheetName val="일_위_대_가_표1"/>
      <sheetName val="출력은_금물1"/>
      <sheetName val="unit_41"/>
      <sheetName val="_갑지1"/>
      <sheetName val="단가표_(2)1"/>
      <sheetName val="광양_3기_유입수1"/>
      <sheetName val="BSD__2_"/>
      <sheetName val="안양동교_1안1"/>
      <sheetName val="할증_1"/>
      <sheetName val="중기조종사_단위단가1"/>
      <sheetName val="수목데이타_1"/>
      <sheetName val="직원_인적급여_카드"/>
      <sheetName val="sheet1_(2)"/>
      <sheetName val="4_일위대가목차"/>
      <sheetName val="일위대가_"/>
      <sheetName val="2_냉난방설비공사"/>
      <sheetName val="7_자동제어공사"/>
      <sheetName val="화재_탐지_설비"/>
      <sheetName val="4_공사별"/>
      <sheetName val="(전남)시범지구_운영실적_및_결과분석(8월까지)"/>
      <sheetName val="준검_내역서"/>
      <sheetName val="3련_BOX"/>
      <sheetName val="도급기성"/>
      <sheetName val="6공구(당초)"/>
      <sheetName val="공장동_지하1층"/>
      <sheetName val="용역동_및_154KV"/>
      <sheetName val="공장동_3층"/>
      <sheetName val="공장동_1층"/>
      <sheetName val="직접비"/>
      <sheetName val="전기일위목록"/>
      <sheetName val="바닥판"/>
      <sheetName val="입력DATA"/>
      <sheetName val="이름교환"/>
      <sheetName val="시설물일위"/>
      <sheetName val="공내역서"/>
      <sheetName val="안전장치"/>
      <sheetName val="기계"/>
      <sheetName val="정화조"/>
      <sheetName val="조경"/>
      <sheetName val="교량하부공"/>
      <sheetName val="미드수량"/>
      <sheetName val="wall"/>
      <sheetName val="견적 (2)"/>
      <sheetName val="실행간접비"/>
      <sheetName val="1차 내역서"/>
      <sheetName val="손익계산서"/>
      <sheetName val="발주처담당자"/>
      <sheetName val="공정표"/>
      <sheetName val="도급원가"/>
      <sheetName val="본사인상전"/>
      <sheetName val="G.R300경비"/>
      <sheetName val="갑지(추정)"/>
      <sheetName val="지급자재"/>
      <sheetName val="사업수지"/>
      <sheetName val="규격"/>
      <sheetName val="횡배수관"/>
      <sheetName val="이식운반"/>
      <sheetName val="문학간접"/>
      <sheetName val="하조서"/>
      <sheetName val="BOJUNGGM"/>
      <sheetName val="단가대비표 (3)"/>
      <sheetName val="개화1교"/>
      <sheetName val="TYPE-1"/>
      <sheetName val="front"/>
      <sheetName val="판"/>
      <sheetName val="대덕토공총"/>
      <sheetName val="파이프류"/>
      <sheetName val="대여현황"/>
      <sheetName val="수목단가"/>
      <sheetName val="시설수량표"/>
      <sheetName val="식재수량표"/>
      <sheetName val="기본일위"/>
      <sheetName val="용역비내역-진짜"/>
      <sheetName val="내역분기"/>
      <sheetName val="관접합및부설"/>
      <sheetName val="기초자료입력"/>
      <sheetName val="NEW DB"/>
      <sheetName val="일반공사"/>
      <sheetName val="포스코실행"/>
      <sheetName val="S&amp;R"/>
      <sheetName val="인원계획-미화"/>
      <sheetName val="Quality"/>
      <sheetName val="People"/>
      <sheetName val="Risk"/>
      <sheetName val="Training"/>
      <sheetName val="General"/>
      <sheetName val="Instructions"/>
      <sheetName val="건설기계사용기준"/>
      <sheetName val="노무단가"/>
      <sheetName val="관급자재"/>
      <sheetName val="건축일위"/>
      <sheetName val="그라우팅일위"/>
      <sheetName val="일반건축물통신회선수"/>
      <sheetName val="실행예산"/>
      <sheetName val="기타 정보통신공사"/>
      <sheetName val="우수공,맨홀,집수정"/>
      <sheetName val="기초목"/>
      <sheetName val="우수받이"/>
      <sheetName val="적산산출"/>
      <sheetName val="자재비산출"/>
      <sheetName val="운용비산출"/>
      <sheetName val="확약서"/>
      <sheetName val="BQ(실행)"/>
      <sheetName val="6호기"/>
      <sheetName val="COST"/>
      <sheetName val="공사비산출내역"/>
      <sheetName val="광주운남을"/>
      <sheetName val="TRE TABLE"/>
      <sheetName val="수입"/>
      <sheetName val="3단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원가계산"/>
      <sheetName val="일위산출"/>
      <sheetName val="설비"/>
      <sheetName val="예가표"/>
      <sheetName val="archi(본사)"/>
      <sheetName val="약품공급2"/>
      <sheetName val="실행(ALT1)"/>
      <sheetName val="서식"/>
      <sheetName val="재료표"/>
      <sheetName val="설계예산서(흙막이)"/>
      <sheetName val="자  재"/>
      <sheetName val="건축외주"/>
      <sheetName val="일위대가-1"/>
      <sheetName val="물량내역"/>
      <sheetName val="소방"/>
      <sheetName val="구입단가"/>
      <sheetName val="기안"/>
      <sheetName val="안전난간대원가"/>
      <sheetName val="심사물량"/>
      <sheetName val="도로정위치부표"/>
      <sheetName val="심사계산"/>
      <sheetName val="DB구축"/>
      <sheetName val="도로조사부표"/>
      <sheetName val="재정비내역"/>
      <sheetName val="입력변수"/>
      <sheetName val="지적고시내역"/>
      <sheetName val="골막이(야매)"/>
      <sheetName val="퍼스트"/>
      <sheetName val="출자한도"/>
      <sheetName val="구리토평1전기"/>
      <sheetName val="양남(실시)"/>
      <sheetName val="건천(실시)"/>
      <sheetName val="외동(실시)"/>
      <sheetName val="안강(실시)"/>
      <sheetName val="안강(우선실시)"/>
      <sheetName val="배수장토목공사비"/>
      <sheetName val="Proposal"/>
      <sheetName val="설계내역2"/>
      <sheetName val="설계예시"/>
      <sheetName val="설계명세서 (장비)"/>
      <sheetName val="전기"/>
      <sheetName val="PAINT"/>
      <sheetName val="比較表"/>
      <sheetName val="편집1"/>
      <sheetName val="경남"/>
      <sheetName val="경북"/>
      <sheetName val="중부"/>
      <sheetName val="부대내역"/>
      <sheetName val="예산편성"/>
      <sheetName val="패널"/>
      <sheetName val="기계설비"/>
      <sheetName val="총괄"/>
      <sheetName val="주요항목별"/>
      <sheetName val="진주방향"/>
      <sheetName val="코드"/>
      <sheetName val="96작생능"/>
      <sheetName val="버스운행안내"/>
      <sheetName val="도곡동APT"/>
      <sheetName val="신대방교수"/>
      <sheetName val="장비집계"/>
      <sheetName val="적정심사"/>
      <sheetName val="구간재료"/>
      <sheetName val="기"/>
      <sheetName val="전선(총)"/>
      <sheetName val="일위대가내역"/>
      <sheetName val="도堉᎓"/>
      <sheetName val="가격조사서"/>
      <sheetName val="1단계총괄내역서"/>
      <sheetName val="간접1"/>
      <sheetName val="내역2"/>
      <sheetName val="아파트 내역"/>
      <sheetName val="1.설계기준 "/>
      <sheetName val="단가 "/>
      <sheetName val="실행내역서"/>
      <sheetName val="정부노임단가"/>
      <sheetName val="갑지1"/>
      <sheetName val="비교표"/>
      <sheetName val="36단가"/>
      <sheetName val="점수계산1-2"/>
      <sheetName val="NYS"/>
      <sheetName val="설계명세서-2"/>
      <sheetName val="아파트"/>
      <sheetName val="덕전리"/>
      <sheetName val="세골재  T2 변경 현황"/>
      <sheetName val="고내분기~한림"/>
      <sheetName val="광령~경마장"/>
      <sheetName val="세기~광령"/>
      <sheetName val="4.직접인건비"/>
      <sheetName val="직접인건비"/>
      <sheetName val="사각1,특1호"/>
      <sheetName val="일 위 목 록 표"/>
      <sheetName val="실행내역서 "/>
      <sheetName val="교각별철근수량집계표"/>
      <sheetName val="값"/>
      <sheetName val="산출기준자료"/>
      <sheetName val="물가자료"/>
      <sheetName val="원가계산서 "/>
      <sheetName val="적현로"/>
      <sheetName val="횡배수관수량집계"/>
      <sheetName val="익월작업계힉"/>
      <sheetName val="유효성체크"/>
      <sheetName val="표준견적서"/>
      <sheetName val="#2_Paint"/>
      <sheetName val="실행예산서"/>
      <sheetName val="관급"/>
      <sheetName val="주공 갑지"/>
      <sheetName val="001"/>
      <sheetName val="?????"/>
      <sheetName val="노임 단가"/>
      <sheetName val="토목주소"/>
      <sheetName val="프랜트면허"/>
      <sheetName val="설계개요"/>
      <sheetName val="일쐈齣/"/>
      <sheetName val="일ᩐ瀀"/>
      <sheetName val="일ᩐ頀"/>
      <sheetName val="물건개요"/>
      <sheetName val="빌딩경영보고서"/>
      <sheetName val="리스료"/>
      <sheetName val="전등설비"/>
      <sheetName val="단위량"/>
      <sheetName val="재료집계표2"/>
      <sheetName val="토적집계표"/>
      <sheetName val="단면가정"/>
      <sheetName val="대로근거"/>
      <sheetName val="2F 회의실견적(5_14 일대)"/>
      <sheetName val="원가장"/>
      <sheetName val="기초데이타"/>
      <sheetName val="난방설비"/>
      <sheetName val="Sheet3"/>
      <sheetName val="원가계산서(변경)"/>
      <sheetName val="당초"/>
      <sheetName val="참고자료"/>
      <sheetName val="ITEM"/>
      <sheetName val="공사비증감"/>
      <sheetName val="유림총괄"/>
      <sheetName val="갑지70%"/>
      <sheetName val="계정"/>
      <sheetName val="내역서 (2)"/>
      <sheetName val="11-2.아파트내역"/>
      <sheetName val="전산소모"/>
      <sheetName val="폐토수익화 "/>
      <sheetName val="설계변경총괄표(계산식)"/>
      <sheetName val="2000노임기준"/>
      <sheetName val="연결관암거"/>
      <sheetName val="3.고급화검토"/>
      <sheetName val="2.2.10.샤시등"/>
      <sheetName val="입면고급화단가표"/>
      <sheetName val="적용기준"/>
      <sheetName val="품셈 "/>
      <sheetName val="고시단가"/>
      <sheetName val="내2"/>
      <sheetName val="중기솔뇨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  <sheetName val="VXXXXX"/>
      <sheetName val="적용대가"/>
      <sheetName val="지수내역"/>
      <sheetName val="노(97.1,97.9,98.1)"/>
      <sheetName val="노임단가"/>
      <sheetName val="XXXXXX"/>
      <sheetName val="VXXX"/>
      <sheetName val="진짜내역"/>
      <sheetName val="총괄"/>
      <sheetName val="집계"/>
      <sheetName val="내역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철거산출근거"/>
      <sheetName val="Baby일위대가"/>
      <sheetName val="일위대가목록"/>
      <sheetName val="내역서2안"/>
      <sheetName val="Sheet1"/>
      <sheetName val="일위_파일"/>
      <sheetName val="견적서"/>
      <sheetName val="일위대가"/>
      <sheetName val="간접비"/>
      <sheetName val="저"/>
      <sheetName val="표지"/>
      <sheetName val="소비자가"/>
      <sheetName val="2공구산출내역"/>
      <sheetName val="출력은 금물"/>
      <sheetName val="일위대가(건축)"/>
      <sheetName val=" 냉각수펌프"/>
      <sheetName val="경산"/>
      <sheetName val="단가 "/>
      <sheetName val="KKK"/>
      <sheetName val="내역서(삼호)"/>
      <sheetName val="단가조사"/>
      <sheetName val="Sheet3"/>
      <sheetName val="도급내역서"/>
      <sheetName val="부분별수량산출(조합기초)"/>
      <sheetName val="데리네이타현황"/>
      <sheetName val="도급내역"/>
      <sheetName val="적용건축"/>
      <sheetName val="BOQ(전체)"/>
      <sheetName val="연결관암거"/>
      <sheetName val="ilch"/>
      <sheetName val="COVER"/>
      <sheetName val="직재"/>
      <sheetName val="#REF"/>
      <sheetName val="수량산출"/>
      <sheetName val="일위대가(출입)"/>
      <sheetName val="EJ"/>
      <sheetName val="손익분석"/>
      <sheetName val="식재일위대가"/>
      <sheetName val="J直材4"/>
      <sheetName val="일위대가(4층원격)"/>
      <sheetName val="대,유,램"/>
      <sheetName val="국별인원"/>
      <sheetName val="금액내역서"/>
      <sheetName val="Sheet2"/>
      <sheetName val="기초일위대가"/>
      <sheetName val="단가대비표"/>
      <sheetName val="산출기초"/>
      <sheetName val="내역서"/>
      <sheetName val="기자재비"/>
      <sheetName val="물가자료"/>
      <sheetName val="차액보증"/>
      <sheetName val="단위중량"/>
      <sheetName val="3BL공동구 수량"/>
      <sheetName val="Base"/>
      <sheetName val="사업부배부A"/>
      <sheetName val="현장관리비 산출내역"/>
      <sheetName val="전담운영PM"/>
      <sheetName val="중기사용료"/>
      <sheetName val="부대내역"/>
      <sheetName val="공량(1월22일)"/>
      <sheetName val="원내역"/>
      <sheetName val="Y-WORK"/>
      <sheetName val="시설물기초"/>
      <sheetName val="기계내역"/>
      <sheetName val="9GNG운반"/>
      <sheetName val="기계경비(시간당)"/>
      <sheetName val="램머"/>
      <sheetName val="Sheet1 (2)"/>
      <sheetName val="소방"/>
      <sheetName val="COL"/>
      <sheetName val="터파기및재료"/>
      <sheetName val="2F 회의실견적(5_14 일대)"/>
      <sheetName val="N賃率-職"/>
      <sheetName val="Sheet5"/>
      <sheetName val="Macro1"/>
      <sheetName val="단가조사서"/>
      <sheetName val="건축부하"/>
      <sheetName val="약전닥트"/>
      <sheetName val="일지-H"/>
      <sheetName val="김포IO"/>
      <sheetName val="LD"/>
      <sheetName val="FA설치명세"/>
      <sheetName val="처리단락"/>
      <sheetName val="조건표"/>
      <sheetName val="Sheet38"/>
      <sheetName val="부속동"/>
      <sheetName val="일위목록"/>
      <sheetName val="1안"/>
      <sheetName val="설직재-1"/>
      <sheetName val="일반전기C"/>
      <sheetName val="부대공"/>
      <sheetName val="포장공"/>
      <sheetName val="토공"/>
      <sheetName val="을"/>
      <sheetName val="정부노임단가"/>
      <sheetName val="DATA"/>
      <sheetName val="데이타"/>
      <sheetName val="골조시행"/>
      <sheetName val="샘플표지"/>
      <sheetName val="대보~세기"/>
      <sheetName val="AHU집계"/>
      <sheetName val="대운반(철재)"/>
      <sheetName val="쌍송교"/>
      <sheetName val="수지예산"/>
      <sheetName val="단가산출"/>
      <sheetName val="일위"/>
      <sheetName val="산출-설비"/>
      <sheetName val="흥양2교토공집계표"/>
      <sheetName val="I一般比"/>
      <sheetName val="노(97_1,97_9,98_1)"/>
      <sheetName val="출력은_금물"/>
      <sheetName val="_냉각수펌프"/>
      <sheetName val="단가_"/>
      <sheetName val="수공기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품셈"/>
      <sheetName val="원가계산"/>
      <sheetName val="수정내역"/>
      <sheetName val="일위대가표"/>
      <sheetName val="실행내역"/>
      <sheetName val="전시원"/>
      <sheetName val="전시내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단가산출서"/>
      <sheetName val="재료단가"/>
      <sheetName val="기본일위"/>
      <sheetName val="재료"/>
      <sheetName val="기본단가표"/>
      <sheetName val="현장"/>
      <sheetName val="식재인부"/>
      <sheetName val="교통대책내역"/>
      <sheetName val="MAIN_TABLE"/>
      <sheetName val="백암비스타내역"/>
      <sheetName val="101동"/>
      <sheetName val="2000년1차"/>
      <sheetName val="2000전체분"/>
      <sheetName val="영창26"/>
      <sheetName val="적용토목"/>
      <sheetName val="예산M11A"/>
      <sheetName val="건축내역"/>
      <sheetName val="출자한도"/>
      <sheetName val="AIR SHOWER(3인용)"/>
      <sheetName val="기초자료"/>
      <sheetName val="일대-1"/>
      <sheetName val="공사비총괄표"/>
      <sheetName val="공사개요(서광주)"/>
      <sheetName val="자료"/>
      <sheetName val="대공종"/>
      <sheetName val="골재산출"/>
      <sheetName val="총괄표"/>
      <sheetName val="차수공개요"/>
      <sheetName val="조명율표"/>
      <sheetName val="본체"/>
      <sheetName val="5공철탑검토표"/>
      <sheetName val="4공철탑검토"/>
      <sheetName val="설계서"/>
      <sheetName val="산근"/>
      <sheetName val="기초내역서"/>
      <sheetName val="대가목록표"/>
      <sheetName val="Customer Databas"/>
      <sheetName val="스포회원매출"/>
      <sheetName val="실행"/>
      <sheetName val="자재단가"/>
      <sheetName val="6PILE  (돌출)"/>
      <sheetName val="asd"/>
      <sheetName val="지질조사"/>
      <sheetName val="CTEMCOST"/>
      <sheetName val="산출내역서"/>
      <sheetName val="본공사"/>
      <sheetName val="요율"/>
      <sheetName val="갑지"/>
      <sheetName val="갑지(추정)"/>
      <sheetName val="단중표"/>
      <sheetName val="Inst."/>
      <sheetName val="당초"/>
      <sheetName val="산출근거"/>
      <sheetName val="교각별철근수량집계표"/>
      <sheetName val="철탑공사"/>
      <sheetName val="코드표"/>
      <sheetName val="재료비노무비"/>
      <sheetName val="LF자재단가"/>
      <sheetName val="NYS"/>
      <sheetName val="교수설계"/>
      <sheetName val="위생설비"/>
      <sheetName val="공사직종별노임"/>
      <sheetName val="RE9604"/>
      <sheetName val="토공(우물통,기타) "/>
      <sheetName val="예산"/>
      <sheetName val="입찰안"/>
      <sheetName val="식재수량표"/>
      <sheetName val="Sheet6"/>
      <sheetName val="도급기성"/>
      <sheetName val="설비단가표"/>
      <sheetName val="연부97-1"/>
      <sheetName val="자갈,시멘트,모래산출"/>
      <sheetName val="지하"/>
      <sheetName val="오수공수량집계표"/>
      <sheetName val="기술부대조건"/>
      <sheetName val="율촌법률사무소2내역"/>
      <sheetName val="일위(PANEL)"/>
      <sheetName val="기계설비표선정수장"/>
      <sheetName val="일위대가목차"/>
      <sheetName val="6호기"/>
      <sheetName val="식생블럭단위수량"/>
      <sheetName val="노임,재료비"/>
      <sheetName val="토공 total"/>
      <sheetName val="LEGEND"/>
      <sheetName val="102역사"/>
      <sheetName val="원가 (2)"/>
      <sheetName val="노무,재료"/>
      <sheetName val="내역서(중수)"/>
      <sheetName val="CAT_5"/>
      <sheetName val="단가비교표_공통1"/>
      <sheetName val="48전력선로일위"/>
      <sheetName val="단가표"/>
      <sheetName val="CIVIL4"/>
      <sheetName val="노무비"/>
      <sheetName val="일위(철거)"/>
      <sheetName val="재집"/>
      <sheetName val="C3"/>
      <sheetName val="납부서"/>
      <sheetName val="건축원가"/>
      <sheetName val="을지"/>
      <sheetName val="대목"/>
      <sheetName val="일위대가내역"/>
      <sheetName val="목록"/>
      <sheetName val="ESCO개보수공사"/>
      <sheetName val="1차 내역서"/>
      <sheetName val="가로등내역서"/>
      <sheetName val="외주비"/>
      <sheetName val="일반공사"/>
      <sheetName val="공사미수"/>
      <sheetName val="1구간BOQ"/>
      <sheetName val="말뚝지지력산정"/>
      <sheetName val="주소"/>
      <sheetName val="설계예시"/>
      <sheetName val="Mc1"/>
      <sheetName val="공통(20-91)"/>
      <sheetName val="ELECTRIC"/>
      <sheetName val="내역(100%)"/>
      <sheetName val="표지1"/>
      <sheetName val="단"/>
      <sheetName val="WORK"/>
      <sheetName val="산출근거(단청공사)"/>
      <sheetName val="사업수지"/>
      <sheetName val="토목내역서 (도급단가)"/>
      <sheetName val="WEIGHT LIST"/>
      <sheetName val="POL6차-PIPING"/>
      <sheetName val="물량"/>
      <sheetName val="산#2-1 (2)"/>
      <sheetName val="산#3-1"/>
      <sheetName val="인건비"/>
      <sheetName val="아파트건축"/>
      <sheetName val="내역서중"/>
      <sheetName val="대로근거"/>
      <sheetName val="관로토공"/>
      <sheetName val="우수관"/>
      <sheetName val="토사(PE)"/>
      <sheetName val="#2_일위대가목록"/>
      <sheetName val="패널"/>
      <sheetName val="TANK견적대지"/>
      <sheetName val="sst,stl창호"/>
      <sheetName val="DAN"/>
      <sheetName val="백호우계수"/>
      <sheetName val="일위목록-기"/>
      <sheetName val="BOX전기내역"/>
      <sheetName val="공조기휀"/>
      <sheetName val="원가계산서"/>
      <sheetName val="길어깨(현황)"/>
      <sheetName val="MOTOR"/>
      <sheetName val="공종별내역서"/>
      <sheetName val="1공구내역"/>
      <sheetName val="별표"/>
      <sheetName val="건축공사실행"/>
      <sheetName val="공량산출서"/>
      <sheetName val="중기일위대가"/>
      <sheetName val="공사비"/>
      <sheetName val="실행철강하도"/>
      <sheetName val="기둥(원형)"/>
      <sheetName val="기초공"/>
      <sheetName val="60명당사(총괄)"/>
      <sheetName val="공통가설공사"/>
      <sheetName val="공통가설"/>
      <sheetName val="SG"/>
      <sheetName val="합천내역"/>
      <sheetName val="전기일위대가"/>
      <sheetName val="BID"/>
      <sheetName val="INPUT"/>
      <sheetName val="인사자료총집계"/>
      <sheetName val="70%"/>
      <sheetName val="설계기준"/>
      <sheetName val="예산총괄표"/>
      <sheetName val="단위단가"/>
      <sheetName val="요약&amp;결과"/>
      <sheetName val="일위목록데이타"/>
      <sheetName val="(4-2)열관류값-2"/>
      <sheetName val="금융"/>
      <sheetName val="전기"/>
      <sheetName val="전기단가조사서"/>
      <sheetName val="화전내"/>
      <sheetName val="tggwan(mac)"/>
      <sheetName val="성곽내역서"/>
      <sheetName val="공사예산하조서(O.K)"/>
      <sheetName val="공내역"/>
      <sheetName val="danga"/>
      <sheetName val="도로정위치부표"/>
      <sheetName val="도로조사부표"/>
      <sheetName val="내역1"/>
      <sheetName val="Sheet1_(2)"/>
      <sheetName val="2F_회의실견적(5_14_일대)"/>
      <sheetName val="냉천부속동"/>
      <sheetName val="ITEM"/>
      <sheetName val="TABLE"/>
      <sheetName val="RAHMEN"/>
      <sheetName val="당진1,2호기전선관설치및접지4차공사내역서-을지"/>
      <sheetName val="본체철근표"/>
      <sheetName val=" HIT-&gt;HMC 견적(3900)"/>
      <sheetName val="역공종"/>
      <sheetName val="특외대"/>
      <sheetName val="제-노임"/>
      <sheetName val="제직재"/>
      <sheetName val="1.설계조건"/>
      <sheetName val="중기"/>
      <sheetName val="ELEC"/>
      <sheetName val="시멘트"/>
      <sheetName val="N賃率_職"/>
      <sheetName val="금액집계"/>
      <sheetName val="96정변2"/>
      <sheetName val="전기일위목록"/>
      <sheetName val="견적"/>
      <sheetName val="사다리"/>
      <sheetName val="내역(원안-대안)"/>
      <sheetName val="수주추정"/>
      <sheetName val="조명시설"/>
      <sheetName val="내역서 "/>
      <sheetName val="식재가격"/>
      <sheetName val="식재총괄"/>
      <sheetName val="AV시스템"/>
      <sheetName val="20관리비율"/>
      <sheetName val="민속촌메뉴"/>
      <sheetName val="2F 회의실견적_5_14 일대_"/>
      <sheetName val="97"/>
      <sheetName val="일위대가목록 "/>
      <sheetName val="001"/>
      <sheetName val="단위내역서"/>
      <sheetName val="공사개요"/>
      <sheetName val="조경일람"/>
      <sheetName val="guard(mac)"/>
      <sheetName val="설_(3)"/>
      <sheetName val="설_(2)"/>
      <sheetName val="3BL공동구_수량"/>
      <sheetName val="대치판정"/>
      <sheetName val="원가서"/>
      <sheetName val="주beam"/>
      <sheetName val="도급견적가"/>
      <sheetName val="부대공Ⅱ"/>
      <sheetName val="간접1"/>
      <sheetName val="장비가동"/>
      <sheetName val="내역관리1"/>
      <sheetName val="총수량집계표"/>
      <sheetName val="제작비추산총괄표"/>
      <sheetName val="갑"/>
      <sheetName val="갑지1"/>
      <sheetName val="전선 및 전선관"/>
      <sheetName val="내역(설계)"/>
      <sheetName val="백룡교차로"/>
      <sheetName val="산정교차로"/>
      <sheetName val="신영교차로"/>
      <sheetName val="물량입력"/>
      <sheetName val="E총15"/>
      <sheetName val="약품공급2"/>
      <sheetName val="카메라"/>
      <sheetName val="내역서(기성청구)"/>
      <sheetName val="(1)본선수량집계"/>
      <sheetName val="3.2제조설비"/>
      <sheetName val="노 무 비"/>
      <sheetName val="01상노임"/>
      <sheetName val="DATE"/>
      <sheetName val="200"/>
      <sheetName val="기계공사비집계(원안)"/>
      <sheetName val="내역표지"/>
      <sheetName val="청주(철골발주의뢰서)"/>
      <sheetName val="유기공정"/>
      <sheetName val="원본"/>
      <sheetName val="Sheet7(ㅅ)"/>
      <sheetName val="물량표"/>
      <sheetName val="첨부1"/>
      <sheetName val="토공집계표"/>
      <sheetName val="국내"/>
      <sheetName val="내역서 제출"/>
      <sheetName val="부하자료"/>
      <sheetName val="일위대가1"/>
      <sheetName val="현장관리비"/>
      <sheetName val="터널조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위단가"/>
      <sheetName val="이식대상수목현황"/>
      <sheetName val="이식피벗테이블"/>
      <sheetName val="이식장비상차비"/>
      <sheetName val="이식장비하차비"/>
      <sheetName val="자연석장비상차비"/>
      <sheetName val="자연석운반비"/>
      <sheetName val="굴삭기(사질토보통)"/>
      <sheetName val="굴삭기(점성토보통)"/>
      <sheetName val="중기단가산출근거"/>
      <sheetName val="토사운반비"/>
      <sheetName val="운반거리"/>
      <sheetName val="자연석장비하차비"/>
      <sheetName val="자연석장비놓기"/>
      <sheetName val="자연석장비쌓기"/>
      <sheetName val="자연석장비하차및놓기"/>
      <sheetName val="자연석장비하차및쌓기"/>
      <sheetName val="장비사용식재비"/>
      <sheetName val="불도우저터파기"/>
      <sheetName val="불도우저포설 및 정지"/>
      <sheetName val="불도우저운반"/>
      <sheetName val="다짐기계"/>
      <sheetName val="그레이더(평방당)설계적용"/>
      <sheetName val="살수차"/>
      <sheetName val="그레이더(평방당)"/>
      <sheetName val="그레이더(입방당)"/>
      <sheetName val="트랙터"/>
      <sheetName val="장비사용설계적용식재비"/>
      <sheetName val="이식수목인력상하차비"/>
      <sheetName val="이식수목상차지인력운반비"/>
      <sheetName val="이식수목하차지인력운반비"/>
      <sheetName val="이식목차량운반비"/>
      <sheetName val="자연석운반차량"/>
      <sheetName val="이식목운반차량"/>
      <sheetName val="수목중량산출"/>
      <sheetName val="야생수목뿌리분보호재료비"/>
      <sheetName val="야생수목굴취단가표"/>
      <sheetName val="이식수목"/>
      <sheetName val="000000"/>
      <sheetName val="000001"/>
      <sheetName val="000002"/>
      <sheetName val="000003"/>
      <sheetName val="산출내역서"/>
      <sheetName val="원가계산서(1)"/>
      <sheetName val="원가계산서(2)"/>
      <sheetName val="일위대가 목록표"/>
      <sheetName val="일위대가표"/>
      <sheetName val="단가산출서"/>
      <sheetName val="기계경비목록표"/>
      <sheetName val="기계경비(2)"/>
      <sheetName val="뿌리보호재료및비료산출"/>
      <sheetName val="중2 "/>
      <sheetName val="수목중량"/>
      <sheetName val="기계상차"/>
      <sheetName val="기계하차 "/>
      <sheetName val="인력상하차"/>
      <sheetName val="운반(정식)"/>
      <sheetName val="단가대비표"/>
      <sheetName val="정수장 수목수량"/>
      <sheetName val="수목수량"/>
      <sheetName val="지주수량집계"/>
      <sheetName val="시비량"/>
      <sheetName val="비료수량집계"/>
      <sheetName val="포장수량"/>
      <sheetName val="시설물수량"/>
      <sheetName val="씨앗(지족)"/>
      <sheetName val="SEED"/>
      <sheetName val="씨앗(정수장)"/>
      <sheetName val="잔디면적"/>
      <sheetName val="토공"/>
      <sheetName val="노임"/>
      <sheetName val="직노"/>
      <sheetName val="장비공사"/>
      <sheetName val="9"/>
      <sheetName val="2공구산출내역"/>
      <sheetName val="도근좌표"/>
      <sheetName val="단위수량"/>
      <sheetName val="guard(mac)"/>
      <sheetName val="교대(A1)"/>
      <sheetName val="기본사항"/>
    </sheetNames>
    <sheetDataSet>
      <sheetData sheetId="0" refreshError="1">
        <row r="11">
          <cell r="B11">
            <v>64408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LIST"/>
      <sheetName val="기초단가"/>
      <sheetName val="골재집계"/>
      <sheetName val="B2"/>
      <sheetName val="CONC생산"/>
      <sheetName val="BP실행"/>
      <sheetName val="#B3"/>
      <sheetName val="#B4_1"/>
      <sheetName val="#B4_2,3"/>
      <sheetName val="콘크리트단가"/>
      <sheetName val="#B6"/>
      <sheetName val="#B7"/>
      <sheetName val="#1"/>
      <sheetName val="#2"/>
      <sheetName val="#3"/>
      <sheetName val="#4"/>
      <sheetName val="#5"/>
      <sheetName val="#6"/>
      <sheetName val="#7"/>
      <sheetName val="#8"/>
      <sheetName val="#9"/>
      <sheetName val="#10"/>
      <sheetName val="#11_12"/>
      <sheetName val="#13"/>
      <sheetName val="#14"/>
      <sheetName val="#15"/>
      <sheetName val="#16"/>
      <sheetName val="#17"/>
      <sheetName val="#18"/>
      <sheetName val="#19"/>
      <sheetName val="#20"/>
      <sheetName val="#21"/>
      <sheetName val="#22"/>
      <sheetName val="#23"/>
      <sheetName val="#24"/>
      <sheetName val="#25"/>
      <sheetName val="#26"/>
      <sheetName val="#27"/>
      <sheetName val="#28"/>
      <sheetName val="#29"/>
      <sheetName val="#30"/>
      <sheetName val="#31"/>
      <sheetName val="#32"/>
      <sheetName val="#33"/>
      <sheetName val="#34"/>
      <sheetName val="#35"/>
      <sheetName val="#36"/>
      <sheetName val="#37"/>
      <sheetName val="#38"/>
      <sheetName val="#39"/>
      <sheetName val="#40"/>
      <sheetName val="#41"/>
      <sheetName val="#42"/>
      <sheetName val="#43"/>
      <sheetName val="#44"/>
      <sheetName val="#45"/>
      <sheetName val="#46"/>
      <sheetName val="#47"/>
      <sheetName val="#50"/>
      <sheetName val="#51"/>
      <sheetName val="#53"/>
      <sheetName val="#54"/>
      <sheetName val="#55"/>
      <sheetName val="#56_57"/>
      <sheetName val="#57-1"/>
      <sheetName val="#58"/>
      <sheetName val="#59"/>
      <sheetName val="#60"/>
      <sheetName val="#61"/>
      <sheetName val="#62"/>
      <sheetName val="#63"/>
      <sheetName val="#64"/>
      <sheetName val="#66"/>
      <sheetName val="#67"/>
      <sheetName val="내역"/>
      <sheetName val="정부노임단가"/>
      <sheetName val="날개벽(좌,우=60도-4개)"/>
      <sheetName val="조명시설"/>
      <sheetName val="일위대가표"/>
      <sheetName val="요율"/>
      <sheetName val="기초자료"/>
      <sheetName val="건축내역"/>
      <sheetName val="단위단가"/>
    </sheetNames>
    <sheetDataSet>
      <sheetData sheetId="0"/>
      <sheetData sheetId="1"/>
      <sheetData sheetId="2">
        <row r="5">
          <cell r="C5">
            <v>42000</v>
          </cell>
        </row>
        <row r="6">
          <cell r="C6">
            <v>60000</v>
          </cell>
        </row>
        <row r="11">
          <cell r="C11">
            <v>83000</v>
          </cell>
        </row>
        <row r="13">
          <cell r="C13">
            <v>61000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재료비"/>
      <sheetName val="단위단가"/>
      <sheetName val="기초단가"/>
    </sheetNames>
    <sheetDataSet>
      <sheetData sheetId="0" refreshError="1">
        <row r="61">
          <cell r="G61">
            <v>4.3</v>
          </cell>
        </row>
        <row r="62">
          <cell r="G62">
            <v>4.7</v>
          </cell>
        </row>
        <row r="63">
          <cell r="G63">
            <v>5.9</v>
          </cell>
        </row>
        <row r="64">
          <cell r="G64">
            <v>6</v>
          </cell>
        </row>
        <row r="65">
          <cell r="G65">
            <v>9.4</v>
          </cell>
        </row>
        <row r="66">
          <cell r="G66">
            <v>13.3</v>
          </cell>
        </row>
        <row r="67">
          <cell r="G67">
            <v>16.399999999999999</v>
          </cell>
        </row>
        <row r="68">
          <cell r="G68">
            <v>20.7</v>
          </cell>
        </row>
        <row r="69">
          <cell r="G69">
            <v>24.3</v>
          </cell>
        </row>
        <row r="70">
          <cell r="G70">
            <v>30.2</v>
          </cell>
        </row>
        <row r="71">
          <cell r="G71">
            <v>37.4</v>
          </cell>
        </row>
        <row r="72">
          <cell r="G72">
            <v>53.8</v>
          </cell>
        </row>
        <row r="73">
          <cell r="G73">
            <v>77.099999999999994</v>
          </cell>
        </row>
        <row r="74">
          <cell r="G74">
            <v>94.9</v>
          </cell>
        </row>
        <row r="75">
          <cell r="G75">
            <v>116.5</v>
          </cell>
        </row>
        <row r="76">
          <cell r="G76">
            <v>150.9</v>
          </cell>
        </row>
        <row r="77">
          <cell r="G77">
            <v>156</v>
          </cell>
        </row>
        <row r="78">
          <cell r="G78">
            <v>175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여과지동"/>
      <sheetName val="수량산출서(취수장)"/>
      <sheetName val="취수장"/>
      <sheetName val="수량산출서(여과지)"/>
      <sheetName val="근거서"/>
      <sheetName val="내역서"/>
      <sheetName val="파이프류"/>
      <sheetName val="일위대가(1)"/>
      <sheetName val="투찰금액"/>
      <sheetName val="내역표지"/>
      <sheetName val="남양내역"/>
      <sheetName val="신우"/>
      <sheetName val="공사개요"/>
      <sheetName val="경영상태"/>
      <sheetName val="Y-WORK"/>
      <sheetName val="샘플표지"/>
      <sheetName val="견적대비"/>
      <sheetName val="집계표"/>
      <sheetName val="단가 "/>
      <sheetName val="자재단가"/>
      <sheetName val="Sheet1"/>
      <sheetName val="가격조사서"/>
      <sheetName val="물가대비표"/>
      <sheetName val="요율"/>
      <sheetName val="일위대가"/>
      <sheetName val="기초입력 DATA"/>
      <sheetName val="48단가"/>
      <sheetName val="9509"/>
      <sheetName val="코드표"/>
      <sheetName val="I一般比"/>
      <sheetName val="원가서"/>
      <sheetName val="일위대가(가설)"/>
      <sheetName val="DATE"/>
      <sheetName val="전기단가조사서"/>
      <sheetName val="기계경비및산출근거서"/>
      <sheetName val="내역서적용"/>
      <sheetName val="단가산출"/>
      <sheetName val="노임"/>
      <sheetName val="s"/>
      <sheetName val="내역"/>
      <sheetName val="연습"/>
      <sheetName val="수량산출"/>
      <sheetName val="직재"/>
      <sheetName val="일위"/>
      <sheetName val="대외공문"/>
      <sheetName val="간지"/>
      <sheetName val="총집계표"/>
      <sheetName val="북제주원가"/>
      <sheetName val="노임단가"/>
      <sheetName val="합천내역"/>
      <sheetName val="날개벽수량표"/>
      <sheetName val="암거"/>
      <sheetName val="XL4Poppy"/>
      <sheetName val="포장공"/>
      <sheetName val="배수공"/>
      <sheetName val="대비"/>
      <sheetName val="제-노임"/>
      <sheetName val="제직재"/>
      <sheetName val="산출내역서집계표"/>
      <sheetName val="한강운반비"/>
      <sheetName val="위치"/>
      <sheetName val="지급자재"/>
      <sheetName val="데이타"/>
      <sheetName val="식재인부"/>
      <sheetName val="설비"/>
      <sheetName val="사다리"/>
      <sheetName val="공문"/>
      <sheetName val="용수간선"/>
      <sheetName val="실행(1)"/>
      <sheetName val="#REF"/>
      <sheetName val="주안3차A-A"/>
      <sheetName val="9811"/>
      <sheetName val="b_balju"/>
      <sheetName val="금액"/>
      <sheetName val="현관"/>
      <sheetName val="원가"/>
      <sheetName val="9GNG운반"/>
      <sheetName val="단가"/>
      <sheetName val="Sheet2"/>
      <sheetName val="내역서 (2)"/>
      <sheetName val="집계"/>
      <sheetName val="식재가격"/>
      <sheetName val="식재총괄"/>
      <sheetName val="일위목록"/>
      <sheetName val="실행철강하도"/>
      <sheetName val="bid"/>
      <sheetName val="DATA99"/>
      <sheetName val="설계내역서 "/>
      <sheetName val="96보완계획7.12"/>
      <sheetName val="매매"/>
      <sheetName val="수량총괄"/>
      <sheetName val="대치판정"/>
      <sheetName val="CON'C"/>
      <sheetName val="철근량"/>
      <sheetName val="내부수지예산"/>
      <sheetName val="wall"/>
    </sheetNames>
    <sheetDataSet>
      <sheetData sheetId="0">
        <row r="3">
          <cell r="A3">
            <v>1</v>
          </cell>
          <cell r="B3" t="str">
            <v>전선관</v>
          </cell>
          <cell r="C3" t="str">
            <v>ST  28C</v>
          </cell>
          <cell r="D3" t="str">
            <v>m</v>
          </cell>
          <cell r="S3" t="str">
            <v>내선</v>
          </cell>
          <cell r="T3">
            <v>0.14000000000000001</v>
          </cell>
        </row>
        <row r="4">
          <cell r="A4">
            <v>2</v>
          </cell>
          <cell r="B4" t="str">
            <v>전선관</v>
          </cell>
          <cell r="C4" t="str">
            <v>HI-PVC  16C</v>
          </cell>
          <cell r="D4" t="str">
            <v>m</v>
          </cell>
          <cell r="S4" t="str">
            <v>내선</v>
          </cell>
          <cell r="T4">
            <v>0.05</v>
          </cell>
        </row>
        <row r="5">
          <cell r="A5">
            <v>3</v>
          </cell>
          <cell r="B5" t="str">
            <v>전선관</v>
          </cell>
          <cell r="C5" t="str">
            <v>HI-PVC  22C</v>
          </cell>
          <cell r="D5" t="str">
            <v>m</v>
          </cell>
          <cell r="S5" t="str">
            <v>내선</v>
          </cell>
          <cell r="T5">
            <v>0.06</v>
          </cell>
        </row>
        <row r="6">
          <cell r="A6">
            <v>4</v>
          </cell>
          <cell r="B6" t="str">
            <v>전선관</v>
          </cell>
          <cell r="C6" t="str">
            <v>HI-PVC  28C</v>
          </cell>
          <cell r="D6" t="str">
            <v>m</v>
          </cell>
          <cell r="S6" t="str">
            <v>내선</v>
          </cell>
          <cell r="T6">
            <v>0.08</v>
          </cell>
        </row>
        <row r="7">
          <cell r="A7">
            <v>5</v>
          </cell>
          <cell r="B7" t="str">
            <v>전선관</v>
          </cell>
          <cell r="C7" t="str">
            <v>HI-PVC  36C</v>
          </cell>
          <cell r="D7" t="str">
            <v>m</v>
          </cell>
          <cell r="S7" t="str">
            <v>내선</v>
          </cell>
          <cell r="T7">
            <v>0.1</v>
          </cell>
        </row>
        <row r="8">
          <cell r="A8">
            <v>6</v>
          </cell>
          <cell r="B8" t="str">
            <v>전선관</v>
          </cell>
          <cell r="C8" t="str">
            <v xml:space="preserve">ELPφ40  </v>
          </cell>
          <cell r="D8" t="str">
            <v>m</v>
          </cell>
          <cell r="U8" t="str">
            <v>배전</v>
          </cell>
          <cell r="V8">
            <v>1.2E-2</v>
          </cell>
          <cell r="W8" t="str">
            <v>보인</v>
          </cell>
          <cell r="X8">
            <v>2.9000000000000001E-2</v>
          </cell>
        </row>
        <row r="9">
          <cell r="A9">
            <v>7</v>
          </cell>
          <cell r="B9" t="str">
            <v>전선관</v>
          </cell>
          <cell r="C9" t="str">
            <v xml:space="preserve">ELPφ50  </v>
          </cell>
          <cell r="D9" t="str">
            <v>m</v>
          </cell>
          <cell r="U9" t="str">
            <v>배전</v>
          </cell>
          <cell r="V9">
            <v>1.2E-2</v>
          </cell>
          <cell r="W9" t="str">
            <v>보인</v>
          </cell>
          <cell r="X9">
            <v>2.9000000000000001E-2</v>
          </cell>
        </row>
        <row r="10">
          <cell r="A10">
            <v>8</v>
          </cell>
          <cell r="B10" t="str">
            <v>노말 밴드</v>
          </cell>
          <cell r="C10" t="str">
            <v>HI-PVC  28C</v>
          </cell>
          <cell r="D10" t="str">
            <v>EA</v>
          </cell>
        </row>
        <row r="11">
          <cell r="A11">
            <v>9</v>
          </cell>
          <cell r="B11" t="str">
            <v>노말 밴드</v>
          </cell>
          <cell r="C11" t="str">
            <v>HI-PVC  36C</v>
          </cell>
          <cell r="D11" t="str">
            <v>EA</v>
          </cell>
        </row>
        <row r="12">
          <cell r="A12">
            <v>10</v>
          </cell>
          <cell r="B12" t="str">
            <v>노말 밴드</v>
          </cell>
          <cell r="C12" t="str">
            <v>ST  28C</v>
          </cell>
          <cell r="D12" t="str">
            <v>EA</v>
          </cell>
        </row>
        <row r="13">
          <cell r="A13">
            <v>11</v>
          </cell>
          <cell r="B13" t="str">
            <v xml:space="preserve">전선 </v>
          </cell>
          <cell r="C13" t="str">
            <v>IV   2.0</v>
          </cell>
          <cell r="D13" t="str">
            <v>m</v>
          </cell>
          <cell r="S13" t="str">
            <v>내선</v>
          </cell>
          <cell r="T13">
            <v>0.01</v>
          </cell>
        </row>
        <row r="14">
          <cell r="A14">
            <v>12</v>
          </cell>
          <cell r="B14" t="str">
            <v xml:space="preserve">전선 </v>
          </cell>
          <cell r="C14" t="str">
            <v>IV   5.5sq</v>
          </cell>
          <cell r="D14" t="str">
            <v>m</v>
          </cell>
          <cell r="S14" t="str">
            <v>내선</v>
          </cell>
          <cell r="T14">
            <v>0.01</v>
          </cell>
        </row>
        <row r="15">
          <cell r="A15">
            <v>13</v>
          </cell>
          <cell r="B15" t="str">
            <v xml:space="preserve">전선 </v>
          </cell>
          <cell r="C15" t="str">
            <v>GV   2.0sq</v>
          </cell>
          <cell r="D15" t="str">
            <v>m</v>
          </cell>
          <cell r="S15" t="str">
            <v>내선</v>
          </cell>
          <cell r="T15">
            <v>0.01</v>
          </cell>
        </row>
        <row r="16">
          <cell r="A16">
            <v>14</v>
          </cell>
          <cell r="B16" t="str">
            <v xml:space="preserve">전선 </v>
          </cell>
          <cell r="C16" t="str">
            <v>GV   3.5sq</v>
          </cell>
          <cell r="D16" t="str">
            <v>m</v>
          </cell>
          <cell r="S16" t="str">
            <v>내선</v>
          </cell>
          <cell r="T16">
            <v>0.01</v>
          </cell>
        </row>
        <row r="17">
          <cell r="A17">
            <v>15</v>
          </cell>
          <cell r="B17" t="str">
            <v xml:space="preserve">전선 </v>
          </cell>
          <cell r="C17" t="str">
            <v>HIV   1.2</v>
          </cell>
          <cell r="D17" t="str">
            <v>m</v>
          </cell>
          <cell r="S17" t="str">
            <v>내선</v>
          </cell>
          <cell r="T17">
            <v>0.01</v>
          </cell>
        </row>
        <row r="18">
          <cell r="A18">
            <v>16</v>
          </cell>
          <cell r="B18" t="str">
            <v xml:space="preserve">전선 </v>
          </cell>
          <cell r="C18" t="str">
            <v>HIV1.6</v>
          </cell>
          <cell r="D18" t="str">
            <v>m</v>
          </cell>
          <cell r="S18" t="str">
            <v>내선</v>
          </cell>
          <cell r="T18">
            <v>0.01</v>
          </cell>
        </row>
        <row r="19">
          <cell r="A19">
            <v>17</v>
          </cell>
          <cell r="B19" t="str">
            <v xml:space="preserve">전선 </v>
          </cell>
          <cell r="C19" t="str">
            <v>HIV   2.0</v>
          </cell>
          <cell r="D19" t="str">
            <v>m</v>
          </cell>
          <cell r="S19" t="str">
            <v>내선</v>
          </cell>
          <cell r="T19">
            <v>0.01</v>
          </cell>
        </row>
        <row r="20">
          <cell r="A20">
            <v>18</v>
          </cell>
          <cell r="B20" t="str">
            <v xml:space="preserve"> 케이블</v>
          </cell>
          <cell r="C20" t="str">
            <v>600V CV 5.5 sq/2C</v>
          </cell>
          <cell r="D20" t="str">
            <v>m</v>
          </cell>
          <cell r="S20" t="str">
            <v>저케</v>
          </cell>
          <cell r="T20">
            <v>1.7999999999999999E-2</v>
          </cell>
        </row>
        <row r="21">
          <cell r="A21">
            <v>19</v>
          </cell>
          <cell r="B21" t="str">
            <v xml:space="preserve"> 케이블</v>
          </cell>
          <cell r="C21" t="str">
            <v>600V CV 5.5 sq/4C</v>
          </cell>
          <cell r="D21" t="str">
            <v>m</v>
          </cell>
          <cell r="S21" t="str">
            <v>저케</v>
          </cell>
          <cell r="T21">
            <v>3.4000000000000002E-2</v>
          </cell>
        </row>
        <row r="22">
          <cell r="A22">
            <v>20</v>
          </cell>
          <cell r="B22" t="str">
            <v xml:space="preserve"> 케이블</v>
          </cell>
          <cell r="C22" t="str">
            <v>600V  CV8sq/2C</v>
          </cell>
          <cell r="D22" t="str">
            <v>m</v>
          </cell>
          <cell r="S22" t="str">
            <v>저케</v>
          </cell>
          <cell r="T22">
            <v>0.02</v>
          </cell>
        </row>
        <row r="23">
          <cell r="A23">
            <v>21</v>
          </cell>
          <cell r="B23" t="str">
            <v xml:space="preserve"> 케이블</v>
          </cell>
          <cell r="C23" t="str">
            <v>600V  CV8sq/4C</v>
          </cell>
          <cell r="D23" t="str">
            <v>m</v>
          </cell>
          <cell r="S23" t="str">
            <v>저케</v>
          </cell>
          <cell r="T23">
            <v>3.9E-2</v>
          </cell>
        </row>
        <row r="24">
          <cell r="A24">
            <v>22</v>
          </cell>
          <cell r="B24" t="str">
            <v xml:space="preserve"> 케이블</v>
          </cell>
          <cell r="C24" t="str">
            <v>CPEV 0.65/10P</v>
          </cell>
          <cell r="D24" t="str">
            <v>m</v>
          </cell>
          <cell r="S24" t="str">
            <v>통케</v>
          </cell>
          <cell r="T24">
            <v>1.7999999999999999E-2</v>
          </cell>
        </row>
        <row r="25">
          <cell r="A25">
            <v>23</v>
          </cell>
          <cell r="B25" t="str">
            <v xml:space="preserve"> 케이블</v>
          </cell>
          <cell r="C25" t="str">
            <v>CPEV 0.65/20P</v>
          </cell>
          <cell r="D25" t="str">
            <v>m</v>
          </cell>
          <cell r="S25" t="str">
            <v>통케</v>
          </cell>
          <cell r="T25">
            <v>2.1999999999999999E-2</v>
          </cell>
        </row>
        <row r="26">
          <cell r="A26">
            <v>24</v>
          </cell>
          <cell r="B26" t="str">
            <v xml:space="preserve"> 케이블</v>
          </cell>
          <cell r="C26" t="str">
            <v>CVV          2.0sq/3C</v>
          </cell>
          <cell r="D26" t="str">
            <v>m</v>
          </cell>
          <cell r="S26" t="str">
            <v>저케</v>
          </cell>
          <cell r="T26">
            <v>1.9E-2</v>
          </cell>
        </row>
        <row r="27">
          <cell r="A27">
            <v>25</v>
          </cell>
          <cell r="B27" t="str">
            <v xml:space="preserve"> 케이블</v>
          </cell>
          <cell r="C27" t="str">
            <v>CVV        2.0sq/15C</v>
          </cell>
          <cell r="D27" t="str">
            <v>m</v>
          </cell>
          <cell r="S27" t="str">
            <v>저케</v>
          </cell>
          <cell r="T27">
            <v>7.1999999999999995E-2</v>
          </cell>
        </row>
        <row r="28">
          <cell r="A28">
            <v>26</v>
          </cell>
          <cell r="B28" t="str">
            <v>Outlet Box</v>
          </cell>
          <cell r="C28" t="str">
            <v>4각 천정</v>
          </cell>
          <cell r="D28" t="str">
            <v>EA</v>
          </cell>
          <cell r="S28" t="str">
            <v>내선</v>
          </cell>
          <cell r="T28">
            <v>0.12</v>
          </cell>
        </row>
        <row r="29">
          <cell r="A29">
            <v>27</v>
          </cell>
          <cell r="B29" t="str">
            <v>Outlet Box</v>
          </cell>
          <cell r="C29" t="str">
            <v>4각벽부</v>
          </cell>
          <cell r="D29" t="str">
            <v>EA</v>
          </cell>
          <cell r="S29" t="str">
            <v>내선</v>
          </cell>
          <cell r="T29">
            <v>0.2</v>
          </cell>
        </row>
        <row r="30">
          <cell r="A30">
            <v>28</v>
          </cell>
          <cell r="B30" t="str">
            <v>Outlet Box</v>
          </cell>
          <cell r="C30" t="str">
            <v xml:space="preserve">  8 각</v>
          </cell>
          <cell r="D30" t="str">
            <v>EA</v>
          </cell>
          <cell r="S30" t="str">
            <v>내선</v>
          </cell>
          <cell r="T30">
            <v>0.12</v>
          </cell>
        </row>
        <row r="31">
          <cell r="A31">
            <v>29</v>
          </cell>
          <cell r="B31" t="str">
            <v>Outlet Box</v>
          </cell>
          <cell r="C31" t="str">
            <v>SW</v>
          </cell>
          <cell r="D31" t="str">
            <v>EA</v>
          </cell>
          <cell r="S31" t="str">
            <v>내선</v>
          </cell>
          <cell r="T31">
            <v>0.2</v>
          </cell>
        </row>
        <row r="32">
          <cell r="A32">
            <v>30</v>
          </cell>
          <cell r="B32" t="str">
            <v xml:space="preserve"> 콘  센  트   접지극부 </v>
          </cell>
          <cell r="C32" t="str">
            <v>1구용</v>
          </cell>
          <cell r="D32" t="str">
            <v>EA</v>
          </cell>
          <cell r="S32" t="str">
            <v>내선</v>
          </cell>
          <cell r="T32">
            <v>0.08</v>
          </cell>
        </row>
        <row r="33">
          <cell r="A33">
            <v>31</v>
          </cell>
          <cell r="B33" t="str">
            <v xml:space="preserve"> 콘  센  트   접지극부 </v>
          </cell>
          <cell r="C33" t="str">
            <v>1구방폭</v>
          </cell>
          <cell r="D33" t="str">
            <v>EA</v>
          </cell>
          <cell r="S33" t="str">
            <v>내선</v>
          </cell>
          <cell r="T33">
            <v>0.16</v>
          </cell>
        </row>
        <row r="34">
          <cell r="A34">
            <v>32</v>
          </cell>
          <cell r="B34" t="str">
            <v xml:space="preserve"> 콘  센  트   접지극부 </v>
          </cell>
          <cell r="C34" t="str">
            <v>1구방수</v>
          </cell>
          <cell r="D34" t="str">
            <v>EA</v>
          </cell>
          <cell r="S34" t="str">
            <v>내선</v>
          </cell>
          <cell r="T34">
            <v>0.08</v>
          </cell>
        </row>
        <row r="35">
          <cell r="A35">
            <v>33</v>
          </cell>
          <cell r="B35" t="str">
            <v xml:space="preserve"> 콘  센  트   접지극부 </v>
          </cell>
          <cell r="C35" t="str">
            <v>2구용</v>
          </cell>
          <cell r="D35" t="str">
            <v>EA</v>
          </cell>
          <cell r="S35" t="str">
            <v>내선</v>
          </cell>
          <cell r="T35">
            <v>0.08</v>
          </cell>
        </row>
        <row r="36">
          <cell r="A36">
            <v>34</v>
          </cell>
          <cell r="B36" t="str">
            <v xml:space="preserve"> 콘  센  트   접지극부 </v>
          </cell>
          <cell r="C36" t="str">
            <v>2구방폭</v>
          </cell>
          <cell r="D36" t="str">
            <v>EA</v>
          </cell>
          <cell r="S36" t="str">
            <v>내선</v>
          </cell>
          <cell r="T36">
            <v>0.16</v>
          </cell>
        </row>
        <row r="37">
          <cell r="A37">
            <v>35</v>
          </cell>
          <cell r="B37" t="str">
            <v xml:space="preserve"> 콘  센  트   접지극부 </v>
          </cell>
          <cell r="C37" t="str">
            <v>에어컨용</v>
          </cell>
          <cell r="D37" t="str">
            <v>EA</v>
          </cell>
          <cell r="S37" t="str">
            <v>내선</v>
          </cell>
          <cell r="T37">
            <v>0.08</v>
          </cell>
        </row>
        <row r="38">
          <cell r="A38">
            <v>36</v>
          </cell>
          <cell r="B38" t="str">
            <v xml:space="preserve"> 콘  센  트   접지극부 </v>
          </cell>
          <cell r="C38" t="str">
            <v>FAN용</v>
          </cell>
          <cell r="D38" t="str">
            <v>EA</v>
          </cell>
          <cell r="S38" t="str">
            <v>내선</v>
          </cell>
          <cell r="T38">
            <v>0.08</v>
          </cell>
        </row>
        <row r="39">
          <cell r="A39">
            <v>37</v>
          </cell>
          <cell r="B39" t="str">
            <v xml:space="preserve"> 콘  센  트   접지극부 </v>
          </cell>
          <cell r="C39" t="str">
            <v>3P 30A</v>
          </cell>
          <cell r="D39" t="str">
            <v>EA</v>
          </cell>
          <cell r="S39" t="str">
            <v>내선</v>
          </cell>
          <cell r="T39">
            <v>0.14499999999999999</v>
          </cell>
        </row>
        <row r="40">
          <cell r="A40">
            <v>38</v>
          </cell>
          <cell r="B40" t="str">
            <v>전화용 콘센트</v>
          </cell>
          <cell r="C40" t="str">
            <v>체신부규격4P</v>
          </cell>
          <cell r="D40" t="str">
            <v>EA</v>
          </cell>
          <cell r="S40" t="str">
            <v>통내</v>
          </cell>
          <cell r="T40">
            <v>7.0000000000000007E-2</v>
          </cell>
        </row>
        <row r="41">
          <cell r="A41">
            <v>39</v>
          </cell>
          <cell r="B41" t="str">
            <v>텀블러SW</v>
          </cell>
          <cell r="C41" t="str">
            <v>1로  1구</v>
          </cell>
          <cell r="D41" t="str">
            <v>EA</v>
          </cell>
          <cell r="S41" t="str">
            <v>내선</v>
          </cell>
          <cell r="T41">
            <v>6.5000000000000002E-2</v>
          </cell>
        </row>
        <row r="42">
          <cell r="A42">
            <v>40</v>
          </cell>
          <cell r="B42" t="str">
            <v>텀블러SW</v>
          </cell>
          <cell r="C42" t="str">
            <v>1로 1구방폭</v>
          </cell>
          <cell r="D42" t="str">
            <v>EA</v>
          </cell>
          <cell r="S42" t="str">
            <v>내선</v>
          </cell>
          <cell r="T42">
            <v>0.13</v>
          </cell>
        </row>
        <row r="43">
          <cell r="A43">
            <v>41</v>
          </cell>
          <cell r="B43" t="str">
            <v>텀블러SW</v>
          </cell>
          <cell r="C43" t="str">
            <v>1로  2구</v>
          </cell>
          <cell r="D43" t="str">
            <v>EA</v>
          </cell>
          <cell r="S43" t="str">
            <v>내선</v>
          </cell>
          <cell r="T43">
            <v>8.5000000000000006E-2</v>
          </cell>
        </row>
        <row r="44">
          <cell r="A44">
            <v>42</v>
          </cell>
          <cell r="B44" t="str">
            <v>텀블러SW</v>
          </cell>
          <cell r="C44" t="str">
            <v>1로 2구방폭</v>
          </cell>
          <cell r="D44" t="str">
            <v>EA</v>
          </cell>
          <cell r="S44" t="str">
            <v>내선</v>
          </cell>
          <cell r="T44">
            <v>0.17</v>
          </cell>
        </row>
        <row r="45">
          <cell r="A45">
            <v>43</v>
          </cell>
          <cell r="B45" t="str">
            <v>텀블러SW</v>
          </cell>
          <cell r="C45" t="str">
            <v>1로  3구</v>
          </cell>
          <cell r="D45" t="str">
            <v>EA</v>
          </cell>
          <cell r="S45" t="str">
            <v>내선</v>
          </cell>
          <cell r="T45">
            <v>8.5000000000000006E-2</v>
          </cell>
        </row>
        <row r="46">
          <cell r="A46">
            <v>44</v>
          </cell>
          <cell r="B46" t="str">
            <v>텀블러SW</v>
          </cell>
          <cell r="C46" t="str">
            <v>3로  1구</v>
          </cell>
          <cell r="D46" t="str">
            <v>EA</v>
          </cell>
          <cell r="S46" t="str">
            <v>내선</v>
          </cell>
          <cell r="T46">
            <v>8.5000000000000006E-2</v>
          </cell>
        </row>
        <row r="47">
          <cell r="A47">
            <v>45</v>
          </cell>
          <cell r="B47" t="str">
            <v>등 기 구</v>
          </cell>
          <cell r="C47" t="str">
            <v>IL-200W벽부</v>
          </cell>
          <cell r="D47" t="str">
            <v>EA</v>
          </cell>
          <cell r="S47" t="str">
            <v>내선</v>
          </cell>
          <cell r="T47">
            <v>0.158</v>
          </cell>
        </row>
        <row r="48">
          <cell r="A48">
            <v>46</v>
          </cell>
          <cell r="B48" t="str">
            <v>등 기 구</v>
          </cell>
          <cell r="C48" t="str">
            <v>IL-60W 천정매입</v>
          </cell>
          <cell r="D48" t="str">
            <v>EA</v>
          </cell>
          <cell r="S48" t="str">
            <v>내선</v>
          </cell>
          <cell r="T48">
            <v>0.245</v>
          </cell>
        </row>
        <row r="49">
          <cell r="A49">
            <v>47</v>
          </cell>
          <cell r="B49" t="str">
            <v>등 기 구</v>
          </cell>
          <cell r="C49" t="str">
            <v>IL-60W 천정직부</v>
          </cell>
          <cell r="D49" t="str">
            <v>EA</v>
          </cell>
          <cell r="S49" t="str">
            <v>내선</v>
          </cell>
          <cell r="T49">
            <v>0.18</v>
          </cell>
        </row>
        <row r="50">
          <cell r="A50">
            <v>48</v>
          </cell>
          <cell r="B50" t="str">
            <v>등 기 구</v>
          </cell>
          <cell r="C50" t="str">
            <v>비상등</v>
          </cell>
          <cell r="D50" t="str">
            <v>EA</v>
          </cell>
          <cell r="S50" t="str">
            <v>내선</v>
          </cell>
          <cell r="T50">
            <v>0.158</v>
          </cell>
        </row>
        <row r="51">
          <cell r="A51">
            <v>49</v>
          </cell>
          <cell r="B51" t="str">
            <v>등 기 구</v>
          </cell>
          <cell r="C51" t="str">
            <v>FL 2/20삼각직부</v>
          </cell>
          <cell r="D51" t="str">
            <v>EA</v>
          </cell>
          <cell r="S51" t="str">
            <v>내선</v>
          </cell>
          <cell r="T51">
            <v>0.19500000000000001</v>
          </cell>
        </row>
        <row r="52">
          <cell r="A52">
            <v>50</v>
          </cell>
          <cell r="B52" t="str">
            <v>등 기 구</v>
          </cell>
          <cell r="C52" t="str">
            <v>FL 2/20매입</v>
          </cell>
          <cell r="D52" t="str">
            <v>EA</v>
          </cell>
          <cell r="S52" t="str">
            <v>내선</v>
          </cell>
          <cell r="T52">
            <v>0.32</v>
          </cell>
        </row>
        <row r="53">
          <cell r="A53">
            <v>51</v>
          </cell>
          <cell r="B53" t="str">
            <v>등 기 구</v>
          </cell>
          <cell r="C53" t="str">
            <v>FL 2/40매입</v>
          </cell>
          <cell r="D53" t="str">
            <v>EA</v>
          </cell>
          <cell r="S53" t="str">
            <v>내선</v>
          </cell>
          <cell r="T53">
            <v>0.48799999999999999</v>
          </cell>
        </row>
        <row r="54">
          <cell r="A54">
            <v>52</v>
          </cell>
          <cell r="B54" t="str">
            <v>등 기 구</v>
          </cell>
          <cell r="C54" t="str">
            <v>FL 2/20펜던트</v>
          </cell>
          <cell r="D54" t="str">
            <v>EA</v>
          </cell>
          <cell r="S54" t="str">
            <v>내선</v>
          </cell>
          <cell r="T54">
            <v>0.23499999999999999</v>
          </cell>
        </row>
        <row r="55">
          <cell r="A55">
            <v>53</v>
          </cell>
          <cell r="B55" t="str">
            <v>등 기 구</v>
          </cell>
          <cell r="C55" t="str">
            <v>FL 2/40펜던트</v>
          </cell>
          <cell r="D55" t="str">
            <v>EA</v>
          </cell>
          <cell r="S55" t="str">
            <v>내선</v>
          </cell>
          <cell r="T55">
            <v>0.36499999999999999</v>
          </cell>
        </row>
        <row r="56">
          <cell r="A56">
            <v>54</v>
          </cell>
          <cell r="B56" t="str">
            <v>등 기 구</v>
          </cell>
          <cell r="C56" t="str">
            <v>FL 2/40방폭형</v>
          </cell>
          <cell r="S56" t="str">
            <v>내선</v>
          </cell>
          <cell r="T56">
            <v>0.73</v>
          </cell>
        </row>
        <row r="57">
          <cell r="A57">
            <v>55</v>
          </cell>
          <cell r="B57" t="str">
            <v>등 기 구</v>
          </cell>
          <cell r="C57" t="str">
            <v>MH 250W천정형</v>
          </cell>
          <cell r="D57" t="str">
            <v>EA</v>
          </cell>
          <cell r="S57" t="str">
            <v>내선</v>
          </cell>
          <cell r="T57">
            <v>0.495</v>
          </cell>
        </row>
        <row r="58">
          <cell r="A58">
            <v>56</v>
          </cell>
          <cell r="B58" t="str">
            <v>등 기 구</v>
          </cell>
          <cell r="C58" t="str">
            <v>MH 175W천정형</v>
          </cell>
          <cell r="D58" t="str">
            <v>EA</v>
          </cell>
          <cell r="S58" t="str">
            <v>내선</v>
          </cell>
          <cell r="T58">
            <v>0.44</v>
          </cell>
        </row>
        <row r="59">
          <cell r="A59">
            <v>57</v>
          </cell>
          <cell r="B59" t="str">
            <v>등 기 구</v>
          </cell>
          <cell r="C59" t="str">
            <v>MH 175W벽부형</v>
          </cell>
          <cell r="D59" t="str">
            <v>EA</v>
          </cell>
          <cell r="S59" t="str">
            <v>내선</v>
          </cell>
          <cell r="T59">
            <v>0.44</v>
          </cell>
        </row>
        <row r="60">
          <cell r="A60">
            <v>58</v>
          </cell>
          <cell r="B60" t="str">
            <v>판넬</v>
          </cell>
          <cell r="C60" t="str">
            <v>LP-A</v>
          </cell>
          <cell r="D60" t="str">
            <v>면</v>
          </cell>
          <cell r="S60" t="str">
            <v>프전</v>
          </cell>
          <cell r="T60">
            <v>5.8</v>
          </cell>
          <cell r="U60" t="str">
            <v>보인</v>
          </cell>
          <cell r="V60">
            <v>1.9</v>
          </cell>
        </row>
        <row r="61">
          <cell r="A61">
            <v>59</v>
          </cell>
          <cell r="B61" t="str">
            <v>전극봉</v>
          </cell>
          <cell r="C61" t="str">
            <v>3극</v>
          </cell>
          <cell r="D61" t="str">
            <v>EA</v>
          </cell>
          <cell r="S61" t="str">
            <v>내선</v>
          </cell>
          <cell r="T61">
            <v>0.8</v>
          </cell>
        </row>
        <row r="62">
          <cell r="A62">
            <v>60</v>
          </cell>
          <cell r="B62" t="str">
            <v>FLEXIBLE</v>
          </cell>
          <cell r="C62" t="str">
            <v>제1종 16C</v>
          </cell>
          <cell r="D62" t="str">
            <v>m</v>
          </cell>
          <cell r="S62" t="str">
            <v>내선</v>
          </cell>
          <cell r="T62">
            <v>3.9E-2</v>
          </cell>
        </row>
        <row r="63">
          <cell r="A63">
            <v>61</v>
          </cell>
          <cell r="B63" t="str">
            <v>FLEXIBLE</v>
          </cell>
          <cell r="C63" t="str">
            <v>고장력방수22C</v>
          </cell>
          <cell r="D63" t="str">
            <v>m</v>
          </cell>
          <cell r="S63" t="str">
            <v>내선</v>
          </cell>
          <cell r="T63">
            <v>4.9000000000000002E-2</v>
          </cell>
        </row>
        <row r="64">
          <cell r="A64">
            <v>62</v>
          </cell>
          <cell r="B64" t="str">
            <v>FLEXIBLE  CONNECTOR</v>
          </cell>
          <cell r="C64" t="str">
            <v>제1종 16C</v>
          </cell>
          <cell r="D64" t="str">
            <v>EA</v>
          </cell>
        </row>
        <row r="65">
          <cell r="A65">
            <v>63</v>
          </cell>
          <cell r="B65" t="str">
            <v>FLEXIBLE  CONNECTOR</v>
          </cell>
          <cell r="C65" t="str">
            <v>고장력방수22C</v>
          </cell>
          <cell r="D65" t="str">
            <v>EA</v>
          </cell>
        </row>
        <row r="66">
          <cell r="A66">
            <v>64</v>
          </cell>
          <cell r="B66" t="str">
            <v>AMP</v>
          </cell>
          <cell r="D66" t="str">
            <v>면</v>
          </cell>
          <cell r="S66" t="str">
            <v>통내</v>
          </cell>
          <cell r="T66">
            <v>9</v>
          </cell>
        </row>
        <row r="67">
          <cell r="A67">
            <v>65</v>
          </cell>
          <cell r="B67" t="str">
            <v>스피커</v>
          </cell>
          <cell r="C67" t="str">
            <v>3W    천정형</v>
          </cell>
          <cell r="D67" t="str">
            <v>EA</v>
          </cell>
          <cell r="S67" t="str">
            <v>통내</v>
          </cell>
          <cell r="T67">
            <v>0.45</v>
          </cell>
        </row>
        <row r="68">
          <cell r="A68">
            <v>66</v>
          </cell>
          <cell r="B68" t="str">
            <v>스피커</v>
          </cell>
          <cell r="C68" t="str">
            <v>3W    벽부형</v>
          </cell>
          <cell r="D68" t="str">
            <v>EA</v>
          </cell>
          <cell r="S68" t="str">
            <v>통내</v>
          </cell>
          <cell r="T68">
            <v>0.45</v>
          </cell>
        </row>
        <row r="69">
          <cell r="A69">
            <v>67</v>
          </cell>
          <cell r="B69" t="str">
            <v>스피커</v>
          </cell>
          <cell r="C69" t="str">
            <v>20W옥외칼럼형</v>
          </cell>
          <cell r="D69" t="str">
            <v>EA</v>
          </cell>
          <cell r="S69" t="str">
            <v>통내</v>
          </cell>
          <cell r="T69">
            <v>1</v>
          </cell>
        </row>
        <row r="70">
          <cell r="A70">
            <v>68</v>
          </cell>
          <cell r="B70" t="str">
            <v>인터폰</v>
          </cell>
          <cell r="C70" t="str">
            <v>전자연립식20회로</v>
          </cell>
          <cell r="D70" t="str">
            <v>EA</v>
          </cell>
          <cell r="S70" t="str">
            <v>통내</v>
          </cell>
          <cell r="T70">
            <v>1</v>
          </cell>
          <cell r="U70" t="str">
            <v>통설</v>
          </cell>
          <cell r="V70">
            <v>2</v>
          </cell>
        </row>
        <row r="71">
          <cell r="A71">
            <v>69</v>
          </cell>
          <cell r="B71" t="str">
            <v>감지기</v>
          </cell>
          <cell r="C71" t="str">
            <v>차동식 스포트감지기2종</v>
          </cell>
          <cell r="D71" t="str">
            <v>EA</v>
          </cell>
          <cell r="S71" t="str">
            <v>내선</v>
          </cell>
          <cell r="T71">
            <v>0.14300000000000002</v>
          </cell>
        </row>
        <row r="72">
          <cell r="A72">
            <v>70</v>
          </cell>
          <cell r="B72" t="str">
            <v>감지기</v>
          </cell>
          <cell r="C72" t="str">
            <v>광전식 연감지기2종</v>
          </cell>
          <cell r="D72" t="str">
            <v>EA</v>
          </cell>
          <cell r="S72" t="str">
            <v>내선</v>
          </cell>
          <cell r="T72">
            <v>0.14300000000000002</v>
          </cell>
        </row>
        <row r="73">
          <cell r="A73">
            <v>71</v>
          </cell>
          <cell r="B73" t="str">
            <v>감지기</v>
          </cell>
          <cell r="C73" t="str">
            <v>정온식감지기</v>
          </cell>
          <cell r="D73" t="str">
            <v>EA</v>
          </cell>
          <cell r="S73" t="str">
            <v>내선</v>
          </cell>
          <cell r="T73">
            <v>0.14300000000000002</v>
          </cell>
        </row>
        <row r="74">
          <cell r="A74">
            <v>72</v>
          </cell>
          <cell r="B74" t="str">
            <v>유도등</v>
          </cell>
          <cell r="C74" t="str">
            <v>통로유도등</v>
          </cell>
          <cell r="D74" t="str">
            <v>EA</v>
          </cell>
          <cell r="S74" t="str">
            <v>내선</v>
          </cell>
          <cell r="T74">
            <v>0.79500000000000004</v>
          </cell>
        </row>
        <row r="75">
          <cell r="A75">
            <v>73</v>
          </cell>
          <cell r="B75" t="str">
            <v>유도등</v>
          </cell>
          <cell r="C75" t="str">
            <v>피난구유도등</v>
          </cell>
          <cell r="D75" t="str">
            <v>EA</v>
          </cell>
          <cell r="S75" t="str">
            <v>내선</v>
          </cell>
          <cell r="T75">
            <v>0.13500000000000001</v>
          </cell>
        </row>
        <row r="76">
          <cell r="A76">
            <v>74</v>
          </cell>
          <cell r="B76" t="str">
            <v>수동발신기</v>
          </cell>
          <cell r="D76" t="str">
            <v>set</v>
          </cell>
          <cell r="S76" t="str">
            <v>내선</v>
          </cell>
          <cell r="T76">
            <v>0.3</v>
          </cell>
        </row>
        <row r="77">
          <cell r="A77">
            <v>75</v>
          </cell>
          <cell r="B77" t="str">
            <v>수신반</v>
          </cell>
          <cell r="C77" t="str">
            <v>P형1급   10회로용</v>
          </cell>
          <cell r="D77" t="str">
            <v>set</v>
          </cell>
          <cell r="S77" t="str">
            <v>내선</v>
          </cell>
          <cell r="T77">
            <v>9</v>
          </cell>
        </row>
        <row r="78">
          <cell r="A78">
            <v>101</v>
          </cell>
          <cell r="B78" t="str">
            <v>전선관</v>
          </cell>
          <cell r="C78" t="str">
            <v>ELPφ30</v>
          </cell>
          <cell r="D78" t="str">
            <v>m</v>
          </cell>
          <cell r="U78" t="str">
            <v>배전</v>
          </cell>
          <cell r="V78">
            <v>1.2E-2</v>
          </cell>
          <cell r="W78" t="str">
            <v>보인</v>
          </cell>
          <cell r="X78">
            <v>2.9000000000000001E-2</v>
          </cell>
        </row>
        <row r="79">
          <cell r="A79">
            <v>102</v>
          </cell>
          <cell r="B79" t="str">
            <v xml:space="preserve"> 케이블</v>
          </cell>
          <cell r="C79" t="str">
            <v>CV   2.0sq/2C</v>
          </cell>
          <cell r="D79" t="str">
            <v>m</v>
          </cell>
          <cell r="S79" t="str">
            <v>저케</v>
          </cell>
          <cell r="T79">
            <v>1.4E-2</v>
          </cell>
        </row>
        <row r="80">
          <cell r="A80">
            <v>103</v>
          </cell>
          <cell r="B80" t="str">
            <v xml:space="preserve"> 케이블</v>
          </cell>
          <cell r="C80" t="str">
            <v>CV     3.5sq/3C</v>
          </cell>
          <cell r="D80" t="str">
            <v>m</v>
          </cell>
          <cell r="S80" t="str">
            <v>저케</v>
          </cell>
          <cell r="T80">
            <v>2.1999999999999999E-2</v>
          </cell>
        </row>
      </sheetData>
      <sheetData sheetId="1">
        <row r="3"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8</v>
          </cell>
          <cell r="K3">
            <v>9</v>
          </cell>
          <cell r="L3">
            <v>11</v>
          </cell>
          <cell r="M3">
            <v>12</v>
          </cell>
          <cell r="N3">
            <v>13</v>
          </cell>
          <cell r="O3">
            <v>22</v>
          </cell>
          <cell r="P3">
            <v>23</v>
          </cell>
          <cell r="Q3">
            <v>24</v>
          </cell>
          <cell r="R3">
            <v>16</v>
          </cell>
          <cell r="S3">
            <v>26</v>
          </cell>
          <cell r="T3">
            <v>27</v>
          </cell>
          <cell r="U3">
            <v>28</v>
          </cell>
          <cell r="V3">
            <v>29</v>
          </cell>
          <cell r="W3">
            <v>30</v>
          </cell>
          <cell r="X3">
            <v>32</v>
          </cell>
          <cell r="Y3">
            <v>33</v>
          </cell>
          <cell r="Z3">
            <v>35</v>
          </cell>
          <cell r="AA3">
            <v>36</v>
          </cell>
          <cell r="AB3">
            <v>37</v>
          </cell>
          <cell r="AC3">
            <v>38</v>
          </cell>
          <cell r="AD3">
            <v>39</v>
          </cell>
          <cell r="AE3">
            <v>41</v>
          </cell>
          <cell r="AF3">
            <v>43</v>
          </cell>
          <cell r="AG3">
            <v>46</v>
          </cell>
          <cell r="AH3">
            <v>48</v>
          </cell>
          <cell r="AI3">
            <v>50</v>
          </cell>
          <cell r="AJ3">
            <v>51</v>
          </cell>
          <cell r="AK3">
            <v>53</v>
          </cell>
          <cell r="AL3">
            <v>55</v>
          </cell>
          <cell r="AM3">
            <v>57</v>
          </cell>
          <cell r="AN3">
            <v>60</v>
          </cell>
          <cell r="AO3">
            <v>62</v>
          </cell>
          <cell r="AP3">
            <v>65</v>
          </cell>
          <cell r="AQ3">
            <v>66</v>
          </cell>
          <cell r="AR3">
            <v>67</v>
          </cell>
          <cell r="AS3">
            <v>68</v>
          </cell>
        </row>
        <row r="4">
          <cell r="F4" t="str">
            <v>전선관</v>
          </cell>
          <cell r="J4" t="str">
            <v>노말 밴드</v>
          </cell>
          <cell r="L4" t="str">
            <v>전선 및 케이블</v>
          </cell>
          <cell r="S4" t="str">
            <v>Outlet Box</v>
          </cell>
          <cell r="W4" t="str">
            <v xml:space="preserve"> 콘  센  트 </v>
          </cell>
          <cell r="AD4" t="str">
            <v>텀블러SW</v>
          </cell>
          <cell r="AI4" t="str">
            <v xml:space="preserve">            전        등</v>
          </cell>
          <cell r="AN4" t="str">
            <v>Flex.</v>
          </cell>
          <cell r="AO4" t="str">
            <v>Flex.Con.</v>
          </cell>
          <cell r="AP4" t="str">
            <v>스피커</v>
          </cell>
          <cell r="AS4" t="str">
            <v>인터폰</v>
          </cell>
        </row>
        <row r="5">
          <cell r="F5" t="str">
            <v>HI-PVC  16C</v>
          </cell>
          <cell r="G5" t="str">
            <v>HI-PVC  22C</v>
          </cell>
          <cell r="H5" t="str">
            <v>HI-PVC  28C</v>
          </cell>
          <cell r="I5" t="str">
            <v>HI-PVC  36C</v>
          </cell>
          <cell r="J5" t="str">
            <v>HI-PVC  28C</v>
          </cell>
          <cell r="K5" t="str">
            <v>HI-PVC  36C</v>
          </cell>
          <cell r="L5" t="str">
            <v>IV   2.0</v>
          </cell>
          <cell r="M5" t="str">
            <v>IV   5.5sq</v>
          </cell>
          <cell r="N5" t="str">
            <v>GV   2.0sq</v>
          </cell>
          <cell r="O5" t="str">
            <v>CPEV 0.65/10P</v>
          </cell>
          <cell r="P5" t="str">
            <v>CPEV 0.65/20P</v>
          </cell>
          <cell r="Q5" t="str">
            <v>CVV2.0sq/3C</v>
          </cell>
          <cell r="R5" t="str">
            <v>HIV1.6</v>
          </cell>
          <cell r="S5" t="str">
            <v>4각 천정</v>
          </cell>
          <cell r="T5" t="str">
            <v>4각벽부</v>
          </cell>
          <cell r="U5" t="str">
            <v xml:space="preserve">  8 각</v>
          </cell>
          <cell r="V5" t="str">
            <v>SW</v>
          </cell>
          <cell r="W5" t="str">
            <v>1구용</v>
          </cell>
          <cell r="X5" t="str">
            <v>1구방수</v>
          </cell>
          <cell r="Y5" t="str">
            <v>2구용</v>
          </cell>
          <cell r="Z5" t="str">
            <v>에어컨용</v>
          </cell>
          <cell r="AA5" t="str">
            <v>FAN용</v>
          </cell>
          <cell r="AB5" t="str">
            <v>3P320A</v>
          </cell>
          <cell r="AC5" t="str">
            <v>전화용</v>
          </cell>
          <cell r="AD5" t="str">
            <v>1로  1구</v>
          </cell>
          <cell r="AE5" t="str">
            <v>1로  2구</v>
          </cell>
          <cell r="AF5" t="str">
            <v>1로  3구</v>
          </cell>
          <cell r="AG5" t="str">
            <v>IL-60W</v>
          </cell>
          <cell r="AH5" t="str">
            <v>비상등</v>
          </cell>
          <cell r="AI5" t="str">
            <v>FL 2/20매입</v>
          </cell>
          <cell r="AJ5" t="str">
            <v>FL 2/40매입</v>
          </cell>
          <cell r="AK5" t="str">
            <v>FL 2/40펜던트</v>
          </cell>
          <cell r="AL5" t="str">
            <v>MH 250W천정형</v>
          </cell>
          <cell r="AM5" t="str">
            <v>MH 175W벽부형</v>
          </cell>
          <cell r="AN5" t="str">
            <v>제1종 16C</v>
          </cell>
          <cell r="AO5" t="str">
            <v>제1종 16C</v>
          </cell>
          <cell r="AP5" t="str">
            <v>3W    천정형</v>
          </cell>
          <cell r="AQ5" t="str">
            <v>3W    벽부형</v>
          </cell>
          <cell r="AR5" t="str">
            <v>20W옥외칼럼형</v>
          </cell>
          <cell r="AS5" t="str">
            <v>상호식20회로</v>
          </cell>
        </row>
        <row r="6">
          <cell r="F6">
            <v>56</v>
          </cell>
          <cell r="S6">
            <v>2</v>
          </cell>
          <cell r="U6">
            <v>14</v>
          </cell>
          <cell r="V6">
            <v>2</v>
          </cell>
          <cell r="AD6">
            <v>1</v>
          </cell>
          <cell r="AF6">
            <v>1</v>
          </cell>
          <cell r="AG6">
            <v>2</v>
          </cell>
          <cell r="AK6">
            <v>14</v>
          </cell>
        </row>
        <row r="7">
          <cell r="G7">
            <v>18.5</v>
          </cell>
        </row>
        <row r="8">
          <cell r="L8">
            <v>226.2</v>
          </cell>
        </row>
        <row r="9">
          <cell r="F9">
            <v>43</v>
          </cell>
          <cell r="T9">
            <v>2</v>
          </cell>
          <cell r="Y9">
            <v>2</v>
          </cell>
        </row>
        <row r="10">
          <cell r="M10">
            <v>92.4</v>
          </cell>
          <cell r="N10">
            <v>46.2</v>
          </cell>
        </row>
        <row r="11">
          <cell r="F11">
            <v>25.6</v>
          </cell>
          <cell r="S11">
            <v>1</v>
          </cell>
          <cell r="U11">
            <v>7</v>
          </cell>
          <cell r="V11">
            <v>1</v>
          </cell>
          <cell r="AE11">
            <v>1</v>
          </cell>
          <cell r="AL11">
            <v>8</v>
          </cell>
        </row>
        <row r="12">
          <cell r="F12">
            <v>48.2</v>
          </cell>
        </row>
        <row r="13">
          <cell r="L13">
            <v>58.800000000000004</v>
          </cell>
        </row>
        <row r="14">
          <cell r="L14">
            <v>153.60000000000002</v>
          </cell>
        </row>
        <row r="15">
          <cell r="F15">
            <v>66</v>
          </cell>
          <cell r="U15">
            <v>14</v>
          </cell>
          <cell r="V15">
            <v>6</v>
          </cell>
          <cell r="AA15">
            <v>4</v>
          </cell>
          <cell r="AE15">
            <v>2</v>
          </cell>
          <cell r="AK15">
            <v>14</v>
          </cell>
        </row>
        <row r="16">
          <cell r="F16">
            <v>29</v>
          </cell>
        </row>
        <row r="17">
          <cell r="G17">
            <v>4.5</v>
          </cell>
        </row>
        <row r="18">
          <cell r="G18">
            <v>6</v>
          </cell>
        </row>
        <row r="19">
          <cell r="G19">
            <v>9</v>
          </cell>
        </row>
        <row r="20">
          <cell r="L20">
            <v>145.6</v>
          </cell>
        </row>
        <row r="21">
          <cell r="L21">
            <v>90.6</v>
          </cell>
        </row>
        <row r="22">
          <cell r="L22">
            <v>20.399999999999999</v>
          </cell>
        </row>
        <row r="23">
          <cell r="L23">
            <v>30.5</v>
          </cell>
        </row>
        <row r="24">
          <cell r="L24">
            <v>61.199999999999996</v>
          </cell>
        </row>
        <row r="25">
          <cell r="F25">
            <v>81.3</v>
          </cell>
          <cell r="T25">
            <v>4</v>
          </cell>
          <cell r="Y25">
            <v>4</v>
          </cell>
        </row>
        <row r="26">
          <cell r="M26">
            <v>171.4</v>
          </cell>
          <cell r="N26">
            <v>85.7</v>
          </cell>
        </row>
        <row r="27">
          <cell r="F27">
            <v>24.6</v>
          </cell>
          <cell r="S27">
            <v>2</v>
          </cell>
          <cell r="U27">
            <v>4</v>
          </cell>
          <cell r="V27">
            <v>7</v>
          </cell>
          <cell r="AA27">
            <v>3</v>
          </cell>
          <cell r="AD27">
            <v>1</v>
          </cell>
          <cell r="AE27">
            <v>3</v>
          </cell>
          <cell r="AI27">
            <v>2</v>
          </cell>
          <cell r="AJ27">
            <v>4</v>
          </cell>
          <cell r="AN27">
            <v>12</v>
          </cell>
          <cell r="AO27">
            <v>12</v>
          </cell>
        </row>
        <row r="28">
          <cell r="F28">
            <v>28.799999999999997</v>
          </cell>
        </row>
        <row r="29">
          <cell r="L29">
            <v>84.4</v>
          </cell>
        </row>
        <row r="30">
          <cell r="L30">
            <v>97.199999999999989</v>
          </cell>
        </row>
        <row r="31">
          <cell r="F31">
            <v>70.099999999999994</v>
          </cell>
          <cell r="S31">
            <v>2</v>
          </cell>
          <cell r="U31">
            <v>34</v>
          </cell>
          <cell r="V31">
            <v>2</v>
          </cell>
          <cell r="AF31">
            <v>2</v>
          </cell>
          <cell r="AJ31">
            <v>36</v>
          </cell>
          <cell r="AN31">
            <v>72</v>
          </cell>
          <cell r="AO31">
            <v>72</v>
          </cell>
        </row>
        <row r="32">
          <cell r="F32">
            <v>7.9</v>
          </cell>
        </row>
        <row r="33">
          <cell r="G33">
            <v>9.6999999999999993</v>
          </cell>
        </row>
        <row r="34">
          <cell r="L34">
            <v>325.39999999999998</v>
          </cell>
        </row>
        <row r="35">
          <cell r="L35">
            <v>30.900000000000002</v>
          </cell>
        </row>
        <row r="36">
          <cell r="L36">
            <v>46</v>
          </cell>
        </row>
        <row r="37">
          <cell r="F37">
            <v>150.6</v>
          </cell>
          <cell r="S37">
            <v>5</v>
          </cell>
          <cell r="T37">
            <v>4</v>
          </cell>
          <cell r="U37">
            <v>53</v>
          </cell>
          <cell r="V37">
            <v>3</v>
          </cell>
          <cell r="AD37">
            <v>1</v>
          </cell>
          <cell r="AF37">
            <v>2</v>
          </cell>
          <cell r="AH37">
            <v>4</v>
          </cell>
          <cell r="AJ37">
            <v>58</v>
          </cell>
          <cell r="AN37">
            <v>116</v>
          </cell>
          <cell r="AO37">
            <v>116</v>
          </cell>
        </row>
        <row r="38">
          <cell r="F38">
            <v>6</v>
          </cell>
        </row>
        <row r="39">
          <cell r="G39">
            <v>5.5</v>
          </cell>
        </row>
        <row r="40">
          <cell r="G40">
            <v>3</v>
          </cell>
        </row>
        <row r="41">
          <cell r="H41">
            <v>10.199999999999999</v>
          </cell>
          <cell r="J41">
            <v>1</v>
          </cell>
        </row>
        <row r="42">
          <cell r="L42">
            <v>602.79999999999995</v>
          </cell>
        </row>
        <row r="43">
          <cell r="L43">
            <v>21.6</v>
          </cell>
        </row>
        <row r="44">
          <cell r="L44">
            <v>26.8</v>
          </cell>
        </row>
        <row r="45">
          <cell r="L45">
            <v>18</v>
          </cell>
        </row>
        <row r="46">
          <cell r="L46">
            <v>96</v>
          </cell>
        </row>
        <row r="47">
          <cell r="F47">
            <v>62.5</v>
          </cell>
          <cell r="T47">
            <v>7</v>
          </cell>
          <cell r="Y47">
            <v>5</v>
          </cell>
          <cell r="Z47">
            <v>2</v>
          </cell>
        </row>
        <row r="48">
          <cell r="M48">
            <v>136.80000000000001</v>
          </cell>
          <cell r="N48">
            <v>68.400000000000006</v>
          </cell>
        </row>
        <row r="49">
          <cell r="F49">
            <v>77</v>
          </cell>
          <cell r="T49">
            <v>6</v>
          </cell>
          <cell r="Y49">
            <v>6</v>
          </cell>
        </row>
        <row r="50">
          <cell r="M50">
            <v>164.6</v>
          </cell>
          <cell r="N50">
            <v>82.3</v>
          </cell>
        </row>
        <row r="51">
          <cell r="F51">
            <v>22</v>
          </cell>
          <cell r="T51">
            <v>2</v>
          </cell>
          <cell r="W51">
            <v>2</v>
          </cell>
        </row>
        <row r="52">
          <cell r="M52">
            <v>49.8</v>
          </cell>
          <cell r="N52">
            <v>24.9</v>
          </cell>
        </row>
        <row r="53">
          <cell r="F53">
            <v>19</v>
          </cell>
          <cell r="T53">
            <v>3</v>
          </cell>
          <cell r="W53">
            <v>1</v>
          </cell>
          <cell r="X53">
            <v>2</v>
          </cell>
        </row>
        <row r="54">
          <cell r="M54">
            <v>45</v>
          </cell>
          <cell r="N54">
            <v>22.5</v>
          </cell>
        </row>
        <row r="55">
          <cell r="G55">
            <v>16.5</v>
          </cell>
          <cell r="T55">
            <v>1</v>
          </cell>
          <cell r="AB55">
            <v>1</v>
          </cell>
        </row>
        <row r="56">
          <cell r="M56">
            <v>56.400000000000006</v>
          </cell>
          <cell r="N56">
            <v>18.8</v>
          </cell>
        </row>
        <row r="57">
          <cell r="H57">
            <v>22</v>
          </cell>
        </row>
        <row r="58">
          <cell r="M58">
            <v>104</v>
          </cell>
          <cell r="N58">
            <v>26</v>
          </cell>
        </row>
        <row r="59">
          <cell r="F59">
            <v>5</v>
          </cell>
          <cell r="T59">
            <v>1</v>
          </cell>
          <cell r="AQ59">
            <v>1</v>
          </cell>
        </row>
        <row r="60">
          <cell r="R60">
            <v>16.799999999999997</v>
          </cell>
        </row>
        <row r="61">
          <cell r="F61">
            <v>34.4</v>
          </cell>
          <cell r="T61">
            <v>2</v>
          </cell>
          <cell r="AQ61">
            <v>2</v>
          </cell>
        </row>
        <row r="62">
          <cell r="R62">
            <v>106.80000000000001</v>
          </cell>
        </row>
        <row r="63">
          <cell r="F63">
            <v>52</v>
          </cell>
          <cell r="T63">
            <v>1</v>
          </cell>
          <cell r="U63">
            <v>5</v>
          </cell>
          <cell r="AP63">
            <v>5</v>
          </cell>
          <cell r="AQ63">
            <v>1</v>
          </cell>
        </row>
        <row r="64">
          <cell r="R64">
            <v>171.89999999999998</v>
          </cell>
        </row>
        <row r="65">
          <cell r="F65">
            <v>24.5</v>
          </cell>
        </row>
        <row r="66">
          <cell r="Q66">
            <v>26.5</v>
          </cell>
        </row>
        <row r="67">
          <cell r="G67">
            <v>24.5</v>
          </cell>
        </row>
        <row r="68">
          <cell r="Q68">
            <v>26.5</v>
          </cell>
        </row>
        <row r="69">
          <cell r="O69">
            <v>26.5</v>
          </cell>
        </row>
        <row r="71">
          <cell r="G71">
            <v>31.5</v>
          </cell>
          <cell r="T71">
            <v>2</v>
          </cell>
          <cell r="V71">
            <v>1</v>
          </cell>
          <cell r="AC71">
            <v>3</v>
          </cell>
        </row>
        <row r="72">
          <cell r="O72">
            <v>32.700000000000003</v>
          </cell>
        </row>
        <row r="73">
          <cell r="G73">
            <v>9.5</v>
          </cell>
        </row>
        <row r="74">
          <cell r="O74">
            <v>11.5</v>
          </cell>
        </row>
        <row r="76">
          <cell r="G76">
            <v>31.5</v>
          </cell>
          <cell r="T76">
            <v>2</v>
          </cell>
          <cell r="V76">
            <v>1</v>
          </cell>
          <cell r="AS76">
            <v>1</v>
          </cell>
        </row>
        <row r="77">
          <cell r="P77">
            <v>32.700000000000003</v>
          </cell>
        </row>
        <row r="78">
          <cell r="I78">
            <v>9.5</v>
          </cell>
          <cell r="K78">
            <v>3</v>
          </cell>
        </row>
        <row r="79">
          <cell r="P79">
            <v>23</v>
          </cell>
        </row>
        <row r="80">
          <cell r="F80">
            <v>389</v>
          </cell>
          <cell r="G80">
            <v>70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787</v>
          </cell>
          <cell r="M80">
            <v>264</v>
          </cell>
          <cell r="N80">
            <v>132</v>
          </cell>
          <cell r="O80">
            <v>0</v>
          </cell>
          <cell r="P80">
            <v>33</v>
          </cell>
          <cell r="Q80">
            <v>0</v>
          </cell>
          <cell r="R80">
            <v>124</v>
          </cell>
          <cell r="S80">
            <v>3</v>
          </cell>
          <cell r="T80">
            <v>11</v>
          </cell>
          <cell r="U80">
            <v>35</v>
          </cell>
          <cell r="V80">
            <v>10</v>
          </cell>
          <cell r="W80">
            <v>0</v>
          </cell>
          <cell r="X80">
            <v>0</v>
          </cell>
          <cell r="Y80">
            <v>6</v>
          </cell>
          <cell r="Z80">
            <v>0</v>
          </cell>
          <cell r="AA80">
            <v>4</v>
          </cell>
          <cell r="AB80">
            <v>0</v>
          </cell>
          <cell r="AC80">
            <v>0</v>
          </cell>
          <cell r="AD80">
            <v>1</v>
          </cell>
          <cell r="AE80">
            <v>3</v>
          </cell>
          <cell r="AF80">
            <v>1</v>
          </cell>
          <cell r="AG80">
            <v>2</v>
          </cell>
          <cell r="AH80">
            <v>0</v>
          </cell>
          <cell r="AI80">
            <v>0</v>
          </cell>
          <cell r="AJ80">
            <v>0</v>
          </cell>
          <cell r="AK80">
            <v>28</v>
          </cell>
          <cell r="AL80">
            <v>8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3</v>
          </cell>
          <cell r="AR80">
            <v>0</v>
          </cell>
          <cell r="AS80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개요상세"/>
      <sheetName val="표지"/>
      <sheetName val="산출내역1"/>
      <sheetName val="원가(갑지)"/>
      <sheetName val="원가계산요약"/>
      <sheetName val="원가계산서"/>
      <sheetName val="일위대가표(수목최종)"/>
      <sheetName val="수목수량집계표"/>
      <sheetName val="잔디면적"/>
      <sheetName val="시설물수량집계표"/>
      <sheetName val="품질관리,직영비"/>
      <sheetName val="일위대가표(시설상위)"/>
      <sheetName val="일위대가표(시설하위)"/>
      <sheetName val="기본단가표"/>
      <sheetName val="일위대가표(분수)"/>
      <sheetName val="단가산출"/>
      <sheetName val="중기산출(최종)"/>
      <sheetName val="일위대가표(유지관리)"/>
      <sheetName val="가로수수량집계표(1차조경)"/>
      <sheetName val="가로수객토집계표(1차조경)"/>
      <sheetName val="가로수객토집계표(구미전체)"/>
      <sheetName val="가로수수량집계표(구미전체)"/>
      <sheetName val="마운딩수량계산서"/>
      <sheetName val="2호공원 계획고토량"/>
      <sheetName val="토공유용계획"/>
      <sheetName val="일위추가(볼라드)"/>
      <sheetName val="개요(낙찰율)"/>
      <sheetName val="개요상세(낙찰율)"/>
      <sheetName val="개요(총공사비낙찰율)"/>
      <sheetName val="자재단가"/>
      <sheetName val="여과지동"/>
      <sheetName val="기초자료"/>
      <sheetName val="시화점실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K6">
            <v>40922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설계설명서"/>
      <sheetName val="변경설계설명서 (2)"/>
      <sheetName val="이전2단계산출내역서"/>
      <sheetName val="총괄"/>
      <sheetName val="개요"/>
      <sheetName val="개략공사비"/>
      <sheetName val="총괄수량집계"/>
      <sheetName val="개요상세"/>
      <sheetName val="표지"/>
      <sheetName val="공정예정표"/>
      <sheetName val="총괄집계표"/>
      <sheetName val="산출내역서2"/>
      <sheetName val="산출내역서"/>
      <sheetName val="원가(갑)"/>
      <sheetName val="원가1"/>
      <sheetName val="원가2"/>
      <sheetName val="수목목록"/>
      <sheetName val="식재하위"/>
      <sheetName val="일위(이식식재)"/>
      <sheetName val="기초,포장,철거,관리목록"/>
      <sheetName val="시설,관리하위"/>
      <sheetName val="일위(포장,우배수)"/>
      <sheetName val="광섬유"/>
      <sheetName val="단가조사"/>
      <sheetName val="시설"/>
      <sheetName val="일위(시설)"/>
      <sheetName val="단산목록(L)"/>
      <sheetName val="단가산출(L)"/>
      <sheetName val="이식수상하차"/>
      <sheetName val="이식수운반"/>
      <sheetName val="단산목록(C)"/>
      <sheetName val="단가산출(C)"/>
      <sheetName val="중기목록"/>
      <sheetName val="중기사용"/>
      <sheetName val="기본단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HMEN"/>
      <sheetName val="#REF"/>
      <sheetName val="일위목록"/>
      <sheetName val="기초단가"/>
      <sheetName val="원형1호맨홀토공수량"/>
      <sheetName val="청주(철골발주의뢰서)"/>
      <sheetName val="터파기및재료"/>
      <sheetName val="견적"/>
      <sheetName val="6. 안전관리비"/>
      <sheetName val="5. 현장관리비(new) "/>
      <sheetName val="#2_일위대가목록"/>
      <sheetName val="FACTOR"/>
      <sheetName val="공사비산출내역"/>
      <sheetName val="sheet1"/>
      <sheetName val="환율change"/>
      <sheetName val="일위(시설)"/>
      <sheetName val="교통대책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"/>
      <sheetName val="수정내역"/>
      <sheetName val="일위대가표"/>
      <sheetName val="일위대가"/>
      <sheetName val="실행내역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내역"/>
      <sheetName val="#REF"/>
      <sheetName val="3BL공동구 수량"/>
      <sheetName val="기본일위"/>
      <sheetName val="J直材4"/>
      <sheetName val="I一般比"/>
      <sheetName val="골재산출"/>
      <sheetName val="조명율표"/>
      <sheetName val="재료"/>
      <sheetName val="현장"/>
      <sheetName val="MAIN_TABLE"/>
      <sheetName val="CTEMCOST"/>
      <sheetName val="예산M11A"/>
      <sheetName val="기초자료"/>
      <sheetName val="공사비총괄표"/>
      <sheetName val="백암비스타내역"/>
      <sheetName val="5공철탑검토표"/>
      <sheetName val="4공철탑검토"/>
      <sheetName val="교통대책내역"/>
      <sheetName val="출자한도"/>
      <sheetName val="건축내역"/>
      <sheetName val="101동"/>
      <sheetName val="2000년1차"/>
      <sheetName val="2000전체분"/>
      <sheetName val="일대-1"/>
      <sheetName val="KKK"/>
      <sheetName val="공사개요(서광주)"/>
      <sheetName val="식재인부"/>
      <sheetName val="단가조사"/>
      <sheetName val="설직재-1"/>
      <sheetName val="기본단가표"/>
      <sheetName val="영창26"/>
      <sheetName val="일위대가목차"/>
      <sheetName val="N賃率-職"/>
      <sheetName val="요율"/>
      <sheetName val="본공사"/>
      <sheetName val="적용토목"/>
      <sheetName val="갑지"/>
      <sheetName val="본체"/>
      <sheetName val="자료"/>
      <sheetName val="총괄표"/>
      <sheetName val="대공종"/>
      <sheetName val="단중표"/>
      <sheetName val="설계서"/>
      <sheetName val="AIR SHOWER(3인용)"/>
      <sheetName val="수량산출"/>
      <sheetName val="산출내역서"/>
      <sheetName val="산근"/>
      <sheetName val="산출근거"/>
      <sheetName val="철탑공사"/>
      <sheetName val="차수공개요"/>
      <sheetName val="경산"/>
      <sheetName val="Customer Databas"/>
      <sheetName val="금액내역서"/>
      <sheetName val="노임"/>
      <sheetName val="교각별철근수량집계표"/>
      <sheetName val="당초"/>
      <sheetName val="실행"/>
      <sheetName val="스포회원매출"/>
      <sheetName val="위생설비"/>
      <sheetName val="토공(우물통,기타) "/>
      <sheetName val="원가계산서"/>
      <sheetName val="노무비"/>
      <sheetName val="식생블럭단위수량"/>
      <sheetName val="노임,재료비"/>
      <sheetName val="LF자재단가"/>
      <sheetName val="기초내역서"/>
      <sheetName val="대가목록표"/>
      <sheetName val="단가산출"/>
      <sheetName val="갑지(추정)"/>
      <sheetName val="예산"/>
      <sheetName val="지질조사"/>
      <sheetName val="코드표"/>
      <sheetName val="재료비노무비"/>
      <sheetName val="물가자료"/>
      <sheetName val="6PILE  (돌출)"/>
      <sheetName val="asd"/>
      <sheetName val="NYS"/>
      <sheetName val="특외대"/>
      <sheetName val="중기"/>
      <sheetName val="철거산출근거"/>
      <sheetName val="자재단가"/>
      <sheetName val="교수설계"/>
      <sheetName val="96정변2"/>
      <sheetName val="부대내역"/>
      <sheetName val=" HIT-&gt;HMC 견적(3900)"/>
      <sheetName val="일위(철거)"/>
      <sheetName val="토공 total"/>
      <sheetName val="공사직종별노임"/>
      <sheetName val="첨부1"/>
      <sheetName val="Sheet5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기술부대조건"/>
      <sheetName val="RE9604"/>
      <sheetName val="102역사"/>
      <sheetName val="내역(원안-대안)"/>
      <sheetName val="목록"/>
      <sheetName val="원가 (2)"/>
      <sheetName val="설_(3)"/>
      <sheetName val="설_(2)"/>
      <sheetName val="3BL공동구_수량"/>
      <sheetName val="지하"/>
      <sheetName val="도급기성"/>
      <sheetName val="설비단가표"/>
      <sheetName val="데이타"/>
      <sheetName val="DATA"/>
      <sheetName val="LEGEND"/>
      <sheetName val="오수공수량집계표"/>
      <sheetName val="Sheet6"/>
      <sheetName val="연부97-1"/>
      <sheetName val="조건표"/>
      <sheetName val="자갈,시멘트,모래산출"/>
      <sheetName val="48전력선로일위"/>
      <sheetName val="단가표"/>
      <sheetName val="1.설계조건"/>
      <sheetName val="율촌법률사무소2내역"/>
      <sheetName val="제작비추산총괄표"/>
      <sheetName val="갑"/>
      <sheetName val="사다리"/>
      <sheetName val="CIVIL4"/>
      <sheetName val="견적"/>
      <sheetName val="아파트건축"/>
      <sheetName val="세골재  T2 변경 현황"/>
      <sheetName val="기계경비(시간당)"/>
      <sheetName val="공통가설공사"/>
      <sheetName val="내역서2안"/>
      <sheetName val="Baby일위대가"/>
      <sheetName val="을지"/>
      <sheetName val="물량표"/>
      <sheetName val="부하자료"/>
      <sheetName val="당진1,2호기전선관설치및접지4차공사내역서-을지"/>
      <sheetName val="조명시설"/>
      <sheetName val="원가서"/>
      <sheetName val="조경일람"/>
      <sheetName val="입찰안"/>
      <sheetName val="표지"/>
      <sheetName val="견적서"/>
      <sheetName val="산출-설비"/>
      <sheetName val="국내"/>
      <sheetName val="내역서 제출"/>
      <sheetName val="기계공사비집계(원안)"/>
      <sheetName val="2000년 공정표"/>
      <sheetName val="단"/>
      <sheetName val="대치판정"/>
      <sheetName val="토공집계표"/>
      <sheetName val="일위대가1"/>
      <sheetName val="데리네이타현황"/>
      <sheetName val="DATE"/>
      <sheetName val="본체철근표"/>
      <sheetName val="노무,재료"/>
      <sheetName val="guard(mac)"/>
      <sheetName val="시설물기초"/>
      <sheetName val=" 냉각수펌프"/>
      <sheetName val="AHU집계"/>
      <sheetName val="물량입력"/>
      <sheetName val="200"/>
      <sheetName val="6호기"/>
      <sheetName val="부대공Ⅱ"/>
      <sheetName val="내역서(중수)"/>
      <sheetName val="카메라"/>
      <sheetName val="찍기"/>
      <sheetName val="토공"/>
      <sheetName val="터파기및재료"/>
      <sheetName val="배수내역"/>
      <sheetName val="기흥하도용"/>
      <sheetName val="상가분양"/>
      <sheetName val="설계조건"/>
      <sheetName val="통합집계표"/>
      <sheetName val="공사착공계"/>
      <sheetName val="3본사"/>
      <sheetName val="간접1"/>
      <sheetName val="장비가동"/>
      <sheetName val="도급견적가"/>
      <sheetName val="전기일위목록"/>
      <sheetName val="공통가설"/>
      <sheetName val="금액집계"/>
      <sheetName val="001"/>
      <sheetName val="단위내역서"/>
      <sheetName val="공사개요"/>
      <sheetName val="단가비교표_공통1"/>
      <sheetName val="수주추정"/>
      <sheetName val="시멘트"/>
      <sheetName val="내역표지"/>
      <sheetName val="단가일람"/>
      <sheetName val="CAT_5"/>
      <sheetName val="유기공정"/>
      <sheetName val="갑지.을지"/>
      <sheetName val="실행철강하도"/>
      <sheetName val="BID"/>
      <sheetName val="일위대가(1)"/>
      <sheetName val="청주(철골발주의뢰서)"/>
      <sheetName val="sub"/>
      <sheetName val="반포2차"/>
      <sheetName val="하도급원가계산총괄표(식재)"/>
      <sheetName val="저"/>
      <sheetName val="직접공사비"/>
      <sheetName val="JUCKEYK"/>
      <sheetName val="Sheet7(ㅅ)"/>
      <sheetName val="일위"/>
      <sheetName val="ELEC"/>
      <sheetName val="9GNG운반"/>
      <sheetName val="약품공급2"/>
      <sheetName val="교각1"/>
      <sheetName val="E총15"/>
      <sheetName val="전기"/>
      <sheetName val="총수량집계표"/>
      <sheetName val="주beam"/>
      <sheetName val="인적사항"/>
      <sheetName val="단재적표"/>
      <sheetName val="설계"/>
      <sheetName val="내역서 "/>
      <sheetName val="공조기휀"/>
      <sheetName val="투찰가"/>
      <sheetName val="특별땅고르기"/>
      <sheetName val="1공구산출내역서"/>
      <sheetName val="민감도"/>
      <sheetName val="별표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갑지1"/>
      <sheetName val="전선 및 전선관"/>
      <sheetName val="역공종"/>
      <sheetName val="Customer_Databas"/>
      <sheetName val="토공_total"/>
      <sheetName val="_HIT-&gt;HMC_견적(3900)"/>
      <sheetName val="토공(우물통,기타)_"/>
      <sheetName val="AIR_SHOWER(3인용)"/>
      <sheetName val="노(97_1,97_9,98_1)"/>
      <sheetName val="6PILE__(돌출)"/>
      <sheetName val="원가_(2)"/>
      <sheetName val="적용단위길이"/>
      <sheetName val="피벗테이블데이터분석"/>
      <sheetName val="작성"/>
      <sheetName val="출력은 금물"/>
      <sheetName val="일위대가(건축)"/>
      <sheetName val="간접비"/>
      <sheetName val="품셈"/>
      <sheetName val="2000.05"/>
      <sheetName val="98지급계획"/>
      <sheetName val="기타 정보통신공사"/>
      <sheetName val="부대"/>
      <sheetName val="일위CODE"/>
      <sheetName val="gyun"/>
      <sheetName val="노 무 비"/>
      <sheetName val="N賃率_職"/>
      <sheetName val="예가표"/>
      <sheetName val="노무비 근거"/>
      <sheetName val="적용건축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내역서1"/>
      <sheetName val="INPUT"/>
      <sheetName val="계약서"/>
      <sheetName val="유림콘도"/>
      <sheetName val="철근중량"/>
      <sheetName val="제-노임"/>
      <sheetName val="제직재"/>
      <sheetName val="하이테콤직원"/>
      <sheetName val="전기내역"/>
      <sheetName val="총괄내역"/>
      <sheetName val="내역(설계)"/>
      <sheetName val="#3_일위대가목록"/>
      <sheetName val="단위단가"/>
      <sheetName val="세부내역서(전기)"/>
      <sheetName val="정거장 설계조건"/>
      <sheetName val="구성1"/>
      <sheetName val="구성2"/>
      <sheetName val="구성3"/>
      <sheetName val="구성4"/>
      <sheetName val="그림2"/>
      <sheetName val="내역서(기성청구)"/>
      <sheetName val="봉방동근생"/>
      <sheetName val="노무비단가"/>
      <sheetName val="내역관리1"/>
      <sheetName val="구의33고"/>
      <sheetName val="ITEM"/>
      <sheetName val="자료입력"/>
      <sheetName val="터널조도"/>
      <sheetName val="실행(1)"/>
      <sheetName val="원본"/>
      <sheetName val="백룡교차로"/>
      <sheetName val="산정교차로"/>
      <sheetName val="신영교차로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현장관리비"/>
      <sheetName val="날개벽수량표"/>
      <sheetName val="COST"/>
      <sheetName val="별표 "/>
      <sheetName val="3.2제조설비"/>
      <sheetName val="Inst."/>
      <sheetName val="01상노임"/>
      <sheetName val="직재"/>
      <sheetName val="개요"/>
      <sheetName val="노임단가(08.01)"/>
      <sheetName val="현장관리비참조"/>
      <sheetName val="자재표"/>
      <sheetName val="가락화장을지"/>
      <sheetName val="수량산출(생반)"/>
      <sheetName val="을"/>
      <sheetName val="접지수량"/>
      <sheetName val="제경비율"/>
      <sheetName val="기본가정"/>
      <sheetName val="건축원가"/>
      <sheetName val="일반전기C"/>
      <sheetName val="지점장"/>
      <sheetName val="그림"/>
      <sheetName val="손익분석"/>
      <sheetName val="구리토평1전기"/>
      <sheetName val="C.전기공사"/>
      <sheetName val="신우"/>
      <sheetName val="청도공장"/>
      <sheetName val="입력변수"/>
      <sheetName val="단가대비표 (3)"/>
      <sheetName val="청곡지선입력"/>
      <sheetName val="2공구산출내역"/>
      <sheetName val="20관리비율"/>
      <sheetName val="기초일위"/>
      <sheetName val="암거단위"/>
      <sheetName val="원가총괄"/>
      <sheetName val="재집"/>
      <sheetName val="Sheet1 (2)"/>
      <sheetName val="조명율"/>
      <sheetName val="Macro1"/>
      <sheetName val="내역서적용수량"/>
      <sheetName val="가도공"/>
      <sheetName val="변경내역(전체)"/>
      <sheetName val="공사입찰정보입력"/>
      <sheetName val="수량총괄"/>
      <sheetName val="산출0"/>
      <sheetName val="맨홀수량산출"/>
      <sheetName val="DB"/>
      <sheetName val="계측기"/>
      <sheetName val="전체"/>
      <sheetName val="단가 "/>
      <sheetName val="COVER"/>
      <sheetName val="ESCO개보수공사"/>
      <sheetName val="DATA테이블1 (2)"/>
      <sheetName val="일위목록"/>
      <sheetName val="공연,전시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A 견적"/>
      <sheetName val="s.v"/>
      <sheetName val="간접비계산"/>
      <sheetName val="J-EQ"/>
      <sheetName val="유림총괄"/>
      <sheetName val="ABUT수량-A1"/>
      <sheetName val="유림골조"/>
      <sheetName val="(1)본선수량집계"/>
      <sheetName val="PIPING"/>
      <sheetName val="중기일위대가"/>
      <sheetName val="국내조달(통합-1)"/>
      <sheetName val="주요기준"/>
      <sheetName val="실행대비"/>
      <sheetName val="기초분물량표"/>
      <sheetName val="16-1"/>
      <sheetName val="내역전기"/>
      <sheetName val="일위총괄표"/>
      <sheetName val="금융비용"/>
      <sheetName val="콘크리트"/>
      <sheetName val="총괄집계표"/>
      <sheetName val="건축기계설비표선정수장"/>
      <sheetName val="하중계산"/>
      <sheetName val="안정성검토"/>
      <sheetName val="설계기준"/>
      <sheetName val="일위(시설)"/>
      <sheetName val="BSD (2)"/>
      <sheetName val="화의-현금흐름"/>
      <sheetName val="연습"/>
      <sheetName val="도급내역서(재노경)"/>
      <sheetName val="와동수량"/>
      <sheetName val="1000 DB구축 부표"/>
      <sheetName val="CT "/>
      <sheetName val="발신정보"/>
      <sheetName val="기초대가"/>
      <sheetName val="조도계산서 (도서)"/>
      <sheetName val="명세서"/>
      <sheetName val="1차 내역서"/>
      <sheetName val="보증수수료산출"/>
      <sheetName val="도담구내 개소별 명세"/>
      <sheetName val="실행-집행"/>
      <sheetName val="참조자료"/>
      <sheetName val="0Title"/>
      <sheetName val="추가예산"/>
      <sheetName val="수량산출서"/>
      <sheetName val="공사추진현황"/>
      <sheetName val="기초목록"/>
      <sheetName val="단가(자재)"/>
      <sheetName val="특별교실"/>
      <sheetName val="오동"/>
      <sheetName val="대조"/>
      <sheetName val="나한"/>
      <sheetName val="5.동별횡주관경"/>
      <sheetName val="전체제잡비"/>
      <sheetName val="간접(90)"/>
      <sheetName val="화재 탐지 설비"/>
      <sheetName val="포승중환경개선공사(변경)"/>
      <sheetName val="처리단락"/>
      <sheetName val="건축부하"/>
      <sheetName val="약전닥트"/>
      <sheetName val="일지-H"/>
      <sheetName val="김포IO"/>
      <sheetName val="LD"/>
      <sheetName val="FA설치명세"/>
      <sheetName val="견적업체"/>
      <sheetName val="MOTOR"/>
      <sheetName val="교사기준면적(초등)"/>
      <sheetName val="Y-WORK"/>
      <sheetName val="일위대가 "/>
      <sheetName val="Uint보온"/>
      <sheetName val="입상내역"/>
      <sheetName val="단가비교"/>
      <sheetName val="가설공사"/>
      <sheetName val="바닥판"/>
      <sheetName val="입력DATA"/>
      <sheetName val="도급자재"/>
      <sheetName val="단가대비표"/>
      <sheetName val="b_balju"/>
      <sheetName val="직공비"/>
      <sheetName val="ELECTRIC"/>
      <sheetName val="분전반"/>
      <sheetName val="입력"/>
      <sheetName val="&lt;--"/>
      <sheetName val="양식_자재단가조사표"/>
      <sheetName val="집수정토공"/>
      <sheetName val="설계명세서"/>
      <sheetName val="남양시작동자105노65기1.3화1.2"/>
      <sheetName val="국도접속 차도부수량"/>
      <sheetName val="조명일위"/>
      <sheetName val="참고"/>
      <sheetName val="품셈총괄"/>
      <sheetName val="전기2005"/>
      <sheetName val="통신2005"/>
      <sheetName val="정부노임단가"/>
      <sheetName val="내역서(삼호)"/>
      <sheetName val="1구간BOQ"/>
      <sheetName val="일위대가(출입)"/>
      <sheetName val="표층포설및다짐"/>
      <sheetName val="철콘"/>
      <sheetName val="4.고용보험"/>
      <sheetName val="휴가비,급량비"/>
      <sheetName val="품셈TABLE"/>
      <sheetName val="공기압축기실"/>
      <sheetName val="골조"/>
      <sheetName val="99년하반기"/>
      <sheetName val="총공사내역서"/>
      <sheetName val="공정코드"/>
      <sheetName val="직접노무"/>
      <sheetName val="직접재료"/>
      <sheetName val="토목"/>
      <sheetName val="빌딩 안내"/>
      <sheetName val="옥외계측"/>
      <sheetName val="Total"/>
      <sheetName val="투찰내역"/>
      <sheetName val="자재일람"/>
      <sheetName val="공문"/>
      <sheetName val="유입맨홀산출"/>
      <sheetName val="포장복구집계"/>
      <sheetName val="ETC"/>
      <sheetName val="1-1"/>
      <sheetName val="EJ"/>
      <sheetName val="대,유,램"/>
      <sheetName val="국별인원"/>
      <sheetName val="식재일위대가"/>
      <sheetName val="일위대가(4층원격)"/>
      <sheetName val="도급내역"/>
      <sheetName val="공량(1월22일)"/>
      <sheetName val="도급내역서"/>
      <sheetName val="부분별수량산출(조합기초)"/>
      <sheetName val="단위중량"/>
      <sheetName val="기자재비"/>
      <sheetName val="출력은_금물"/>
      <sheetName val="단가_"/>
      <sheetName val="일반공사"/>
      <sheetName val="외주비"/>
      <sheetName val="sst,stl창호"/>
      <sheetName val="구천"/>
      <sheetName val="토사(PE)"/>
      <sheetName val="집"/>
      <sheetName val="예산총괄"/>
      <sheetName val="합의경상"/>
      <sheetName val="말뚝지지력산정"/>
      <sheetName val="철근량"/>
      <sheetName val="대목"/>
      <sheetName val="상수도토공집계표"/>
      <sheetName val="원가계산서(변경)"/>
      <sheetName val="집수A"/>
      <sheetName val="노임200103"/>
      <sheetName val="99총공사내역서"/>
      <sheetName val="투찰(하수)"/>
      <sheetName val="기초입력"/>
      <sheetName val="1.토공집계표"/>
      <sheetName val="접속단위"/>
      <sheetName val="퍼스트"/>
      <sheetName val="세부내역"/>
      <sheetName val="기성내역"/>
      <sheetName val="내역서중"/>
      <sheetName val="교각계산"/>
      <sheetName val="패널"/>
      <sheetName val="표  지"/>
      <sheetName val="수목표준대가"/>
      <sheetName val="CODE"/>
      <sheetName val="인공"/>
      <sheetName val="물가시세"/>
      <sheetName val="부하"/>
      <sheetName val="지급자재"/>
      <sheetName val="工관리비율"/>
      <sheetName val="工완성공사율"/>
      <sheetName val="자재단가비교표"/>
      <sheetName val="인공산출"/>
      <sheetName val="노무단가산정"/>
      <sheetName val="직원현황"/>
      <sheetName val="철근집계"/>
      <sheetName val="COPING"/>
      <sheetName val="건설기계사용료목록"/>
      <sheetName val="단가조사서"/>
      <sheetName val="간선계산"/>
      <sheetName val="계화배수"/>
      <sheetName val="예비용"/>
      <sheetName val="현장경비"/>
      <sheetName val="상행-교대(A1-A2)"/>
      <sheetName val="전기설계변경"/>
      <sheetName val="단가 및 재료비"/>
      <sheetName val="2.대외공문"/>
      <sheetName val="주안3차A-A"/>
      <sheetName val="간접경상비"/>
      <sheetName val="Cost bd-&quot;A&quot;"/>
      <sheetName val="기안1"/>
      <sheetName val="Summary Sheets"/>
      <sheetName val="담장산출"/>
      <sheetName val="소방"/>
      <sheetName val="차수"/>
      <sheetName val="B-data"/>
      <sheetName val="천방교접속"/>
      <sheetName val="대포2교접속"/>
      <sheetName val="결재갑지"/>
      <sheetName val=" 토목 처리장도급내역서 "/>
      <sheetName val="예산명세서"/>
      <sheetName val="시운전연료비"/>
      <sheetName val="사전공사"/>
      <sheetName val="물집"/>
      <sheetName val="FAX"/>
      <sheetName val="95년12월말"/>
      <sheetName val="선급비용"/>
      <sheetName val="직원관리자료"/>
      <sheetName val="기계설비표선정수장"/>
      <sheetName val="기초일위대가"/>
      <sheetName val="산출기초"/>
      <sheetName val="기계내역"/>
      <sheetName val="COL"/>
      <sheetName val="2F 회의실견적(5_14 일대)"/>
      <sheetName val="Sheet38"/>
      <sheetName val="부속동"/>
      <sheetName val="1안"/>
      <sheetName val="부대공"/>
      <sheetName val="포장공"/>
      <sheetName val="ilch"/>
      <sheetName val="골조시행"/>
      <sheetName val="샘플표지"/>
      <sheetName val="대보~세기"/>
      <sheetName val="대운반(철재)"/>
      <sheetName val="쌍송교"/>
      <sheetName val="수지예산"/>
      <sheetName val="업체별기성내역"/>
      <sheetName val="앉음벽 (2)"/>
      <sheetName val="BF12-R0"/>
      <sheetName val="다이꾸"/>
      <sheetName val="신규 수주분(사용자 정의)"/>
      <sheetName val="동해title"/>
      <sheetName val="영외수지"/>
      <sheetName val="폐토수익화 "/>
      <sheetName val="원료"/>
      <sheetName val="사유서제출현황-2"/>
      <sheetName val="SHEET PILE단가"/>
      <sheetName val="흥양2교토공집계표"/>
      <sheetName val="wall"/>
      <sheetName val="기초자료입력"/>
      <sheetName val="견적(100%)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습"/>
      <sheetName val="FIRST"/>
      <sheetName val="LETTER"/>
      <sheetName val="아셈 거푸집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view="pageBreakPreview" topLeftCell="B1" zoomScaleSheetLayoutView="100" workbookViewId="0">
      <selection activeCell="I9" sqref="I9:J9"/>
    </sheetView>
  </sheetViews>
  <sheetFormatPr defaultColWidth="9.875" defaultRowHeight="13.5" x14ac:dyDescent="0.15"/>
  <cols>
    <col min="1" max="1" width="1.5" style="135" hidden="1" customWidth="1"/>
    <col min="2" max="2" width="12.125" style="135" customWidth="1"/>
    <col min="3" max="3" width="10.5" style="135" customWidth="1"/>
    <col min="4" max="4" width="13.75" style="135" customWidth="1"/>
    <col min="5" max="8" width="10.625" style="135" customWidth="1"/>
    <col min="9" max="9" width="10.5" style="135" customWidth="1"/>
    <col min="10" max="10" width="10.375" style="135" customWidth="1"/>
    <col min="11" max="11" width="17.75" style="135" customWidth="1"/>
    <col min="12" max="12" width="13.875" style="135" customWidth="1"/>
    <col min="13" max="13" width="1.5" style="135" customWidth="1"/>
    <col min="14" max="256" width="9.875" style="135"/>
    <col min="257" max="257" width="1.5" style="135" customWidth="1"/>
    <col min="258" max="258" width="12.125" style="135" customWidth="1"/>
    <col min="259" max="259" width="10.5" style="135" customWidth="1"/>
    <col min="260" max="260" width="13.75" style="135" customWidth="1"/>
    <col min="261" max="264" width="10.625" style="135" customWidth="1"/>
    <col min="265" max="265" width="10.5" style="135" customWidth="1"/>
    <col min="266" max="266" width="10.375" style="135" customWidth="1"/>
    <col min="267" max="267" width="17.75" style="135" customWidth="1"/>
    <col min="268" max="268" width="13.375" style="135" customWidth="1"/>
    <col min="269" max="269" width="1.5" style="135" customWidth="1"/>
    <col min="270" max="512" width="9.875" style="135"/>
    <col min="513" max="513" width="1.5" style="135" customWidth="1"/>
    <col min="514" max="514" width="12.125" style="135" customWidth="1"/>
    <col min="515" max="515" width="10.5" style="135" customWidth="1"/>
    <col min="516" max="516" width="13.75" style="135" customWidth="1"/>
    <col min="517" max="520" width="10.625" style="135" customWidth="1"/>
    <col min="521" max="521" width="10.5" style="135" customWidth="1"/>
    <col min="522" max="522" width="10.375" style="135" customWidth="1"/>
    <col min="523" max="523" width="17.75" style="135" customWidth="1"/>
    <col min="524" max="524" width="13.375" style="135" customWidth="1"/>
    <col min="525" max="525" width="1.5" style="135" customWidth="1"/>
    <col min="526" max="768" width="9.875" style="135"/>
    <col min="769" max="769" width="1.5" style="135" customWidth="1"/>
    <col min="770" max="770" width="12.125" style="135" customWidth="1"/>
    <col min="771" max="771" width="10.5" style="135" customWidth="1"/>
    <col min="772" max="772" width="13.75" style="135" customWidth="1"/>
    <col min="773" max="776" width="10.625" style="135" customWidth="1"/>
    <col min="777" max="777" width="10.5" style="135" customWidth="1"/>
    <col min="778" max="778" width="10.375" style="135" customWidth="1"/>
    <col min="779" max="779" width="17.75" style="135" customWidth="1"/>
    <col min="780" max="780" width="13.375" style="135" customWidth="1"/>
    <col min="781" max="781" width="1.5" style="135" customWidth="1"/>
    <col min="782" max="1024" width="9.875" style="135"/>
    <col min="1025" max="1025" width="1.5" style="135" customWidth="1"/>
    <col min="1026" max="1026" width="12.125" style="135" customWidth="1"/>
    <col min="1027" max="1027" width="10.5" style="135" customWidth="1"/>
    <col min="1028" max="1028" width="13.75" style="135" customWidth="1"/>
    <col min="1029" max="1032" width="10.625" style="135" customWidth="1"/>
    <col min="1033" max="1033" width="10.5" style="135" customWidth="1"/>
    <col min="1034" max="1034" width="10.375" style="135" customWidth="1"/>
    <col min="1035" max="1035" width="17.75" style="135" customWidth="1"/>
    <col min="1036" max="1036" width="13.375" style="135" customWidth="1"/>
    <col min="1037" max="1037" width="1.5" style="135" customWidth="1"/>
    <col min="1038" max="1280" width="9.875" style="135"/>
    <col min="1281" max="1281" width="1.5" style="135" customWidth="1"/>
    <col min="1282" max="1282" width="12.125" style="135" customWidth="1"/>
    <col min="1283" max="1283" width="10.5" style="135" customWidth="1"/>
    <col min="1284" max="1284" width="13.75" style="135" customWidth="1"/>
    <col min="1285" max="1288" width="10.625" style="135" customWidth="1"/>
    <col min="1289" max="1289" width="10.5" style="135" customWidth="1"/>
    <col min="1290" max="1290" width="10.375" style="135" customWidth="1"/>
    <col min="1291" max="1291" width="17.75" style="135" customWidth="1"/>
    <col min="1292" max="1292" width="13.375" style="135" customWidth="1"/>
    <col min="1293" max="1293" width="1.5" style="135" customWidth="1"/>
    <col min="1294" max="1536" width="9.875" style="135"/>
    <col min="1537" max="1537" width="1.5" style="135" customWidth="1"/>
    <col min="1538" max="1538" width="12.125" style="135" customWidth="1"/>
    <col min="1539" max="1539" width="10.5" style="135" customWidth="1"/>
    <col min="1540" max="1540" width="13.75" style="135" customWidth="1"/>
    <col min="1541" max="1544" width="10.625" style="135" customWidth="1"/>
    <col min="1545" max="1545" width="10.5" style="135" customWidth="1"/>
    <col min="1546" max="1546" width="10.375" style="135" customWidth="1"/>
    <col min="1547" max="1547" width="17.75" style="135" customWidth="1"/>
    <col min="1548" max="1548" width="13.375" style="135" customWidth="1"/>
    <col min="1549" max="1549" width="1.5" style="135" customWidth="1"/>
    <col min="1550" max="1792" width="9.875" style="135"/>
    <col min="1793" max="1793" width="1.5" style="135" customWidth="1"/>
    <col min="1794" max="1794" width="12.125" style="135" customWidth="1"/>
    <col min="1795" max="1795" width="10.5" style="135" customWidth="1"/>
    <col min="1796" max="1796" width="13.75" style="135" customWidth="1"/>
    <col min="1797" max="1800" width="10.625" style="135" customWidth="1"/>
    <col min="1801" max="1801" width="10.5" style="135" customWidth="1"/>
    <col min="1802" max="1802" width="10.375" style="135" customWidth="1"/>
    <col min="1803" max="1803" width="17.75" style="135" customWidth="1"/>
    <col min="1804" max="1804" width="13.375" style="135" customWidth="1"/>
    <col min="1805" max="1805" width="1.5" style="135" customWidth="1"/>
    <col min="1806" max="2048" width="9.875" style="135"/>
    <col min="2049" max="2049" width="1.5" style="135" customWidth="1"/>
    <col min="2050" max="2050" width="12.125" style="135" customWidth="1"/>
    <col min="2051" max="2051" width="10.5" style="135" customWidth="1"/>
    <col min="2052" max="2052" width="13.75" style="135" customWidth="1"/>
    <col min="2053" max="2056" width="10.625" style="135" customWidth="1"/>
    <col min="2057" max="2057" width="10.5" style="135" customWidth="1"/>
    <col min="2058" max="2058" width="10.375" style="135" customWidth="1"/>
    <col min="2059" max="2059" width="17.75" style="135" customWidth="1"/>
    <col min="2060" max="2060" width="13.375" style="135" customWidth="1"/>
    <col min="2061" max="2061" width="1.5" style="135" customWidth="1"/>
    <col min="2062" max="2304" width="9.875" style="135"/>
    <col min="2305" max="2305" width="1.5" style="135" customWidth="1"/>
    <col min="2306" max="2306" width="12.125" style="135" customWidth="1"/>
    <col min="2307" max="2307" width="10.5" style="135" customWidth="1"/>
    <col min="2308" max="2308" width="13.75" style="135" customWidth="1"/>
    <col min="2309" max="2312" width="10.625" style="135" customWidth="1"/>
    <col min="2313" max="2313" width="10.5" style="135" customWidth="1"/>
    <col min="2314" max="2314" width="10.375" style="135" customWidth="1"/>
    <col min="2315" max="2315" width="17.75" style="135" customWidth="1"/>
    <col min="2316" max="2316" width="13.375" style="135" customWidth="1"/>
    <col min="2317" max="2317" width="1.5" style="135" customWidth="1"/>
    <col min="2318" max="2560" width="9.875" style="135"/>
    <col min="2561" max="2561" width="1.5" style="135" customWidth="1"/>
    <col min="2562" max="2562" width="12.125" style="135" customWidth="1"/>
    <col min="2563" max="2563" width="10.5" style="135" customWidth="1"/>
    <col min="2564" max="2564" width="13.75" style="135" customWidth="1"/>
    <col min="2565" max="2568" width="10.625" style="135" customWidth="1"/>
    <col min="2569" max="2569" width="10.5" style="135" customWidth="1"/>
    <col min="2570" max="2570" width="10.375" style="135" customWidth="1"/>
    <col min="2571" max="2571" width="17.75" style="135" customWidth="1"/>
    <col min="2572" max="2572" width="13.375" style="135" customWidth="1"/>
    <col min="2573" max="2573" width="1.5" style="135" customWidth="1"/>
    <col min="2574" max="2816" width="9.875" style="135"/>
    <col min="2817" max="2817" width="1.5" style="135" customWidth="1"/>
    <col min="2818" max="2818" width="12.125" style="135" customWidth="1"/>
    <col min="2819" max="2819" width="10.5" style="135" customWidth="1"/>
    <col min="2820" max="2820" width="13.75" style="135" customWidth="1"/>
    <col min="2821" max="2824" width="10.625" style="135" customWidth="1"/>
    <col min="2825" max="2825" width="10.5" style="135" customWidth="1"/>
    <col min="2826" max="2826" width="10.375" style="135" customWidth="1"/>
    <col min="2827" max="2827" width="17.75" style="135" customWidth="1"/>
    <col min="2828" max="2828" width="13.375" style="135" customWidth="1"/>
    <col min="2829" max="2829" width="1.5" style="135" customWidth="1"/>
    <col min="2830" max="3072" width="9.875" style="135"/>
    <col min="3073" max="3073" width="1.5" style="135" customWidth="1"/>
    <col min="3074" max="3074" width="12.125" style="135" customWidth="1"/>
    <col min="3075" max="3075" width="10.5" style="135" customWidth="1"/>
    <col min="3076" max="3076" width="13.75" style="135" customWidth="1"/>
    <col min="3077" max="3080" width="10.625" style="135" customWidth="1"/>
    <col min="3081" max="3081" width="10.5" style="135" customWidth="1"/>
    <col min="3082" max="3082" width="10.375" style="135" customWidth="1"/>
    <col min="3083" max="3083" width="17.75" style="135" customWidth="1"/>
    <col min="3084" max="3084" width="13.375" style="135" customWidth="1"/>
    <col min="3085" max="3085" width="1.5" style="135" customWidth="1"/>
    <col min="3086" max="3328" width="9.875" style="135"/>
    <col min="3329" max="3329" width="1.5" style="135" customWidth="1"/>
    <col min="3330" max="3330" width="12.125" style="135" customWidth="1"/>
    <col min="3331" max="3331" width="10.5" style="135" customWidth="1"/>
    <col min="3332" max="3332" width="13.75" style="135" customWidth="1"/>
    <col min="3333" max="3336" width="10.625" style="135" customWidth="1"/>
    <col min="3337" max="3337" width="10.5" style="135" customWidth="1"/>
    <col min="3338" max="3338" width="10.375" style="135" customWidth="1"/>
    <col min="3339" max="3339" width="17.75" style="135" customWidth="1"/>
    <col min="3340" max="3340" width="13.375" style="135" customWidth="1"/>
    <col min="3341" max="3341" width="1.5" style="135" customWidth="1"/>
    <col min="3342" max="3584" width="9.875" style="135"/>
    <col min="3585" max="3585" width="1.5" style="135" customWidth="1"/>
    <col min="3586" max="3586" width="12.125" style="135" customWidth="1"/>
    <col min="3587" max="3587" width="10.5" style="135" customWidth="1"/>
    <col min="3588" max="3588" width="13.75" style="135" customWidth="1"/>
    <col min="3589" max="3592" width="10.625" style="135" customWidth="1"/>
    <col min="3593" max="3593" width="10.5" style="135" customWidth="1"/>
    <col min="3594" max="3594" width="10.375" style="135" customWidth="1"/>
    <col min="3595" max="3595" width="17.75" style="135" customWidth="1"/>
    <col min="3596" max="3596" width="13.375" style="135" customWidth="1"/>
    <col min="3597" max="3597" width="1.5" style="135" customWidth="1"/>
    <col min="3598" max="3840" width="9.875" style="135"/>
    <col min="3841" max="3841" width="1.5" style="135" customWidth="1"/>
    <col min="3842" max="3842" width="12.125" style="135" customWidth="1"/>
    <col min="3843" max="3843" width="10.5" style="135" customWidth="1"/>
    <col min="3844" max="3844" width="13.75" style="135" customWidth="1"/>
    <col min="3845" max="3848" width="10.625" style="135" customWidth="1"/>
    <col min="3849" max="3849" width="10.5" style="135" customWidth="1"/>
    <col min="3850" max="3850" width="10.375" style="135" customWidth="1"/>
    <col min="3851" max="3851" width="17.75" style="135" customWidth="1"/>
    <col min="3852" max="3852" width="13.375" style="135" customWidth="1"/>
    <col min="3853" max="3853" width="1.5" style="135" customWidth="1"/>
    <col min="3854" max="4096" width="9.875" style="135"/>
    <col min="4097" max="4097" width="1.5" style="135" customWidth="1"/>
    <col min="4098" max="4098" width="12.125" style="135" customWidth="1"/>
    <col min="4099" max="4099" width="10.5" style="135" customWidth="1"/>
    <col min="4100" max="4100" width="13.75" style="135" customWidth="1"/>
    <col min="4101" max="4104" width="10.625" style="135" customWidth="1"/>
    <col min="4105" max="4105" width="10.5" style="135" customWidth="1"/>
    <col min="4106" max="4106" width="10.375" style="135" customWidth="1"/>
    <col min="4107" max="4107" width="17.75" style="135" customWidth="1"/>
    <col min="4108" max="4108" width="13.375" style="135" customWidth="1"/>
    <col min="4109" max="4109" width="1.5" style="135" customWidth="1"/>
    <col min="4110" max="4352" width="9.875" style="135"/>
    <col min="4353" max="4353" width="1.5" style="135" customWidth="1"/>
    <col min="4354" max="4354" width="12.125" style="135" customWidth="1"/>
    <col min="4355" max="4355" width="10.5" style="135" customWidth="1"/>
    <col min="4356" max="4356" width="13.75" style="135" customWidth="1"/>
    <col min="4357" max="4360" width="10.625" style="135" customWidth="1"/>
    <col min="4361" max="4361" width="10.5" style="135" customWidth="1"/>
    <col min="4362" max="4362" width="10.375" style="135" customWidth="1"/>
    <col min="4363" max="4363" width="17.75" style="135" customWidth="1"/>
    <col min="4364" max="4364" width="13.375" style="135" customWidth="1"/>
    <col min="4365" max="4365" width="1.5" style="135" customWidth="1"/>
    <col min="4366" max="4608" width="9.875" style="135"/>
    <col min="4609" max="4609" width="1.5" style="135" customWidth="1"/>
    <col min="4610" max="4610" width="12.125" style="135" customWidth="1"/>
    <col min="4611" max="4611" width="10.5" style="135" customWidth="1"/>
    <col min="4612" max="4612" width="13.75" style="135" customWidth="1"/>
    <col min="4613" max="4616" width="10.625" style="135" customWidth="1"/>
    <col min="4617" max="4617" width="10.5" style="135" customWidth="1"/>
    <col min="4618" max="4618" width="10.375" style="135" customWidth="1"/>
    <col min="4619" max="4619" width="17.75" style="135" customWidth="1"/>
    <col min="4620" max="4620" width="13.375" style="135" customWidth="1"/>
    <col min="4621" max="4621" width="1.5" style="135" customWidth="1"/>
    <col min="4622" max="4864" width="9.875" style="135"/>
    <col min="4865" max="4865" width="1.5" style="135" customWidth="1"/>
    <col min="4866" max="4866" width="12.125" style="135" customWidth="1"/>
    <col min="4867" max="4867" width="10.5" style="135" customWidth="1"/>
    <col min="4868" max="4868" width="13.75" style="135" customWidth="1"/>
    <col min="4869" max="4872" width="10.625" style="135" customWidth="1"/>
    <col min="4873" max="4873" width="10.5" style="135" customWidth="1"/>
    <col min="4874" max="4874" width="10.375" style="135" customWidth="1"/>
    <col min="4875" max="4875" width="17.75" style="135" customWidth="1"/>
    <col min="4876" max="4876" width="13.375" style="135" customWidth="1"/>
    <col min="4877" max="4877" width="1.5" style="135" customWidth="1"/>
    <col min="4878" max="5120" width="9.875" style="135"/>
    <col min="5121" max="5121" width="1.5" style="135" customWidth="1"/>
    <col min="5122" max="5122" width="12.125" style="135" customWidth="1"/>
    <col min="5123" max="5123" width="10.5" style="135" customWidth="1"/>
    <col min="5124" max="5124" width="13.75" style="135" customWidth="1"/>
    <col min="5125" max="5128" width="10.625" style="135" customWidth="1"/>
    <col min="5129" max="5129" width="10.5" style="135" customWidth="1"/>
    <col min="5130" max="5130" width="10.375" style="135" customWidth="1"/>
    <col min="5131" max="5131" width="17.75" style="135" customWidth="1"/>
    <col min="5132" max="5132" width="13.375" style="135" customWidth="1"/>
    <col min="5133" max="5133" width="1.5" style="135" customWidth="1"/>
    <col min="5134" max="5376" width="9.875" style="135"/>
    <col min="5377" max="5377" width="1.5" style="135" customWidth="1"/>
    <col min="5378" max="5378" width="12.125" style="135" customWidth="1"/>
    <col min="5379" max="5379" width="10.5" style="135" customWidth="1"/>
    <col min="5380" max="5380" width="13.75" style="135" customWidth="1"/>
    <col min="5381" max="5384" width="10.625" style="135" customWidth="1"/>
    <col min="5385" max="5385" width="10.5" style="135" customWidth="1"/>
    <col min="5386" max="5386" width="10.375" style="135" customWidth="1"/>
    <col min="5387" max="5387" width="17.75" style="135" customWidth="1"/>
    <col min="5388" max="5388" width="13.375" style="135" customWidth="1"/>
    <col min="5389" max="5389" width="1.5" style="135" customWidth="1"/>
    <col min="5390" max="5632" width="9.875" style="135"/>
    <col min="5633" max="5633" width="1.5" style="135" customWidth="1"/>
    <col min="5634" max="5634" width="12.125" style="135" customWidth="1"/>
    <col min="5635" max="5635" width="10.5" style="135" customWidth="1"/>
    <col min="5636" max="5636" width="13.75" style="135" customWidth="1"/>
    <col min="5637" max="5640" width="10.625" style="135" customWidth="1"/>
    <col min="5641" max="5641" width="10.5" style="135" customWidth="1"/>
    <col min="5642" max="5642" width="10.375" style="135" customWidth="1"/>
    <col min="5643" max="5643" width="17.75" style="135" customWidth="1"/>
    <col min="5644" max="5644" width="13.375" style="135" customWidth="1"/>
    <col min="5645" max="5645" width="1.5" style="135" customWidth="1"/>
    <col min="5646" max="5888" width="9.875" style="135"/>
    <col min="5889" max="5889" width="1.5" style="135" customWidth="1"/>
    <col min="5890" max="5890" width="12.125" style="135" customWidth="1"/>
    <col min="5891" max="5891" width="10.5" style="135" customWidth="1"/>
    <col min="5892" max="5892" width="13.75" style="135" customWidth="1"/>
    <col min="5893" max="5896" width="10.625" style="135" customWidth="1"/>
    <col min="5897" max="5897" width="10.5" style="135" customWidth="1"/>
    <col min="5898" max="5898" width="10.375" style="135" customWidth="1"/>
    <col min="5899" max="5899" width="17.75" style="135" customWidth="1"/>
    <col min="5900" max="5900" width="13.375" style="135" customWidth="1"/>
    <col min="5901" max="5901" width="1.5" style="135" customWidth="1"/>
    <col min="5902" max="6144" width="9.875" style="135"/>
    <col min="6145" max="6145" width="1.5" style="135" customWidth="1"/>
    <col min="6146" max="6146" width="12.125" style="135" customWidth="1"/>
    <col min="6147" max="6147" width="10.5" style="135" customWidth="1"/>
    <col min="6148" max="6148" width="13.75" style="135" customWidth="1"/>
    <col min="6149" max="6152" width="10.625" style="135" customWidth="1"/>
    <col min="6153" max="6153" width="10.5" style="135" customWidth="1"/>
    <col min="6154" max="6154" width="10.375" style="135" customWidth="1"/>
    <col min="6155" max="6155" width="17.75" style="135" customWidth="1"/>
    <col min="6156" max="6156" width="13.375" style="135" customWidth="1"/>
    <col min="6157" max="6157" width="1.5" style="135" customWidth="1"/>
    <col min="6158" max="6400" width="9.875" style="135"/>
    <col min="6401" max="6401" width="1.5" style="135" customWidth="1"/>
    <col min="6402" max="6402" width="12.125" style="135" customWidth="1"/>
    <col min="6403" max="6403" width="10.5" style="135" customWidth="1"/>
    <col min="6404" max="6404" width="13.75" style="135" customWidth="1"/>
    <col min="6405" max="6408" width="10.625" style="135" customWidth="1"/>
    <col min="6409" max="6409" width="10.5" style="135" customWidth="1"/>
    <col min="6410" max="6410" width="10.375" style="135" customWidth="1"/>
    <col min="6411" max="6411" width="17.75" style="135" customWidth="1"/>
    <col min="6412" max="6412" width="13.375" style="135" customWidth="1"/>
    <col min="6413" max="6413" width="1.5" style="135" customWidth="1"/>
    <col min="6414" max="6656" width="9.875" style="135"/>
    <col min="6657" max="6657" width="1.5" style="135" customWidth="1"/>
    <col min="6658" max="6658" width="12.125" style="135" customWidth="1"/>
    <col min="6659" max="6659" width="10.5" style="135" customWidth="1"/>
    <col min="6660" max="6660" width="13.75" style="135" customWidth="1"/>
    <col min="6661" max="6664" width="10.625" style="135" customWidth="1"/>
    <col min="6665" max="6665" width="10.5" style="135" customWidth="1"/>
    <col min="6666" max="6666" width="10.375" style="135" customWidth="1"/>
    <col min="6667" max="6667" width="17.75" style="135" customWidth="1"/>
    <col min="6668" max="6668" width="13.375" style="135" customWidth="1"/>
    <col min="6669" max="6669" width="1.5" style="135" customWidth="1"/>
    <col min="6670" max="6912" width="9.875" style="135"/>
    <col min="6913" max="6913" width="1.5" style="135" customWidth="1"/>
    <col min="6914" max="6914" width="12.125" style="135" customWidth="1"/>
    <col min="6915" max="6915" width="10.5" style="135" customWidth="1"/>
    <col min="6916" max="6916" width="13.75" style="135" customWidth="1"/>
    <col min="6917" max="6920" width="10.625" style="135" customWidth="1"/>
    <col min="6921" max="6921" width="10.5" style="135" customWidth="1"/>
    <col min="6922" max="6922" width="10.375" style="135" customWidth="1"/>
    <col min="6923" max="6923" width="17.75" style="135" customWidth="1"/>
    <col min="6924" max="6924" width="13.375" style="135" customWidth="1"/>
    <col min="6925" max="6925" width="1.5" style="135" customWidth="1"/>
    <col min="6926" max="7168" width="9.875" style="135"/>
    <col min="7169" max="7169" width="1.5" style="135" customWidth="1"/>
    <col min="7170" max="7170" width="12.125" style="135" customWidth="1"/>
    <col min="7171" max="7171" width="10.5" style="135" customWidth="1"/>
    <col min="7172" max="7172" width="13.75" style="135" customWidth="1"/>
    <col min="7173" max="7176" width="10.625" style="135" customWidth="1"/>
    <col min="7177" max="7177" width="10.5" style="135" customWidth="1"/>
    <col min="7178" max="7178" width="10.375" style="135" customWidth="1"/>
    <col min="7179" max="7179" width="17.75" style="135" customWidth="1"/>
    <col min="7180" max="7180" width="13.375" style="135" customWidth="1"/>
    <col min="7181" max="7181" width="1.5" style="135" customWidth="1"/>
    <col min="7182" max="7424" width="9.875" style="135"/>
    <col min="7425" max="7425" width="1.5" style="135" customWidth="1"/>
    <col min="7426" max="7426" width="12.125" style="135" customWidth="1"/>
    <col min="7427" max="7427" width="10.5" style="135" customWidth="1"/>
    <col min="7428" max="7428" width="13.75" style="135" customWidth="1"/>
    <col min="7429" max="7432" width="10.625" style="135" customWidth="1"/>
    <col min="7433" max="7433" width="10.5" style="135" customWidth="1"/>
    <col min="7434" max="7434" width="10.375" style="135" customWidth="1"/>
    <col min="7435" max="7435" width="17.75" style="135" customWidth="1"/>
    <col min="7436" max="7436" width="13.375" style="135" customWidth="1"/>
    <col min="7437" max="7437" width="1.5" style="135" customWidth="1"/>
    <col min="7438" max="7680" width="9.875" style="135"/>
    <col min="7681" max="7681" width="1.5" style="135" customWidth="1"/>
    <col min="7682" max="7682" width="12.125" style="135" customWidth="1"/>
    <col min="7683" max="7683" width="10.5" style="135" customWidth="1"/>
    <col min="7684" max="7684" width="13.75" style="135" customWidth="1"/>
    <col min="7685" max="7688" width="10.625" style="135" customWidth="1"/>
    <col min="7689" max="7689" width="10.5" style="135" customWidth="1"/>
    <col min="7690" max="7690" width="10.375" style="135" customWidth="1"/>
    <col min="7691" max="7691" width="17.75" style="135" customWidth="1"/>
    <col min="7692" max="7692" width="13.375" style="135" customWidth="1"/>
    <col min="7693" max="7693" width="1.5" style="135" customWidth="1"/>
    <col min="7694" max="7936" width="9.875" style="135"/>
    <col min="7937" max="7937" width="1.5" style="135" customWidth="1"/>
    <col min="7938" max="7938" width="12.125" style="135" customWidth="1"/>
    <col min="7939" max="7939" width="10.5" style="135" customWidth="1"/>
    <col min="7940" max="7940" width="13.75" style="135" customWidth="1"/>
    <col min="7941" max="7944" width="10.625" style="135" customWidth="1"/>
    <col min="7945" max="7945" width="10.5" style="135" customWidth="1"/>
    <col min="7946" max="7946" width="10.375" style="135" customWidth="1"/>
    <col min="7947" max="7947" width="17.75" style="135" customWidth="1"/>
    <col min="7948" max="7948" width="13.375" style="135" customWidth="1"/>
    <col min="7949" max="7949" width="1.5" style="135" customWidth="1"/>
    <col min="7950" max="8192" width="9.875" style="135"/>
    <col min="8193" max="8193" width="1.5" style="135" customWidth="1"/>
    <col min="8194" max="8194" width="12.125" style="135" customWidth="1"/>
    <col min="8195" max="8195" width="10.5" style="135" customWidth="1"/>
    <col min="8196" max="8196" width="13.75" style="135" customWidth="1"/>
    <col min="8197" max="8200" width="10.625" style="135" customWidth="1"/>
    <col min="8201" max="8201" width="10.5" style="135" customWidth="1"/>
    <col min="8202" max="8202" width="10.375" style="135" customWidth="1"/>
    <col min="8203" max="8203" width="17.75" style="135" customWidth="1"/>
    <col min="8204" max="8204" width="13.375" style="135" customWidth="1"/>
    <col min="8205" max="8205" width="1.5" style="135" customWidth="1"/>
    <col min="8206" max="8448" width="9.875" style="135"/>
    <col min="8449" max="8449" width="1.5" style="135" customWidth="1"/>
    <col min="8450" max="8450" width="12.125" style="135" customWidth="1"/>
    <col min="8451" max="8451" width="10.5" style="135" customWidth="1"/>
    <col min="8452" max="8452" width="13.75" style="135" customWidth="1"/>
    <col min="8453" max="8456" width="10.625" style="135" customWidth="1"/>
    <col min="8457" max="8457" width="10.5" style="135" customWidth="1"/>
    <col min="8458" max="8458" width="10.375" style="135" customWidth="1"/>
    <col min="8459" max="8459" width="17.75" style="135" customWidth="1"/>
    <col min="8460" max="8460" width="13.375" style="135" customWidth="1"/>
    <col min="8461" max="8461" width="1.5" style="135" customWidth="1"/>
    <col min="8462" max="8704" width="9.875" style="135"/>
    <col min="8705" max="8705" width="1.5" style="135" customWidth="1"/>
    <col min="8706" max="8706" width="12.125" style="135" customWidth="1"/>
    <col min="8707" max="8707" width="10.5" style="135" customWidth="1"/>
    <col min="8708" max="8708" width="13.75" style="135" customWidth="1"/>
    <col min="8709" max="8712" width="10.625" style="135" customWidth="1"/>
    <col min="8713" max="8713" width="10.5" style="135" customWidth="1"/>
    <col min="8714" max="8714" width="10.375" style="135" customWidth="1"/>
    <col min="8715" max="8715" width="17.75" style="135" customWidth="1"/>
    <col min="8716" max="8716" width="13.375" style="135" customWidth="1"/>
    <col min="8717" max="8717" width="1.5" style="135" customWidth="1"/>
    <col min="8718" max="8960" width="9.875" style="135"/>
    <col min="8961" max="8961" width="1.5" style="135" customWidth="1"/>
    <col min="8962" max="8962" width="12.125" style="135" customWidth="1"/>
    <col min="8963" max="8963" width="10.5" style="135" customWidth="1"/>
    <col min="8964" max="8964" width="13.75" style="135" customWidth="1"/>
    <col min="8965" max="8968" width="10.625" style="135" customWidth="1"/>
    <col min="8969" max="8969" width="10.5" style="135" customWidth="1"/>
    <col min="8970" max="8970" width="10.375" style="135" customWidth="1"/>
    <col min="8971" max="8971" width="17.75" style="135" customWidth="1"/>
    <col min="8972" max="8972" width="13.375" style="135" customWidth="1"/>
    <col min="8973" max="8973" width="1.5" style="135" customWidth="1"/>
    <col min="8974" max="9216" width="9.875" style="135"/>
    <col min="9217" max="9217" width="1.5" style="135" customWidth="1"/>
    <col min="9218" max="9218" width="12.125" style="135" customWidth="1"/>
    <col min="9219" max="9219" width="10.5" style="135" customWidth="1"/>
    <col min="9220" max="9220" width="13.75" style="135" customWidth="1"/>
    <col min="9221" max="9224" width="10.625" style="135" customWidth="1"/>
    <col min="9225" max="9225" width="10.5" style="135" customWidth="1"/>
    <col min="9226" max="9226" width="10.375" style="135" customWidth="1"/>
    <col min="9227" max="9227" width="17.75" style="135" customWidth="1"/>
    <col min="9228" max="9228" width="13.375" style="135" customWidth="1"/>
    <col min="9229" max="9229" width="1.5" style="135" customWidth="1"/>
    <col min="9230" max="9472" width="9.875" style="135"/>
    <col min="9473" max="9473" width="1.5" style="135" customWidth="1"/>
    <col min="9474" max="9474" width="12.125" style="135" customWidth="1"/>
    <col min="9475" max="9475" width="10.5" style="135" customWidth="1"/>
    <col min="9476" max="9476" width="13.75" style="135" customWidth="1"/>
    <col min="9477" max="9480" width="10.625" style="135" customWidth="1"/>
    <col min="9481" max="9481" width="10.5" style="135" customWidth="1"/>
    <col min="9482" max="9482" width="10.375" style="135" customWidth="1"/>
    <col min="9483" max="9483" width="17.75" style="135" customWidth="1"/>
    <col min="9484" max="9484" width="13.375" style="135" customWidth="1"/>
    <col min="9485" max="9485" width="1.5" style="135" customWidth="1"/>
    <col min="9486" max="9728" width="9.875" style="135"/>
    <col min="9729" max="9729" width="1.5" style="135" customWidth="1"/>
    <col min="9730" max="9730" width="12.125" style="135" customWidth="1"/>
    <col min="9731" max="9731" width="10.5" style="135" customWidth="1"/>
    <col min="9732" max="9732" width="13.75" style="135" customWidth="1"/>
    <col min="9733" max="9736" width="10.625" style="135" customWidth="1"/>
    <col min="9737" max="9737" width="10.5" style="135" customWidth="1"/>
    <col min="9738" max="9738" width="10.375" style="135" customWidth="1"/>
    <col min="9739" max="9739" width="17.75" style="135" customWidth="1"/>
    <col min="9740" max="9740" width="13.375" style="135" customWidth="1"/>
    <col min="9741" max="9741" width="1.5" style="135" customWidth="1"/>
    <col min="9742" max="9984" width="9.875" style="135"/>
    <col min="9985" max="9985" width="1.5" style="135" customWidth="1"/>
    <col min="9986" max="9986" width="12.125" style="135" customWidth="1"/>
    <col min="9987" max="9987" width="10.5" style="135" customWidth="1"/>
    <col min="9988" max="9988" width="13.75" style="135" customWidth="1"/>
    <col min="9989" max="9992" width="10.625" style="135" customWidth="1"/>
    <col min="9993" max="9993" width="10.5" style="135" customWidth="1"/>
    <col min="9994" max="9994" width="10.375" style="135" customWidth="1"/>
    <col min="9995" max="9995" width="17.75" style="135" customWidth="1"/>
    <col min="9996" max="9996" width="13.375" style="135" customWidth="1"/>
    <col min="9997" max="9997" width="1.5" style="135" customWidth="1"/>
    <col min="9998" max="10240" width="9.875" style="135"/>
    <col min="10241" max="10241" width="1.5" style="135" customWidth="1"/>
    <col min="10242" max="10242" width="12.125" style="135" customWidth="1"/>
    <col min="10243" max="10243" width="10.5" style="135" customWidth="1"/>
    <col min="10244" max="10244" width="13.75" style="135" customWidth="1"/>
    <col min="10245" max="10248" width="10.625" style="135" customWidth="1"/>
    <col min="10249" max="10249" width="10.5" style="135" customWidth="1"/>
    <col min="10250" max="10250" width="10.375" style="135" customWidth="1"/>
    <col min="10251" max="10251" width="17.75" style="135" customWidth="1"/>
    <col min="10252" max="10252" width="13.375" style="135" customWidth="1"/>
    <col min="10253" max="10253" width="1.5" style="135" customWidth="1"/>
    <col min="10254" max="10496" width="9.875" style="135"/>
    <col min="10497" max="10497" width="1.5" style="135" customWidth="1"/>
    <col min="10498" max="10498" width="12.125" style="135" customWidth="1"/>
    <col min="10499" max="10499" width="10.5" style="135" customWidth="1"/>
    <col min="10500" max="10500" width="13.75" style="135" customWidth="1"/>
    <col min="10501" max="10504" width="10.625" style="135" customWidth="1"/>
    <col min="10505" max="10505" width="10.5" style="135" customWidth="1"/>
    <col min="10506" max="10506" width="10.375" style="135" customWidth="1"/>
    <col min="10507" max="10507" width="17.75" style="135" customWidth="1"/>
    <col min="10508" max="10508" width="13.375" style="135" customWidth="1"/>
    <col min="10509" max="10509" width="1.5" style="135" customWidth="1"/>
    <col min="10510" max="10752" width="9.875" style="135"/>
    <col min="10753" max="10753" width="1.5" style="135" customWidth="1"/>
    <col min="10754" max="10754" width="12.125" style="135" customWidth="1"/>
    <col min="10755" max="10755" width="10.5" style="135" customWidth="1"/>
    <col min="10756" max="10756" width="13.75" style="135" customWidth="1"/>
    <col min="10757" max="10760" width="10.625" style="135" customWidth="1"/>
    <col min="10761" max="10761" width="10.5" style="135" customWidth="1"/>
    <col min="10762" max="10762" width="10.375" style="135" customWidth="1"/>
    <col min="10763" max="10763" width="17.75" style="135" customWidth="1"/>
    <col min="10764" max="10764" width="13.375" style="135" customWidth="1"/>
    <col min="10765" max="10765" width="1.5" style="135" customWidth="1"/>
    <col min="10766" max="11008" width="9.875" style="135"/>
    <col min="11009" max="11009" width="1.5" style="135" customWidth="1"/>
    <col min="11010" max="11010" width="12.125" style="135" customWidth="1"/>
    <col min="11011" max="11011" width="10.5" style="135" customWidth="1"/>
    <col min="11012" max="11012" width="13.75" style="135" customWidth="1"/>
    <col min="11013" max="11016" width="10.625" style="135" customWidth="1"/>
    <col min="11017" max="11017" width="10.5" style="135" customWidth="1"/>
    <col min="11018" max="11018" width="10.375" style="135" customWidth="1"/>
    <col min="11019" max="11019" width="17.75" style="135" customWidth="1"/>
    <col min="11020" max="11020" width="13.375" style="135" customWidth="1"/>
    <col min="11021" max="11021" width="1.5" style="135" customWidth="1"/>
    <col min="11022" max="11264" width="9.875" style="135"/>
    <col min="11265" max="11265" width="1.5" style="135" customWidth="1"/>
    <col min="11266" max="11266" width="12.125" style="135" customWidth="1"/>
    <col min="11267" max="11267" width="10.5" style="135" customWidth="1"/>
    <col min="11268" max="11268" width="13.75" style="135" customWidth="1"/>
    <col min="11269" max="11272" width="10.625" style="135" customWidth="1"/>
    <col min="11273" max="11273" width="10.5" style="135" customWidth="1"/>
    <col min="11274" max="11274" width="10.375" style="135" customWidth="1"/>
    <col min="11275" max="11275" width="17.75" style="135" customWidth="1"/>
    <col min="11276" max="11276" width="13.375" style="135" customWidth="1"/>
    <col min="11277" max="11277" width="1.5" style="135" customWidth="1"/>
    <col min="11278" max="11520" width="9.875" style="135"/>
    <col min="11521" max="11521" width="1.5" style="135" customWidth="1"/>
    <col min="11522" max="11522" width="12.125" style="135" customWidth="1"/>
    <col min="11523" max="11523" width="10.5" style="135" customWidth="1"/>
    <col min="11524" max="11524" width="13.75" style="135" customWidth="1"/>
    <col min="11525" max="11528" width="10.625" style="135" customWidth="1"/>
    <col min="11529" max="11529" width="10.5" style="135" customWidth="1"/>
    <col min="11530" max="11530" width="10.375" style="135" customWidth="1"/>
    <col min="11531" max="11531" width="17.75" style="135" customWidth="1"/>
    <col min="11532" max="11532" width="13.375" style="135" customWidth="1"/>
    <col min="11533" max="11533" width="1.5" style="135" customWidth="1"/>
    <col min="11534" max="11776" width="9.875" style="135"/>
    <col min="11777" max="11777" width="1.5" style="135" customWidth="1"/>
    <col min="11778" max="11778" width="12.125" style="135" customWidth="1"/>
    <col min="11779" max="11779" width="10.5" style="135" customWidth="1"/>
    <col min="11780" max="11780" width="13.75" style="135" customWidth="1"/>
    <col min="11781" max="11784" width="10.625" style="135" customWidth="1"/>
    <col min="11785" max="11785" width="10.5" style="135" customWidth="1"/>
    <col min="11786" max="11786" width="10.375" style="135" customWidth="1"/>
    <col min="11787" max="11787" width="17.75" style="135" customWidth="1"/>
    <col min="11788" max="11788" width="13.375" style="135" customWidth="1"/>
    <col min="11789" max="11789" width="1.5" style="135" customWidth="1"/>
    <col min="11790" max="12032" width="9.875" style="135"/>
    <col min="12033" max="12033" width="1.5" style="135" customWidth="1"/>
    <col min="12034" max="12034" width="12.125" style="135" customWidth="1"/>
    <col min="12035" max="12035" width="10.5" style="135" customWidth="1"/>
    <col min="12036" max="12036" width="13.75" style="135" customWidth="1"/>
    <col min="12037" max="12040" width="10.625" style="135" customWidth="1"/>
    <col min="12041" max="12041" width="10.5" style="135" customWidth="1"/>
    <col min="12042" max="12042" width="10.375" style="135" customWidth="1"/>
    <col min="12043" max="12043" width="17.75" style="135" customWidth="1"/>
    <col min="12044" max="12044" width="13.375" style="135" customWidth="1"/>
    <col min="12045" max="12045" width="1.5" style="135" customWidth="1"/>
    <col min="12046" max="12288" width="9.875" style="135"/>
    <col min="12289" max="12289" width="1.5" style="135" customWidth="1"/>
    <col min="12290" max="12290" width="12.125" style="135" customWidth="1"/>
    <col min="12291" max="12291" width="10.5" style="135" customWidth="1"/>
    <col min="12292" max="12292" width="13.75" style="135" customWidth="1"/>
    <col min="12293" max="12296" width="10.625" style="135" customWidth="1"/>
    <col min="12297" max="12297" width="10.5" style="135" customWidth="1"/>
    <col min="12298" max="12298" width="10.375" style="135" customWidth="1"/>
    <col min="12299" max="12299" width="17.75" style="135" customWidth="1"/>
    <col min="12300" max="12300" width="13.375" style="135" customWidth="1"/>
    <col min="12301" max="12301" width="1.5" style="135" customWidth="1"/>
    <col min="12302" max="12544" width="9.875" style="135"/>
    <col min="12545" max="12545" width="1.5" style="135" customWidth="1"/>
    <col min="12546" max="12546" width="12.125" style="135" customWidth="1"/>
    <col min="12547" max="12547" width="10.5" style="135" customWidth="1"/>
    <col min="12548" max="12548" width="13.75" style="135" customWidth="1"/>
    <col min="12549" max="12552" width="10.625" style="135" customWidth="1"/>
    <col min="12553" max="12553" width="10.5" style="135" customWidth="1"/>
    <col min="12554" max="12554" width="10.375" style="135" customWidth="1"/>
    <col min="12555" max="12555" width="17.75" style="135" customWidth="1"/>
    <col min="12556" max="12556" width="13.375" style="135" customWidth="1"/>
    <col min="12557" max="12557" width="1.5" style="135" customWidth="1"/>
    <col min="12558" max="12800" width="9.875" style="135"/>
    <col min="12801" max="12801" width="1.5" style="135" customWidth="1"/>
    <col min="12802" max="12802" width="12.125" style="135" customWidth="1"/>
    <col min="12803" max="12803" width="10.5" style="135" customWidth="1"/>
    <col min="12804" max="12804" width="13.75" style="135" customWidth="1"/>
    <col min="12805" max="12808" width="10.625" style="135" customWidth="1"/>
    <col min="12809" max="12809" width="10.5" style="135" customWidth="1"/>
    <col min="12810" max="12810" width="10.375" style="135" customWidth="1"/>
    <col min="12811" max="12811" width="17.75" style="135" customWidth="1"/>
    <col min="12812" max="12812" width="13.375" style="135" customWidth="1"/>
    <col min="12813" max="12813" width="1.5" style="135" customWidth="1"/>
    <col min="12814" max="13056" width="9.875" style="135"/>
    <col min="13057" max="13057" width="1.5" style="135" customWidth="1"/>
    <col min="13058" max="13058" width="12.125" style="135" customWidth="1"/>
    <col min="13059" max="13059" width="10.5" style="135" customWidth="1"/>
    <col min="13060" max="13060" width="13.75" style="135" customWidth="1"/>
    <col min="13061" max="13064" width="10.625" style="135" customWidth="1"/>
    <col min="13065" max="13065" width="10.5" style="135" customWidth="1"/>
    <col min="13066" max="13066" width="10.375" style="135" customWidth="1"/>
    <col min="13067" max="13067" width="17.75" style="135" customWidth="1"/>
    <col min="13068" max="13068" width="13.375" style="135" customWidth="1"/>
    <col min="13069" max="13069" width="1.5" style="135" customWidth="1"/>
    <col min="13070" max="13312" width="9.875" style="135"/>
    <col min="13313" max="13313" width="1.5" style="135" customWidth="1"/>
    <col min="13314" max="13314" width="12.125" style="135" customWidth="1"/>
    <col min="13315" max="13315" width="10.5" style="135" customWidth="1"/>
    <col min="13316" max="13316" width="13.75" style="135" customWidth="1"/>
    <col min="13317" max="13320" width="10.625" style="135" customWidth="1"/>
    <col min="13321" max="13321" width="10.5" style="135" customWidth="1"/>
    <col min="13322" max="13322" width="10.375" style="135" customWidth="1"/>
    <col min="13323" max="13323" width="17.75" style="135" customWidth="1"/>
    <col min="13324" max="13324" width="13.375" style="135" customWidth="1"/>
    <col min="13325" max="13325" width="1.5" style="135" customWidth="1"/>
    <col min="13326" max="13568" width="9.875" style="135"/>
    <col min="13569" max="13569" width="1.5" style="135" customWidth="1"/>
    <col min="13570" max="13570" width="12.125" style="135" customWidth="1"/>
    <col min="13571" max="13571" width="10.5" style="135" customWidth="1"/>
    <col min="13572" max="13572" width="13.75" style="135" customWidth="1"/>
    <col min="13573" max="13576" width="10.625" style="135" customWidth="1"/>
    <col min="13577" max="13577" width="10.5" style="135" customWidth="1"/>
    <col min="13578" max="13578" width="10.375" style="135" customWidth="1"/>
    <col min="13579" max="13579" width="17.75" style="135" customWidth="1"/>
    <col min="13580" max="13580" width="13.375" style="135" customWidth="1"/>
    <col min="13581" max="13581" width="1.5" style="135" customWidth="1"/>
    <col min="13582" max="13824" width="9.875" style="135"/>
    <col min="13825" max="13825" width="1.5" style="135" customWidth="1"/>
    <col min="13826" max="13826" width="12.125" style="135" customWidth="1"/>
    <col min="13827" max="13827" width="10.5" style="135" customWidth="1"/>
    <col min="13828" max="13828" width="13.75" style="135" customWidth="1"/>
    <col min="13829" max="13832" width="10.625" style="135" customWidth="1"/>
    <col min="13833" max="13833" width="10.5" style="135" customWidth="1"/>
    <col min="13834" max="13834" width="10.375" style="135" customWidth="1"/>
    <col min="13835" max="13835" width="17.75" style="135" customWidth="1"/>
    <col min="13836" max="13836" width="13.375" style="135" customWidth="1"/>
    <col min="13837" max="13837" width="1.5" style="135" customWidth="1"/>
    <col min="13838" max="14080" width="9.875" style="135"/>
    <col min="14081" max="14081" width="1.5" style="135" customWidth="1"/>
    <col min="14082" max="14082" width="12.125" style="135" customWidth="1"/>
    <col min="14083" max="14083" width="10.5" style="135" customWidth="1"/>
    <col min="14084" max="14084" width="13.75" style="135" customWidth="1"/>
    <col min="14085" max="14088" width="10.625" style="135" customWidth="1"/>
    <col min="14089" max="14089" width="10.5" style="135" customWidth="1"/>
    <col min="14090" max="14090" width="10.375" style="135" customWidth="1"/>
    <col min="14091" max="14091" width="17.75" style="135" customWidth="1"/>
    <col min="14092" max="14092" width="13.375" style="135" customWidth="1"/>
    <col min="14093" max="14093" width="1.5" style="135" customWidth="1"/>
    <col min="14094" max="14336" width="9.875" style="135"/>
    <col min="14337" max="14337" width="1.5" style="135" customWidth="1"/>
    <col min="14338" max="14338" width="12.125" style="135" customWidth="1"/>
    <col min="14339" max="14339" width="10.5" style="135" customWidth="1"/>
    <col min="14340" max="14340" width="13.75" style="135" customWidth="1"/>
    <col min="14341" max="14344" width="10.625" style="135" customWidth="1"/>
    <col min="14345" max="14345" width="10.5" style="135" customWidth="1"/>
    <col min="14346" max="14346" width="10.375" style="135" customWidth="1"/>
    <col min="14347" max="14347" width="17.75" style="135" customWidth="1"/>
    <col min="14348" max="14348" width="13.375" style="135" customWidth="1"/>
    <col min="14349" max="14349" width="1.5" style="135" customWidth="1"/>
    <col min="14350" max="14592" width="9.875" style="135"/>
    <col min="14593" max="14593" width="1.5" style="135" customWidth="1"/>
    <col min="14594" max="14594" width="12.125" style="135" customWidth="1"/>
    <col min="14595" max="14595" width="10.5" style="135" customWidth="1"/>
    <col min="14596" max="14596" width="13.75" style="135" customWidth="1"/>
    <col min="14597" max="14600" width="10.625" style="135" customWidth="1"/>
    <col min="14601" max="14601" width="10.5" style="135" customWidth="1"/>
    <col min="14602" max="14602" width="10.375" style="135" customWidth="1"/>
    <col min="14603" max="14603" width="17.75" style="135" customWidth="1"/>
    <col min="14604" max="14604" width="13.375" style="135" customWidth="1"/>
    <col min="14605" max="14605" width="1.5" style="135" customWidth="1"/>
    <col min="14606" max="14848" width="9.875" style="135"/>
    <col min="14849" max="14849" width="1.5" style="135" customWidth="1"/>
    <col min="14850" max="14850" width="12.125" style="135" customWidth="1"/>
    <col min="14851" max="14851" width="10.5" style="135" customWidth="1"/>
    <col min="14852" max="14852" width="13.75" style="135" customWidth="1"/>
    <col min="14853" max="14856" width="10.625" style="135" customWidth="1"/>
    <col min="14857" max="14857" width="10.5" style="135" customWidth="1"/>
    <col min="14858" max="14858" width="10.375" style="135" customWidth="1"/>
    <col min="14859" max="14859" width="17.75" style="135" customWidth="1"/>
    <col min="14860" max="14860" width="13.375" style="135" customWidth="1"/>
    <col min="14861" max="14861" width="1.5" style="135" customWidth="1"/>
    <col min="14862" max="15104" width="9.875" style="135"/>
    <col min="15105" max="15105" width="1.5" style="135" customWidth="1"/>
    <col min="15106" max="15106" width="12.125" style="135" customWidth="1"/>
    <col min="15107" max="15107" width="10.5" style="135" customWidth="1"/>
    <col min="15108" max="15108" width="13.75" style="135" customWidth="1"/>
    <col min="15109" max="15112" width="10.625" style="135" customWidth="1"/>
    <col min="15113" max="15113" width="10.5" style="135" customWidth="1"/>
    <col min="15114" max="15114" width="10.375" style="135" customWidth="1"/>
    <col min="15115" max="15115" width="17.75" style="135" customWidth="1"/>
    <col min="15116" max="15116" width="13.375" style="135" customWidth="1"/>
    <col min="15117" max="15117" width="1.5" style="135" customWidth="1"/>
    <col min="15118" max="15360" width="9.875" style="135"/>
    <col min="15361" max="15361" width="1.5" style="135" customWidth="1"/>
    <col min="15362" max="15362" width="12.125" style="135" customWidth="1"/>
    <col min="15363" max="15363" width="10.5" style="135" customWidth="1"/>
    <col min="15364" max="15364" width="13.75" style="135" customWidth="1"/>
    <col min="15365" max="15368" width="10.625" style="135" customWidth="1"/>
    <col min="15369" max="15369" width="10.5" style="135" customWidth="1"/>
    <col min="15370" max="15370" width="10.375" style="135" customWidth="1"/>
    <col min="15371" max="15371" width="17.75" style="135" customWidth="1"/>
    <col min="15372" max="15372" width="13.375" style="135" customWidth="1"/>
    <col min="15373" max="15373" width="1.5" style="135" customWidth="1"/>
    <col min="15374" max="15616" width="9.875" style="135"/>
    <col min="15617" max="15617" width="1.5" style="135" customWidth="1"/>
    <col min="15618" max="15618" width="12.125" style="135" customWidth="1"/>
    <col min="15619" max="15619" width="10.5" style="135" customWidth="1"/>
    <col min="15620" max="15620" width="13.75" style="135" customWidth="1"/>
    <col min="15621" max="15624" width="10.625" style="135" customWidth="1"/>
    <col min="15625" max="15625" width="10.5" style="135" customWidth="1"/>
    <col min="15626" max="15626" width="10.375" style="135" customWidth="1"/>
    <col min="15627" max="15627" width="17.75" style="135" customWidth="1"/>
    <col min="15628" max="15628" width="13.375" style="135" customWidth="1"/>
    <col min="15629" max="15629" width="1.5" style="135" customWidth="1"/>
    <col min="15630" max="15872" width="9.875" style="135"/>
    <col min="15873" max="15873" width="1.5" style="135" customWidth="1"/>
    <col min="15874" max="15874" width="12.125" style="135" customWidth="1"/>
    <col min="15875" max="15875" width="10.5" style="135" customWidth="1"/>
    <col min="15876" max="15876" width="13.75" style="135" customWidth="1"/>
    <col min="15877" max="15880" width="10.625" style="135" customWidth="1"/>
    <col min="15881" max="15881" width="10.5" style="135" customWidth="1"/>
    <col min="15882" max="15882" width="10.375" style="135" customWidth="1"/>
    <col min="15883" max="15883" width="17.75" style="135" customWidth="1"/>
    <col min="15884" max="15884" width="13.375" style="135" customWidth="1"/>
    <col min="15885" max="15885" width="1.5" style="135" customWidth="1"/>
    <col min="15886" max="16128" width="9.875" style="135"/>
    <col min="16129" max="16129" width="1.5" style="135" customWidth="1"/>
    <col min="16130" max="16130" width="12.125" style="135" customWidth="1"/>
    <col min="16131" max="16131" width="10.5" style="135" customWidth="1"/>
    <col min="16132" max="16132" width="13.75" style="135" customWidth="1"/>
    <col min="16133" max="16136" width="10.625" style="135" customWidth="1"/>
    <col min="16137" max="16137" width="10.5" style="135" customWidth="1"/>
    <col min="16138" max="16138" width="10.375" style="135" customWidth="1"/>
    <col min="16139" max="16139" width="17.75" style="135" customWidth="1"/>
    <col min="16140" max="16140" width="13.375" style="135" customWidth="1"/>
    <col min="16141" max="16141" width="1.5" style="135" customWidth="1"/>
    <col min="16142" max="16384" width="9.875" style="135"/>
  </cols>
  <sheetData>
    <row r="1" spans="1:12" ht="27" customHeight="1" x14ac:dyDescent="0.15">
      <c r="A1" s="131"/>
      <c r="B1" s="355" t="s">
        <v>3624</v>
      </c>
      <c r="C1" s="357"/>
      <c r="D1" s="345" t="s">
        <v>3625</v>
      </c>
      <c r="E1" s="345"/>
      <c r="F1" s="345" t="s">
        <v>3626</v>
      </c>
      <c r="G1" s="345"/>
      <c r="H1" s="345" t="s">
        <v>3627</v>
      </c>
      <c r="I1" s="345"/>
      <c r="J1" s="132" t="s">
        <v>3628</v>
      </c>
      <c r="K1" s="133" t="s">
        <v>3629</v>
      </c>
      <c r="L1" s="134" t="s">
        <v>3630</v>
      </c>
    </row>
    <row r="2" spans="1:12" ht="29.25" customHeight="1" thickBot="1" x14ac:dyDescent="0.2">
      <c r="A2" s="131"/>
      <c r="B2" s="356"/>
      <c r="C2" s="358"/>
      <c r="D2" s="346"/>
      <c r="E2" s="346"/>
      <c r="F2" s="346"/>
      <c r="G2" s="346"/>
      <c r="H2" s="346"/>
      <c r="I2" s="346"/>
      <c r="J2" s="136" t="s">
        <v>3631</v>
      </c>
      <c r="K2" s="137" t="s">
        <v>3629</v>
      </c>
      <c r="L2" s="138" t="s">
        <v>3632</v>
      </c>
    </row>
    <row r="3" spans="1:12" ht="29.25" customHeight="1" x14ac:dyDescent="0.15">
      <c r="A3" s="131"/>
      <c r="B3" s="139"/>
      <c r="C3" s="140"/>
      <c r="D3" s="141"/>
      <c r="E3" s="141"/>
      <c r="F3" s="141"/>
      <c r="G3" s="141"/>
      <c r="H3" s="141"/>
      <c r="I3" s="141"/>
      <c r="J3" s="141"/>
      <c r="K3" s="141"/>
      <c r="L3" s="142"/>
    </row>
    <row r="4" spans="1:12" s="131" customFormat="1" ht="45" customHeight="1" x14ac:dyDescent="0.4">
      <c r="B4" s="347" t="s">
        <v>3633</v>
      </c>
      <c r="C4" s="348"/>
      <c r="D4" s="348"/>
      <c r="E4" s="348"/>
      <c r="F4" s="348"/>
      <c r="G4" s="348"/>
      <c r="H4" s="348"/>
      <c r="I4" s="348"/>
      <c r="J4" s="348"/>
      <c r="K4" s="348"/>
      <c r="L4" s="349"/>
    </row>
    <row r="5" spans="1:12" ht="17.25" customHeight="1" x14ac:dyDescent="0.4">
      <c r="A5" s="131"/>
      <c r="B5" s="143"/>
      <c r="C5" s="144"/>
      <c r="D5" s="144"/>
      <c r="E5" s="144"/>
      <c r="F5" s="144"/>
      <c r="G5" s="144"/>
      <c r="H5" s="144"/>
      <c r="I5" s="144"/>
      <c r="J5" s="144"/>
      <c r="K5" s="144"/>
      <c r="L5" s="145"/>
    </row>
    <row r="6" spans="1:12" ht="24.95" customHeight="1" x14ac:dyDescent="0.15">
      <c r="A6" s="131"/>
      <c r="B6" s="146"/>
      <c r="C6" s="350" t="str">
        <f>+공종별집계표!A2</f>
        <v>[ 업무시설 ]</v>
      </c>
      <c r="D6" s="351"/>
      <c r="E6" s="351"/>
      <c r="F6" s="351"/>
      <c r="G6" s="351"/>
      <c r="H6" s="351"/>
      <c r="I6" s="351"/>
      <c r="J6" s="351"/>
      <c r="K6" s="351"/>
      <c r="L6" s="147"/>
    </row>
    <row r="7" spans="1:12" s="131" customFormat="1" ht="13.5" customHeight="1" x14ac:dyDescent="0.15">
      <c r="B7" s="146"/>
      <c r="C7" s="148"/>
      <c r="D7" s="148"/>
      <c r="E7" s="148"/>
      <c r="F7" s="148"/>
      <c r="G7" s="148"/>
      <c r="H7" s="148"/>
      <c r="I7" s="148"/>
      <c r="J7" s="148"/>
      <c r="K7" s="148"/>
      <c r="L7" s="147"/>
    </row>
    <row r="8" spans="1:12" ht="39" customHeight="1" x14ac:dyDescent="0.15">
      <c r="A8" s="131"/>
      <c r="B8" s="149"/>
      <c r="C8" s="352" t="s">
        <v>3634</v>
      </c>
      <c r="D8" s="353"/>
      <c r="E8" s="352" t="s">
        <v>3635</v>
      </c>
      <c r="F8" s="354"/>
      <c r="G8" s="354"/>
      <c r="H8" s="354"/>
      <c r="I8" s="354"/>
      <c r="J8" s="353"/>
      <c r="K8" s="150" t="s">
        <v>3636</v>
      </c>
      <c r="L8" s="151"/>
    </row>
    <row r="9" spans="1:12" ht="54.95" customHeight="1" x14ac:dyDescent="0.15">
      <c r="A9" s="131"/>
      <c r="B9" s="149"/>
      <c r="C9" s="359" t="s">
        <v>3637</v>
      </c>
      <c r="D9" s="359"/>
      <c r="E9" s="342" t="str">
        <f t="shared" ref="E9:E16" si="0" xml:space="preserve"> CONCATENATE(" 일금 ",NUMBERSTRING(I9,1),"원정")</f>
        <v xml:space="preserve"> 일금 팔십억육천구백육십팔만구천원정</v>
      </c>
      <c r="F9" s="342"/>
      <c r="G9" s="342"/>
      <c r="H9" s="342"/>
      <c r="I9" s="343">
        <f>ROUNDDOWN(I16,-3)</f>
        <v>8069689000</v>
      </c>
      <c r="J9" s="344"/>
      <c r="K9" s="152" t="s">
        <v>3752</v>
      </c>
      <c r="L9" s="151"/>
    </row>
    <row r="10" spans="1:12" ht="45" customHeight="1" x14ac:dyDescent="0.15">
      <c r="A10" s="131"/>
      <c r="B10" s="149"/>
      <c r="C10" s="360" t="s">
        <v>3638</v>
      </c>
      <c r="D10" s="153" t="s">
        <v>3639</v>
      </c>
      <c r="E10" s="342" t="str">
        <f t="shared" si="0"/>
        <v xml:space="preserve"> 일금 칠십삼억삼천육백팔만일천이백칠십칠원정</v>
      </c>
      <c r="F10" s="342"/>
      <c r="G10" s="342"/>
      <c r="H10" s="342"/>
      <c r="I10" s="343">
        <f>+'원가계산서 _조달청기준'!V33</f>
        <v>7336081277</v>
      </c>
      <c r="J10" s="344"/>
      <c r="K10" s="154"/>
      <c r="L10" s="151"/>
    </row>
    <row r="11" spans="1:12" ht="45" customHeight="1" x14ac:dyDescent="0.15">
      <c r="A11" s="131"/>
      <c r="B11" s="149"/>
      <c r="C11" s="360"/>
      <c r="D11" s="153" t="s">
        <v>3640</v>
      </c>
      <c r="E11" s="342" t="str">
        <f t="shared" si="0"/>
        <v xml:space="preserve"> 일금 칠억삼천삼백육십만팔천일백이십칠원정</v>
      </c>
      <c r="F11" s="342"/>
      <c r="G11" s="342"/>
      <c r="H11" s="342"/>
      <c r="I11" s="343">
        <f>+'원가계산서 _조달청기준'!V34</f>
        <v>733608127</v>
      </c>
      <c r="J11" s="344"/>
      <c r="K11" s="154"/>
      <c r="L11" s="151"/>
    </row>
    <row r="12" spans="1:12" ht="45" hidden="1" customHeight="1" x14ac:dyDescent="0.15">
      <c r="A12" s="131"/>
      <c r="B12" s="149"/>
      <c r="C12" s="360"/>
      <c r="D12" s="153" t="s">
        <v>3641</v>
      </c>
      <c r="E12" s="342" t="str">
        <f t="shared" si="0"/>
        <v xml:space="preserve"> 일금 영원정</v>
      </c>
      <c r="F12" s="342"/>
      <c r="G12" s="342"/>
      <c r="H12" s="342"/>
      <c r="I12" s="343">
        <f>+'원가계산서 _조달청기준'!V40</f>
        <v>0</v>
      </c>
      <c r="J12" s="344"/>
      <c r="K12" s="154"/>
      <c r="L12" s="151"/>
    </row>
    <row r="13" spans="1:12" ht="45" hidden="1" customHeight="1" x14ac:dyDescent="0.15">
      <c r="A13" s="131"/>
      <c r="B13" s="149"/>
      <c r="C13" s="360"/>
      <c r="D13" s="153" t="s">
        <v>3642</v>
      </c>
      <c r="E13" s="342" t="str">
        <f t="shared" si="0"/>
        <v xml:space="preserve"> 일금 영원정</v>
      </c>
      <c r="F13" s="342"/>
      <c r="G13" s="342"/>
      <c r="H13" s="342"/>
      <c r="I13" s="343">
        <f>+'원가계산서 _조달청기준'!V41</f>
        <v>0</v>
      </c>
      <c r="J13" s="344"/>
      <c r="K13" s="154"/>
      <c r="L13" s="151"/>
    </row>
    <row r="14" spans="1:12" ht="45" hidden="1" customHeight="1" x14ac:dyDescent="0.15">
      <c r="A14" s="131"/>
      <c r="B14" s="149"/>
      <c r="C14" s="360"/>
      <c r="D14" s="153" t="s">
        <v>3643</v>
      </c>
      <c r="E14" s="342" t="str">
        <f t="shared" si="0"/>
        <v xml:space="preserve"> 일금 영원정</v>
      </c>
      <c r="F14" s="342"/>
      <c r="G14" s="342"/>
      <c r="H14" s="342"/>
      <c r="I14" s="343">
        <f>+'원가계산서 _조달청기준'!V43</f>
        <v>0</v>
      </c>
      <c r="J14" s="344"/>
      <c r="K14" s="154"/>
      <c r="L14" s="151"/>
    </row>
    <row r="15" spans="1:12" ht="45" hidden="1" customHeight="1" x14ac:dyDescent="0.15">
      <c r="A15" s="131"/>
      <c r="B15" s="149"/>
      <c r="C15" s="360"/>
      <c r="D15" s="153" t="s">
        <v>3644</v>
      </c>
      <c r="E15" s="342" t="str">
        <f t="shared" si="0"/>
        <v xml:space="preserve"> 일금 영원정</v>
      </c>
      <c r="F15" s="342"/>
      <c r="G15" s="342"/>
      <c r="H15" s="342"/>
      <c r="I15" s="343"/>
      <c r="J15" s="344"/>
      <c r="K15" s="154"/>
      <c r="L15" s="151"/>
    </row>
    <row r="16" spans="1:12" ht="45" customHeight="1" x14ac:dyDescent="0.15">
      <c r="A16" s="131"/>
      <c r="B16" s="149"/>
      <c r="C16" s="360"/>
      <c r="D16" s="152" t="s">
        <v>3645</v>
      </c>
      <c r="E16" s="342" t="str">
        <f t="shared" si="0"/>
        <v xml:space="preserve"> 일금 팔십억육천구백육십팔만구천사백사원정</v>
      </c>
      <c r="F16" s="342"/>
      <c r="G16" s="342"/>
      <c r="H16" s="342"/>
      <c r="I16" s="343">
        <f>ROUNDDOWN(I11+I10+I12+I13+I14+I15,0)</f>
        <v>8069689404</v>
      </c>
      <c r="J16" s="344"/>
      <c r="K16" s="152"/>
      <c r="L16" s="151"/>
    </row>
    <row r="17" spans="1:12" s="161" customFormat="1" ht="11.25" customHeight="1" x14ac:dyDescent="0.15">
      <c r="A17" s="155"/>
      <c r="B17" s="156"/>
      <c r="C17" s="157"/>
      <c r="D17" s="158"/>
      <c r="E17" s="159"/>
      <c r="F17" s="159"/>
      <c r="G17" s="155"/>
      <c r="H17" s="155"/>
      <c r="I17" s="155"/>
      <c r="J17" s="155"/>
      <c r="K17" s="155"/>
      <c r="L17" s="160"/>
    </row>
    <row r="18" spans="1:12" s="161" customFormat="1" ht="15.95" customHeight="1" x14ac:dyDescent="0.15">
      <c r="A18" s="155"/>
      <c r="B18" s="156"/>
      <c r="C18" s="157"/>
      <c r="D18" s="158"/>
      <c r="E18" s="159"/>
      <c r="F18" s="159"/>
      <c r="G18" s="155"/>
      <c r="H18" s="155"/>
      <c r="I18" s="155"/>
      <c r="J18" s="155"/>
      <c r="K18" s="155"/>
      <c r="L18" s="160"/>
    </row>
    <row r="19" spans="1:12" ht="15.95" customHeight="1" thickBot="1" x14ac:dyDescent="0.2">
      <c r="A19" s="147"/>
      <c r="B19" s="162"/>
      <c r="C19" s="163"/>
      <c r="D19" s="164"/>
      <c r="E19" s="164"/>
      <c r="F19" s="164"/>
      <c r="G19" s="164"/>
      <c r="H19" s="164"/>
      <c r="I19" s="164"/>
      <c r="J19" s="164"/>
      <c r="K19" s="164"/>
      <c r="L19" s="165"/>
    </row>
    <row r="20" spans="1:12" ht="10.5" customHeight="1" x14ac:dyDescent="0.15"/>
    <row r="21" spans="1:12" x14ac:dyDescent="0.15">
      <c r="J21" s="166">
        <f>+I16-'원가계산서 _조달청기준'!V37</f>
        <v>0</v>
      </c>
    </row>
  </sheetData>
  <mergeCells count="30">
    <mergeCell ref="E15:H15"/>
    <mergeCell ref="I15:J15"/>
    <mergeCell ref="C9:D9"/>
    <mergeCell ref="E9:H9"/>
    <mergeCell ref="I9:J9"/>
    <mergeCell ref="C10:C16"/>
    <mergeCell ref="E10:H10"/>
    <mergeCell ref="I10:J10"/>
    <mergeCell ref="E11:H11"/>
    <mergeCell ref="I11:J11"/>
    <mergeCell ref="E12:H12"/>
    <mergeCell ref="I12:J12"/>
    <mergeCell ref="E16:H16"/>
    <mergeCell ref="I16:J16"/>
    <mergeCell ref="E13:H13"/>
    <mergeCell ref="I13:J13"/>
    <mergeCell ref="E14:H14"/>
    <mergeCell ref="I14:J14"/>
    <mergeCell ref="H1:H2"/>
    <mergeCell ref="I1:I2"/>
    <mergeCell ref="B4:L4"/>
    <mergeCell ref="C6:K6"/>
    <mergeCell ref="C8:D8"/>
    <mergeCell ref="E8:J8"/>
    <mergeCell ref="B1:B2"/>
    <mergeCell ref="C1:C2"/>
    <mergeCell ref="D1:D2"/>
    <mergeCell ref="E1:E2"/>
    <mergeCell ref="F1:F2"/>
    <mergeCell ref="G1:G2"/>
  </mergeCells>
  <phoneticPr fontId="1" type="noConversion"/>
  <printOptions horizontalCentered="1" verticalCentered="1"/>
  <pageMargins left="0.55118110236220474" right="0.55118110236220474" top="0.59055118110236227" bottom="0.35433070866141736" header="0.51181102362204722" footer="0.35433070866141736"/>
  <pageSetup paperSize="9" scale="8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47"/>
  <sheetViews>
    <sheetView view="pageBreakPreview" zoomScale="85" zoomScaleNormal="85" zoomScaleSheetLayoutView="85" workbookViewId="0">
      <pane xSplit="4" ySplit="3" topLeftCell="E16" activePane="bottomRight" state="frozen"/>
      <selection activeCell="I9" sqref="I9:J9"/>
      <selection pane="topRight" activeCell="I9" sqref="I9:J9"/>
      <selection pane="bottomLeft" activeCell="I9" sqref="I9:J9"/>
      <selection pane="bottomRight" activeCell="I9" sqref="I9:J9"/>
    </sheetView>
  </sheetViews>
  <sheetFormatPr defaultColWidth="9" defaultRowHeight="16.5" x14ac:dyDescent="0.3"/>
  <cols>
    <col min="1" max="1" width="13.375" style="276" hidden="1" customWidth="1"/>
    <col min="2" max="2" width="6.25" style="276" customWidth="1"/>
    <col min="3" max="3" width="7.125" style="276" customWidth="1"/>
    <col min="4" max="4" width="34.5" style="276" customWidth="1"/>
    <col min="5" max="5" width="20.375" style="276" hidden="1" customWidth="1"/>
    <col min="6" max="6" width="35" style="276" customWidth="1"/>
    <col min="7" max="14" width="18.625" style="276" hidden="1" customWidth="1"/>
    <col min="15" max="16" width="20.625" style="276" hidden="1" customWidth="1"/>
    <col min="17" max="17" width="35.5" style="276" customWidth="1"/>
    <col min="18" max="18" width="15.625" style="276" customWidth="1"/>
    <col min="19" max="21" width="7.625" style="276" hidden="1" customWidth="1"/>
    <col min="22" max="22" width="30.625" style="276" customWidth="1"/>
    <col min="23" max="23" width="49.75" style="276" customWidth="1"/>
    <col min="24" max="24" width="18.75" style="277" customWidth="1"/>
    <col min="25" max="25" width="21.25" style="277" bestFit="1" customWidth="1"/>
    <col min="26" max="16384" width="9" style="276"/>
  </cols>
  <sheetData>
    <row r="1" spans="1:26" s="167" customFormat="1" ht="33" customHeight="1" x14ac:dyDescent="0.3">
      <c r="B1" s="361" t="s">
        <v>3761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Z1" s="282" t="s">
        <v>3753</v>
      </c>
    </row>
    <row r="2" spans="1:26" s="167" customFormat="1" ht="33" customHeight="1" x14ac:dyDescent="0.3">
      <c r="B2" s="168"/>
      <c r="C2" s="168"/>
      <c r="D2" s="169" t="str">
        <f>+공종별집계표!A2</f>
        <v>[ 업무시설 ]</v>
      </c>
      <c r="E2" s="168"/>
      <c r="F2" s="168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362"/>
      <c r="R2" s="362"/>
      <c r="S2" s="362"/>
      <c r="T2" s="362"/>
      <c r="U2" s="362"/>
      <c r="V2" s="362"/>
      <c r="W2" s="362"/>
    </row>
    <row r="3" spans="1:26" s="167" customFormat="1" ht="33" customHeight="1" x14ac:dyDescent="0.3">
      <c r="B3" s="363" t="s">
        <v>3646</v>
      </c>
      <c r="C3" s="363"/>
      <c r="D3" s="363"/>
      <c r="E3" s="171" t="s">
        <v>3647</v>
      </c>
      <c r="F3" s="171" t="s">
        <v>3648</v>
      </c>
      <c r="G3" s="171" t="s">
        <v>3649</v>
      </c>
      <c r="H3" s="171" t="s">
        <v>3650</v>
      </c>
      <c r="I3" s="171" t="s">
        <v>3651</v>
      </c>
      <c r="J3" s="171" t="s">
        <v>3652</v>
      </c>
      <c r="K3" s="171" t="s">
        <v>3653</v>
      </c>
      <c r="L3" s="171" t="s">
        <v>3654</v>
      </c>
      <c r="M3" s="171" t="s">
        <v>3655</v>
      </c>
      <c r="N3" s="171" t="s">
        <v>3656</v>
      </c>
      <c r="O3" s="171" t="s">
        <v>3657</v>
      </c>
      <c r="P3" s="171" t="s">
        <v>3658</v>
      </c>
      <c r="Q3" s="171" t="s">
        <v>3659</v>
      </c>
      <c r="R3" s="171" t="s">
        <v>3660</v>
      </c>
      <c r="S3" s="171" t="s">
        <v>3661</v>
      </c>
      <c r="T3" s="171" t="s">
        <v>3662</v>
      </c>
      <c r="U3" s="171" t="s">
        <v>3663</v>
      </c>
      <c r="V3" s="171" t="s">
        <v>3664</v>
      </c>
      <c r="W3" s="172" t="s">
        <v>674</v>
      </c>
    </row>
    <row r="4" spans="1:26" s="167" customFormat="1" ht="30" customHeight="1" x14ac:dyDescent="0.3">
      <c r="A4" s="173" t="s">
        <v>3665</v>
      </c>
      <c r="B4" s="364" t="s">
        <v>3666</v>
      </c>
      <c r="C4" s="364" t="s">
        <v>3754</v>
      </c>
      <c r="D4" s="174" t="s">
        <v>3667</v>
      </c>
      <c r="E4" s="175">
        <f t="shared" ref="E4:E22" si="0">SUM(F4:P4)</f>
        <v>2173427021</v>
      </c>
      <c r="F4" s="176">
        <f>+공종별집계표!F5</f>
        <v>2173427021</v>
      </c>
      <c r="G4" s="176"/>
      <c r="H4" s="177"/>
      <c r="I4" s="177"/>
      <c r="J4" s="176"/>
      <c r="K4" s="176"/>
      <c r="L4" s="176"/>
      <c r="M4" s="177"/>
      <c r="N4" s="177"/>
      <c r="O4" s="177"/>
      <c r="P4" s="177"/>
      <c r="Q4" s="178"/>
      <c r="R4" s="178"/>
      <c r="S4" s="178"/>
      <c r="T4" s="178"/>
      <c r="U4" s="178"/>
      <c r="V4" s="179">
        <f t="shared" ref="V4:V33" si="1">SUM(F4:P4)</f>
        <v>2173427021</v>
      </c>
      <c r="W4" s="180"/>
    </row>
    <row r="5" spans="1:26" s="167" customFormat="1" ht="30" customHeight="1" x14ac:dyDescent="0.3">
      <c r="A5" s="173" t="s">
        <v>3668</v>
      </c>
      <c r="B5" s="364"/>
      <c r="C5" s="364"/>
      <c r="D5" s="181" t="s">
        <v>3669</v>
      </c>
      <c r="E5" s="182">
        <f t="shared" si="0"/>
        <v>0</v>
      </c>
      <c r="F5" s="183"/>
      <c r="G5" s="183"/>
      <c r="H5" s="184"/>
      <c r="I5" s="184"/>
      <c r="J5" s="183"/>
      <c r="K5" s="183"/>
      <c r="L5" s="183"/>
      <c r="M5" s="185"/>
      <c r="N5" s="185"/>
      <c r="O5" s="185"/>
      <c r="P5" s="185"/>
      <c r="Q5" s="186" t="s">
        <v>52</v>
      </c>
      <c r="R5" s="186"/>
      <c r="S5" s="186"/>
      <c r="T5" s="186"/>
      <c r="U5" s="186"/>
      <c r="V5" s="187">
        <f t="shared" si="1"/>
        <v>0</v>
      </c>
      <c r="W5" s="188"/>
    </row>
    <row r="6" spans="1:26" s="167" customFormat="1" ht="30" customHeight="1" x14ac:dyDescent="0.3">
      <c r="A6" s="173" t="s">
        <v>3439</v>
      </c>
      <c r="B6" s="364"/>
      <c r="C6" s="364"/>
      <c r="D6" s="189" t="s">
        <v>3670</v>
      </c>
      <c r="E6" s="190">
        <f t="shared" si="0"/>
        <v>0</v>
      </c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2" t="s">
        <v>52</v>
      </c>
      <c r="R6" s="192"/>
      <c r="S6" s="192"/>
      <c r="T6" s="192"/>
      <c r="U6" s="192"/>
      <c r="V6" s="193">
        <f t="shared" si="1"/>
        <v>0</v>
      </c>
      <c r="W6" s="194"/>
    </row>
    <row r="7" spans="1:26" s="167" customFormat="1" ht="30" customHeight="1" x14ac:dyDescent="0.3">
      <c r="A7" s="173" t="s">
        <v>3671</v>
      </c>
      <c r="B7" s="364"/>
      <c r="C7" s="364"/>
      <c r="D7" s="172" t="s">
        <v>3672</v>
      </c>
      <c r="E7" s="195">
        <f t="shared" si="0"/>
        <v>2173427021</v>
      </c>
      <c r="F7" s="196">
        <f t="shared" ref="F7:P7" si="2">TRUNC(F4+F5-F6, 0)</f>
        <v>2173427021</v>
      </c>
      <c r="G7" s="196">
        <f t="shared" si="2"/>
        <v>0</v>
      </c>
      <c r="H7" s="196">
        <f t="shared" si="2"/>
        <v>0</v>
      </c>
      <c r="I7" s="196">
        <f t="shared" si="2"/>
        <v>0</v>
      </c>
      <c r="J7" s="196">
        <f t="shared" si="2"/>
        <v>0</v>
      </c>
      <c r="K7" s="196">
        <f t="shared" si="2"/>
        <v>0</v>
      </c>
      <c r="L7" s="196">
        <f t="shared" si="2"/>
        <v>0</v>
      </c>
      <c r="M7" s="196">
        <f t="shared" si="2"/>
        <v>0</v>
      </c>
      <c r="N7" s="196">
        <f t="shared" si="2"/>
        <v>0</v>
      </c>
      <c r="O7" s="196">
        <f t="shared" si="2"/>
        <v>0</v>
      </c>
      <c r="P7" s="196">
        <f t="shared" si="2"/>
        <v>0</v>
      </c>
      <c r="Q7" s="197" t="s">
        <v>52</v>
      </c>
      <c r="R7" s="197"/>
      <c r="S7" s="197"/>
      <c r="T7" s="197"/>
      <c r="U7" s="197"/>
      <c r="V7" s="198">
        <f t="shared" si="1"/>
        <v>2173427021</v>
      </c>
      <c r="W7" s="199"/>
    </row>
    <row r="8" spans="1:26" s="167" customFormat="1" ht="30" customHeight="1" x14ac:dyDescent="0.3">
      <c r="A8" s="173" t="s">
        <v>3673</v>
      </c>
      <c r="B8" s="364"/>
      <c r="C8" s="364" t="s">
        <v>3755</v>
      </c>
      <c r="D8" s="200" t="s">
        <v>3674</v>
      </c>
      <c r="E8" s="201">
        <f t="shared" si="0"/>
        <v>2898047135</v>
      </c>
      <c r="F8" s="176">
        <f>+공종별집계표!H5</f>
        <v>2898047135</v>
      </c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202" t="s">
        <v>52</v>
      </c>
      <c r="R8" s="202"/>
      <c r="S8" s="202"/>
      <c r="T8" s="202"/>
      <c r="U8" s="202"/>
      <c r="V8" s="203">
        <f t="shared" si="1"/>
        <v>2898047135</v>
      </c>
      <c r="W8" s="204"/>
    </row>
    <row r="9" spans="1:26" s="167" customFormat="1" ht="30" customHeight="1" x14ac:dyDescent="0.3">
      <c r="A9" s="173" t="s">
        <v>3675</v>
      </c>
      <c r="B9" s="364"/>
      <c r="C9" s="364"/>
      <c r="D9" s="205" t="s">
        <v>3676</v>
      </c>
      <c r="E9" s="182">
        <f t="shared" si="0"/>
        <v>228945723</v>
      </c>
      <c r="F9" s="206">
        <f t="shared" ref="F9:K9" si="3">TRUNC(F8*$R$9, 0)</f>
        <v>228945723</v>
      </c>
      <c r="G9" s="206">
        <f t="shared" si="3"/>
        <v>0</v>
      </c>
      <c r="H9" s="206">
        <f t="shared" si="3"/>
        <v>0</v>
      </c>
      <c r="I9" s="206">
        <f t="shared" si="3"/>
        <v>0</v>
      </c>
      <c r="J9" s="206">
        <f t="shared" si="3"/>
        <v>0</v>
      </c>
      <c r="K9" s="206">
        <f t="shared" si="3"/>
        <v>0</v>
      </c>
      <c r="L9" s="206">
        <f>TRUNC(L8*$S$9, 0)</f>
        <v>0</v>
      </c>
      <c r="M9" s="206">
        <f>TRUNC(M8*$T$9, 0)</f>
        <v>0</v>
      </c>
      <c r="N9" s="206">
        <f>TRUNC(N8*$U$9, 0)</f>
        <v>0</v>
      </c>
      <c r="O9" s="206">
        <f>TRUNC(O8*$U$9, 0)</f>
        <v>0</v>
      </c>
      <c r="P9" s="206">
        <f>TRUNC(P8*$U$9, 0)</f>
        <v>0</v>
      </c>
      <c r="Q9" s="207" t="s">
        <v>3677</v>
      </c>
      <c r="R9" s="208">
        <v>7.9000000000000001E-2</v>
      </c>
      <c r="S9" s="208">
        <v>7.2999999999999995E-2</v>
      </c>
      <c r="T9" s="208">
        <v>7.2999999999999995E-2</v>
      </c>
      <c r="U9" s="208">
        <f>+R9</f>
        <v>7.9000000000000001E-2</v>
      </c>
      <c r="V9" s="209">
        <f t="shared" si="1"/>
        <v>228945723</v>
      </c>
      <c r="W9" s="210"/>
    </row>
    <row r="10" spans="1:26" s="167" customFormat="1" ht="30" customHeight="1" x14ac:dyDescent="0.3">
      <c r="A10" s="173" t="s">
        <v>3678</v>
      </c>
      <c r="B10" s="364"/>
      <c r="C10" s="364"/>
      <c r="D10" s="172" t="s">
        <v>3672</v>
      </c>
      <c r="E10" s="195">
        <f t="shared" si="0"/>
        <v>3126992858</v>
      </c>
      <c r="F10" s="196">
        <f t="shared" ref="F10:P10" si="4">TRUNC(F8+F9, 0)</f>
        <v>3126992858</v>
      </c>
      <c r="G10" s="196">
        <f t="shared" si="4"/>
        <v>0</v>
      </c>
      <c r="H10" s="196">
        <f t="shared" si="4"/>
        <v>0</v>
      </c>
      <c r="I10" s="196">
        <f t="shared" si="4"/>
        <v>0</v>
      </c>
      <c r="J10" s="196">
        <f t="shared" si="4"/>
        <v>0</v>
      </c>
      <c r="K10" s="196">
        <f t="shared" si="4"/>
        <v>0</v>
      </c>
      <c r="L10" s="196">
        <f t="shared" si="4"/>
        <v>0</v>
      </c>
      <c r="M10" s="196">
        <f t="shared" si="4"/>
        <v>0</v>
      </c>
      <c r="N10" s="196">
        <f t="shared" si="4"/>
        <v>0</v>
      </c>
      <c r="O10" s="196">
        <f t="shared" si="4"/>
        <v>0</v>
      </c>
      <c r="P10" s="196">
        <f t="shared" si="4"/>
        <v>0</v>
      </c>
      <c r="Q10" s="197" t="s">
        <v>52</v>
      </c>
      <c r="R10" s="197"/>
      <c r="S10" s="197"/>
      <c r="T10" s="197"/>
      <c r="U10" s="197"/>
      <c r="V10" s="198">
        <f t="shared" si="1"/>
        <v>3126992858</v>
      </c>
      <c r="W10" s="199"/>
    </row>
    <row r="11" spans="1:26" s="167" customFormat="1" ht="30" customHeight="1" x14ac:dyDescent="0.3">
      <c r="A11" s="173" t="s">
        <v>3679</v>
      </c>
      <c r="B11" s="364"/>
      <c r="C11" s="364" t="s">
        <v>3680</v>
      </c>
      <c r="D11" s="174" t="s">
        <v>3681</v>
      </c>
      <c r="E11" s="211">
        <f t="shared" si="0"/>
        <v>102238233</v>
      </c>
      <c r="F11" s="176">
        <f>+공종별집계표!J5</f>
        <v>102238233</v>
      </c>
      <c r="G11" s="176"/>
      <c r="H11" s="176"/>
      <c r="I11" s="176"/>
      <c r="J11" s="176"/>
      <c r="K11" s="176"/>
      <c r="L11" s="176"/>
      <c r="M11" s="177"/>
      <c r="N11" s="177"/>
      <c r="O11" s="177"/>
      <c r="P11" s="177"/>
      <c r="Q11" s="178" t="s">
        <v>52</v>
      </c>
      <c r="R11" s="178"/>
      <c r="S11" s="178"/>
      <c r="T11" s="178"/>
      <c r="U11" s="178"/>
      <c r="V11" s="179">
        <f t="shared" si="1"/>
        <v>102238233</v>
      </c>
      <c r="W11" s="180"/>
    </row>
    <row r="12" spans="1:26" s="167" customFormat="1" ht="30" customHeight="1" x14ac:dyDescent="0.3">
      <c r="A12" s="173" t="s">
        <v>3682</v>
      </c>
      <c r="B12" s="364"/>
      <c r="C12" s="364"/>
      <c r="D12" s="212" t="s">
        <v>3683</v>
      </c>
      <c r="E12" s="182">
        <f t="shared" si="0"/>
        <v>116636833</v>
      </c>
      <c r="F12" s="184">
        <f t="shared" ref="F12:K12" si="5">TRUNC(F10*$R$12, 0)</f>
        <v>116636833</v>
      </c>
      <c r="G12" s="184">
        <f t="shared" si="5"/>
        <v>0</v>
      </c>
      <c r="H12" s="184">
        <f t="shared" si="5"/>
        <v>0</v>
      </c>
      <c r="I12" s="184">
        <f t="shared" si="5"/>
        <v>0</v>
      </c>
      <c r="J12" s="184">
        <f t="shared" si="5"/>
        <v>0</v>
      </c>
      <c r="K12" s="184">
        <f t="shared" si="5"/>
        <v>0</v>
      </c>
      <c r="L12" s="184">
        <f>TRUNC(L10*$S$12, 0)</f>
        <v>0</v>
      </c>
      <c r="M12" s="185">
        <f>TRUNC(M10*$T$12, 0)</f>
        <v>0</v>
      </c>
      <c r="N12" s="185">
        <f>TRUNC(N10*$U$12, 0)</f>
        <v>0</v>
      </c>
      <c r="O12" s="185">
        <f>TRUNC(O10*$U$12, 0)</f>
        <v>0</v>
      </c>
      <c r="P12" s="185">
        <f>TRUNC(P10*$U$12, 0)</f>
        <v>0</v>
      </c>
      <c r="Q12" s="186" t="s">
        <v>3684</v>
      </c>
      <c r="R12" s="213">
        <v>3.73E-2</v>
      </c>
      <c r="S12" s="213">
        <v>3.73E-2</v>
      </c>
      <c r="T12" s="213">
        <v>3.73E-2</v>
      </c>
      <c r="U12" s="213">
        <f t="shared" ref="U12:U18" si="6">+R12</f>
        <v>3.73E-2</v>
      </c>
      <c r="V12" s="187">
        <f t="shared" si="1"/>
        <v>116636833</v>
      </c>
      <c r="W12" s="214" t="s">
        <v>3757</v>
      </c>
    </row>
    <row r="13" spans="1:26" s="167" customFormat="1" ht="30" customHeight="1" x14ac:dyDescent="0.3">
      <c r="A13" s="173" t="s">
        <v>3685</v>
      </c>
      <c r="B13" s="364"/>
      <c r="C13" s="364"/>
      <c r="D13" s="212" t="s">
        <v>3686</v>
      </c>
      <c r="E13" s="182">
        <f t="shared" si="0"/>
        <v>27204837</v>
      </c>
      <c r="F13" s="185">
        <f t="shared" ref="F13:K13" si="7">TRUNC(F10*$R$13, 0)</f>
        <v>27204837</v>
      </c>
      <c r="G13" s="185">
        <f t="shared" si="7"/>
        <v>0</v>
      </c>
      <c r="H13" s="184">
        <f t="shared" si="7"/>
        <v>0</v>
      </c>
      <c r="I13" s="184">
        <f t="shared" si="7"/>
        <v>0</v>
      </c>
      <c r="J13" s="185">
        <f t="shared" si="7"/>
        <v>0</v>
      </c>
      <c r="K13" s="185">
        <f t="shared" si="7"/>
        <v>0</v>
      </c>
      <c r="L13" s="185">
        <f>TRUNC(L10*$S$13, 0)</f>
        <v>0</v>
      </c>
      <c r="M13" s="185">
        <f>TRUNC(M10*$T$13, 0)</f>
        <v>0</v>
      </c>
      <c r="N13" s="185">
        <f>TRUNC(N10*$U$13, 0)</f>
        <v>0</v>
      </c>
      <c r="O13" s="185">
        <f>TRUNC(O10*$U$13, 0)</f>
        <v>0</v>
      </c>
      <c r="P13" s="185">
        <f>TRUNC(P10*$U$13, 0)</f>
        <v>0</v>
      </c>
      <c r="Q13" s="186" t="s">
        <v>3684</v>
      </c>
      <c r="R13" s="213">
        <v>8.6999999999999994E-3</v>
      </c>
      <c r="S13" s="213">
        <v>9.1999999999999998E-3</v>
      </c>
      <c r="T13" s="213">
        <v>9.1999999999999998E-3</v>
      </c>
      <c r="U13" s="213">
        <f t="shared" si="6"/>
        <v>8.6999999999999994E-3</v>
      </c>
      <c r="V13" s="187">
        <f t="shared" si="1"/>
        <v>27204837</v>
      </c>
      <c r="W13" s="188" t="s">
        <v>3758</v>
      </c>
    </row>
    <row r="14" spans="1:26" s="167" customFormat="1" ht="30" customHeight="1" x14ac:dyDescent="0.3">
      <c r="A14" s="173" t="s">
        <v>3687</v>
      </c>
      <c r="B14" s="364"/>
      <c r="C14" s="364"/>
      <c r="D14" s="212" t="s">
        <v>3688</v>
      </c>
      <c r="E14" s="182">
        <f t="shared" si="0"/>
        <v>96649871</v>
      </c>
      <c r="F14" s="185">
        <f t="shared" ref="F14:K14" si="8">TRUNC(F8*$R$14, 0)</f>
        <v>96649871</v>
      </c>
      <c r="G14" s="185">
        <f t="shared" si="8"/>
        <v>0</v>
      </c>
      <c r="H14" s="184">
        <f t="shared" si="8"/>
        <v>0</v>
      </c>
      <c r="I14" s="184">
        <f t="shared" si="8"/>
        <v>0</v>
      </c>
      <c r="J14" s="185">
        <f t="shared" si="8"/>
        <v>0</v>
      </c>
      <c r="K14" s="185">
        <f t="shared" si="8"/>
        <v>0</v>
      </c>
      <c r="L14" s="185">
        <f>TRUNC(L8*$S$14, 0)</f>
        <v>0</v>
      </c>
      <c r="M14" s="185">
        <f>TRUNC(M8*$T$14, 0)</f>
        <v>0</v>
      </c>
      <c r="N14" s="185">
        <f>TRUNC(N8*$U$14, 0)</f>
        <v>0</v>
      </c>
      <c r="O14" s="185">
        <f>TRUNC(O8*$U$14, 0)</f>
        <v>0</v>
      </c>
      <c r="P14" s="185">
        <f>TRUNC(P8*$U$14, 0)</f>
        <v>0</v>
      </c>
      <c r="Q14" s="186" t="s">
        <v>3689</v>
      </c>
      <c r="R14" s="215">
        <v>3.3349999999999998E-2</v>
      </c>
      <c r="S14" s="215">
        <v>3.3349999999999998E-2</v>
      </c>
      <c r="T14" s="215">
        <v>3.3349999999999998E-2</v>
      </c>
      <c r="U14" s="215">
        <f t="shared" si="6"/>
        <v>3.3349999999999998E-2</v>
      </c>
      <c r="V14" s="187">
        <f t="shared" si="1"/>
        <v>96649871</v>
      </c>
      <c r="W14" s="216" t="s">
        <v>3760</v>
      </c>
    </row>
    <row r="15" spans="1:26" s="167" customFormat="1" ht="30" customHeight="1" x14ac:dyDescent="0.3">
      <c r="A15" s="173" t="s">
        <v>3690</v>
      </c>
      <c r="B15" s="364"/>
      <c r="C15" s="364"/>
      <c r="D15" s="212" t="s">
        <v>3691</v>
      </c>
      <c r="E15" s="182">
        <f t="shared" si="0"/>
        <v>130412121</v>
      </c>
      <c r="F15" s="185">
        <f>TRUNC(F8*$R$15, 0)</f>
        <v>130412121</v>
      </c>
      <c r="G15" s="185">
        <f>TRUNC(G8*$R$15, 0)</f>
        <v>0</v>
      </c>
      <c r="H15" s="184">
        <f>TRUNC(H8*$R$15, 0)</f>
        <v>0</v>
      </c>
      <c r="I15" s="184">
        <f>TRUNC(I8*$R$15, 0)</f>
        <v>0</v>
      </c>
      <c r="J15" s="185">
        <f>TRUNC(J8*$R$15, 0)</f>
        <v>0</v>
      </c>
      <c r="K15" s="183"/>
      <c r="L15" s="185">
        <f>TRUNC(L8*$S$15, 0)</f>
        <v>0</v>
      </c>
      <c r="M15" s="185">
        <f>TRUNC(M8*$T$15, 0)</f>
        <v>0</v>
      </c>
      <c r="N15" s="185">
        <f>TRUNC(N8*$U$15, 0)</f>
        <v>0</v>
      </c>
      <c r="O15" s="185">
        <f>TRUNC(O8*$U$15, 0)</f>
        <v>0</v>
      </c>
      <c r="P15" s="185">
        <f>TRUNC(P8*$U$15, 0)</f>
        <v>0</v>
      </c>
      <c r="Q15" s="186" t="s">
        <v>3689</v>
      </c>
      <c r="R15" s="213">
        <v>4.4999999999999998E-2</v>
      </c>
      <c r="S15" s="213">
        <v>4.4999999999999998E-2</v>
      </c>
      <c r="T15" s="213">
        <v>4.4999999999999998E-2</v>
      </c>
      <c r="U15" s="213">
        <f t="shared" si="6"/>
        <v>4.4999999999999998E-2</v>
      </c>
      <c r="V15" s="187">
        <f t="shared" si="1"/>
        <v>130412121</v>
      </c>
      <c r="W15" s="216" t="s">
        <v>3760</v>
      </c>
    </row>
    <row r="16" spans="1:26" s="167" customFormat="1" ht="30" customHeight="1" x14ac:dyDescent="0.3">
      <c r="A16" s="173" t="s">
        <v>3692</v>
      </c>
      <c r="B16" s="364"/>
      <c r="C16" s="364"/>
      <c r="D16" s="212" t="s">
        <v>3693</v>
      </c>
      <c r="E16" s="182">
        <f t="shared" si="0"/>
        <v>9906611</v>
      </c>
      <c r="F16" s="185">
        <f>TRUNC(F14*$R$16, 0)</f>
        <v>9906611</v>
      </c>
      <c r="G16" s="185">
        <f>TRUNC(G14*$R$16, 0)</f>
        <v>0</v>
      </c>
      <c r="H16" s="184">
        <f>TRUNC(H14*$R$16, 0)</f>
        <v>0</v>
      </c>
      <c r="I16" s="184">
        <f>TRUNC(I14*$R$16, 0)</f>
        <v>0</v>
      </c>
      <c r="J16" s="185">
        <f>TRUNC(J14*$R$16, 0)</f>
        <v>0</v>
      </c>
      <c r="K16" s="183"/>
      <c r="L16" s="185">
        <f>TRUNC(L14*$S$16, 0)</f>
        <v>0</v>
      </c>
      <c r="M16" s="185">
        <f>TRUNC(M14*$T$16, 0)</f>
        <v>0</v>
      </c>
      <c r="N16" s="185">
        <f>TRUNC(N14*$U$16, 0)</f>
        <v>0</v>
      </c>
      <c r="O16" s="185">
        <f>TRUNC(O14*$U$16, 0)</f>
        <v>0</v>
      </c>
      <c r="P16" s="185">
        <f>TRUNC(P14*$U$16, 0)</f>
        <v>0</v>
      </c>
      <c r="Q16" s="186" t="s">
        <v>3694</v>
      </c>
      <c r="R16" s="213">
        <v>0.10249999999999999</v>
      </c>
      <c r="S16" s="213">
        <v>0.10249999999999999</v>
      </c>
      <c r="T16" s="213">
        <v>0.10249999999999999</v>
      </c>
      <c r="U16" s="213">
        <f t="shared" si="6"/>
        <v>0.10249999999999999</v>
      </c>
      <c r="V16" s="187">
        <f t="shared" si="1"/>
        <v>9906611</v>
      </c>
      <c r="W16" s="216" t="s">
        <v>3760</v>
      </c>
      <c r="X16" s="366"/>
      <c r="Y16" s="367"/>
    </row>
    <row r="17" spans="1:25" s="167" customFormat="1" ht="30" customHeight="1" x14ac:dyDescent="0.3">
      <c r="A17" s="173" t="s">
        <v>3695</v>
      </c>
      <c r="B17" s="364"/>
      <c r="C17" s="364"/>
      <c r="D17" s="212" t="s">
        <v>3696</v>
      </c>
      <c r="E17" s="182">
        <f t="shared" si="0"/>
        <v>66655084</v>
      </c>
      <c r="F17" s="185">
        <f>TRUNC(F8*$R$17, 0)</f>
        <v>66655084</v>
      </c>
      <c r="G17" s="185">
        <f>TRUNC(G8*$R$17, 0)</f>
        <v>0</v>
      </c>
      <c r="H17" s="184">
        <f>TRUNC(H8*$R$17, 0)</f>
        <v>0</v>
      </c>
      <c r="I17" s="184">
        <f>TRUNC(I8*$R$17, 0)</f>
        <v>0</v>
      </c>
      <c r="J17" s="185">
        <f>TRUNC(J8*$R$17, 0)</f>
        <v>0</v>
      </c>
      <c r="K17" s="183"/>
      <c r="L17" s="185">
        <f>TRUNC(L8*$S$17, 0)</f>
        <v>0</v>
      </c>
      <c r="M17" s="185">
        <f>TRUNC(M8*$T$17, 0)</f>
        <v>0</v>
      </c>
      <c r="N17" s="185">
        <f>TRUNC(N8*$U$17, 0)</f>
        <v>0</v>
      </c>
      <c r="O17" s="185">
        <f>TRUNC(O8*$U$17, 0)</f>
        <v>0</v>
      </c>
      <c r="P17" s="185">
        <f>TRUNC(P8*$U$17, 0)</f>
        <v>0</v>
      </c>
      <c r="Q17" s="186" t="s">
        <v>3697</v>
      </c>
      <c r="R17" s="217">
        <v>2.3E-2</v>
      </c>
      <c r="S17" s="217">
        <v>2.3E-2</v>
      </c>
      <c r="T17" s="217">
        <v>2.3E-2</v>
      </c>
      <c r="U17" s="217">
        <f t="shared" si="6"/>
        <v>2.3E-2</v>
      </c>
      <c r="V17" s="187">
        <f t="shared" si="1"/>
        <v>66655084</v>
      </c>
      <c r="W17" s="216" t="s">
        <v>3759</v>
      </c>
      <c r="X17" s="218"/>
      <c r="Y17" s="218"/>
    </row>
    <row r="18" spans="1:25" s="167" customFormat="1" ht="30" customHeight="1" x14ac:dyDescent="0.3">
      <c r="A18" s="173" t="s">
        <v>3698</v>
      </c>
      <c r="B18" s="364"/>
      <c r="C18" s="364"/>
      <c r="D18" s="212" t="s">
        <v>3699</v>
      </c>
      <c r="E18" s="182">
        <f t="shared" si="0"/>
        <v>94329419</v>
      </c>
      <c r="F18" s="185">
        <f>TRUNC((F7+F8)*$R$18, 0)</f>
        <v>94329419</v>
      </c>
      <c r="G18" s="185">
        <f>TRUNC((G7+G8)*$R$18, 0)</f>
        <v>0</v>
      </c>
      <c r="H18" s="185">
        <f>TRUNC((H7+H8)*$R$18, 0)</f>
        <v>0</v>
      </c>
      <c r="I18" s="185">
        <f>TRUNC((I7+I8)*$R$18, 0)</f>
        <v>0</v>
      </c>
      <c r="J18" s="185">
        <f>TRUNC((J7+J8)*$R$18, 0)</f>
        <v>0</v>
      </c>
      <c r="K18" s="183"/>
      <c r="L18" s="185">
        <f>TRUNC((L7+L8)*$S$18, 0)</f>
        <v>0</v>
      </c>
      <c r="M18" s="185">
        <f>TRUNC((M7+M8)*$T$18, 0)</f>
        <v>0</v>
      </c>
      <c r="N18" s="185">
        <f>TRUNC((N7+N8)*$U$18, 0)</f>
        <v>0</v>
      </c>
      <c r="O18" s="185">
        <f>TRUNC((O7+O8+(O38)/1.1)*$U$18, 0)</f>
        <v>0</v>
      </c>
      <c r="P18" s="185">
        <f>TRUNC((P7+P8+(P38)/1.1)*$S$18, 0)</f>
        <v>0</v>
      </c>
      <c r="Q18" s="186" t="s">
        <v>3700</v>
      </c>
      <c r="R18" s="213">
        <v>1.8599999999999998E-2</v>
      </c>
      <c r="S18" s="213">
        <v>1.9699999999999999E-2</v>
      </c>
      <c r="T18" s="213">
        <v>1.9699999999999999E-2</v>
      </c>
      <c r="U18" s="213">
        <f t="shared" si="6"/>
        <v>1.8599999999999998E-2</v>
      </c>
      <c r="V18" s="187">
        <f t="shared" si="1"/>
        <v>94329419</v>
      </c>
      <c r="W18" s="188" t="s">
        <v>3756</v>
      </c>
      <c r="X18" s="185"/>
      <c r="Y18" s="184"/>
    </row>
    <row r="19" spans="1:25" s="167" customFormat="1" ht="30" customHeight="1" x14ac:dyDescent="0.3">
      <c r="A19" s="173" t="s">
        <v>3701</v>
      </c>
      <c r="B19" s="364"/>
      <c r="C19" s="364"/>
      <c r="D19" s="212" t="s">
        <v>3702</v>
      </c>
      <c r="E19" s="182">
        <f t="shared" si="0"/>
        <v>25868561</v>
      </c>
      <c r="F19" s="185">
        <f>TRUNC((F7+F8+F11)*$R$19, 0)</f>
        <v>25868561</v>
      </c>
      <c r="G19" s="185">
        <f>TRUNC((G7+G8+G11)*$R$19, 0)</f>
        <v>0</v>
      </c>
      <c r="H19" s="184">
        <f>TRUNC((H7+H8+H11)*$R$19, 0)</f>
        <v>0</v>
      </c>
      <c r="I19" s="184">
        <f>TRUNC((I7+I8+I11)*$R$19, 0)</f>
        <v>0</v>
      </c>
      <c r="J19" s="185">
        <f>TRUNC((J7+J8+J11)*$R$19, 0)</f>
        <v>0</v>
      </c>
      <c r="K19" s="183"/>
      <c r="L19" s="185">
        <f>TRUNC((L7+L8+L11)*$S$19, 0)</f>
        <v>0</v>
      </c>
      <c r="M19" s="185">
        <f>TRUNC((M7+M8+M11)*$T$19, 0)</f>
        <v>0</v>
      </c>
      <c r="N19" s="185">
        <f>TRUNC((N7+N8+N11)*$U$19, 0)</f>
        <v>0</v>
      </c>
      <c r="O19" s="185">
        <f>TRUNC((O7+O8+O11)*$S$19, 0)</f>
        <v>0</v>
      </c>
      <c r="P19" s="185">
        <f>TRUNC((P7+P8+P11)*$S$19, 0)</f>
        <v>0</v>
      </c>
      <c r="Q19" s="186" t="s">
        <v>3703</v>
      </c>
      <c r="R19" s="217">
        <v>5.0000000000000001E-3</v>
      </c>
      <c r="S19" s="217">
        <v>0</v>
      </c>
      <c r="T19" s="217">
        <v>0</v>
      </c>
      <c r="U19" s="217">
        <v>0</v>
      </c>
      <c r="V19" s="187">
        <f t="shared" si="1"/>
        <v>25868561</v>
      </c>
      <c r="W19" s="188" t="s">
        <v>3704</v>
      </c>
      <c r="X19" s="218"/>
      <c r="Y19" s="218"/>
    </row>
    <row r="20" spans="1:25" s="167" customFormat="1" ht="30" customHeight="1" x14ac:dyDescent="0.3">
      <c r="A20" s="173" t="s">
        <v>3705</v>
      </c>
      <c r="B20" s="364"/>
      <c r="C20" s="364"/>
      <c r="D20" s="212" t="s">
        <v>3706</v>
      </c>
      <c r="E20" s="182">
        <f t="shared" si="0"/>
        <v>307424352</v>
      </c>
      <c r="F20" s="185">
        <f>TRUNC((F7+F10)*$R$20, 0)</f>
        <v>307424352</v>
      </c>
      <c r="G20" s="185">
        <f>TRUNC((G7+G10)*$R$20, 0)</f>
        <v>0</v>
      </c>
      <c r="H20" s="184">
        <f>TRUNC((H7+H10)*$R$20, 0)</f>
        <v>0</v>
      </c>
      <c r="I20" s="184">
        <f>TRUNC((I7+I10)*$R$20, 0)</f>
        <v>0</v>
      </c>
      <c r="J20" s="185">
        <f>TRUNC((J7+J10)*$R$20, 0)</f>
        <v>0</v>
      </c>
      <c r="K20" s="183"/>
      <c r="L20" s="185">
        <f>TRUNC((L7+L10)*$S$20, 0)</f>
        <v>0</v>
      </c>
      <c r="M20" s="185">
        <f>TRUNC((M7+M10)*$T$20, 0)</f>
        <v>0</v>
      </c>
      <c r="N20" s="185">
        <f>TRUNC((N7+N10)*$U$20, 0)</f>
        <v>0</v>
      </c>
      <c r="O20" s="185">
        <f>TRUNC((O7+O10)*$U$20, 0)</f>
        <v>0</v>
      </c>
      <c r="P20" s="185">
        <f>TRUNC((P7+P10)*$S$20, 0)</f>
        <v>0</v>
      </c>
      <c r="Q20" s="186" t="s">
        <v>3707</v>
      </c>
      <c r="R20" s="217">
        <v>5.8000000000000003E-2</v>
      </c>
      <c r="S20" s="217">
        <v>8.4000000000000005E-2</v>
      </c>
      <c r="T20" s="217">
        <v>8.4000000000000005E-2</v>
      </c>
      <c r="U20" s="217">
        <f>+R20</f>
        <v>5.8000000000000003E-2</v>
      </c>
      <c r="V20" s="187">
        <f t="shared" si="1"/>
        <v>307424352</v>
      </c>
      <c r="W20" s="188"/>
      <c r="X20" s="218"/>
      <c r="Y20" s="218"/>
    </row>
    <row r="21" spans="1:25" s="227" customFormat="1" ht="30" hidden="1" customHeight="1" x14ac:dyDescent="0.3">
      <c r="A21" s="219" t="s">
        <v>3708</v>
      </c>
      <c r="B21" s="364"/>
      <c r="C21" s="364"/>
      <c r="D21" s="220" t="s">
        <v>3709</v>
      </c>
      <c r="E21" s="221">
        <f t="shared" si="0"/>
        <v>0</v>
      </c>
      <c r="F21" s="184">
        <f>TRUNC((5600000+((F4+F8+F11)-14000000000)*0.0264%)*2)*0</f>
        <v>0</v>
      </c>
      <c r="G21" s="184">
        <f>TRUNC((5600000+((G4+G8+G11)-14000000000)*0.0264%)*2)*0</f>
        <v>0</v>
      </c>
      <c r="H21" s="184"/>
      <c r="I21" s="184">
        <f>TRUNC((5600000+((I4+I8+I11)-14000000000)*0.0264%)*2)*0</f>
        <v>0</v>
      </c>
      <c r="J21" s="184">
        <f>TRUNC((5600000+((J4+J8+J11)-14000000000)*0.0264%)*2)*0</f>
        <v>0</v>
      </c>
      <c r="K21" s="184"/>
      <c r="L21" s="184">
        <f>TRUNC((5600000+((L4+L8+L11)-14000000000)*0.0264%)*2)*0</f>
        <v>0</v>
      </c>
      <c r="M21" s="184"/>
      <c r="N21" s="184"/>
      <c r="O21" s="222"/>
      <c r="P21" s="222"/>
      <c r="Q21" s="223" t="s">
        <v>3710</v>
      </c>
      <c r="R21" s="224"/>
      <c r="S21" s="224"/>
      <c r="T21" s="224"/>
      <c r="U21" s="224"/>
      <c r="V21" s="225">
        <f t="shared" si="1"/>
        <v>0</v>
      </c>
      <c r="W21" s="214"/>
      <c r="X21" s="226"/>
      <c r="Y21" s="226"/>
    </row>
    <row r="22" spans="1:25" s="167" customFormat="1" ht="30" customHeight="1" x14ac:dyDescent="0.3">
      <c r="A22" s="173" t="s">
        <v>3711</v>
      </c>
      <c r="B22" s="364"/>
      <c r="C22" s="364"/>
      <c r="D22" s="181" t="s">
        <v>3712</v>
      </c>
      <c r="E22" s="182">
        <f t="shared" si="0"/>
        <v>4190707</v>
      </c>
      <c r="F22" s="185">
        <f>TRUNC((F7+F8+F11)*$R$22, 0)</f>
        <v>4190707</v>
      </c>
      <c r="G22" s="185">
        <f>TRUNC((G7+G8+G11)*$R$22, 0)</f>
        <v>0</v>
      </c>
      <c r="H22" s="184">
        <f>TRUNC((H7+H8+H11)*$R$22, 0)</f>
        <v>0</v>
      </c>
      <c r="I22" s="184">
        <f>TRUNC((I7+I8+I11)*$R$22, 0)</f>
        <v>0</v>
      </c>
      <c r="J22" s="185">
        <f>TRUNC((J7+J8+J11)*$R$22, 0)</f>
        <v>0</v>
      </c>
      <c r="K22" s="183"/>
      <c r="L22" s="185">
        <f>TRUNC((L7+L8+L11)*$S$22, 0)</f>
        <v>0</v>
      </c>
      <c r="M22" s="185">
        <f>TRUNC((M7+M8+M11)*$T$22, 0)</f>
        <v>0</v>
      </c>
      <c r="N22" s="185">
        <f>TRUNC((N7+N8+N11)*$U$22, 0)</f>
        <v>0</v>
      </c>
      <c r="O22" s="185">
        <f>TRUNC((O7+O8+O11)*$S$22, 0)</f>
        <v>0</v>
      </c>
      <c r="P22" s="185">
        <f>TRUNC((P7+P8+P11)*$S$22, 0)</f>
        <v>0</v>
      </c>
      <c r="Q22" s="186" t="s">
        <v>3703</v>
      </c>
      <c r="R22" s="215">
        <v>8.0999999999999996E-4</v>
      </c>
      <c r="S22" s="215">
        <v>0</v>
      </c>
      <c r="T22" s="215">
        <v>0</v>
      </c>
      <c r="U22" s="215">
        <v>0</v>
      </c>
      <c r="V22" s="187">
        <f t="shared" si="1"/>
        <v>4190707</v>
      </c>
      <c r="W22" s="188"/>
      <c r="X22" s="218"/>
      <c r="Y22" s="228"/>
    </row>
    <row r="23" spans="1:25" s="167" customFormat="1" ht="30" customHeight="1" x14ac:dyDescent="0.3">
      <c r="A23" s="173"/>
      <c r="B23" s="364"/>
      <c r="C23" s="364"/>
      <c r="D23" s="189" t="s">
        <v>3713</v>
      </c>
      <c r="E23" s="229"/>
      <c r="F23" s="230">
        <f>TRUNC((F7+F8+F11)*$R$23, 0)</f>
        <v>3621598</v>
      </c>
      <c r="G23" s="230">
        <f>TRUNC((G7+G8+G11)*$R$23, 0)</f>
        <v>0</v>
      </c>
      <c r="H23" s="230">
        <f>TRUNC((H7+H8+H11)*$R$23, 0)</f>
        <v>0</v>
      </c>
      <c r="I23" s="230">
        <f>TRUNC((I7+I8+I11)*$R$23, 0)</f>
        <v>0</v>
      </c>
      <c r="J23" s="230">
        <f>TRUNC((J7+J8+J11)*$R$23, 0)</f>
        <v>0</v>
      </c>
      <c r="K23" s="231"/>
      <c r="L23" s="230"/>
      <c r="M23" s="230"/>
      <c r="N23" s="230"/>
      <c r="O23" s="230"/>
      <c r="P23" s="230"/>
      <c r="Q23" s="186" t="s">
        <v>3703</v>
      </c>
      <c r="R23" s="232">
        <v>6.9999999999999999E-4</v>
      </c>
      <c r="S23" s="233">
        <v>0</v>
      </c>
      <c r="T23" s="233">
        <v>0</v>
      </c>
      <c r="U23" s="233">
        <v>0</v>
      </c>
      <c r="V23" s="187">
        <f t="shared" si="1"/>
        <v>3621598</v>
      </c>
      <c r="W23" s="194" t="s">
        <v>3714</v>
      </c>
      <c r="X23" s="218"/>
      <c r="Y23" s="228"/>
    </row>
    <row r="24" spans="1:25" s="167" customFormat="1" ht="30" customHeight="1" x14ac:dyDescent="0.3">
      <c r="A24" s="173" t="s">
        <v>3715</v>
      </c>
      <c r="B24" s="364"/>
      <c r="C24" s="364"/>
      <c r="D24" s="172" t="s">
        <v>3672</v>
      </c>
      <c r="E24" s="195">
        <f t="shared" ref="E24:E30" si="9">SUM(F24:P24)</f>
        <v>985138227</v>
      </c>
      <c r="F24" s="196">
        <f>+SUM(F11:F23)</f>
        <v>985138227</v>
      </c>
      <c r="G24" s="196">
        <f>+SUM(G11:G23)</f>
        <v>0</v>
      </c>
      <c r="H24" s="196">
        <f>+SUM(H11:H23)</f>
        <v>0</v>
      </c>
      <c r="I24" s="196">
        <f>+SUM(I11:I23)</f>
        <v>0</v>
      </c>
      <c r="J24" s="196">
        <f>+SUM(J11:J23)</f>
        <v>0</v>
      </c>
      <c r="K24" s="196">
        <f t="shared" ref="K24:P24" si="10">TRUNC(K11+K12+K13+K14+K15+K17+K18+K16+K20+K19+K21+K22, 0)</f>
        <v>0</v>
      </c>
      <c r="L24" s="196">
        <f>+SUM(L11:L23)</f>
        <v>0</v>
      </c>
      <c r="M24" s="196">
        <f>+SUM(M11:M23)</f>
        <v>0</v>
      </c>
      <c r="N24" s="196">
        <f>+SUM(N11:N23)</f>
        <v>0</v>
      </c>
      <c r="O24" s="196">
        <f t="shared" si="10"/>
        <v>0</v>
      </c>
      <c r="P24" s="196">
        <f t="shared" si="10"/>
        <v>0</v>
      </c>
      <c r="Q24" s="197" t="s">
        <v>52</v>
      </c>
      <c r="R24" s="197"/>
      <c r="S24" s="197"/>
      <c r="T24" s="197"/>
      <c r="U24" s="197"/>
      <c r="V24" s="198">
        <f t="shared" si="1"/>
        <v>985138227</v>
      </c>
      <c r="W24" s="199"/>
      <c r="X24" s="218"/>
      <c r="Y24" s="218"/>
    </row>
    <row r="25" spans="1:25" s="167" customFormat="1" ht="30" customHeight="1" x14ac:dyDescent="0.3">
      <c r="A25" s="173" t="s">
        <v>3716</v>
      </c>
      <c r="B25" s="368" t="s">
        <v>3717</v>
      </c>
      <c r="C25" s="368"/>
      <c r="D25" s="369"/>
      <c r="E25" s="234">
        <f t="shared" si="9"/>
        <v>6285558106</v>
      </c>
      <c r="F25" s="235">
        <f t="shared" ref="F25:P25" si="11">TRUNC(F7+F10+F24, 0)</f>
        <v>6285558106</v>
      </c>
      <c r="G25" s="235">
        <f t="shared" si="11"/>
        <v>0</v>
      </c>
      <c r="H25" s="235">
        <f t="shared" si="11"/>
        <v>0</v>
      </c>
      <c r="I25" s="235">
        <f t="shared" si="11"/>
        <v>0</v>
      </c>
      <c r="J25" s="235">
        <f t="shared" si="11"/>
        <v>0</v>
      </c>
      <c r="K25" s="235">
        <f t="shared" si="11"/>
        <v>0</v>
      </c>
      <c r="L25" s="235">
        <f t="shared" si="11"/>
        <v>0</v>
      </c>
      <c r="M25" s="235">
        <f t="shared" si="11"/>
        <v>0</v>
      </c>
      <c r="N25" s="235">
        <f t="shared" si="11"/>
        <v>0</v>
      </c>
      <c r="O25" s="235">
        <f t="shared" si="11"/>
        <v>0</v>
      </c>
      <c r="P25" s="235">
        <f t="shared" si="11"/>
        <v>0</v>
      </c>
      <c r="Q25" s="236" t="s">
        <v>52</v>
      </c>
      <c r="R25" s="236"/>
      <c r="S25" s="236"/>
      <c r="T25" s="236"/>
      <c r="U25" s="236"/>
      <c r="V25" s="237">
        <f t="shared" si="1"/>
        <v>6285558106</v>
      </c>
      <c r="W25" s="238"/>
      <c r="X25" s="218"/>
      <c r="Y25" s="218"/>
    </row>
    <row r="26" spans="1:25" s="167" customFormat="1" ht="30" customHeight="1" x14ac:dyDescent="0.3">
      <c r="A26" s="173" t="s">
        <v>3718</v>
      </c>
      <c r="B26" s="370" t="s">
        <v>3719</v>
      </c>
      <c r="C26" s="370"/>
      <c r="D26" s="370"/>
      <c r="E26" s="182">
        <f t="shared" si="9"/>
        <v>377133486</v>
      </c>
      <c r="F26" s="185">
        <f t="shared" ref="F26:K26" si="12">TRUNC(F25*$R$26, 0)</f>
        <v>377133486</v>
      </c>
      <c r="G26" s="185">
        <f t="shared" si="12"/>
        <v>0</v>
      </c>
      <c r="H26" s="185">
        <f t="shared" si="12"/>
        <v>0</v>
      </c>
      <c r="I26" s="185">
        <f t="shared" si="12"/>
        <v>0</v>
      </c>
      <c r="J26" s="185">
        <f t="shared" si="12"/>
        <v>0</v>
      </c>
      <c r="K26" s="185">
        <f t="shared" si="12"/>
        <v>0</v>
      </c>
      <c r="L26" s="185">
        <f>TRUNC(L25*$S$26, 0)</f>
        <v>0</v>
      </c>
      <c r="M26" s="185">
        <f>TRUNC(M25*$S$26, 0)</f>
        <v>0</v>
      </c>
      <c r="N26" s="185">
        <f>TRUNC(N25*$U$26, 0)</f>
        <v>0</v>
      </c>
      <c r="O26" s="185">
        <f>TRUNC(O25*$U$26, 0)</f>
        <v>0</v>
      </c>
      <c r="P26" s="185">
        <f>TRUNC(P25*$S$26, 0)</f>
        <v>0</v>
      </c>
      <c r="Q26" s="186" t="s">
        <v>3720</v>
      </c>
      <c r="R26" s="217">
        <v>0.06</v>
      </c>
      <c r="S26" s="217">
        <v>0.05</v>
      </c>
      <c r="T26" s="217">
        <v>0.05</v>
      </c>
      <c r="U26" s="217">
        <f>+R26</f>
        <v>0.06</v>
      </c>
      <c r="V26" s="187">
        <f t="shared" si="1"/>
        <v>377133486</v>
      </c>
      <c r="W26" s="188"/>
      <c r="X26" s="218"/>
      <c r="Y26" s="218"/>
    </row>
    <row r="27" spans="1:25" s="167" customFormat="1" ht="30" customHeight="1" x14ac:dyDescent="0.3">
      <c r="A27" s="173" t="s">
        <v>3721</v>
      </c>
      <c r="B27" s="370" t="s">
        <v>3722</v>
      </c>
      <c r="C27" s="370"/>
      <c r="D27" s="370"/>
      <c r="E27" s="182">
        <f t="shared" si="9"/>
        <v>673389685</v>
      </c>
      <c r="F27" s="185">
        <f>TRUNC((F10+F24+F26)*$R$27, 0)</f>
        <v>673389685</v>
      </c>
      <c r="G27" s="185">
        <f>TRUNC((G10+G24+G26)*$R$27, 0)</f>
        <v>0</v>
      </c>
      <c r="H27" s="185">
        <f>TRUNC((H10+H24+H26)*$R$27, 0)</f>
        <v>0</v>
      </c>
      <c r="I27" s="185">
        <f>TRUNC((I10+I24+I26)*$R$27, 0)</f>
        <v>0</v>
      </c>
      <c r="J27" s="185">
        <f>TRUNC((J10+J24+J26)*$R$27, 0)</f>
        <v>0</v>
      </c>
      <c r="K27" s="185">
        <f t="shared" ref="K27" si="13">TRUNC((K10+K24+K26)*$R$27, 0)</f>
        <v>0</v>
      </c>
      <c r="L27" s="185">
        <f>TRUNC((L10+L24+L26)*$S$27, 0)</f>
        <v>0</v>
      </c>
      <c r="M27" s="185">
        <f>TRUNC((M10+M24+M26)*$T$27, 0)</f>
        <v>0</v>
      </c>
      <c r="N27" s="185">
        <f>TRUNC((N10+N24+N26)*$U$27, 0)</f>
        <v>0</v>
      </c>
      <c r="O27" s="185">
        <f>TRUNC((O10+O24+O26)*$U$27, 0)</f>
        <v>0</v>
      </c>
      <c r="P27" s="185">
        <f>TRUNC((P10+P24+P26)*$S$27, 0)</f>
        <v>0</v>
      </c>
      <c r="Q27" s="186" t="s">
        <v>3723</v>
      </c>
      <c r="R27" s="217">
        <v>0.15</v>
      </c>
      <c r="S27" s="217">
        <v>0.12</v>
      </c>
      <c r="T27" s="217">
        <v>0.12</v>
      </c>
      <c r="U27" s="217">
        <f>+R27</f>
        <v>0.15</v>
      </c>
      <c r="V27" s="187">
        <f t="shared" si="1"/>
        <v>673389685</v>
      </c>
      <c r="W27" s="188"/>
      <c r="X27" s="218"/>
      <c r="Y27" s="218"/>
    </row>
    <row r="28" spans="1:25" s="227" customFormat="1" ht="30" hidden="1" customHeight="1" x14ac:dyDescent="0.3">
      <c r="A28" s="219" t="s">
        <v>3445</v>
      </c>
      <c r="B28" s="371" t="s">
        <v>3724</v>
      </c>
      <c r="C28" s="371"/>
      <c r="D28" s="371"/>
      <c r="E28" s="221">
        <f t="shared" si="9"/>
        <v>0</v>
      </c>
      <c r="F28" s="239"/>
      <c r="G28" s="239"/>
      <c r="H28" s="240"/>
      <c r="I28" s="239"/>
      <c r="J28" s="239"/>
      <c r="K28" s="239"/>
      <c r="L28" s="239"/>
      <c r="M28" s="184"/>
      <c r="N28" s="184"/>
      <c r="O28" s="184"/>
      <c r="P28" s="184"/>
      <c r="Q28" s="241" t="s">
        <v>52</v>
      </c>
      <c r="R28" s="241"/>
      <c r="S28" s="241"/>
      <c r="T28" s="241"/>
      <c r="U28" s="241"/>
      <c r="V28" s="242">
        <f t="shared" si="1"/>
        <v>0</v>
      </c>
      <c r="W28" s="214"/>
      <c r="X28" s="226"/>
      <c r="Y28" s="226"/>
    </row>
    <row r="29" spans="1:25" s="227" customFormat="1" ht="30" hidden="1" customHeight="1" x14ac:dyDescent="0.3">
      <c r="A29" s="219" t="s">
        <v>3725</v>
      </c>
      <c r="B29" s="371" t="s">
        <v>3726</v>
      </c>
      <c r="C29" s="372"/>
      <c r="D29" s="372"/>
      <c r="E29" s="221">
        <f t="shared" si="9"/>
        <v>0</v>
      </c>
      <c r="F29" s="183"/>
      <c r="G29" s="183"/>
      <c r="H29" s="183"/>
      <c r="I29" s="183"/>
      <c r="J29" s="183"/>
      <c r="K29" s="183"/>
      <c r="L29" s="184"/>
      <c r="M29" s="183"/>
      <c r="N29" s="183"/>
      <c r="O29" s="183"/>
      <c r="P29" s="183"/>
      <c r="Q29" s="241" t="s">
        <v>52</v>
      </c>
      <c r="R29" s="241"/>
      <c r="S29" s="241"/>
      <c r="T29" s="241"/>
      <c r="U29" s="241"/>
      <c r="V29" s="242">
        <f t="shared" si="1"/>
        <v>0</v>
      </c>
      <c r="W29" s="214"/>
      <c r="X29" s="226"/>
      <c r="Y29" s="226"/>
    </row>
    <row r="30" spans="1:25" s="227" customFormat="1" ht="30" hidden="1" customHeight="1" x14ac:dyDescent="0.3">
      <c r="A30" s="219"/>
      <c r="B30" s="371" t="s">
        <v>3727</v>
      </c>
      <c r="C30" s="372"/>
      <c r="D30" s="372"/>
      <c r="E30" s="221">
        <f t="shared" si="9"/>
        <v>0</v>
      </c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241"/>
      <c r="R30" s="241"/>
      <c r="S30" s="241"/>
      <c r="T30" s="241"/>
      <c r="U30" s="241"/>
      <c r="V30" s="242">
        <f t="shared" si="1"/>
        <v>0</v>
      </c>
      <c r="W30" s="243"/>
      <c r="X30" s="226"/>
      <c r="Y30" s="226"/>
    </row>
    <row r="31" spans="1:25" s="227" customFormat="1" ht="30" hidden="1" customHeight="1" x14ac:dyDescent="0.3">
      <c r="A31" s="219"/>
      <c r="B31" s="371" t="s">
        <v>3728</v>
      </c>
      <c r="C31" s="372"/>
      <c r="D31" s="372"/>
      <c r="E31" s="244"/>
      <c r="F31" s="239"/>
      <c r="G31" s="239"/>
      <c r="H31" s="239"/>
      <c r="I31" s="239"/>
      <c r="J31" s="239"/>
      <c r="K31" s="239"/>
      <c r="L31" s="239"/>
      <c r="M31" s="245"/>
      <c r="N31" s="245"/>
      <c r="O31" s="245"/>
      <c r="P31" s="245"/>
      <c r="Q31" s="223"/>
      <c r="R31" s="223"/>
      <c r="S31" s="223"/>
      <c r="T31" s="223"/>
      <c r="U31" s="223"/>
      <c r="V31" s="242">
        <f t="shared" si="1"/>
        <v>0</v>
      </c>
      <c r="W31" s="243"/>
      <c r="X31" s="226"/>
      <c r="Y31" s="226"/>
    </row>
    <row r="32" spans="1:25" s="227" customFormat="1" ht="30" hidden="1" customHeight="1" x14ac:dyDescent="0.3">
      <c r="A32" s="219" t="s">
        <v>3725</v>
      </c>
      <c r="B32" s="373" t="s">
        <v>3729</v>
      </c>
      <c r="C32" s="374"/>
      <c r="D32" s="374"/>
      <c r="E32" s="244">
        <f t="shared" ref="E32:E41" si="14">SUM(F32:P32)</f>
        <v>0</v>
      </c>
      <c r="F32" s="245"/>
      <c r="G32" s="245"/>
      <c r="H32" s="231"/>
      <c r="I32" s="231"/>
      <c r="J32" s="245"/>
      <c r="K32" s="245"/>
      <c r="L32" s="245"/>
      <c r="M32" s="231"/>
      <c r="N32" s="231"/>
      <c r="O32" s="231"/>
      <c r="P32" s="231"/>
      <c r="Q32" s="246" t="s">
        <v>52</v>
      </c>
      <c r="R32" s="246"/>
      <c r="S32" s="246"/>
      <c r="T32" s="246"/>
      <c r="U32" s="246"/>
      <c r="V32" s="242">
        <f t="shared" si="1"/>
        <v>0</v>
      </c>
      <c r="W32" s="247"/>
      <c r="X32" s="226"/>
      <c r="Y32" s="226"/>
    </row>
    <row r="33" spans="1:25" s="167" customFormat="1" ht="30" customHeight="1" x14ac:dyDescent="0.3">
      <c r="A33" s="173" t="s">
        <v>3730</v>
      </c>
      <c r="B33" s="375" t="s">
        <v>3731</v>
      </c>
      <c r="C33" s="375"/>
      <c r="D33" s="375"/>
      <c r="E33" s="248">
        <f t="shared" si="14"/>
        <v>7336081277</v>
      </c>
      <c r="F33" s="249">
        <f>+ROUNDDOWN((F25+F26+F27+F28+F29+F30+F32),0)</f>
        <v>7336081277</v>
      </c>
      <c r="G33" s="249"/>
      <c r="H33" s="249">
        <f>+ROUNDDOWN((H25+H26+H27+H28+H29+H30+H32),0)</f>
        <v>0</v>
      </c>
      <c r="I33" s="249">
        <f>+ROUNDDOWN((I25+I26+I27+I28+I29+I30+I32),0)</f>
        <v>0</v>
      </c>
      <c r="J33" s="249">
        <f>+ROUNDDOWN((J25+J26+J27+J28+J29+J30+J32),0)</f>
        <v>0</v>
      </c>
      <c r="K33" s="249">
        <f t="shared" ref="K33:P33" si="15">+ROUNDDOWN((K25+K26+K27+K28+K29+K30+K32),-4)</f>
        <v>0</v>
      </c>
      <c r="L33" s="249">
        <f>+ROUNDDOWN((L25+L26+L27+L28+L29+L30+L32),0)</f>
        <v>0</v>
      </c>
      <c r="M33" s="249">
        <f>+ROUNDDOWN((M25+M26+M27+M28+M29+M30+M32),0)-0</f>
        <v>0</v>
      </c>
      <c r="N33" s="249">
        <f>+ROUNDDOWN((N25+N26+N27+N28+N29+N30+N32),0)</f>
        <v>0</v>
      </c>
      <c r="O33" s="249">
        <f t="shared" si="15"/>
        <v>0</v>
      </c>
      <c r="P33" s="249">
        <f t="shared" si="15"/>
        <v>0</v>
      </c>
      <c r="Q33" s="250" t="s">
        <v>52</v>
      </c>
      <c r="R33" s="250"/>
      <c r="S33" s="250"/>
      <c r="T33" s="250"/>
      <c r="U33" s="250"/>
      <c r="V33" s="251">
        <f t="shared" si="1"/>
        <v>7336081277</v>
      </c>
      <c r="W33" s="252"/>
      <c r="X33" s="218"/>
      <c r="Y33" s="218"/>
    </row>
    <row r="34" spans="1:25" s="167" customFormat="1" ht="30" customHeight="1" x14ac:dyDescent="0.3">
      <c r="A34" s="173" t="s">
        <v>3732</v>
      </c>
      <c r="B34" s="365" t="s">
        <v>3733</v>
      </c>
      <c r="C34" s="365"/>
      <c r="D34" s="365"/>
      <c r="E34" s="229">
        <f t="shared" si="14"/>
        <v>733608127</v>
      </c>
      <c r="F34" s="253">
        <f>TRUNC(F33*$S$34, 0)</f>
        <v>733608127</v>
      </c>
      <c r="G34" s="253">
        <f>TRUNC(G33*$R$34, 0)</f>
        <v>0</v>
      </c>
      <c r="H34" s="253">
        <f>TRUNC(H33*$S$34, 0)</f>
        <v>0</v>
      </c>
      <c r="I34" s="253">
        <f>TRUNC(I33*$S$34, 0)</f>
        <v>0</v>
      </c>
      <c r="J34" s="253">
        <f>TRUNC(J33*$S$34, 0)</f>
        <v>0</v>
      </c>
      <c r="K34" s="253">
        <f t="shared" ref="K34" si="16">TRUNC(K33*$R$34, 0)</f>
        <v>0</v>
      </c>
      <c r="L34" s="253">
        <f>TRUNC(L33*$S$34, 0)</f>
        <v>0</v>
      </c>
      <c r="M34" s="253">
        <f>TRUNC(M33*$S$34, 0)</f>
        <v>0</v>
      </c>
      <c r="N34" s="253">
        <f>TRUNC(N33*$S$34, 0)</f>
        <v>0</v>
      </c>
      <c r="O34" s="253">
        <f>TRUNC(O33*$S$34, 0)</f>
        <v>0</v>
      </c>
      <c r="P34" s="253">
        <f>TRUNC(P33*$S$34, 0)</f>
        <v>0</v>
      </c>
      <c r="Q34" s="254" t="s">
        <v>3734</v>
      </c>
      <c r="R34" s="255">
        <v>0.1</v>
      </c>
      <c r="S34" s="255">
        <v>0.1</v>
      </c>
      <c r="T34" s="255">
        <v>0.1</v>
      </c>
      <c r="U34" s="255">
        <v>0.1</v>
      </c>
      <c r="V34" s="256">
        <f>SUM(F34:P34)</f>
        <v>733608127</v>
      </c>
      <c r="W34" s="257"/>
      <c r="X34" s="258"/>
      <c r="Y34" s="218"/>
    </row>
    <row r="35" spans="1:25" s="167" customFormat="1" ht="30" hidden="1" customHeight="1" x14ac:dyDescent="0.3">
      <c r="A35" s="173"/>
      <c r="B35" s="365" t="s">
        <v>3735</v>
      </c>
      <c r="C35" s="365"/>
      <c r="D35" s="365"/>
      <c r="E35" s="259"/>
      <c r="F35" s="230">
        <f>+F4*R35*W35</f>
        <v>0</v>
      </c>
      <c r="G35" s="230"/>
      <c r="H35" s="230"/>
      <c r="I35" s="230">
        <f>+I4*R35*W35</f>
        <v>0</v>
      </c>
      <c r="J35" s="230">
        <f>+J4*R35*W35</f>
        <v>0</v>
      </c>
      <c r="K35" s="230"/>
      <c r="L35" s="230">
        <f>+L4*S35*W35</f>
        <v>0</v>
      </c>
      <c r="M35" s="230">
        <f>+M4*T35*W35</f>
        <v>0</v>
      </c>
      <c r="N35" s="230">
        <f>+N4*U35*W35</f>
        <v>0</v>
      </c>
      <c r="O35" s="230"/>
      <c r="P35" s="230"/>
      <c r="Q35" s="192" t="s">
        <v>3736</v>
      </c>
      <c r="R35" s="255">
        <v>0.1</v>
      </c>
      <c r="S35" s="255">
        <v>0.1</v>
      </c>
      <c r="T35" s="255">
        <v>0.1</v>
      </c>
      <c r="U35" s="255">
        <v>0.1</v>
      </c>
      <c r="V35" s="256">
        <f>SUM(F35:P35)</f>
        <v>0</v>
      </c>
      <c r="W35" s="260">
        <v>0</v>
      </c>
      <c r="X35" s="218"/>
      <c r="Y35" s="218"/>
    </row>
    <row r="36" spans="1:25" s="227" customFormat="1" ht="30" hidden="1" customHeight="1" x14ac:dyDescent="0.3">
      <c r="A36" s="219" t="s">
        <v>3725</v>
      </c>
      <c r="B36" s="380" t="s">
        <v>3737</v>
      </c>
      <c r="C36" s="381"/>
      <c r="D36" s="381"/>
      <c r="E36" s="261">
        <f t="shared" si="14"/>
        <v>0</v>
      </c>
      <c r="F36" s="262"/>
      <c r="G36" s="262"/>
      <c r="H36" s="262"/>
      <c r="I36" s="262"/>
      <c r="J36" s="262"/>
      <c r="K36" s="262"/>
      <c r="L36" s="263"/>
      <c r="M36" s="262"/>
      <c r="N36" s="262"/>
      <c r="O36" s="262"/>
      <c r="P36" s="262"/>
      <c r="Q36" s="264" t="s">
        <v>52</v>
      </c>
      <c r="R36" s="264"/>
      <c r="S36" s="264"/>
      <c r="T36" s="264"/>
      <c r="U36" s="264"/>
      <c r="V36" s="265">
        <f t="shared" ref="V36:V43" si="17">SUM(F36:P36)</f>
        <v>0</v>
      </c>
      <c r="W36" s="266"/>
      <c r="X36" s="226"/>
      <c r="Y36" s="226"/>
    </row>
    <row r="37" spans="1:25" s="167" customFormat="1" ht="30" customHeight="1" x14ac:dyDescent="0.3">
      <c r="A37" s="173" t="s">
        <v>3738</v>
      </c>
      <c r="B37" s="375" t="s">
        <v>3739</v>
      </c>
      <c r="C37" s="375"/>
      <c r="D37" s="375"/>
      <c r="E37" s="248">
        <f t="shared" si="14"/>
        <v>8069689404</v>
      </c>
      <c r="F37" s="249">
        <f>TRUNC(F33+F34+F35+F36, 0)</f>
        <v>8069689404</v>
      </c>
      <c r="G37" s="249">
        <f>TRUNC(G33+G34, 0)</f>
        <v>0</v>
      </c>
      <c r="H37" s="249">
        <f>TRUNC(H33+H34, 0)</f>
        <v>0</v>
      </c>
      <c r="I37" s="249">
        <f>TRUNC(I33+I34+I35+I36, 0)</f>
        <v>0</v>
      </c>
      <c r="J37" s="249">
        <f>TRUNC(J33+J34+J35+J36, 0)</f>
        <v>0</v>
      </c>
      <c r="K37" s="249">
        <f t="shared" ref="K37:P37" si="18">TRUNC(K33+K34, 0)</f>
        <v>0</v>
      </c>
      <c r="L37" s="249">
        <f>TRUNC(L33+L34+L35+L36, 0)</f>
        <v>0</v>
      </c>
      <c r="M37" s="249">
        <f>TRUNC(M33+M34+M35+M36, 0)</f>
        <v>0</v>
      </c>
      <c r="N37" s="249">
        <f>TRUNC(N33+N34+N35+N36, 0)</f>
        <v>0</v>
      </c>
      <c r="O37" s="249">
        <f t="shared" si="18"/>
        <v>0</v>
      </c>
      <c r="P37" s="249">
        <f t="shared" si="18"/>
        <v>0</v>
      </c>
      <c r="Q37" s="250" t="s">
        <v>52</v>
      </c>
      <c r="R37" s="250"/>
      <c r="S37" s="250"/>
      <c r="T37" s="250"/>
      <c r="U37" s="250"/>
      <c r="V37" s="251">
        <f t="shared" si="17"/>
        <v>8069689404</v>
      </c>
      <c r="W37" s="267"/>
      <c r="X37" s="218"/>
      <c r="Y37" s="218"/>
    </row>
    <row r="38" spans="1:25" s="227" customFormat="1" ht="26.1" hidden="1" customHeight="1" x14ac:dyDescent="0.3">
      <c r="A38" s="219" t="s">
        <v>3443</v>
      </c>
      <c r="B38" s="382" t="s">
        <v>3740</v>
      </c>
      <c r="C38" s="383"/>
      <c r="D38" s="383"/>
      <c r="E38" s="261">
        <f t="shared" si="14"/>
        <v>0</v>
      </c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9" t="s">
        <v>52</v>
      </c>
      <c r="R38" s="269"/>
      <c r="S38" s="269"/>
      <c r="T38" s="269"/>
      <c r="U38" s="269"/>
      <c r="V38" s="270">
        <f t="shared" si="17"/>
        <v>0</v>
      </c>
      <c r="W38" s="180"/>
      <c r="X38" s="226"/>
      <c r="Y38" s="226"/>
    </row>
    <row r="39" spans="1:25" s="227" customFormat="1" ht="26.1" hidden="1" customHeight="1" x14ac:dyDescent="0.3">
      <c r="A39" s="219"/>
      <c r="B39" s="371" t="s">
        <v>3741</v>
      </c>
      <c r="C39" s="372"/>
      <c r="D39" s="372"/>
      <c r="E39" s="221">
        <f t="shared" si="14"/>
        <v>0</v>
      </c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241"/>
      <c r="R39" s="241"/>
      <c r="S39" s="241"/>
      <c r="T39" s="241"/>
      <c r="U39" s="241"/>
      <c r="V39" s="242">
        <f t="shared" si="17"/>
        <v>0</v>
      </c>
      <c r="W39" s="214"/>
      <c r="X39" s="226"/>
      <c r="Y39" s="226"/>
    </row>
    <row r="40" spans="1:25" s="227" customFormat="1" ht="26.1" hidden="1" customHeight="1" x14ac:dyDescent="0.3">
      <c r="A40" s="219" t="s">
        <v>3742</v>
      </c>
      <c r="B40" s="371" t="s">
        <v>3743</v>
      </c>
      <c r="C40" s="372"/>
      <c r="D40" s="372"/>
      <c r="E40" s="221">
        <f t="shared" si="14"/>
        <v>0</v>
      </c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241" t="s">
        <v>52</v>
      </c>
      <c r="R40" s="241"/>
      <c r="S40" s="241"/>
      <c r="T40" s="241"/>
      <c r="U40" s="241"/>
      <c r="V40" s="242">
        <f t="shared" si="17"/>
        <v>0</v>
      </c>
      <c r="W40" s="214"/>
      <c r="X40" s="226"/>
      <c r="Y40" s="226"/>
    </row>
    <row r="41" spans="1:25" s="227" customFormat="1" ht="26.1" hidden="1" customHeight="1" x14ac:dyDescent="0.3">
      <c r="A41" s="219" t="s">
        <v>3744</v>
      </c>
      <c r="B41" s="372" t="s">
        <v>3745</v>
      </c>
      <c r="C41" s="372"/>
      <c r="D41" s="372"/>
      <c r="E41" s="221">
        <f t="shared" si="14"/>
        <v>0</v>
      </c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241" t="s">
        <v>52</v>
      </c>
      <c r="R41" s="241"/>
      <c r="S41" s="241"/>
      <c r="T41" s="241"/>
      <c r="U41" s="241"/>
      <c r="V41" s="242">
        <f t="shared" si="17"/>
        <v>0</v>
      </c>
      <c r="W41" s="241"/>
      <c r="X41" s="226"/>
      <c r="Y41" s="226"/>
    </row>
    <row r="42" spans="1:25" s="227" customFormat="1" ht="26.1" hidden="1" customHeight="1" x14ac:dyDescent="0.3">
      <c r="A42" s="219" t="s">
        <v>3746</v>
      </c>
      <c r="B42" s="371" t="s">
        <v>3747</v>
      </c>
      <c r="C42" s="372"/>
      <c r="D42" s="372"/>
      <c r="E42" s="221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241" t="s">
        <v>52</v>
      </c>
      <c r="R42" s="241"/>
      <c r="S42" s="241"/>
      <c r="T42" s="241"/>
      <c r="U42" s="241"/>
      <c r="V42" s="242">
        <f t="shared" si="17"/>
        <v>0</v>
      </c>
      <c r="W42" s="241"/>
      <c r="X42" s="226"/>
      <c r="Y42" s="226"/>
    </row>
    <row r="43" spans="1:25" s="227" customFormat="1" ht="26.1" hidden="1" customHeight="1" x14ac:dyDescent="0.3">
      <c r="A43" s="219" t="s">
        <v>3748</v>
      </c>
      <c r="B43" s="373" t="s">
        <v>3749</v>
      </c>
      <c r="C43" s="374"/>
      <c r="D43" s="374"/>
      <c r="E43" s="244"/>
      <c r="F43" s="245"/>
      <c r="G43" s="231"/>
      <c r="H43" s="231"/>
      <c r="I43" s="231"/>
      <c r="J43" s="245"/>
      <c r="K43" s="245"/>
      <c r="L43" s="245"/>
      <c r="M43" s="231"/>
      <c r="N43" s="231"/>
      <c r="O43" s="231"/>
      <c r="P43" s="231"/>
      <c r="Q43" s="246" t="s">
        <v>52</v>
      </c>
      <c r="R43" s="246"/>
      <c r="S43" s="246"/>
      <c r="T43" s="246"/>
      <c r="U43" s="246"/>
      <c r="V43" s="271">
        <f t="shared" si="17"/>
        <v>0</v>
      </c>
      <c r="W43" s="246"/>
      <c r="X43" s="226"/>
      <c r="Y43" s="226"/>
    </row>
    <row r="44" spans="1:25" s="167" customFormat="1" ht="35.1" customHeight="1" x14ac:dyDescent="0.3">
      <c r="A44" s="173" t="s">
        <v>3750</v>
      </c>
      <c r="B44" s="376" t="s">
        <v>3751</v>
      </c>
      <c r="C44" s="377"/>
      <c r="D44" s="378"/>
      <c r="E44" s="272">
        <v>16501674000</v>
      </c>
      <c r="F44" s="273">
        <f>ROUNDDOWN(F38+F39+F40+F41+F42+F43+F37,-3)</f>
        <v>8069689000</v>
      </c>
      <c r="G44" s="273">
        <f>+G38+G39+G40+G41+G42+G43+G37</f>
        <v>0</v>
      </c>
      <c r="H44" s="273">
        <f>+H38+H39+H40+H41+H42+H43+H37</f>
        <v>0</v>
      </c>
      <c r="I44" s="273">
        <f>+I38+I39+I40+I41+I42+I43+I37</f>
        <v>0</v>
      </c>
      <c r="J44" s="273">
        <f>+J38+J39+J40+J41+J42+J43+J37</f>
        <v>0</v>
      </c>
      <c r="K44" s="273">
        <v>0</v>
      </c>
      <c r="L44" s="273">
        <f>+L38+L39+L40+L41+L42+L43+L37</f>
        <v>0</v>
      </c>
      <c r="M44" s="273">
        <f>+M38+M39+M40+M41+M42+M43+M37</f>
        <v>0</v>
      </c>
      <c r="N44" s="273">
        <f>+N38+N39+N40+N41+N42+N43+N37</f>
        <v>0</v>
      </c>
      <c r="O44" s="273">
        <v>0</v>
      </c>
      <c r="P44" s="273">
        <v>0</v>
      </c>
      <c r="Q44" s="274"/>
      <c r="R44" s="274"/>
      <c r="S44" s="274"/>
      <c r="T44" s="274"/>
      <c r="U44" s="274"/>
      <c r="V44" s="273">
        <f>ROUNDDOWN(V38+V39+V40+V41+V42+V43+V37,-3)</f>
        <v>8069689000</v>
      </c>
      <c r="W44" s="275" t="s">
        <v>3752</v>
      </c>
      <c r="X44" s="218"/>
      <c r="Y44" s="218"/>
    </row>
    <row r="45" spans="1:25" ht="19.5" customHeight="1" x14ac:dyDescent="0.3"/>
    <row r="46" spans="1:25" x14ac:dyDescent="0.3">
      <c r="D46" s="278"/>
    </row>
    <row r="47" spans="1:25" ht="53.25" customHeight="1" x14ac:dyDescent="0.3">
      <c r="B47" s="379"/>
      <c r="C47" s="379"/>
      <c r="D47" s="279"/>
      <c r="E47" s="280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</row>
  </sheetData>
  <mergeCells count="29">
    <mergeCell ref="B42:D42"/>
    <mergeCell ref="B43:D43"/>
    <mergeCell ref="B44:D44"/>
    <mergeCell ref="B47:C47"/>
    <mergeCell ref="B36:D36"/>
    <mergeCell ref="B37:D37"/>
    <mergeCell ref="B38:D38"/>
    <mergeCell ref="B39:D39"/>
    <mergeCell ref="B40:D40"/>
    <mergeCell ref="B41:D41"/>
    <mergeCell ref="B35:D35"/>
    <mergeCell ref="X16:Y1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1:W1"/>
    <mergeCell ref="Q2:W2"/>
    <mergeCell ref="B3:D3"/>
    <mergeCell ref="B4:B24"/>
    <mergeCell ref="C4:C7"/>
    <mergeCell ref="C8:C10"/>
    <mergeCell ref="C11:C24"/>
  </mergeCells>
  <phoneticPr fontId="1" type="noConversion"/>
  <printOptions horizontalCentered="1" verticalCentered="1"/>
  <pageMargins left="0.43307086614173229" right="0" top="0.19685039370078741" bottom="0.19685039370078741" header="0" footer="0"/>
  <pageSetup paperSize="9" scale="60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83"/>
  <sheetViews>
    <sheetView tabSelected="1" zoomScale="55" zoomScaleNormal="55" workbookViewId="0">
      <selection activeCell="AG82" sqref="AG82"/>
    </sheetView>
  </sheetViews>
  <sheetFormatPr defaultRowHeight="30" customHeight="1" x14ac:dyDescent="0.3"/>
  <cols>
    <col min="1" max="4" width="15.875" customWidth="1"/>
    <col min="5" max="5" width="13.875" customWidth="1"/>
    <col min="6" max="10" width="10.625" customWidth="1"/>
    <col min="11" max="11" width="12" customWidth="1"/>
    <col min="12" max="12" width="13.125" customWidth="1"/>
    <col min="13" max="14" width="16.5" customWidth="1"/>
    <col min="15" max="17" width="10.625" customWidth="1"/>
    <col min="19" max="22" width="12.25" bestFit="1" customWidth="1"/>
    <col min="24" max="24" width="14.875" style="89" bestFit="1" customWidth="1"/>
  </cols>
  <sheetData>
    <row r="1" spans="1:27" ht="30" customHeight="1" thickBot="1" x14ac:dyDescent="0.35">
      <c r="C1" s="116" t="s">
        <v>3452</v>
      </c>
      <c r="D1" s="116" t="s">
        <v>3453</v>
      </c>
      <c r="E1" s="117" t="s">
        <v>3601</v>
      </c>
      <c r="X1" s="286" t="s">
        <v>3767</v>
      </c>
      <c r="Y1" s="287" t="s">
        <v>3764</v>
      </c>
      <c r="Z1" s="287" t="s">
        <v>3765</v>
      </c>
      <c r="AA1" s="287" t="s">
        <v>3766</v>
      </c>
    </row>
    <row r="2" spans="1:27" ht="30" customHeight="1" x14ac:dyDescent="0.3">
      <c r="A2" s="403" t="s">
        <v>3498</v>
      </c>
      <c r="B2" s="404"/>
      <c r="C2" s="76">
        <v>1039</v>
      </c>
      <c r="D2" s="77">
        <v>1039</v>
      </c>
      <c r="F2" s="27"/>
      <c r="G2" s="27"/>
      <c r="H2" s="27"/>
      <c r="R2" t="s">
        <v>3824</v>
      </c>
      <c r="X2" s="285">
        <v>100000000</v>
      </c>
      <c r="Y2" s="284">
        <v>80</v>
      </c>
      <c r="Z2" s="284">
        <v>100</v>
      </c>
      <c r="AA2" s="284">
        <v>180</v>
      </c>
    </row>
    <row r="3" spans="1:27" ht="30" customHeight="1" thickBot="1" x14ac:dyDescent="0.35">
      <c r="A3" s="386" t="s">
        <v>3568</v>
      </c>
      <c r="B3" s="387"/>
      <c r="C3" s="91">
        <v>129</v>
      </c>
      <c r="D3" s="94">
        <f>+D2*12.42%</f>
        <v>129.0438</v>
      </c>
      <c r="E3" t="s">
        <v>3603</v>
      </c>
      <c r="F3" s="27"/>
      <c r="G3" s="27"/>
      <c r="H3" s="27"/>
      <c r="X3" s="285">
        <v>6000</v>
      </c>
      <c r="Y3" s="284">
        <v>46</v>
      </c>
      <c r="Z3" s="284">
        <v>60</v>
      </c>
      <c r="AA3" s="284">
        <v>130</v>
      </c>
    </row>
    <row r="4" spans="1:27" ht="30" customHeight="1" x14ac:dyDescent="0.3">
      <c r="A4" s="386" t="s">
        <v>3454</v>
      </c>
      <c r="B4" s="387"/>
      <c r="C4" s="80">
        <v>615.54</v>
      </c>
      <c r="D4" s="95">
        <f>+D2*D8</f>
        <v>615.50360000000001</v>
      </c>
      <c r="E4" t="s">
        <v>3599</v>
      </c>
      <c r="R4" s="108"/>
      <c r="S4" s="109" t="s">
        <v>3455</v>
      </c>
      <c r="T4" s="109" t="s">
        <v>3456</v>
      </c>
      <c r="U4" s="109" t="s">
        <v>3457</v>
      </c>
      <c r="V4" s="110" t="s">
        <v>3458</v>
      </c>
      <c r="X4" s="285">
        <v>3000</v>
      </c>
      <c r="Y4" s="284">
        <v>38</v>
      </c>
      <c r="Z4" s="284">
        <v>50</v>
      </c>
      <c r="AA4" s="284">
        <v>100</v>
      </c>
    </row>
    <row r="5" spans="1:27" ht="30" customHeight="1" x14ac:dyDescent="0.3">
      <c r="A5" s="386" t="s">
        <v>3598</v>
      </c>
      <c r="B5" s="387"/>
      <c r="C5" s="93">
        <v>43.7</v>
      </c>
      <c r="D5" s="96">
        <f>+D4/D3*10</f>
        <v>47.697262479871171</v>
      </c>
      <c r="E5" t="s">
        <v>3608</v>
      </c>
      <c r="I5" s="27"/>
      <c r="R5" s="111" t="s">
        <v>3460</v>
      </c>
      <c r="S5" s="107">
        <v>18</v>
      </c>
      <c r="T5" s="107">
        <v>38</v>
      </c>
      <c r="U5" s="107">
        <v>46</v>
      </c>
      <c r="V5" s="112">
        <v>80</v>
      </c>
      <c r="X5" s="286">
        <v>1000</v>
      </c>
      <c r="Y5" s="284">
        <v>18</v>
      </c>
      <c r="Z5" s="284">
        <v>24</v>
      </c>
      <c r="AA5" s="284">
        <v>70</v>
      </c>
    </row>
    <row r="6" spans="1:27" ht="30" customHeight="1" x14ac:dyDescent="0.3">
      <c r="A6" s="386" t="s">
        <v>3602</v>
      </c>
      <c r="B6" s="387"/>
      <c r="C6" s="99">
        <v>8</v>
      </c>
      <c r="D6" s="98">
        <f>+(D9*D2)/D4</f>
        <v>5.8492572586090485</v>
      </c>
      <c r="E6" t="s">
        <v>3605</v>
      </c>
      <c r="I6" s="27"/>
      <c r="R6" s="111" t="s">
        <v>3462</v>
      </c>
      <c r="S6" s="107">
        <v>24</v>
      </c>
      <c r="T6" s="107">
        <v>50</v>
      </c>
      <c r="U6" s="107">
        <v>60</v>
      </c>
      <c r="V6" s="112">
        <v>100</v>
      </c>
    </row>
    <row r="7" spans="1:27" ht="30" customHeight="1" thickBot="1" x14ac:dyDescent="0.35">
      <c r="A7" s="386" t="s">
        <v>3609</v>
      </c>
      <c r="B7" s="387"/>
      <c r="C7" s="104" t="s">
        <v>3610</v>
      </c>
      <c r="D7" s="105" t="s">
        <v>3610</v>
      </c>
      <c r="I7" s="27"/>
      <c r="R7" s="113" t="s">
        <v>3465</v>
      </c>
      <c r="S7" s="114">
        <v>70</v>
      </c>
      <c r="T7" s="114">
        <v>100</v>
      </c>
      <c r="U7" s="114">
        <v>130</v>
      </c>
      <c r="V7" s="115">
        <v>180</v>
      </c>
    </row>
    <row r="8" spans="1:27" ht="30" customHeight="1" x14ac:dyDescent="0.3">
      <c r="A8" s="386" t="s">
        <v>3459</v>
      </c>
      <c r="B8" s="387"/>
      <c r="C8" s="78">
        <v>0.59240000000000004</v>
      </c>
      <c r="D8" s="79">
        <v>0.59240000000000004</v>
      </c>
      <c r="L8" s="36"/>
      <c r="M8" s="36"/>
      <c r="N8" s="36"/>
      <c r="O8" s="36"/>
      <c r="P8" s="36"/>
    </row>
    <row r="9" spans="1:27" ht="30" customHeight="1" x14ac:dyDescent="0.3">
      <c r="A9" s="386" t="s">
        <v>3461</v>
      </c>
      <c r="B9" s="387"/>
      <c r="C9" s="78">
        <v>3.4651000000000001</v>
      </c>
      <c r="D9" s="79">
        <v>3.4651000000000001</v>
      </c>
      <c r="F9" s="36"/>
      <c r="K9" s="89"/>
      <c r="L9" s="36"/>
      <c r="M9" s="36"/>
      <c r="N9" s="36"/>
      <c r="O9" s="36"/>
      <c r="P9" s="36"/>
    </row>
    <row r="10" spans="1:27" ht="30" customHeight="1" x14ac:dyDescent="0.3">
      <c r="A10" s="386" t="s">
        <v>3463</v>
      </c>
      <c r="B10" s="90" t="s">
        <v>3464</v>
      </c>
      <c r="C10" s="80">
        <f>873.26+864.61</f>
        <v>1737.87</v>
      </c>
      <c r="D10" s="81">
        <v>1737.87</v>
      </c>
      <c r="K10" s="118"/>
      <c r="L10" s="36"/>
      <c r="M10" s="36"/>
      <c r="N10" s="36"/>
      <c r="O10" s="36"/>
      <c r="P10" s="36"/>
      <c r="R10" s="50"/>
    </row>
    <row r="11" spans="1:27" ht="30" customHeight="1" x14ac:dyDescent="0.3">
      <c r="A11" s="386"/>
      <c r="B11" s="90" t="s">
        <v>3466</v>
      </c>
      <c r="C11" s="80">
        <f>+C12-C10</f>
        <v>3652.6099999999997</v>
      </c>
      <c r="D11" s="95">
        <f>+D9*D2</f>
        <v>3600.2389000000003</v>
      </c>
      <c r="E11" t="s">
        <v>3600</v>
      </c>
      <c r="F11" s="89"/>
      <c r="G11" s="89"/>
      <c r="H11" s="89"/>
      <c r="K11" s="118"/>
    </row>
    <row r="12" spans="1:27" ht="30" customHeight="1" x14ac:dyDescent="0.3">
      <c r="A12" s="386"/>
      <c r="B12" s="90" t="s">
        <v>3467</v>
      </c>
      <c r="C12" s="80">
        <v>5390.48</v>
      </c>
      <c r="D12" s="95">
        <f>+D11+D10</f>
        <v>5338.1089000000002</v>
      </c>
      <c r="J12" s="106"/>
    </row>
    <row r="13" spans="1:27" ht="30" customHeight="1" x14ac:dyDescent="0.3">
      <c r="A13" s="388" t="s">
        <v>3468</v>
      </c>
      <c r="B13" s="389"/>
      <c r="C13" s="92">
        <f>+C4*16.9%</f>
        <v>104.02625999999998</v>
      </c>
      <c r="D13" s="97">
        <f>+D4*16.9%</f>
        <v>104.02010839999998</v>
      </c>
      <c r="E13" t="s">
        <v>3614</v>
      </c>
      <c r="K13" s="27"/>
    </row>
    <row r="14" spans="1:27" ht="30" customHeight="1" x14ac:dyDescent="0.3">
      <c r="A14" s="388" t="s">
        <v>3611</v>
      </c>
      <c r="B14" s="389"/>
      <c r="C14" s="80">
        <f>7.3*9.3</f>
        <v>67.89</v>
      </c>
      <c r="D14" s="95">
        <f>0.125*D4</f>
        <v>76.937950000000001</v>
      </c>
      <c r="E14" t="s">
        <v>3612</v>
      </c>
      <c r="R14" s="27"/>
    </row>
    <row r="15" spans="1:27" ht="30" customHeight="1" x14ac:dyDescent="0.3">
      <c r="A15" s="388" t="s">
        <v>3497</v>
      </c>
      <c r="B15" s="389"/>
      <c r="C15" s="92">
        <f>+C11*1.11%</f>
        <v>40.543970999999999</v>
      </c>
      <c r="D15" s="97">
        <f>+D14*43.15%</f>
        <v>33.198725424999999</v>
      </c>
      <c r="E15" t="s">
        <v>3613</v>
      </c>
      <c r="F15" s="27"/>
      <c r="G15" s="27"/>
      <c r="H15" s="27"/>
    </row>
    <row r="16" spans="1:27" ht="30" customHeight="1" x14ac:dyDescent="0.3">
      <c r="A16" s="388" t="s">
        <v>3504</v>
      </c>
      <c r="B16" s="389"/>
      <c r="C16" s="92">
        <f>+C10*6.84%</f>
        <v>118.87030799999999</v>
      </c>
      <c r="D16" s="97">
        <f>+C16</f>
        <v>118.87030799999999</v>
      </c>
      <c r="E16" t="s">
        <v>3604</v>
      </c>
      <c r="F16" s="27"/>
      <c r="G16" s="27"/>
      <c r="H16" s="27"/>
    </row>
    <row r="17" spans="1:27" ht="30" customHeight="1" x14ac:dyDescent="0.3">
      <c r="A17" s="388" t="s">
        <v>3615</v>
      </c>
      <c r="B17" s="389"/>
      <c r="C17" s="92"/>
      <c r="D17" s="130">
        <f>+D13*(E28*F28+E29*F29+E30*F30)/1000 +D15*E31*F31/1000</f>
        <v>4100.4984473412496</v>
      </c>
      <c r="E17" t="s">
        <v>3825</v>
      </c>
      <c r="F17" s="27"/>
      <c r="G17" s="27"/>
      <c r="H17" s="27"/>
    </row>
    <row r="18" spans="1:27" ht="30" customHeight="1" x14ac:dyDescent="0.3">
      <c r="A18" s="429" t="s">
        <v>3616</v>
      </c>
      <c r="B18" s="430"/>
      <c r="C18" s="431" t="s">
        <v>3617</v>
      </c>
      <c r="D18" s="432">
        <v>0.39</v>
      </c>
      <c r="F18" s="27"/>
      <c r="G18" s="27"/>
      <c r="H18" s="27"/>
    </row>
    <row r="19" spans="1:27" ht="30" customHeight="1" x14ac:dyDescent="0.3">
      <c r="A19" s="433"/>
      <c r="B19" s="434"/>
      <c r="C19" s="431" t="s">
        <v>3618</v>
      </c>
      <c r="D19" s="432">
        <v>0.53</v>
      </c>
      <c r="F19" s="27"/>
      <c r="G19" s="27"/>
      <c r="H19" s="27"/>
    </row>
    <row r="20" spans="1:27" ht="30" customHeight="1" x14ac:dyDescent="0.3">
      <c r="A20" s="433"/>
      <c r="B20" s="434"/>
      <c r="C20" s="431" t="s">
        <v>3619</v>
      </c>
      <c r="D20" s="432">
        <v>0.08</v>
      </c>
      <c r="F20" s="27"/>
      <c r="G20" s="27"/>
      <c r="H20" s="27"/>
    </row>
    <row r="21" spans="1:27" ht="30" customHeight="1" x14ac:dyDescent="0.3">
      <c r="A21" s="435"/>
      <c r="B21" s="436"/>
      <c r="C21" s="437" t="s">
        <v>3621</v>
      </c>
      <c r="D21" s="438">
        <f>+D18+D19+D20</f>
        <v>1</v>
      </c>
      <c r="F21" s="27"/>
      <c r="G21" s="27"/>
      <c r="H21" s="27"/>
    </row>
    <row r="22" spans="1:27" ht="30" customHeight="1" thickBot="1" x14ac:dyDescent="0.35">
      <c r="A22" s="390" t="s">
        <v>3469</v>
      </c>
      <c r="B22" s="391"/>
      <c r="C22" s="69">
        <v>12</v>
      </c>
      <c r="D22" s="70">
        <v>12</v>
      </c>
      <c r="K22" s="27"/>
      <c r="Z22" s="36"/>
      <c r="AA22" s="36"/>
    </row>
    <row r="24" spans="1:27" ht="30" customHeight="1" thickBot="1" x14ac:dyDescent="0.35">
      <c r="A24" s="408" t="s">
        <v>3470</v>
      </c>
      <c r="B24" s="408"/>
      <c r="C24" s="408" t="s">
        <v>3471</v>
      </c>
      <c r="D24" s="408"/>
      <c r="E24" t="s">
        <v>3771</v>
      </c>
      <c r="I24" s="398"/>
      <c r="J24" s="398"/>
      <c r="K24" s="398"/>
      <c r="L24" s="398"/>
      <c r="M24" s="398"/>
    </row>
    <row r="25" spans="1:27" ht="30" customHeight="1" x14ac:dyDescent="0.3">
      <c r="A25" s="405" t="s">
        <v>3472</v>
      </c>
      <c r="B25" s="406" t="s">
        <v>3473</v>
      </c>
      <c r="C25" s="406"/>
      <c r="D25" s="83" t="s">
        <v>3474</v>
      </c>
      <c r="E25" s="288" t="s">
        <v>3472</v>
      </c>
      <c r="F25" s="84" t="s">
        <v>3475</v>
      </c>
      <c r="G25" s="322"/>
      <c r="H25" s="322"/>
      <c r="I25" s="289"/>
      <c r="J25" s="289"/>
      <c r="K25" s="289"/>
      <c r="L25" s="289"/>
      <c r="M25" s="289"/>
    </row>
    <row r="26" spans="1:27" ht="30" customHeight="1" x14ac:dyDescent="0.3">
      <c r="A26" s="386"/>
      <c r="B26" s="387" t="s">
        <v>3464</v>
      </c>
      <c r="C26" s="82" t="s">
        <v>3476</v>
      </c>
      <c r="D26" s="71">
        <v>3200</v>
      </c>
      <c r="E26" s="72">
        <v>3200</v>
      </c>
      <c r="F26" s="39">
        <v>1</v>
      </c>
      <c r="G26" s="50"/>
      <c r="H26" s="50"/>
      <c r="I26" s="289"/>
      <c r="J26" s="289"/>
      <c r="K26" s="289"/>
      <c r="L26" s="289"/>
      <c r="M26" s="289"/>
    </row>
    <row r="27" spans="1:27" ht="30" customHeight="1" x14ac:dyDescent="0.3">
      <c r="A27" s="386"/>
      <c r="B27" s="387"/>
      <c r="C27" s="82" t="s">
        <v>3478</v>
      </c>
      <c r="D27" s="71">
        <v>3600</v>
      </c>
      <c r="E27" s="72">
        <v>3600</v>
      </c>
      <c r="F27" s="39">
        <v>1</v>
      </c>
      <c r="G27" s="50"/>
      <c r="H27" s="50"/>
      <c r="I27" s="289"/>
      <c r="J27" s="289"/>
      <c r="K27" s="289"/>
      <c r="L27" s="289"/>
      <c r="M27" s="289"/>
    </row>
    <row r="28" spans="1:27" ht="30" customHeight="1" x14ac:dyDescent="0.3">
      <c r="A28" s="386"/>
      <c r="B28" s="387" t="s">
        <v>3479</v>
      </c>
      <c r="C28" s="82" t="s">
        <v>3480</v>
      </c>
      <c r="D28" s="71">
        <v>6000</v>
      </c>
      <c r="E28" s="72">
        <v>6000</v>
      </c>
      <c r="F28" s="39">
        <v>1</v>
      </c>
      <c r="G28" s="50"/>
      <c r="H28" s="50"/>
      <c r="I28" s="289"/>
      <c r="J28" s="289"/>
      <c r="K28" s="289"/>
      <c r="L28" s="289"/>
      <c r="M28" s="289"/>
    </row>
    <row r="29" spans="1:27" ht="30" customHeight="1" x14ac:dyDescent="0.3">
      <c r="A29" s="386"/>
      <c r="B29" s="387"/>
      <c r="C29" s="82" t="s">
        <v>3481</v>
      </c>
      <c r="D29" s="71">
        <v>5000</v>
      </c>
      <c r="E29" s="72">
        <v>5000</v>
      </c>
      <c r="F29" s="39">
        <v>1</v>
      </c>
      <c r="G29" s="50"/>
      <c r="H29" s="50"/>
      <c r="I29" s="289"/>
      <c r="J29" s="289"/>
      <c r="K29" s="289"/>
      <c r="L29" s="289"/>
      <c r="M29" s="289"/>
    </row>
    <row r="30" spans="1:27" ht="30" customHeight="1" x14ac:dyDescent="0.3">
      <c r="A30" s="386"/>
      <c r="B30" s="387"/>
      <c r="C30" s="82" t="s">
        <v>3477</v>
      </c>
      <c r="D30" s="71">
        <v>4500</v>
      </c>
      <c r="E30" s="72">
        <v>4500</v>
      </c>
      <c r="F30" s="39">
        <v>6</v>
      </c>
      <c r="G30" s="50"/>
      <c r="H30" s="50"/>
      <c r="I30" s="289"/>
      <c r="J30" s="289"/>
      <c r="K30" s="289"/>
      <c r="L30" s="289"/>
      <c r="M30" s="289"/>
    </row>
    <row r="31" spans="1:27" ht="30" customHeight="1" thickBot="1" x14ac:dyDescent="0.35">
      <c r="A31" s="409"/>
      <c r="B31" s="410"/>
      <c r="C31" s="100" t="s">
        <v>3482</v>
      </c>
      <c r="D31" s="101">
        <v>4450</v>
      </c>
      <c r="E31" s="102">
        <v>4450</v>
      </c>
      <c r="F31" s="103">
        <v>1</v>
      </c>
      <c r="G31" s="50"/>
      <c r="H31" s="50"/>
      <c r="I31" s="299"/>
      <c r="J31" s="289"/>
      <c r="K31" s="289"/>
      <c r="L31" s="289"/>
      <c r="M31" s="289"/>
    </row>
    <row r="32" spans="1:27" ht="30" customHeight="1" thickBot="1" x14ac:dyDescent="0.35">
      <c r="A32" s="394" t="s">
        <v>3606</v>
      </c>
      <c r="B32" s="395"/>
      <c r="C32" s="395"/>
      <c r="D32" s="395"/>
      <c r="E32" s="392">
        <f>+E28*F28+E29*F29+E30*F30+E31*F31</f>
        <v>42450</v>
      </c>
      <c r="F32" s="393"/>
      <c r="G32" s="323"/>
      <c r="H32" s="323"/>
      <c r="I32" s="396"/>
      <c r="J32" s="397"/>
      <c r="K32" s="397"/>
      <c r="L32" s="289"/>
      <c r="M32" s="289"/>
    </row>
    <row r="33" spans="1:15" ht="30" customHeight="1" thickBot="1" x14ac:dyDescent="0.35">
      <c r="F33" s="29" t="s">
        <v>3607</v>
      </c>
      <c r="G33" s="29"/>
      <c r="H33" s="29"/>
    </row>
    <row r="34" spans="1:15" ht="30" customHeight="1" x14ac:dyDescent="0.3">
      <c r="A34" s="405" t="s">
        <v>3555</v>
      </c>
      <c r="B34" s="406"/>
      <c r="C34" s="407"/>
      <c r="D34" t="s">
        <v>3772</v>
      </c>
    </row>
    <row r="35" spans="1:15" ht="30" customHeight="1" x14ac:dyDescent="0.3">
      <c r="A35" s="85" t="s">
        <v>3473</v>
      </c>
      <c r="B35" s="82" t="s">
        <v>3451</v>
      </c>
      <c r="C35" s="86" t="s">
        <v>3472</v>
      </c>
    </row>
    <row r="36" spans="1:15" ht="30" customHeight="1" x14ac:dyDescent="0.3">
      <c r="A36" s="85" t="s">
        <v>3556</v>
      </c>
      <c r="B36" s="71">
        <v>3500</v>
      </c>
      <c r="C36" s="73">
        <v>3500</v>
      </c>
    </row>
    <row r="37" spans="1:15" ht="30" customHeight="1" x14ac:dyDescent="0.3">
      <c r="A37" s="85" t="s">
        <v>3557</v>
      </c>
      <c r="B37" s="71">
        <v>3050</v>
      </c>
      <c r="C37" s="73">
        <v>3050</v>
      </c>
    </row>
    <row r="38" spans="1:15" ht="30" customHeight="1" x14ac:dyDescent="0.3">
      <c r="A38" s="87" t="s">
        <v>3562</v>
      </c>
      <c r="B38" s="71">
        <v>300</v>
      </c>
      <c r="C38" s="73">
        <v>300</v>
      </c>
    </row>
    <row r="39" spans="1:15" ht="30" customHeight="1" x14ac:dyDescent="0.3">
      <c r="A39" s="87" t="s">
        <v>3564</v>
      </c>
      <c r="B39" s="71">
        <v>1000</v>
      </c>
      <c r="C39" s="73">
        <v>1000</v>
      </c>
    </row>
    <row r="40" spans="1:15" ht="30" customHeight="1" thickBot="1" x14ac:dyDescent="0.35">
      <c r="A40" s="88" t="s">
        <v>3563</v>
      </c>
      <c r="B40" s="74">
        <v>1200</v>
      </c>
      <c r="C40" s="75">
        <v>1200</v>
      </c>
    </row>
    <row r="41" spans="1:15" ht="30" customHeight="1" x14ac:dyDescent="0.3">
      <c r="A41" s="294"/>
      <c r="B41" s="300"/>
      <c r="C41" s="300"/>
    </row>
    <row r="42" spans="1:15" ht="30" customHeight="1" thickBot="1" x14ac:dyDescent="0.35"/>
    <row r="43" spans="1:15" ht="30" customHeight="1" thickBot="1" x14ac:dyDescent="0.35">
      <c r="A43" s="301" t="s">
        <v>3786</v>
      </c>
      <c r="B43" s="302">
        <f>$D$10</f>
        <v>1737.87</v>
      </c>
      <c r="C43" s="303" t="s">
        <v>3798</v>
      </c>
      <c r="D43" s="311">
        <v>1500</v>
      </c>
      <c r="E43" s="312" t="s">
        <v>3799</v>
      </c>
      <c r="F43" s="311">
        <v>1</v>
      </c>
      <c r="G43" s="312" t="s">
        <v>3817</v>
      </c>
      <c r="H43" s="304">
        <v>1</v>
      </c>
      <c r="I43" s="289"/>
      <c r="J43" s="301" t="s">
        <v>3823</v>
      </c>
      <c r="K43" s="341">
        <v>6</v>
      </c>
      <c r="L43" s="341">
        <v>10.199999999999999</v>
      </c>
      <c r="M43" s="291"/>
      <c r="N43" s="291"/>
      <c r="O43" s="292"/>
    </row>
    <row r="44" spans="1:15" ht="30" customHeight="1" x14ac:dyDescent="0.3">
      <c r="A44" s="87"/>
      <c r="B44" s="309" t="s">
        <v>3780</v>
      </c>
      <c r="C44" s="309" t="s">
        <v>3781</v>
      </c>
      <c r="D44" s="384" t="s">
        <v>3782</v>
      </c>
      <c r="E44" s="385"/>
      <c r="F44" s="385"/>
      <c r="G44" s="312" t="s">
        <v>3820</v>
      </c>
      <c r="H44" s="304">
        <v>1</v>
      </c>
      <c r="I44" s="289"/>
      <c r="J44" s="38"/>
      <c r="K44" s="26" t="s">
        <v>3790</v>
      </c>
      <c r="L44" s="26" t="s">
        <v>3791</v>
      </c>
      <c r="M44" s="26" t="s">
        <v>3796</v>
      </c>
      <c r="N44" s="26" t="s">
        <v>3797</v>
      </c>
      <c r="O44" s="338" t="s">
        <v>3795</v>
      </c>
    </row>
    <row r="45" spans="1:15" ht="30" customHeight="1" x14ac:dyDescent="0.3">
      <c r="A45" s="87" t="s">
        <v>3775</v>
      </c>
      <c r="B45" s="306">
        <f>$A$77*$D$43/1000</f>
        <v>1303.4024999999999</v>
      </c>
      <c r="C45" s="306">
        <f>(SQRT($A$77)+SQRT($A$77))*2*$D$43/1000</f>
        <v>176.86622063017009</v>
      </c>
      <c r="D45" s="313">
        <f>B45*O45</f>
        <v>91.238174999999998</v>
      </c>
      <c r="E45" s="26"/>
      <c r="F45" s="26"/>
      <c r="G45" s="26"/>
      <c r="H45" s="44"/>
      <c r="I45" s="289"/>
      <c r="J45" s="38" t="s">
        <v>3775</v>
      </c>
      <c r="K45" s="26"/>
      <c r="L45" s="26"/>
      <c r="M45" s="26">
        <v>1.5</v>
      </c>
      <c r="N45" s="26"/>
      <c r="O45" s="44">
        <v>7.0000000000000007E-2</v>
      </c>
    </row>
    <row r="46" spans="1:15" ht="30" customHeight="1" x14ac:dyDescent="0.3">
      <c r="A46" s="87" t="s">
        <v>3776</v>
      </c>
      <c r="B46" s="306">
        <f>$K46*$L46*($E$26*$F$26+$E$27*$F$27)/1000*$B$43/($K43*$L43)</f>
        <v>123.5818666666667</v>
      </c>
      <c r="C46" s="306">
        <f>($K46+$L46)*2*($E$26*$F$26+$E$27*$F$27)/1000*$B$43/($K43*$L43)</f>
        <v>617.90933333333339</v>
      </c>
      <c r="D46" s="313">
        <f>B46*O46</f>
        <v>40.782016000000013</v>
      </c>
      <c r="E46" s="26"/>
      <c r="F46" s="26"/>
      <c r="G46" s="26"/>
      <c r="H46" s="44"/>
      <c r="I46" s="289"/>
      <c r="J46" s="38" t="s">
        <v>3776</v>
      </c>
      <c r="K46" s="26">
        <v>0.8</v>
      </c>
      <c r="L46" s="26">
        <v>0.8</v>
      </c>
      <c r="M46" s="26"/>
      <c r="N46" s="26"/>
      <c r="O46" s="44">
        <v>0.33</v>
      </c>
    </row>
    <row r="47" spans="1:15" ht="30" customHeight="1" x14ac:dyDescent="0.3">
      <c r="A47" s="87" t="s">
        <v>3777</v>
      </c>
      <c r="B47" s="306">
        <f>$K47*$L47*($K43*2+$L43)*$B$43/($K43*$L43)</f>
        <v>176.51307058823528</v>
      </c>
      <c r="C47" s="306">
        <f>$L47*2*($K43*2+$L43)*$B$43/($K43*$L43)</f>
        <v>882.56535294117646</v>
      </c>
      <c r="D47" s="313">
        <f>B47*O47</f>
        <v>44.12826764705882</v>
      </c>
      <c r="E47" s="26"/>
      <c r="F47" s="26"/>
      <c r="G47" s="26"/>
      <c r="H47" s="44"/>
      <c r="I47" s="289"/>
      <c r="J47" s="38" t="s">
        <v>3777</v>
      </c>
      <c r="K47" s="26">
        <v>0.4</v>
      </c>
      <c r="L47" s="26">
        <v>0.7</v>
      </c>
      <c r="M47" s="26"/>
      <c r="N47" s="26"/>
      <c r="O47" s="44">
        <v>0.25</v>
      </c>
    </row>
    <row r="48" spans="1:15" ht="30" customHeight="1" x14ac:dyDescent="0.3">
      <c r="A48" s="87" t="s">
        <v>3779</v>
      </c>
      <c r="B48" s="306">
        <f>$B$43*$M48</f>
        <v>347.57400000000001</v>
      </c>
      <c r="C48" s="306">
        <f>$B$43</f>
        <v>1737.87</v>
      </c>
      <c r="D48" s="313">
        <f>B48*O48</f>
        <v>33.019530000000003</v>
      </c>
      <c r="E48" s="26"/>
      <c r="F48" s="26"/>
      <c r="G48" s="26"/>
      <c r="H48" s="44"/>
      <c r="I48" s="289"/>
      <c r="J48" s="38" t="s">
        <v>3789</v>
      </c>
      <c r="K48" s="26"/>
      <c r="L48" s="26"/>
      <c r="M48" s="26">
        <v>0.2</v>
      </c>
      <c r="N48" s="26"/>
      <c r="O48" s="44">
        <v>9.5000000000000001E-2</v>
      </c>
    </row>
    <row r="49" spans="1:15" ht="30" customHeight="1" x14ac:dyDescent="0.3">
      <c r="A49" s="87" t="s">
        <v>3778</v>
      </c>
      <c r="B49" s="306">
        <f>$B$43*$M49</f>
        <v>364.95269999999994</v>
      </c>
      <c r="C49" s="306">
        <f>$B$43*$N49-($D$16*($E$26*$F$26+$E$27*$F$27)/1000*$F$43)</f>
        <v>1798.4869055999998</v>
      </c>
      <c r="D49" s="313">
        <f>B49*O49</f>
        <v>51.093377999999994</v>
      </c>
      <c r="E49" s="26"/>
      <c r="F49" s="26"/>
      <c r="G49" s="26"/>
      <c r="H49" s="44"/>
      <c r="I49" s="289"/>
      <c r="J49" s="38" t="s">
        <v>3778</v>
      </c>
      <c r="K49" s="26"/>
      <c r="L49" s="26"/>
      <c r="M49" s="26">
        <v>0.21</v>
      </c>
      <c r="N49" s="26">
        <v>1.5</v>
      </c>
      <c r="O49" s="44">
        <v>0.14000000000000001</v>
      </c>
    </row>
    <row r="50" spans="1:15" ht="30" customHeight="1" thickBot="1" x14ac:dyDescent="0.35">
      <c r="A50" s="88" t="s">
        <v>3788</v>
      </c>
      <c r="B50" s="307">
        <f>SUM(B45:B49)</f>
        <v>2316.0241372549017</v>
      </c>
      <c r="C50" s="307">
        <f>SUM(C45:C49)</f>
        <v>5213.6978125046799</v>
      </c>
      <c r="D50" s="314">
        <f>SUM(D45:D49)</f>
        <v>260.26136664705882</v>
      </c>
      <c r="E50" s="45"/>
      <c r="F50" s="45"/>
      <c r="G50" s="45"/>
      <c r="H50" s="47"/>
      <c r="I50" s="289"/>
      <c r="J50" s="339" t="s">
        <v>3800</v>
      </c>
      <c r="K50" s="45"/>
      <c r="L50" s="46">
        <v>0.06</v>
      </c>
      <c r="M50" s="45" t="s">
        <v>3801</v>
      </c>
      <c r="N50" s="46">
        <v>0.2</v>
      </c>
      <c r="O50" s="47"/>
    </row>
    <row r="51" spans="1:15" ht="30" customHeight="1" x14ac:dyDescent="0.3">
      <c r="A51" s="294"/>
      <c r="B51" s="320"/>
      <c r="C51" s="320"/>
      <c r="D51" s="321"/>
      <c r="E51" s="289"/>
      <c r="F51" s="289"/>
      <c r="G51" s="289"/>
      <c r="H51" s="289"/>
      <c r="I51" s="289"/>
      <c r="J51" s="329" t="s">
        <v>3806</v>
      </c>
      <c r="K51" s="330"/>
      <c r="L51" s="330"/>
      <c r="M51" s="330"/>
      <c r="N51" s="330"/>
      <c r="O51" s="331"/>
    </row>
    <row r="52" spans="1:15" ht="30" customHeight="1" x14ac:dyDescent="0.3">
      <c r="A52" s="294"/>
      <c r="B52" s="320"/>
      <c r="C52" s="320"/>
      <c r="D52" s="321"/>
      <c r="E52" s="289"/>
      <c r="F52" s="289"/>
      <c r="G52" s="289"/>
      <c r="H52" s="289"/>
      <c r="I52" s="289"/>
      <c r="J52" s="332" t="s">
        <v>3802</v>
      </c>
      <c r="K52" s="289" t="s">
        <v>3803</v>
      </c>
      <c r="L52" s="289" t="s">
        <v>3807</v>
      </c>
      <c r="M52" s="50" t="s">
        <v>3808</v>
      </c>
      <c r="N52" s="50" t="s">
        <v>3809</v>
      </c>
      <c r="O52" s="333"/>
    </row>
    <row r="53" spans="1:15" ht="30" customHeight="1" thickBot="1" x14ac:dyDescent="0.35">
      <c r="A53" s="294"/>
      <c r="B53" s="320"/>
      <c r="C53" s="320"/>
      <c r="D53" s="321"/>
      <c r="E53" s="289"/>
      <c r="F53" s="289"/>
      <c r="G53" s="289"/>
      <c r="H53" s="289"/>
      <c r="I53" s="289"/>
      <c r="J53" s="334">
        <v>7.0000000000000007E-2</v>
      </c>
      <c r="K53" s="335">
        <v>0.27</v>
      </c>
      <c r="L53" s="335">
        <v>0.06</v>
      </c>
      <c r="M53" s="336">
        <v>0.05</v>
      </c>
      <c r="N53" s="336">
        <v>0.55000000000000004</v>
      </c>
      <c r="O53" s="337"/>
    </row>
    <row r="54" spans="1:15" ht="30" customHeight="1" x14ac:dyDescent="0.3">
      <c r="A54" s="324" t="s">
        <v>3810</v>
      </c>
      <c r="B54" s="325"/>
      <c r="C54" s="326"/>
      <c r="D54" s="321"/>
      <c r="E54" s="289"/>
      <c r="F54" s="289"/>
      <c r="G54" s="289"/>
      <c r="H54" s="289"/>
      <c r="I54" s="289"/>
      <c r="J54" s="50"/>
      <c r="K54" s="289"/>
      <c r="L54" s="289"/>
      <c r="M54" s="50"/>
      <c r="N54" s="50"/>
      <c r="O54" s="289"/>
    </row>
    <row r="55" spans="1:15" ht="30" customHeight="1" x14ac:dyDescent="0.3">
      <c r="A55" s="87" t="s">
        <v>3811</v>
      </c>
      <c r="B55" s="306">
        <f>C47+C48-B57</f>
        <v>2411.8909529411767</v>
      </c>
      <c r="C55" s="327" t="s">
        <v>3818</v>
      </c>
      <c r="D55" s="321"/>
      <c r="E55" s="289"/>
      <c r="F55" s="289"/>
      <c r="G55" s="289"/>
      <c r="H55" s="289"/>
      <c r="I55" s="289"/>
      <c r="J55" s="50"/>
      <c r="K55" s="289"/>
      <c r="L55" s="289"/>
      <c r="M55" s="50"/>
      <c r="N55" s="50"/>
      <c r="O55" s="289"/>
    </row>
    <row r="56" spans="1:15" ht="30" customHeight="1" x14ac:dyDescent="0.3">
      <c r="A56" s="87" t="s">
        <v>3812</v>
      </c>
      <c r="B56" s="306">
        <f>C45</f>
        <v>176.86622063017009</v>
      </c>
      <c r="C56" s="327" t="s">
        <v>3819</v>
      </c>
      <c r="D56" s="321"/>
      <c r="E56" s="289"/>
      <c r="F56" s="289"/>
      <c r="G56" s="289"/>
      <c r="H56" s="289"/>
      <c r="I56" s="289"/>
      <c r="J56" s="50"/>
      <c r="K56" s="289"/>
      <c r="L56" s="289"/>
      <c r="M56" s="50"/>
      <c r="N56" s="50"/>
      <c r="O56" s="289"/>
    </row>
    <row r="57" spans="1:15" ht="30" customHeight="1" x14ac:dyDescent="0.3">
      <c r="A57" s="87" t="s">
        <v>3813</v>
      </c>
      <c r="B57" s="306">
        <f>$C$48*0.12*$H$43</f>
        <v>208.54439999999997</v>
      </c>
      <c r="C57" s="327" t="s">
        <v>3821</v>
      </c>
      <c r="D57" s="321"/>
      <c r="E57" s="289"/>
      <c r="F57" s="289"/>
      <c r="G57" s="289"/>
      <c r="H57" s="289"/>
      <c r="I57" s="289"/>
      <c r="J57" s="50"/>
      <c r="K57" s="289"/>
      <c r="L57" s="289"/>
      <c r="M57" s="50"/>
      <c r="N57" s="50"/>
      <c r="O57" s="289"/>
    </row>
    <row r="58" spans="1:15" ht="30" customHeight="1" x14ac:dyDescent="0.3">
      <c r="A58" s="87" t="s">
        <v>3814</v>
      </c>
      <c r="B58" s="306">
        <f>$C$49*0.1*$H$44</f>
        <v>179.84869055999999</v>
      </c>
      <c r="C58" s="327" t="s">
        <v>3822</v>
      </c>
      <c r="D58" s="321"/>
      <c r="E58" s="289"/>
      <c r="F58" s="289"/>
      <c r="G58" s="289"/>
      <c r="H58" s="289"/>
      <c r="I58" s="289"/>
      <c r="J58" s="50"/>
      <c r="K58" s="289"/>
      <c r="L58" s="289"/>
      <c r="M58" s="50"/>
      <c r="N58" s="50"/>
      <c r="O58" s="289"/>
    </row>
    <row r="59" spans="1:15" ht="30" customHeight="1" x14ac:dyDescent="0.3">
      <c r="A59" s="87" t="s">
        <v>3815</v>
      </c>
      <c r="B59" s="306">
        <f>C46+C49-(B58+B60)</f>
        <v>1428.2294539733334</v>
      </c>
      <c r="C59" s="327"/>
      <c r="D59" s="321"/>
      <c r="E59" s="289"/>
      <c r="F59" s="289"/>
      <c r="G59" s="289"/>
      <c r="H59" s="289"/>
      <c r="I59" s="289"/>
      <c r="J59" s="50"/>
      <c r="K59" s="289"/>
      <c r="L59" s="289"/>
      <c r="M59" s="50"/>
      <c r="N59" s="50"/>
      <c r="O59" s="289"/>
    </row>
    <row r="60" spans="1:15" ht="30" customHeight="1" thickBot="1" x14ac:dyDescent="0.35">
      <c r="A60" s="88" t="s">
        <v>3816</v>
      </c>
      <c r="B60" s="307">
        <f>$D$16*($E$26*$F$26+$E$27*$F$27)/1000*$F$43</f>
        <v>808.31809439999995</v>
      </c>
      <c r="C60" s="328"/>
      <c r="D60" s="321"/>
      <c r="E60" s="289"/>
      <c r="F60" s="289"/>
      <c r="G60" s="289"/>
      <c r="H60" s="289"/>
      <c r="I60" s="289"/>
      <c r="J60" s="50"/>
      <c r="K60" s="289"/>
      <c r="L60" s="289"/>
      <c r="M60" s="50"/>
      <c r="N60" s="50"/>
      <c r="O60" s="289"/>
    </row>
    <row r="61" spans="1:15" ht="30" customHeight="1" x14ac:dyDescent="0.3">
      <c r="A61" s="294"/>
      <c r="B61" s="320"/>
      <c r="C61" s="320"/>
      <c r="D61" s="321"/>
      <c r="E61" s="289"/>
      <c r="F61" s="289"/>
      <c r="G61" s="289"/>
      <c r="H61" s="289"/>
      <c r="I61" s="289"/>
      <c r="J61" s="50"/>
      <c r="K61" s="289"/>
      <c r="L61" s="289"/>
      <c r="M61" s="50"/>
      <c r="N61" s="50"/>
      <c r="O61" s="289"/>
    </row>
    <row r="62" spans="1:15" ht="30" customHeight="1" x14ac:dyDescent="0.3">
      <c r="A62" s="294"/>
      <c r="B62" s="320"/>
      <c r="C62" s="320"/>
      <c r="D62" s="321"/>
      <c r="E62" s="289"/>
      <c r="F62" s="289"/>
      <c r="G62" s="289"/>
      <c r="H62" s="289"/>
      <c r="I62" s="289"/>
      <c r="J62" s="50"/>
      <c r="K62" s="289"/>
      <c r="L62" s="289"/>
      <c r="M62" s="50"/>
      <c r="N62" s="50"/>
      <c r="O62" s="289"/>
    </row>
    <row r="63" spans="1:15" ht="30" customHeight="1" thickBot="1" x14ac:dyDescent="0.35">
      <c r="A63" s="294"/>
      <c r="F63" s="289"/>
      <c r="G63" s="289"/>
      <c r="H63" s="289"/>
      <c r="I63" s="289"/>
    </row>
    <row r="64" spans="1:15" ht="30" customHeight="1" x14ac:dyDescent="0.3">
      <c r="A64" s="301" t="s">
        <v>3787</v>
      </c>
      <c r="B64" s="302">
        <f>D11</f>
        <v>3600.2389000000003</v>
      </c>
      <c r="C64" s="302"/>
      <c r="D64" s="305"/>
      <c r="F64" s="310"/>
      <c r="G64" s="310"/>
      <c r="H64" s="310"/>
      <c r="I64" s="289"/>
      <c r="J64" s="301" t="s">
        <v>3794</v>
      </c>
      <c r="K64" s="341">
        <v>6</v>
      </c>
      <c r="L64" s="341">
        <v>10.199999999999999</v>
      </c>
      <c r="M64" s="291"/>
      <c r="N64" s="291"/>
      <c r="O64" s="292"/>
    </row>
    <row r="65" spans="1:15" ht="30" customHeight="1" x14ac:dyDescent="0.3">
      <c r="A65" s="87"/>
      <c r="B65" s="26" t="s">
        <v>3780</v>
      </c>
      <c r="C65" s="26" t="s">
        <v>3781</v>
      </c>
      <c r="D65" s="44" t="s">
        <v>3782</v>
      </c>
      <c r="F65" s="289"/>
      <c r="G65" s="289"/>
      <c r="H65" s="289"/>
      <c r="I65" s="289"/>
      <c r="J65" s="38"/>
      <c r="K65" s="26" t="s">
        <v>3790</v>
      </c>
      <c r="L65" s="26" t="s">
        <v>3791</v>
      </c>
      <c r="M65" s="26" t="s">
        <v>3792</v>
      </c>
      <c r="N65" s="26" t="s">
        <v>3793</v>
      </c>
      <c r="O65" s="338" t="s">
        <v>3795</v>
      </c>
    </row>
    <row r="66" spans="1:15" ht="30" customHeight="1" x14ac:dyDescent="0.3">
      <c r="A66" s="87" t="s">
        <v>3776</v>
      </c>
      <c r="B66" s="306">
        <f>$K66*$L66*($E$26*$F$26+$E$27*$F$27)/1000*$B$64/($K64*$L64)</f>
        <v>256.01698844444456</v>
      </c>
      <c r="C66" s="306">
        <f>($K66+$L66)*2*($E$26*$F$26+$E$27*$F$27)/1000*$B$64/($K64*$L64)</f>
        <v>1280.0849422222225</v>
      </c>
      <c r="D66" s="313">
        <f>$B66*$O66</f>
        <v>64.004247111111141</v>
      </c>
      <c r="F66" s="289"/>
      <c r="G66" s="289"/>
      <c r="H66" s="289"/>
      <c r="I66" s="289"/>
      <c r="J66" s="38" t="s">
        <v>3776</v>
      </c>
      <c r="K66" s="26">
        <v>0.8</v>
      </c>
      <c r="L66" s="26">
        <v>0.8</v>
      </c>
      <c r="M66" s="26"/>
      <c r="N66" s="26"/>
      <c r="O66" s="44">
        <v>0.25</v>
      </c>
    </row>
    <row r="67" spans="1:15" ht="30" customHeight="1" x14ac:dyDescent="0.3">
      <c r="A67" s="87" t="s">
        <v>3777</v>
      </c>
      <c r="B67" s="306">
        <f>$K67*$L67*($K64*2+$L64)*$B$64/($K64*$L64)</f>
        <v>365.67132356862749</v>
      </c>
      <c r="C67" s="306">
        <f>$L67*2*($K64*2+$L64)*$B$64/($K64*$L64)</f>
        <v>1828.3566178431374</v>
      </c>
      <c r="D67" s="313">
        <f>$B67*$O67</f>
        <v>109.70139707058824</v>
      </c>
      <c r="F67" s="289"/>
      <c r="G67" s="289"/>
      <c r="H67" s="289"/>
      <c r="I67" s="289"/>
      <c r="J67" s="38" t="s">
        <v>3777</v>
      </c>
      <c r="K67" s="26">
        <v>0.4</v>
      </c>
      <c r="L67" s="26">
        <v>0.7</v>
      </c>
      <c r="M67" s="26"/>
      <c r="N67" s="26"/>
      <c r="O67" s="44">
        <v>0.3</v>
      </c>
    </row>
    <row r="68" spans="1:15" ht="30" customHeight="1" x14ac:dyDescent="0.3">
      <c r="A68" s="87" t="s">
        <v>3779</v>
      </c>
      <c r="B68" s="306">
        <f>$B$64*$M68</f>
        <v>720.0477800000001</v>
      </c>
      <c r="C68" s="306">
        <f>$B$64</f>
        <v>3600.2389000000003</v>
      </c>
      <c r="D68" s="313">
        <f>$B68*$O68</f>
        <v>68.404539100000008</v>
      </c>
      <c r="F68" s="289"/>
      <c r="G68" s="289"/>
      <c r="H68" s="289"/>
      <c r="I68" s="289"/>
      <c r="J68" s="38" t="s">
        <v>3789</v>
      </c>
      <c r="K68" s="26"/>
      <c r="L68" s="26"/>
      <c r="M68" s="26">
        <v>0.2</v>
      </c>
      <c r="N68" s="26"/>
      <c r="O68" s="44">
        <v>9.5000000000000001E-2</v>
      </c>
    </row>
    <row r="69" spans="1:15" ht="30" customHeight="1" thickBot="1" x14ac:dyDescent="0.35">
      <c r="A69" s="87" t="s">
        <v>3778</v>
      </c>
      <c r="B69" s="306">
        <f>$B$64*$M69</f>
        <v>756.05016899999998</v>
      </c>
      <c r="C69" s="306">
        <f>$B$64*$N69</f>
        <v>9000.5972500000007</v>
      </c>
      <c r="D69" s="313">
        <f>$B69*$O69</f>
        <v>83.165518590000005</v>
      </c>
      <c r="F69" s="289"/>
      <c r="G69" s="289"/>
      <c r="H69" s="289"/>
      <c r="I69" s="289"/>
      <c r="J69" s="42" t="s">
        <v>3778</v>
      </c>
      <c r="K69" s="45"/>
      <c r="L69" s="45"/>
      <c r="M69" s="45">
        <v>0.21</v>
      </c>
      <c r="N69" s="45">
        <v>2.5</v>
      </c>
      <c r="O69" s="47">
        <v>0.11</v>
      </c>
    </row>
    <row r="70" spans="1:15" ht="30" customHeight="1" thickBot="1" x14ac:dyDescent="0.35">
      <c r="A70" s="88" t="s">
        <v>3788</v>
      </c>
      <c r="B70" s="307">
        <f>SUM(B66:B69)</f>
        <v>2097.7862610130724</v>
      </c>
      <c r="C70" s="307">
        <f>SUM(C66:C69)</f>
        <v>15709.277710065362</v>
      </c>
      <c r="D70" s="308">
        <f>SUM(D66:D69)</f>
        <v>325.27570187169943</v>
      </c>
      <c r="F70" s="289"/>
      <c r="G70" s="289"/>
      <c r="H70" s="289"/>
      <c r="I70" s="289"/>
      <c r="J70" s="340"/>
      <c r="K70" s="340"/>
      <c r="L70" s="340"/>
      <c r="M70" s="340"/>
      <c r="N70" s="340"/>
      <c r="O70" s="340"/>
    </row>
    <row r="71" spans="1:15" ht="30" customHeight="1" x14ac:dyDescent="0.3">
      <c r="F71" s="289"/>
      <c r="G71" s="289"/>
      <c r="H71" s="289"/>
      <c r="I71" s="289"/>
      <c r="J71" s="329" t="s">
        <v>3806</v>
      </c>
      <c r="K71" s="330"/>
      <c r="L71" s="330"/>
      <c r="M71" s="330"/>
      <c r="N71" s="330"/>
      <c r="O71" s="331"/>
    </row>
    <row r="72" spans="1:15" ht="30" customHeight="1" x14ac:dyDescent="0.3">
      <c r="F72" s="289"/>
      <c r="G72" s="289"/>
      <c r="H72" s="289"/>
      <c r="I72" s="289"/>
      <c r="J72" s="332" t="s">
        <v>3802</v>
      </c>
      <c r="K72" s="289" t="s">
        <v>3803</v>
      </c>
      <c r="L72" s="289" t="s">
        <v>3804</v>
      </c>
      <c r="M72" s="289" t="s">
        <v>3805</v>
      </c>
      <c r="N72" s="289"/>
      <c r="O72" s="333"/>
    </row>
    <row r="73" spans="1:15" ht="30" customHeight="1" thickBot="1" x14ac:dyDescent="0.35">
      <c r="F73" s="289"/>
      <c r="G73" s="289"/>
      <c r="H73" s="289"/>
      <c r="I73" s="289"/>
      <c r="J73" s="334">
        <v>0.19</v>
      </c>
      <c r="K73" s="335">
        <v>0.31</v>
      </c>
      <c r="L73" s="335">
        <v>0.1</v>
      </c>
      <c r="M73" s="335">
        <v>0.4</v>
      </c>
      <c r="N73" s="335"/>
      <c r="O73" s="337"/>
    </row>
    <row r="74" spans="1:15" ht="30" customHeight="1" x14ac:dyDescent="0.3">
      <c r="F74" s="289"/>
      <c r="G74" s="289"/>
      <c r="H74" s="289"/>
      <c r="I74" s="289"/>
      <c r="J74" s="50"/>
    </row>
    <row r="75" spans="1:15" ht="30" customHeight="1" thickBot="1" x14ac:dyDescent="0.35">
      <c r="A75" s="399" t="s">
        <v>3774</v>
      </c>
      <c r="B75" s="399"/>
      <c r="C75" s="399"/>
      <c r="D75" s="399"/>
      <c r="E75" s="399"/>
    </row>
    <row r="76" spans="1:15" ht="30" customHeight="1" x14ac:dyDescent="0.3">
      <c r="A76" s="290" t="s">
        <v>3768</v>
      </c>
      <c r="B76" s="291"/>
      <c r="C76" s="291"/>
      <c r="D76" s="291" t="s">
        <v>3769</v>
      </c>
      <c r="E76" s="292" t="s">
        <v>3770</v>
      </c>
    </row>
    <row r="77" spans="1:15" ht="30" customHeight="1" x14ac:dyDescent="0.3">
      <c r="A77" s="38">
        <f>$D$10/($F$26+$F$27)</f>
        <v>868.93499999999995</v>
      </c>
      <c r="B77" s="26">
        <v>0.9</v>
      </c>
      <c r="C77" s="26">
        <v>0.1</v>
      </c>
      <c r="D77" s="26">
        <f t="shared" ref="D77:D82" si="0">IF($E26&lt;=4200, $A77*$B$77*$F26,"")</f>
        <v>782.04149999999993</v>
      </c>
      <c r="E77" s="44" t="str">
        <f t="shared" ref="E77:E82" si="1">IF($E26&gt;4200, $A77*$E26*$B$77*$C$77/1000*$F26,"")</f>
        <v/>
      </c>
      <c r="F77" t="s">
        <v>3784</v>
      </c>
    </row>
    <row r="78" spans="1:15" ht="30" customHeight="1" x14ac:dyDescent="0.3">
      <c r="A78" s="38">
        <f>$D$10/($F$26+$F$27)</f>
        <v>868.93499999999995</v>
      </c>
      <c r="B78" s="26"/>
      <c r="C78" s="26"/>
      <c r="D78" s="26">
        <f t="shared" si="0"/>
        <v>782.04149999999993</v>
      </c>
      <c r="E78" s="44" t="str">
        <f t="shared" si="1"/>
        <v/>
      </c>
    </row>
    <row r="79" spans="1:15" ht="30" customHeight="1" x14ac:dyDescent="0.3">
      <c r="A79" s="38">
        <f>($D$11-$D$14)/($F$28+$F$29+$F$30)</f>
        <v>440.41261875000004</v>
      </c>
      <c r="B79" s="26"/>
      <c r="C79" s="26"/>
      <c r="D79" s="26" t="str">
        <f t="shared" si="0"/>
        <v/>
      </c>
      <c r="E79" s="44">
        <f t="shared" si="1"/>
        <v>237.82281412500004</v>
      </c>
      <c r="F79" t="s">
        <v>3785</v>
      </c>
    </row>
    <row r="80" spans="1:15" ht="30" customHeight="1" x14ac:dyDescent="0.3">
      <c r="A80" s="38">
        <f>($D$11-$D$14)/($F$28+$F$29+$F$30)</f>
        <v>440.41261875000004</v>
      </c>
      <c r="B80" s="26"/>
      <c r="C80" s="26"/>
      <c r="D80" s="26" t="str">
        <f t="shared" si="0"/>
        <v/>
      </c>
      <c r="E80" s="44">
        <f t="shared" si="1"/>
        <v>198.18567843750003</v>
      </c>
    </row>
    <row r="81" spans="1:6" ht="30" customHeight="1" x14ac:dyDescent="0.3">
      <c r="A81" s="38">
        <f>($D$11-$D$14)/($F$28+$F$29+$F$30)</f>
        <v>440.41261875000004</v>
      </c>
      <c r="B81" s="26"/>
      <c r="C81" s="26"/>
      <c r="D81" s="26" t="str">
        <f t="shared" si="0"/>
        <v/>
      </c>
      <c r="E81" s="44">
        <f t="shared" si="1"/>
        <v>1070.2026635625002</v>
      </c>
    </row>
    <row r="82" spans="1:6" ht="30" customHeight="1" thickBot="1" x14ac:dyDescent="0.35">
      <c r="A82" s="293">
        <f>$D$14</f>
        <v>76.937950000000001</v>
      </c>
      <c r="B82" s="45"/>
      <c r="C82" s="45"/>
      <c r="D82" s="295" t="str">
        <f t="shared" si="0"/>
        <v/>
      </c>
      <c r="E82" s="296">
        <f t="shared" si="1"/>
        <v>30.813648975000003</v>
      </c>
      <c r="F82" t="s">
        <v>3783</v>
      </c>
    </row>
    <row r="83" spans="1:6" ht="30" customHeight="1" thickBot="1" x14ac:dyDescent="0.35">
      <c r="A83" s="400" t="s">
        <v>3773</v>
      </c>
      <c r="B83" s="401"/>
      <c r="C83" s="402"/>
      <c r="D83" s="297">
        <f>SUM(D77:D82)</f>
        <v>1564.0829999999999</v>
      </c>
      <c r="E83" s="298">
        <f>SUM(E77:E82)</f>
        <v>1537.0248051000003</v>
      </c>
    </row>
  </sheetData>
  <mergeCells count="30">
    <mergeCell ref="I32:K32"/>
    <mergeCell ref="I24:M24"/>
    <mergeCell ref="A75:E75"/>
    <mergeCell ref="A83:C83"/>
    <mergeCell ref="A2:B2"/>
    <mergeCell ref="A16:B16"/>
    <mergeCell ref="A34:C34"/>
    <mergeCell ref="A24:B24"/>
    <mergeCell ref="C24:D24"/>
    <mergeCell ref="A25:A31"/>
    <mergeCell ref="B25:C25"/>
    <mergeCell ref="B26:B27"/>
    <mergeCell ref="B28:B31"/>
    <mergeCell ref="A4:B4"/>
    <mergeCell ref="A8:B8"/>
    <mergeCell ref="A9:B9"/>
    <mergeCell ref="D44:F44"/>
    <mergeCell ref="A7:B7"/>
    <mergeCell ref="A14:B14"/>
    <mergeCell ref="A3:B3"/>
    <mergeCell ref="A5:B5"/>
    <mergeCell ref="A6:B6"/>
    <mergeCell ref="A10:A12"/>
    <mergeCell ref="A13:B13"/>
    <mergeCell ref="A22:B22"/>
    <mergeCell ref="A15:B15"/>
    <mergeCell ref="E32:F32"/>
    <mergeCell ref="A32:D32"/>
    <mergeCell ref="A17:B17"/>
    <mergeCell ref="A18:B2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W27"/>
  <sheetViews>
    <sheetView workbookViewId="0">
      <selection activeCell="C15" sqref="C15"/>
    </sheetView>
  </sheetViews>
  <sheetFormatPr defaultRowHeight="16.5" x14ac:dyDescent="0.3"/>
  <cols>
    <col min="1" max="1" width="40.625" customWidth="1"/>
    <col min="2" max="2" width="20.625" customWidth="1"/>
    <col min="3" max="4" width="4.625" customWidth="1"/>
    <col min="5" max="12" width="13.625" customWidth="1"/>
    <col min="13" max="13" width="13.625" style="64" customWidth="1"/>
    <col min="14" max="14" width="12.625" customWidth="1"/>
    <col min="15" max="17" width="2.625" hidden="1" customWidth="1"/>
    <col min="18" max="20" width="1.625" hidden="1" customWidth="1"/>
    <col min="21" max="21" width="18.625" hidden="1" customWidth="1"/>
    <col min="23" max="23" width="14.625" style="89" bestFit="1" customWidth="1"/>
  </cols>
  <sheetData>
    <row r="1" spans="1:21" ht="30" customHeight="1" x14ac:dyDescent="0.3">
      <c r="A1" s="414" t="s">
        <v>0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</row>
    <row r="2" spans="1:21" ht="30" customHeight="1" x14ac:dyDescent="0.3">
      <c r="A2" s="415" t="s">
        <v>1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</row>
    <row r="3" spans="1:21" ht="30" customHeight="1" x14ac:dyDescent="0.3">
      <c r="A3" s="412" t="s">
        <v>2</v>
      </c>
      <c r="B3" s="412" t="s">
        <v>3</v>
      </c>
      <c r="C3" s="412" t="s">
        <v>4</v>
      </c>
      <c r="D3" s="412" t="s">
        <v>5</v>
      </c>
      <c r="E3" s="412" t="s">
        <v>6</v>
      </c>
      <c r="F3" s="412"/>
      <c r="G3" s="412" t="s">
        <v>9</v>
      </c>
      <c r="H3" s="412"/>
      <c r="I3" s="412" t="s">
        <v>10</v>
      </c>
      <c r="J3" s="412"/>
      <c r="K3" s="412" t="s">
        <v>11</v>
      </c>
      <c r="L3" s="412"/>
      <c r="M3" s="4" t="s">
        <v>3567</v>
      </c>
      <c r="N3" s="412" t="s">
        <v>12</v>
      </c>
      <c r="O3" s="411" t="s">
        <v>13</v>
      </c>
      <c r="P3" s="411" t="s">
        <v>14</v>
      </c>
      <c r="Q3" s="411" t="s">
        <v>15</v>
      </c>
      <c r="R3" s="411" t="s">
        <v>16</v>
      </c>
      <c r="S3" s="411" t="s">
        <v>17</v>
      </c>
      <c r="T3" s="411" t="s">
        <v>18</v>
      </c>
      <c r="U3" s="411" t="s">
        <v>19</v>
      </c>
    </row>
    <row r="4" spans="1:21" ht="30" customHeight="1" x14ac:dyDescent="0.3">
      <c r="A4" s="413"/>
      <c r="B4" s="413"/>
      <c r="C4" s="413"/>
      <c r="D4" s="413"/>
      <c r="E4" s="7" t="s">
        <v>7</v>
      </c>
      <c r="F4" s="7" t="s">
        <v>8</v>
      </c>
      <c r="G4" s="7" t="s">
        <v>7</v>
      </c>
      <c r="H4" s="7" t="s">
        <v>8</v>
      </c>
      <c r="I4" s="7" t="s">
        <v>7</v>
      </c>
      <c r="J4" s="7" t="s">
        <v>8</v>
      </c>
      <c r="K4" s="7" t="s">
        <v>7</v>
      </c>
      <c r="L4" s="7" t="s">
        <v>8</v>
      </c>
      <c r="M4" s="283">
        <f>+개요!D12*0.3025</f>
        <v>1614.77794225</v>
      </c>
      <c r="N4" s="413"/>
      <c r="O4" s="411"/>
      <c r="P4" s="411"/>
      <c r="Q4" s="411"/>
      <c r="R4" s="411"/>
      <c r="S4" s="411"/>
      <c r="T4" s="411"/>
      <c r="U4" s="411"/>
    </row>
    <row r="5" spans="1:21" ht="30" customHeight="1" x14ac:dyDescent="0.3">
      <c r="A5" s="8" t="s">
        <v>51</v>
      </c>
      <c r="B5" s="8" t="s">
        <v>52</v>
      </c>
      <c r="C5" s="8" t="s">
        <v>52</v>
      </c>
      <c r="D5" s="9">
        <v>1</v>
      </c>
      <c r="E5" s="10">
        <f>F6+F7+F8+F9+F10+F11+F12+F13+F14+F15+F16+F17+F18+F19+F20</f>
        <v>2173427021</v>
      </c>
      <c r="F5" s="10">
        <f t="shared" ref="F5:F20" si="0">E5*D5</f>
        <v>2173427021</v>
      </c>
      <c r="G5" s="10">
        <f>H6+H7+H8+H9+H10+H11+H12+H13+H14+H15+H16+H17+H18+H19+H20</f>
        <v>2898047135</v>
      </c>
      <c r="H5" s="10">
        <f t="shared" ref="H5:H20" si="1">G5*D5</f>
        <v>2898047135</v>
      </c>
      <c r="I5" s="10">
        <f>J6+J7+J8+J9+J10+J11+J12+J13+J14+J15+J16+J17+J18+J19+J20</f>
        <v>102238233</v>
      </c>
      <c r="J5" s="10">
        <f t="shared" ref="J5:J20" si="2">I5*D5</f>
        <v>102238233</v>
      </c>
      <c r="K5" s="10">
        <f t="shared" ref="K5:K20" si="3">E5+G5+I5</f>
        <v>5173712389</v>
      </c>
      <c r="L5" s="10">
        <f t="shared" ref="L5:L20" si="4">F5+H5+J5</f>
        <v>5173712389</v>
      </c>
      <c r="M5" s="62">
        <f>+L5/$M$4</f>
        <v>3203977.6204714873</v>
      </c>
      <c r="N5" s="8" t="s">
        <v>52</v>
      </c>
      <c r="O5" s="2" t="s">
        <v>53</v>
      </c>
      <c r="P5" s="2" t="s">
        <v>52</v>
      </c>
      <c r="Q5" s="2" t="s">
        <v>52</v>
      </c>
      <c r="R5" s="2" t="s">
        <v>52</v>
      </c>
      <c r="S5" s="3">
        <v>1</v>
      </c>
      <c r="T5" s="2" t="s">
        <v>52</v>
      </c>
      <c r="U5" s="6"/>
    </row>
    <row r="6" spans="1:21" ht="30" customHeight="1" x14ac:dyDescent="0.3">
      <c r="A6" s="8" t="s">
        <v>54</v>
      </c>
      <c r="B6" s="8" t="s">
        <v>52</v>
      </c>
      <c r="C6" s="8" t="s">
        <v>52</v>
      </c>
      <c r="D6" s="9">
        <v>1</v>
      </c>
      <c r="E6" s="10">
        <f>공종별내역서!N27</f>
        <v>0</v>
      </c>
      <c r="F6" s="10">
        <f t="shared" si="0"/>
        <v>0</v>
      </c>
      <c r="G6" s="10">
        <f>공종별내역서!P27</f>
        <v>0</v>
      </c>
      <c r="H6" s="10">
        <f t="shared" si="1"/>
        <v>0</v>
      </c>
      <c r="I6" s="10">
        <f>공종별내역서!R27</f>
        <v>43147375</v>
      </c>
      <c r="J6" s="10">
        <f t="shared" si="2"/>
        <v>43147375</v>
      </c>
      <c r="K6" s="10">
        <f t="shared" si="3"/>
        <v>43147375</v>
      </c>
      <c r="L6" s="10">
        <f t="shared" si="4"/>
        <v>43147375</v>
      </c>
      <c r="M6" s="62">
        <f t="shared" ref="M6:M27" si="5">+L6/$M$4</f>
        <v>26720.314831573243</v>
      </c>
      <c r="N6" s="8" t="s">
        <v>52</v>
      </c>
      <c r="O6" s="2" t="s">
        <v>55</v>
      </c>
      <c r="P6" s="2" t="s">
        <v>52</v>
      </c>
      <c r="Q6" s="2" t="s">
        <v>53</v>
      </c>
      <c r="R6" s="2" t="s">
        <v>52</v>
      </c>
      <c r="S6" s="3">
        <v>2</v>
      </c>
      <c r="T6" s="2" t="s">
        <v>52</v>
      </c>
      <c r="U6" s="6"/>
    </row>
    <row r="7" spans="1:21" ht="30" customHeight="1" x14ac:dyDescent="0.3">
      <c r="A7" s="8" t="s">
        <v>3762</v>
      </c>
      <c r="B7" s="8" t="s">
        <v>52</v>
      </c>
      <c r="C7" s="8" t="s">
        <v>52</v>
      </c>
      <c r="D7" s="9">
        <v>1</v>
      </c>
      <c r="E7" s="10">
        <f>공종별내역서!N51</f>
        <v>135951033</v>
      </c>
      <c r="F7" s="10">
        <f t="shared" si="0"/>
        <v>135951033</v>
      </c>
      <c r="G7" s="10">
        <f>공종별내역서!P51</f>
        <v>457860157</v>
      </c>
      <c r="H7" s="10">
        <f t="shared" si="1"/>
        <v>457860157</v>
      </c>
      <c r="I7" s="10">
        <f>공종별내역서!R51</f>
        <v>9882876</v>
      </c>
      <c r="J7" s="10">
        <f t="shared" si="2"/>
        <v>9882876</v>
      </c>
      <c r="K7" s="10">
        <f t="shared" si="3"/>
        <v>603694066</v>
      </c>
      <c r="L7" s="10">
        <f t="shared" si="4"/>
        <v>603694066</v>
      </c>
      <c r="M7" s="62">
        <f t="shared" si="5"/>
        <v>373855.77930227638</v>
      </c>
      <c r="N7" s="8" t="s">
        <v>52</v>
      </c>
      <c r="O7" s="2" t="s">
        <v>80</v>
      </c>
      <c r="P7" s="2" t="s">
        <v>52</v>
      </c>
      <c r="Q7" s="2" t="s">
        <v>53</v>
      </c>
      <c r="R7" s="2" t="s">
        <v>52</v>
      </c>
      <c r="S7" s="3">
        <v>2</v>
      </c>
      <c r="T7" s="2" t="s">
        <v>52</v>
      </c>
      <c r="U7" s="6"/>
    </row>
    <row r="8" spans="1:21" ht="30" customHeight="1" x14ac:dyDescent="0.3">
      <c r="A8" s="8" t="s">
        <v>126</v>
      </c>
      <c r="B8" s="8" t="s">
        <v>52</v>
      </c>
      <c r="C8" s="8" t="s">
        <v>52</v>
      </c>
      <c r="D8" s="9">
        <v>1</v>
      </c>
      <c r="E8" s="10">
        <f>공종별내역서!N99</f>
        <v>890257458</v>
      </c>
      <c r="F8" s="10">
        <f t="shared" si="0"/>
        <v>890257458</v>
      </c>
      <c r="G8" s="10">
        <f>공종별내역서!P99</f>
        <v>1271528867</v>
      </c>
      <c r="H8" s="10">
        <f t="shared" si="1"/>
        <v>1271528867</v>
      </c>
      <c r="I8" s="10">
        <f>공종별내역서!R99</f>
        <v>29266939</v>
      </c>
      <c r="J8" s="10">
        <f t="shared" si="2"/>
        <v>29266939</v>
      </c>
      <c r="K8" s="10">
        <f t="shared" si="3"/>
        <v>2191053264</v>
      </c>
      <c r="L8" s="10">
        <f t="shared" si="4"/>
        <v>2191053264</v>
      </c>
      <c r="M8" s="62">
        <f t="shared" si="5"/>
        <v>1356875.8939987929</v>
      </c>
      <c r="N8" s="8" t="s">
        <v>52</v>
      </c>
      <c r="O8" s="2" t="s">
        <v>127</v>
      </c>
      <c r="P8" s="2" t="s">
        <v>52</v>
      </c>
      <c r="Q8" s="2" t="s">
        <v>53</v>
      </c>
      <c r="R8" s="2" t="s">
        <v>52</v>
      </c>
      <c r="S8" s="3">
        <v>2</v>
      </c>
      <c r="T8" s="2" t="s">
        <v>52</v>
      </c>
      <c r="U8" s="6"/>
    </row>
    <row r="9" spans="1:21" ht="30" customHeight="1" x14ac:dyDescent="0.3">
      <c r="A9" s="8" t="s">
        <v>214</v>
      </c>
      <c r="B9" s="8" t="s">
        <v>52</v>
      </c>
      <c r="C9" s="8" t="s">
        <v>52</v>
      </c>
      <c r="D9" s="9">
        <v>1</v>
      </c>
      <c r="E9" s="10">
        <f>공종별내역서!N123</f>
        <v>822880</v>
      </c>
      <c r="F9" s="10">
        <f t="shared" si="0"/>
        <v>822880</v>
      </c>
      <c r="G9" s="10">
        <f>공종별내역서!P123</f>
        <v>3976463</v>
      </c>
      <c r="H9" s="10">
        <f t="shared" si="1"/>
        <v>3976463</v>
      </c>
      <c r="I9" s="10">
        <f>공종별내역서!R123</f>
        <v>77392</v>
      </c>
      <c r="J9" s="10">
        <f t="shared" si="2"/>
        <v>77392</v>
      </c>
      <c r="K9" s="10">
        <f t="shared" si="3"/>
        <v>4876735</v>
      </c>
      <c r="L9" s="10">
        <f t="shared" si="4"/>
        <v>4876735</v>
      </c>
      <c r="M9" s="62">
        <f t="shared" si="5"/>
        <v>3020.0654049093914</v>
      </c>
      <c r="N9" s="8" t="s">
        <v>52</v>
      </c>
      <c r="O9" s="2" t="s">
        <v>215</v>
      </c>
      <c r="P9" s="2" t="s">
        <v>52</v>
      </c>
      <c r="Q9" s="2" t="s">
        <v>53</v>
      </c>
      <c r="R9" s="2" t="s">
        <v>52</v>
      </c>
      <c r="S9" s="3">
        <v>2</v>
      </c>
      <c r="T9" s="2" t="s">
        <v>52</v>
      </c>
      <c r="U9" s="6"/>
    </row>
    <row r="10" spans="1:21" ht="30" customHeight="1" x14ac:dyDescent="0.3">
      <c r="A10" s="8" t="s">
        <v>233</v>
      </c>
      <c r="B10" s="8" t="s">
        <v>52</v>
      </c>
      <c r="C10" s="8" t="s">
        <v>52</v>
      </c>
      <c r="D10" s="9">
        <v>1</v>
      </c>
      <c r="E10" s="10">
        <f>공종별내역서!N145</f>
        <v>180151939</v>
      </c>
      <c r="F10" s="10">
        <f t="shared" si="0"/>
        <v>180151939</v>
      </c>
      <c r="G10" s="10">
        <f>공종별내역서!P145</f>
        <v>307357495</v>
      </c>
      <c r="H10" s="10">
        <f t="shared" si="1"/>
        <v>307357495</v>
      </c>
      <c r="I10" s="10">
        <f>공종별내역서!R145</f>
        <v>7395947</v>
      </c>
      <c r="J10" s="10">
        <f t="shared" si="2"/>
        <v>7395947</v>
      </c>
      <c r="K10" s="10">
        <f t="shared" si="3"/>
        <v>494905381</v>
      </c>
      <c r="L10" s="10">
        <f t="shared" si="4"/>
        <v>494905381</v>
      </c>
      <c r="M10" s="62">
        <f t="shared" si="5"/>
        <v>306485.10117150133</v>
      </c>
      <c r="N10" s="8" t="s">
        <v>52</v>
      </c>
      <c r="O10" s="2" t="s">
        <v>234</v>
      </c>
      <c r="P10" s="2" t="s">
        <v>52</v>
      </c>
      <c r="Q10" s="2" t="s">
        <v>53</v>
      </c>
      <c r="R10" s="2" t="s">
        <v>52</v>
      </c>
      <c r="S10" s="3">
        <v>2</v>
      </c>
      <c r="T10" s="2" t="s">
        <v>52</v>
      </c>
      <c r="U10" s="6"/>
    </row>
    <row r="11" spans="1:21" ht="30" customHeight="1" x14ac:dyDescent="0.3">
      <c r="A11" s="8" t="s">
        <v>286</v>
      </c>
      <c r="B11" s="8" t="s">
        <v>52</v>
      </c>
      <c r="C11" s="8" t="s">
        <v>52</v>
      </c>
      <c r="D11" s="9">
        <v>1</v>
      </c>
      <c r="E11" s="10">
        <f>공종별내역서!N169</f>
        <v>13136238</v>
      </c>
      <c r="F11" s="10">
        <f t="shared" si="0"/>
        <v>13136238</v>
      </c>
      <c r="G11" s="10">
        <f>공종별내역서!P169</f>
        <v>63492571</v>
      </c>
      <c r="H11" s="10">
        <f t="shared" si="1"/>
        <v>63492571</v>
      </c>
      <c r="I11" s="10">
        <f>공종별내역서!R169</f>
        <v>1584139</v>
      </c>
      <c r="J11" s="10">
        <f t="shared" si="2"/>
        <v>1584139</v>
      </c>
      <c r="K11" s="10">
        <f t="shared" si="3"/>
        <v>78212948</v>
      </c>
      <c r="L11" s="10">
        <f t="shared" si="4"/>
        <v>78212948</v>
      </c>
      <c r="M11" s="62">
        <f t="shared" si="5"/>
        <v>48435.729739421389</v>
      </c>
      <c r="N11" s="8" t="s">
        <v>52</v>
      </c>
      <c r="O11" s="2" t="s">
        <v>287</v>
      </c>
      <c r="P11" s="2" t="s">
        <v>52</v>
      </c>
      <c r="Q11" s="2" t="s">
        <v>53</v>
      </c>
      <c r="R11" s="2" t="s">
        <v>52</v>
      </c>
      <c r="S11" s="3">
        <v>2</v>
      </c>
      <c r="T11" s="2" t="s">
        <v>52</v>
      </c>
      <c r="U11" s="6"/>
    </row>
    <row r="12" spans="1:21" ht="30" customHeight="1" x14ac:dyDescent="0.3">
      <c r="A12" s="8" t="s">
        <v>318</v>
      </c>
      <c r="B12" s="8" t="s">
        <v>52</v>
      </c>
      <c r="C12" s="8" t="s">
        <v>52</v>
      </c>
      <c r="D12" s="9">
        <v>1</v>
      </c>
      <c r="E12" s="10">
        <f>공종별내역서!N193</f>
        <v>55824509</v>
      </c>
      <c r="F12" s="10">
        <f t="shared" si="0"/>
        <v>55824509</v>
      </c>
      <c r="G12" s="10">
        <f>공종별내역서!P193</f>
        <v>199187696</v>
      </c>
      <c r="H12" s="10">
        <f t="shared" si="1"/>
        <v>199187696</v>
      </c>
      <c r="I12" s="10">
        <f>공종별내역서!R193</f>
        <v>549382</v>
      </c>
      <c r="J12" s="10">
        <f t="shared" si="2"/>
        <v>549382</v>
      </c>
      <c r="K12" s="10">
        <f t="shared" si="3"/>
        <v>255561587</v>
      </c>
      <c r="L12" s="10">
        <f t="shared" si="4"/>
        <v>255561587</v>
      </c>
      <c r="M12" s="62">
        <f t="shared" si="5"/>
        <v>158264.22959673667</v>
      </c>
      <c r="N12" s="8" t="s">
        <v>52</v>
      </c>
      <c r="O12" s="2" t="s">
        <v>319</v>
      </c>
      <c r="P12" s="2" t="s">
        <v>52</v>
      </c>
      <c r="Q12" s="2" t="s">
        <v>53</v>
      </c>
      <c r="R12" s="2" t="s">
        <v>52</v>
      </c>
      <c r="S12" s="3">
        <v>2</v>
      </c>
      <c r="T12" s="2" t="s">
        <v>52</v>
      </c>
      <c r="U12" s="6"/>
    </row>
    <row r="13" spans="1:21" ht="30" customHeight="1" x14ac:dyDescent="0.3">
      <c r="A13" s="8" t="s">
        <v>375</v>
      </c>
      <c r="B13" s="8" t="s">
        <v>52</v>
      </c>
      <c r="C13" s="8" t="s">
        <v>52</v>
      </c>
      <c r="D13" s="9">
        <v>1</v>
      </c>
      <c r="E13" s="10">
        <f>공종별내역서!N217</f>
        <v>826112</v>
      </c>
      <c r="F13" s="10">
        <f t="shared" si="0"/>
        <v>826112</v>
      </c>
      <c r="G13" s="10">
        <f>공종별내역서!P217</f>
        <v>603568</v>
      </c>
      <c r="H13" s="10">
        <f t="shared" si="1"/>
        <v>603568</v>
      </c>
      <c r="I13" s="10">
        <f>공종별내역서!R217</f>
        <v>0</v>
      </c>
      <c r="J13" s="10">
        <f t="shared" si="2"/>
        <v>0</v>
      </c>
      <c r="K13" s="10">
        <f t="shared" si="3"/>
        <v>1429680</v>
      </c>
      <c r="L13" s="10">
        <f t="shared" si="4"/>
        <v>1429680</v>
      </c>
      <c r="M13" s="62">
        <f t="shared" si="5"/>
        <v>885.37251010991133</v>
      </c>
      <c r="N13" s="8" t="s">
        <v>52</v>
      </c>
      <c r="O13" s="2" t="s">
        <v>376</v>
      </c>
      <c r="P13" s="2" t="s">
        <v>52</v>
      </c>
      <c r="Q13" s="2" t="s">
        <v>53</v>
      </c>
      <c r="R13" s="2" t="s">
        <v>52</v>
      </c>
      <c r="S13" s="3">
        <v>2</v>
      </c>
      <c r="T13" s="2" t="s">
        <v>52</v>
      </c>
      <c r="U13" s="6"/>
    </row>
    <row r="14" spans="1:21" ht="30" customHeight="1" x14ac:dyDescent="0.3">
      <c r="A14" s="8" t="s">
        <v>382</v>
      </c>
      <c r="B14" s="8" t="s">
        <v>52</v>
      </c>
      <c r="C14" s="8" t="s">
        <v>52</v>
      </c>
      <c r="D14" s="9">
        <v>1</v>
      </c>
      <c r="E14" s="10">
        <f>공종별내역서!N241</f>
        <v>46891105</v>
      </c>
      <c r="F14" s="10">
        <f t="shared" si="0"/>
        <v>46891105</v>
      </c>
      <c r="G14" s="10">
        <f>공종별내역서!P241</f>
        <v>9604267</v>
      </c>
      <c r="H14" s="10">
        <f t="shared" si="1"/>
        <v>9604267</v>
      </c>
      <c r="I14" s="10">
        <f>공종별내역서!R241</f>
        <v>171290</v>
      </c>
      <c r="J14" s="10">
        <f t="shared" si="2"/>
        <v>171290</v>
      </c>
      <c r="K14" s="10">
        <f t="shared" si="3"/>
        <v>56666662</v>
      </c>
      <c r="L14" s="10">
        <f t="shared" si="4"/>
        <v>56666662</v>
      </c>
      <c r="M14" s="62">
        <f t="shared" si="5"/>
        <v>35092.541529915739</v>
      </c>
      <c r="N14" s="8" t="s">
        <v>52</v>
      </c>
      <c r="O14" s="2" t="s">
        <v>383</v>
      </c>
      <c r="P14" s="2" t="s">
        <v>52</v>
      </c>
      <c r="Q14" s="2" t="s">
        <v>53</v>
      </c>
      <c r="R14" s="2" t="s">
        <v>52</v>
      </c>
      <c r="S14" s="3">
        <v>2</v>
      </c>
      <c r="T14" s="2" t="s">
        <v>52</v>
      </c>
      <c r="U14" s="6"/>
    </row>
    <row r="15" spans="1:21" ht="30" customHeight="1" x14ac:dyDescent="0.3">
      <c r="A15" s="8" t="s">
        <v>418</v>
      </c>
      <c r="B15" s="8" t="s">
        <v>52</v>
      </c>
      <c r="C15" s="8" t="s">
        <v>52</v>
      </c>
      <c r="D15" s="9">
        <v>1</v>
      </c>
      <c r="E15" s="10">
        <f>공종별내역서!N265</f>
        <v>0</v>
      </c>
      <c r="F15" s="10">
        <f t="shared" si="0"/>
        <v>0</v>
      </c>
      <c r="G15" s="10">
        <f>공종별내역서!P265</f>
        <v>145914867</v>
      </c>
      <c r="H15" s="10">
        <f t="shared" si="1"/>
        <v>145914867</v>
      </c>
      <c r="I15" s="10">
        <f>공종별내역서!R265</f>
        <v>2569173</v>
      </c>
      <c r="J15" s="10">
        <f t="shared" si="2"/>
        <v>2569173</v>
      </c>
      <c r="K15" s="10">
        <f t="shared" si="3"/>
        <v>148484040</v>
      </c>
      <c r="L15" s="10">
        <f t="shared" si="4"/>
        <v>148484040</v>
      </c>
      <c r="M15" s="62">
        <f t="shared" si="5"/>
        <v>91953.225341377431</v>
      </c>
      <c r="N15" s="8" t="s">
        <v>52</v>
      </c>
      <c r="O15" s="2" t="s">
        <v>419</v>
      </c>
      <c r="P15" s="2" t="s">
        <v>52</v>
      </c>
      <c r="Q15" s="2" t="s">
        <v>53</v>
      </c>
      <c r="R15" s="2" t="s">
        <v>52</v>
      </c>
      <c r="S15" s="3">
        <v>2</v>
      </c>
      <c r="T15" s="2" t="s">
        <v>52</v>
      </c>
      <c r="U15" s="6"/>
    </row>
    <row r="16" spans="1:21" ht="30" customHeight="1" x14ac:dyDescent="0.3">
      <c r="A16" s="8" t="s">
        <v>468</v>
      </c>
      <c r="B16" s="8" t="s">
        <v>52</v>
      </c>
      <c r="C16" s="8" t="s">
        <v>52</v>
      </c>
      <c r="D16" s="9">
        <v>1</v>
      </c>
      <c r="E16" s="10">
        <f>공종별내역서!N289</f>
        <v>494767669</v>
      </c>
      <c r="F16" s="10">
        <f t="shared" si="0"/>
        <v>494767669</v>
      </c>
      <c r="G16" s="10">
        <f>공종별내역서!P289</f>
        <v>13273282</v>
      </c>
      <c r="H16" s="10">
        <f t="shared" si="1"/>
        <v>13273282</v>
      </c>
      <c r="I16" s="10">
        <f>공종별내역서!R289</f>
        <v>363419</v>
      </c>
      <c r="J16" s="10">
        <f t="shared" si="2"/>
        <v>363419</v>
      </c>
      <c r="K16" s="10">
        <f t="shared" si="3"/>
        <v>508404370</v>
      </c>
      <c r="L16" s="10">
        <f t="shared" si="4"/>
        <v>508404370</v>
      </c>
      <c r="M16" s="62">
        <f t="shared" si="5"/>
        <v>314844.75772043265</v>
      </c>
      <c r="N16" s="8" t="s">
        <v>52</v>
      </c>
      <c r="O16" s="2" t="s">
        <v>469</v>
      </c>
      <c r="P16" s="2" t="s">
        <v>52</v>
      </c>
      <c r="Q16" s="2" t="s">
        <v>53</v>
      </c>
      <c r="R16" s="2" t="s">
        <v>52</v>
      </c>
      <c r="S16" s="3">
        <v>2</v>
      </c>
      <c r="T16" s="2" t="s">
        <v>52</v>
      </c>
      <c r="U16" s="6"/>
    </row>
    <row r="17" spans="1:21" ht="30" customHeight="1" x14ac:dyDescent="0.3">
      <c r="A17" s="8" t="s">
        <v>513</v>
      </c>
      <c r="B17" s="8" t="s">
        <v>52</v>
      </c>
      <c r="C17" s="8" t="s">
        <v>52</v>
      </c>
      <c r="D17" s="9">
        <v>1</v>
      </c>
      <c r="E17" s="10">
        <f>공종별내역서!N313</f>
        <v>117928098</v>
      </c>
      <c r="F17" s="10">
        <f t="shared" si="0"/>
        <v>117928098</v>
      </c>
      <c r="G17" s="10">
        <f>공종별내역서!P313</f>
        <v>79937436</v>
      </c>
      <c r="H17" s="10">
        <f t="shared" si="1"/>
        <v>79937436</v>
      </c>
      <c r="I17" s="10">
        <f>공종별내역서!R313</f>
        <v>0</v>
      </c>
      <c r="J17" s="10">
        <f t="shared" si="2"/>
        <v>0</v>
      </c>
      <c r="K17" s="10">
        <f t="shared" si="3"/>
        <v>197865534</v>
      </c>
      <c r="L17" s="10">
        <f t="shared" si="4"/>
        <v>197865534</v>
      </c>
      <c r="M17" s="62">
        <f t="shared" si="5"/>
        <v>122534.20660694562</v>
      </c>
      <c r="N17" s="8" t="s">
        <v>52</v>
      </c>
      <c r="O17" s="2" t="s">
        <v>514</v>
      </c>
      <c r="P17" s="2" t="s">
        <v>52</v>
      </c>
      <c r="Q17" s="2" t="s">
        <v>53</v>
      </c>
      <c r="R17" s="2" t="s">
        <v>52</v>
      </c>
      <c r="S17" s="3">
        <v>2</v>
      </c>
      <c r="T17" s="2" t="s">
        <v>52</v>
      </c>
      <c r="U17" s="6"/>
    </row>
    <row r="18" spans="1:21" ht="30" customHeight="1" x14ac:dyDescent="0.3">
      <c r="A18" s="8" t="s">
        <v>556</v>
      </c>
      <c r="B18" s="8" t="s">
        <v>52</v>
      </c>
      <c r="C18" s="8" t="s">
        <v>52</v>
      </c>
      <c r="D18" s="9">
        <v>1</v>
      </c>
      <c r="E18" s="10">
        <f>공종별내역서!N337</f>
        <v>64872320</v>
      </c>
      <c r="F18" s="10">
        <f t="shared" si="0"/>
        <v>64872320</v>
      </c>
      <c r="G18" s="10">
        <f>공종별내역서!P337</f>
        <v>136479888</v>
      </c>
      <c r="H18" s="10">
        <f t="shared" si="1"/>
        <v>136479888</v>
      </c>
      <c r="I18" s="10">
        <f>공종별내역서!R337</f>
        <v>672000</v>
      </c>
      <c r="J18" s="10">
        <f t="shared" si="2"/>
        <v>672000</v>
      </c>
      <c r="K18" s="10">
        <f t="shared" si="3"/>
        <v>202024208</v>
      </c>
      <c r="L18" s="10">
        <f t="shared" si="4"/>
        <v>202024208</v>
      </c>
      <c r="M18" s="62">
        <f t="shared" si="5"/>
        <v>125109.59105528989</v>
      </c>
      <c r="N18" s="8" t="s">
        <v>52</v>
      </c>
      <c r="O18" s="2" t="s">
        <v>557</v>
      </c>
      <c r="P18" s="2" t="s">
        <v>52</v>
      </c>
      <c r="Q18" s="2" t="s">
        <v>53</v>
      </c>
      <c r="R18" s="2" t="s">
        <v>52</v>
      </c>
      <c r="S18" s="3">
        <v>2</v>
      </c>
      <c r="T18" s="2" t="s">
        <v>52</v>
      </c>
      <c r="U18" s="6"/>
    </row>
    <row r="19" spans="1:21" ht="30" customHeight="1" x14ac:dyDescent="0.3">
      <c r="A19" s="8" t="s">
        <v>602</v>
      </c>
      <c r="B19" s="8" t="s">
        <v>52</v>
      </c>
      <c r="C19" s="8" t="s">
        <v>52</v>
      </c>
      <c r="D19" s="9">
        <v>1</v>
      </c>
      <c r="E19" s="10">
        <f>공종별내역서!N360</f>
        <v>152117603</v>
      </c>
      <c r="F19" s="10">
        <f t="shared" si="0"/>
        <v>152117603</v>
      </c>
      <c r="G19" s="10">
        <f>공종별내역서!P360</f>
        <v>208830578</v>
      </c>
      <c r="H19" s="10">
        <f t="shared" si="1"/>
        <v>208830578</v>
      </c>
      <c r="I19" s="10">
        <f>공종별내역서!R360</f>
        <v>2346381</v>
      </c>
      <c r="J19" s="10">
        <f t="shared" si="2"/>
        <v>2346381</v>
      </c>
      <c r="K19" s="10">
        <f t="shared" si="3"/>
        <v>363294562</v>
      </c>
      <c r="L19" s="10">
        <f t="shared" si="4"/>
        <v>363294562</v>
      </c>
      <c r="M19" s="62">
        <f t="shared" si="5"/>
        <v>224981.12743216721</v>
      </c>
      <c r="N19" s="8" t="s">
        <v>52</v>
      </c>
      <c r="O19" s="2" t="s">
        <v>603</v>
      </c>
      <c r="P19" s="2" t="s">
        <v>52</v>
      </c>
      <c r="Q19" s="2" t="s">
        <v>53</v>
      </c>
      <c r="R19" s="2" t="s">
        <v>52</v>
      </c>
      <c r="S19" s="3">
        <v>2</v>
      </c>
      <c r="T19" s="2" t="s">
        <v>52</v>
      </c>
      <c r="U19" s="6"/>
    </row>
    <row r="20" spans="1:21" ht="30" customHeight="1" x14ac:dyDescent="0.3">
      <c r="A20" s="8" t="s">
        <v>652</v>
      </c>
      <c r="B20" s="8" t="s">
        <v>52</v>
      </c>
      <c r="C20" s="8" t="s">
        <v>52</v>
      </c>
      <c r="D20" s="9">
        <v>1</v>
      </c>
      <c r="E20" s="10">
        <f>공종별내역서!N384</f>
        <v>19880057</v>
      </c>
      <c r="F20" s="10">
        <f t="shared" si="0"/>
        <v>19880057</v>
      </c>
      <c r="G20" s="10">
        <f>공종별내역서!P384</f>
        <v>0</v>
      </c>
      <c r="H20" s="10">
        <f t="shared" si="1"/>
        <v>0</v>
      </c>
      <c r="I20" s="10">
        <f>공종별내역서!R384</f>
        <v>4211920</v>
      </c>
      <c r="J20" s="10">
        <f t="shared" si="2"/>
        <v>4211920</v>
      </c>
      <c r="K20" s="10">
        <f t="shared" si="3"/>
        <v>24091977</v>
      </c>
      <c r="L20" s="10">
        <f t="shared" si="4"/>
        <v>24091977</v>
      </c>
      <c r="M20" s="62">
        <f t="shared" si="5"/>
        <v>14919.684230037667</v>
      </c>
      <c r="N20" s="8" t="s">
        <v>52</v>
      </c>
      <c r="O20" s="2" t="s">
        <v>653</v>
      </c>
      <c r="P20" s="2" t="s">
        <v>52</v>
      </c>
      <c r="Q20" s="2" t="s">
        <v>53</v>
      </c>
      <c r="R20" s="2" t="s">
        <v>52</v>
      </c>
      <c r="S20" s="3">
        <v>2</v>
      </c>
      <c r="T20" s="2" t="s">
        <v>52</v>
      </c>
      <c r="U20" s="6"/>
    </row>
    <row r="21" spans="1:21" ht="30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63"/>
      <c r="N21" s="9"/>
      <c r="U21" s="5"/>
    </row>
    <row r="22" spans="1:21" ht="30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63"/>
      <c r="N22" s="9"/>
      <c r="U22" s="5"/>
    </row>
    <row r="23" spans="1:21" ht="30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63"/>
      <c r="N23" s="9"/>
      <c r="U23" s="5"/>
    </row>
    <row r="24" spans="1:21" ht="30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63"/>
      <c r="N24" s="9"/>
      <c r="U24" s="5"/>
    </row>
    <row r="25" spans="1:21" ht="30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63"/>
      <c r="N25" s="9"/>
      <c r="U25" s="5"/>
    </row>
    <row r="26" spans="1:21" ht="30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63"/>
      <c r="N26" s="9"/>
      <c r="U26" s="5"/>
    </row>
    <row r="27" spans="1:21" ht="30" customHeight="1" x14ac:dyDescent="0.3">
      <c r="A27" s="8" t="s">
        <v>78</v>
      </c>
      <c r="B27" s="9"/>
      <c r="C27" s="9"/>
      <c r="D27" s="9"/>
      <c r="E27" s="9"/>
      <c r="F27" s="10">
        <f>F5</f>
        <v>2173427021</v>
      </c>
      <c r="G27" s="9"/>
      <c r="H27" s="10">
        <f>H5</f>
        <v>2898047135</v>
      </c>
      <c r="I27" s="9"/>
      <c r="J27" s="10">
        <f>J5</f>
        <v>102238233</v>
      </c>
      <c r="K27" s="9"/>
      <c r="L27" s="10">
        <f>L5</f>
        <v>5173712389</v>
      </c>
      <c r="M27" s="62">
        <f t="shared" si="5"/>
        <v>3203977.6204714873</v>
      </c>
      <c r="N27" s="9"/>
      <c r="U27" s="5"/>
    </row>
  </sheetData>
  <mergeCells count="18">
    <mergeCell ref="A1:N1"/>
    <mergeCell ref="A2:N2"/>
    <mergeCell ref="A3:A4"/>
    <mergeCell ref="B3:B4"/>
    <mergeCell ref="C3:C4"/>
    <mergeCell ref="D3:D4"/>
    <mergeCell ref="E3:F3"/>
    <mergeCell ref="G3:H3"/>
    <mergeCell ref="I3:J3"/>
    <mergeCell ref="K3:L3"/>
    <mergeCell ref="T3:T4"/>
    <mergeCell ref="U3:U4"/>
    <mergeCell ref="N3:N4"/>
    <mergeCell ref="O3:O4"/>
    <mergeCell ref="P3:P4"/>
    <mergeCell ref="Q3:Q4"/>
    <mergeCell ref="R3:R4"/>
    <mergeCell ref="S3:S4"/>
  </mergeCells>
  <phoneticPr fontId="1" type="noConversion"/>
  <pageMargins left="0.78740157480314954" right="0" top="0.39370078740157477" bottom="0.39370078740157477" header="0" footer="0"/>
  <pageSetup paperSize="9" scale="6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L384"/>
  <sheetViews>
    <sheetView view="pageBreakPreview" zoomScale="85" zoomScaleNormal="70" zoomScaleSheetLayoutView="85" workbookViewId="0">
      <pane ySplit="3" topLeftCell="A4" activePane="bottomLeft" state="frozen"/>
      <selection activeCell="L34" sqref="L34"/>
      <selection pane="bottomLeft" activeCell="L7" sqref="I7:L8"/>
    </sheetView>
  </sheetViews>
  <sheetFormatPr defaultRowHeight="16.5" outlineLevelCol="1" x14ac:dyDescent="0.3"/>
  <cols>
    <col min="1" max="1" width="23" customWidth="1" outlineLevel="1"/>
    <col min="2" max="5" width="9" customWidth="1" outlineLevel="1"/>
    <col min="6" max="7" width="9" style="29" customWidth="1" outlineLevel="1"/>
    <col min="8" max="8" width="2.625" style="29" customWidth="1" outlineLevel="1"/>
    <col min="9" max="10" width="30.625" customWidth="1"/>
    <col min="11" max="11" width="4.625" customWidth="1"/>
    <col min="12" max="12" width="10.625" customWidth="1"/>
    <col min="13" max="20" width="13.625" customWidth="1"/>
    <col min="21" max="21" width="12.625" customWidth="1"/>
    <col min="22" max="51" width="2.625" hidden="1" customWidth="1"/>
    <col min="52" max="52" width="10.625" hidden="1" customWidth="1"/>
    <col min="53" max="54" width="1.625" hidden="1" customWidth="1"/>
    <col min="55" max="55" width="24.625" hidden="1" customWidth="1"/>
    <col min="56" max="56" width="10.625" hidden="1" customWidth="1"/>
    <col min="58" max="63" width="9" customWidth="1" outlineLevel="1"/>
  </cols>
  <sheetData>
    <row r="1" spans="1:63" ht="30" customHeight="1" x14ac:dyDescent="0.3">
      <c r="I1" s="415" t="s">
        <v>1</v>
      </c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BF1" s="418" t="s">
        <v>3485</v>
      </c>
      <c r="BG1" s="419"/>
      <c r="BH1" s="418" t="s">
        <v>3488</v>
      </c>
      <c r="BI1" s="420"/>
      <c r="BJ1" s="420"/>
      <c r="BK1" s="419"/>
    </row>
    <row r="2" spans="1:63" ht="30" customHeight="1" x14ac:dyDescent="0.3">
      <c r="A2" s="416" t="s">
        <v>3506</v>
      </c>
      <c r="B2" s="416" t="s">
        <v>3507</v>
      </c>
      <c r="C2" s="416" t="s">
        <v>3508</v>
      </c>
      <c r="D2" s="416" t="s">
        <v>3570</v>
      </c>
      <c r="E2" s="416" t="s">
        <v>3569</v>
      </c>
      <c r="F2" s="421" t="s">
        <v>3500</v>
      </c>
      <c r="G2" s="422"/>
      <c r="H2" s="65"/>
      <c r="I2" s="412" t="s">
        <v>2</v>
      </c>
      <c r="J2" s="412" t="s">
        <v>3</v>
      </c>
      <c r="K2" s="412" t="s">
        <v>4</v>
      </c>
      <c r="L2" s="412" t="s">
        <v>5</v>
      </c>
      <c r="M2" s="412" t="s">
        <v>6</v>
      </c>
      <c r="N2" s="412"/>
      <c r="O2" s="412" t="s">
        <v>9</v>
      </c>
      <c r="P2" s="412"/>
      <c r="Q2" s="412" t="s">
        <v>10</v>
      </c>
      <c r="R2" s="412"/>
      <c r="S2" s="412" t="s">
        <v>11</v>
      </c>
      <c r="T2" s="412"/>
      <c r="U2" s="412" t="s">
        <v>12</v>
      </c>
      <c r="V2" s="411" t="s">
        <v>20</v>
      </c>
      <c r="W2" s="411" t="s">
        <v>14</v>
      </c>
      <c r="X2" s="411" t="s">
        <v>21</v>
      </c>
      <c r="Y2" s="411" t="s">
        <v>13</v>
      </c>
      <c r="Z2" s="411" t="s">
        <v>22</v>
      </c>
      <c r="AA2" s="411" t="s">
        <v>23</v>
      </c>
      <c r="AB2" s="411" t="s">
        <v>24</v>
      </c>
      <c r="AC2" s="411" t="s">
        <v>25</v>
      </c>
      <c r="AD2" s="411" t="s">
        <v>26</v>
      </c>
      <c r="AE2" s="411" t="s">
        <v>27</v>
      </c>
      <c r="AF2" s="411" t="s">
        <v>28</v>
      </c>
      <c r="AG2" s="411" t="s">
        <v>29</v>
      </c>
      <c r="AH2" s="411" t="s">
        <v>30</v>
      </c>
      <c r="AI2" s="411" t="s">
        <v>31</v>
      </c>
      <c r="AJ2" s="411" t="s">
        <v>32</v>
      </c>
      <c r="AK2" s="411" t="s">
        <v>33</v>
      </c>
      <c r="AL2" s="411" t="s">
        <v>34</v>
      </c>
      <c r="AM2" s="411" t="s">
        <v>35</v>
      </c>
      <c r="AN2" s="411" t="s">
        <v>36</v>
      </c>
      <c r="AO2" s="411" t="s">
        <v>37</v>
      </c>
      <c r="AP2" s="411" t="s">
        <v>38</v>
      </c>
      <c r="AQ2" s="411" t="s">
        <v>39</v>
      </c>
      <c r="AR2" s="411" t="s">
        <v>40</v>
      </c>
      <c r="AS2" s="411" t="s">
        <v>41</v>
      </c>
      <c r="AT2" s="411" t="s">
        <v>42</v>
      </c>
      <c r="AU2" s="411" t="s">
        <v>43</v>
      </c>
      <c r="AV2" s="411" t="s">
        <v>44</v>
      </c>
      <c r="AW2" s="411" t="s">
        <v>45</v>
      </c>
      <c r="AX2" s="411" t="s">
        <v>46</v>
      </c>
      <c r="AY2" s="411" t="s">
        <v>47</v>
      </c>
      <c r="AZ2" s="411" t="s">
        <v>48</v>
      </c>
      <c r="BA2" s="411" t="s">
        <v>16</v>
      </c>
      <c r="BB2" s="411" t="s">
        <v>17</v>
      </c>
      <c r="BC2" s="411" t="s">
        <v>49</v>
      </c>
      <c r="BD2" s="411" t="s">
        <v>50</v>
      </c>
      <c r="BF2" s="38" t="s">
        <v>3486</v>
      </c>
      <c r="BG2" s="39" t="s">
        <v>3487</v>
      </c>
      <c r="BH2" s="38" t="s">
        <v>3489</v>
      </c>
      <c r="BI2" s="26" t="s">
        <v>3490</v>
      </c>
      <c r="BJ2" s="25" t="s">
        <v>3491</v>
      </c>
      <c r="BK2" s="44" t="s">
        <v>3492</v>
      </c>
    </row>
    <row r="3" spans="1:63" ht="30" customHeight="1" x14ac:dyDescent="0.3">
      <c r="A3" s="417"/>
      <c r="B3" s="417"/>
      <c r="C3" s="417"/>
      <c r="D3" s="417"/>
      <c r="E3" s="417"/>
      <c r="F3" s="423"/>
      <c r="G3" s="424"/>
      <c r="I3" s="412"/>
      <c r="J3" s="412"/>
      <c r="K3" s="412"/>
      <c r="L3" s="412"/>
      <c r="M3" s="4" t="s">
        <v>7</v>
      </c>
      <c r="N3" s="4" t="s">
        <v>8</v>
      </c>
      <c r="O3" s="4" t="s">
        <v>7</v>
      </c>
      <c r="P3" s="4" t="s">
        <v>8</v>
      </c>
      <c r="Q3" s="4" t="s">
        <v>7</v>
      </c>
      <c r="R3" s="4" t="s">
        <v>8</v>
      </c>
      <c r="S3" s="4" t="s">
        <v>7</v>
      </c>
      <c r="T3" s="4" t="s">
        <v>8</v>
      </c>
      <c r="U3" s="412"/>
      <c r="V3" s="411"/>
      <c r="W3" s="411"/>
      <c r="X3" s="411"/>
      <c r="Y3" s="411"/>
      <c r="Z3" s="411"/>
      <c r="AA3" s="411"/>
      <c r="AB3" s="411"/>
      <c r="AC3" s="411"/>
      <c r="AD3" s="411"/>
      <c r="AE3" s="411"/>
      <c r="AF3" s="411"/>
      <c r="AG3" s="411"/>
      <c r="AH3" s="411"/>
      <c r="AI3" s="411"/>
      <c r="AJ3" s="411"/>
      <c r="AK3" s="411"/>
      <c r="AL3" s="411"/>
      <c r="AM3" s="411"/>
      <c r="AN3" s="411"/>
      <c r="AO3" s="411"/>
      <c r="AP3" s="411"/>
      <c r="AQ3" s="411"/>
      <c r="AR3" s="411"/>
      <c r="AS3" s="411"/>
      <c r="AT3" s="411"/>
      <c r="AU3" s="411"/>
      <c r="AV3" s="411"/>
      <c r="AW3" s="411"/>
      <c r="AX3" s="411"/>
      <c r="AY3" s="411"/>
      <c r="AZ3" s="411"/>
      <c r="BA3" s="411"/>
      <c r="BB3" s="411"/>
      <c r="BC3" s="411"/>
      <c r="BD3" s="411"/>
      <c r="BF3" s="38"/>
      <c r="BG3" s="39"/>
      <c r="BH3" s="38"/>
      <c r="BI3" s="26"/>
      <c r="BJ3" s="25"/>
      <c r="BK3" s="44"/>
    </row>
    <row r="4" spans="1:63" ht="30" customHeight="1" x14ac:dyDescent="0.3">
      <c r="A4" s="26" t="str">
        <f>+I4</f>
        <v>0101  공통 가설 공사</v>
      </c>
      <c r="B4" s="26"/>
      <c r="C4" s="26"/>
      <c r="D4" s="26"/>
      <c r="E4" s="26"/>
      <c r="F4" s="66"/>
      <c r="G4" s="66"/>
      <c r="I4" s="8" t="s">
        <v>54</v>
      </c>
      <c r="J4" s="8" t="s">
        <v>52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3"/>
      <c r="W4" s="3"/>
      <c r="X4" s="3"/>
      <c r="Y4" s="2" t="s">
        <v>55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F4" s="38"/>
      <c r="BG4" s="39"/>
      <c r="BH4" s="38"/>
      <c r="BI4" s="26"/>
      <c r="BJ4" s="25"/>
      <c r="BK4" s="44"/>
    </row>
    <row r="5" spans="1:63" s="28" customFormat="1" ht="30" customHeight="1" x14ac:dyDescent="0.3">
      <c r="A5" s="37" t="str">
        <f>+A4</f>
        <v>0101  공통 가설 공사</v>
      </c>
      <c r="B5" s="37" t="s">
        <v>3509</v>
      </c>
      <c r="C5" s="37" t="s">
        <v>3549</v>
      </c>
      <c r="D5" s="37"/>
      <c r="E5" s="37"/>
      <c r="F5" s="67" t="s">
        <v>3498</v>
      </c>
      <c r="G5" s="67"/>
      <c r="H5" s="30"/>
      <c r="I5" s="31" t="s">
        <v>56</v>
      </c>
      <c r="J5" s="31" t="s">
        <v>57</v>
      </c>
      <c r="K5" s="31" t="s">
        <v>58</v>
      </c>
      <c r="L5" s="32">
        <f>ROUNDUP(개요!D3,0)</f>
        <v>130</v>
      </c>
      <c r="M5" s="33">
        <f>TRUNC(일위대가목록!E4,0)</f>
        <v>0</v>
      </c>
      <c r="N5" s="33">
        <f>TRUNC(M5*L5, 0)</f>
        <v>0</v>
      </c>
      <c r="O5" s="33">
        <f>TRUNC(일위대가목록!F4,0)</f>
        <v>0</v>
      </c>
      <c r="P5" s="33">
        <f>TRUNC(O5*L5, 0)</f>
        <v>0</v>
      </c>
      <c r="Q5" s="33">
        <f>TRUNC(일위대가목록!G4,0)</f>
        <v>54703</v>
      </c>
      <c r="R5" s="33">
        <f>TRUNC(Q5*L5, 0)</f>
        <v>7111390</v>
      </c>
      <c r="S5" s="33">
        <f t="shared" ref="S5:T9" si="0">TRUNC(M5+O5+Q5, 0)</f>
        <v>54703</v>
      </c>
      <c r="T5" s="33">
        <f t="shared" si="0"/>
        <v>7111390</v>
      </c>
      <c r="U5" s="31"/>
      <c r="V5" s="34" t="s">
        <v>59</v>
      </c>
      <c r="W5" s="34" t="s">
        <v>52</v>
      </c>
      <c r="X5" s="34" t="s">
        <v>52</v>
      </c>
      <c r="Y5" s="34" t="s">
        <v>55</v>
      </c>
      <c r="Z5" s="34" t="s">
        <v>60</v>
      </c>
      <c r="AA5" s="34" t="s">
        <v>61</v>
      </c>
      <c r="AB5" s="34" t="s">
        <v>61</v>
      </c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4" t="s">
        <v>52</v>
      </c>
      <c r="BA5" s="34" t="s">
        <v>52</v>
      </c>
      <c r="BB5" s="35"/>
      <c r="BC5" s="34" t="s">
        <v>62</v>
      </c>
      <c r="BD5" s="35">
        <v>3</v>
      </c>
      <c r="BF5" s="40"/>
      <c r="BG5" s="41"/>
      <c r="BH5" s="40"/>
      <c r="BI5" s="37"/>
      <c r="BJ5" s="37"/>
      <c r="BK5" s="41"/>
    </row>
    <row r="6" spans="1:63" s="28" customFormat="1" ht="30" customHeight="1" x14ac:dyDescent="0.3">
      <c r="A6" s="37" t="str">
        <f t="shared" ref="A6:A69" si="1">+A5</f>
        <v>0101  공통 가설 공사</v>
      </c>
      <c r="B6" s="37" t="s">
        <v>3509</v>
      </c>
      <c r="C6" s="37" t="s">
        <v>3549</v>
      </c>
      <c r="D6" s="37"/>
      <c r="E6" s="37"/>
      <c r="F6" s="67" t="s">
        <v>3483</v>
      </c>
      <c r="G6" s="67"/>
      <c r="H6" s="30"/>
      <c r="I6" s="31" t="s">
        <v>63</v>
      </c>
      <c r="J6" s="31" t="s">
        <v>52</v>
      </c>
      <c r="K6" s="31" t="s">
        <v>64</v>
      </c>
      <c r="L6" s="32">
        <v>1</v>
      </c>
      <c r="M6" s="33">
        <f>TRUNC(일위대가목록!E5,0)</f>
        <v>0</v>
      </c>
      <c r="N6" s="33">
        <f>TRUNC(M6*L6, 0)</f>
        <v>0</v>
      </c>
      <c r="O6" s="33">
        <f>TRUNC(일위대가목록!F5,0)</f>
        <v>0</v>
      </c>
      <c r="P6" s="33">
        <f>TRUNC(O6*L6, 0)</f>
        <v>0</v>
      </c>
      <c r="Q6" s="33">
        <f>TRUNC(일위대가목록!G5,0)</f>
        <v>15269645</v>
      </c>
      <c r="R6" s="33">
        <f>TRUNC(Q6*L6, 0)</f>
        <v>15269645</v>
      </c>
      <c r="S6" s="33">
        <f t="shared" si="0"/>
        <v>15269645</v>
      </c>
      <c r="T6" s="33">
        <f t="shared" si="0"/>
        <v>15269645</v>
      </c>
      <c r="U6" s="31"/>
      <c r="V6" s="34" t="s">
        <v>65</v>
      </c>
      <c r="W6" s="34" t="s">
        <v>52</v>
      </c>
      <c r="X6" s="34" t="s">
        <v>52</v>
      </c>
      <c r="Y6" s="34" t="s">
        <v>55</v>
      </c>
      <c r="Z6" s="34" t="s">
        <v>60</v>
      </c>
      <c r="AA6" s="34" t="s">
        <v>61</v>
      </c>
      <c r="AB6" s="34" t="s">
        <v>61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4" t="s">
        <v>52</v>
      </c>
      <c r="BA6" s="34" t="s">
        <v>52</v>
      </c>
      <c r="BB6" s="35"/>
      <c r="BC6" s="34" t="s">
        <v>66</v>
      </c>
      <c r="BD6" s="35">
        <v>4</v>
      </c>
      <c r="BF6" s="40"/>
      <c r="BG6" s="41"/>
      <c r="BH6" s="40"/>
      <c r="BI6" s="37"/>
      <c r="BJ6" s="37"/>
      <c r="BK6" s="41"/>
    </row>
    <row r="7" spans="1:63" s="28" customFormat="1" ht="30" customHeight="1" x14ac:dyDescent="0.3">
      <c r="A7" s="37" t="str">
        <f t="shared" si="1"/>
        <v>0101  공통 가설 공사</v>
      </c>
      <c r="B7" s="37" t="s">
        <v>3509</v>
      </c>
      <c r="C7" s="37" t="s">
        <v>3549</v>
      </c>
      <c r="D7" s="37"/>
      <c r="E7" s="37"/>
      <c r="F7" s="67" t="s">
        <v>3553</v>
      </c>
      <c r="G7" s="67"/>
      <c r="H7" s="30"/>
      <c r="I7" s="31" t="s">
        <v>67</v>
      </c>
      <c r="J7" s="31" t="s">
        <v>68</v>
      </c>
      <c r="K7" s="31" t="s">
        <v>69</v>
      </c>
      <c r="L7" s="32">
        <f>+INDEX(개요!$Y$2:$AA$5,MATCH(개요!D12,개요!X2:X5,-1),1)</f>
        <v>46</v>
      </c>
      <c r="M7" s="33">
        <f>TRUNC(일위대가목록!E6,0)</f>
        <v>0</v>
      </c>
      <c r="N7" s="33">
        <f>TRUNC(M7*L7, 0)</f>
        <v>0</v>
      </c>
      <c r="O7" s="33">
        <f>TRUNC(일위대가목록!F6,0)</f>
        <v>0</v>
      </c>
      <c r="P7" s="33">
        <f>TRUNC(O7*L7, 0)</f>
        <v>0</v>
      </c>
      <c r="Q7" s="33">
        <f>TRUNC(일위대가목록!G6,0)</f>
        <v>101535</v>
      </c>
      <c r="R7" s="33">
        <f>TRUNC(Q7*L7, 0)</f>
        <v>4670610</v>
      </c>
      <c r="S7" s="33">
        <f t="shared" si="0"/>
        <v>101535</v>
      </c>
      <c r="T7" s="33">
        <f t="shared" si="0"/>
        <v>4670610</v>
      </c>
      <c r="U7" s="31"/>
      <c r="V7" s="34" t="s">
        <v>70</v>
      </c>
      <c r="W7" s="34" t="s">
        <v>52</v>
      </c>
      <c r="X7" s="34" t="s">
        <v>52</v>
      </c>
      <c r="Y7" s="34" t="s">
        <v>55</v>
      </c>
      <c r="Z7" s="34" t="s">
        <v>60</v>
      </c>
      <c r="AA7" s="34" t="s">
        <v>61</v>
      </c>
      <c r="AB7" s="34" t="s">
        <v>61</v>
      </c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4" t="s">
        <v>52</v>
      </c>
      <c r="BA7" s="34" t="s">
        <v>52</v>
      </c>
      <c r="BB7" s="35"/>
      <c r="BC7" s="34" t="s">
        <v>71</v>
      </c>
      <c r="BD7" s="35">
        <v>8</v>
      </c>
      <c r="BF7" s="40"/>
      <c r="BG7" s="41"/>
      <c r="BH7" s="40"/>
      <c r="BI7" s="37"/>
      <c r="BJ7" s="37"/>
      <c r="BK7" s="41"/>
    </row>
    <row r="8" spans="1:63" s="28" customFormat="1" ht="30" customHeight="1" x14ac:dyDescent="0.3">
      <c r="A8" s="37" t="str">
        <f t="shared" si="1"/>
        <v>0101  공통 가설 공사</v>
      </c>
      <c r="B8" s="37" t="s">
        <v>3509</v>
      </c>
      <c r="C8" s="37" t="s">
        <v>3549</v>
      </c>
      <c r="D8" s="37"/>
      <c r="E8" s="37"/>
      <c r="F8" s="67" t="s">
        <v>3553</v>
      </c>
      <c r="G8" s="67"/>
      <c r="H8" s="30"/>
      <c r="I8" s="31" t="s">
        <v>72</v>
      </c>
      <c r="J8" s="31" t="s">
        <v>68</v>
      </c>
      <c r="K8" s="31" t="s">
        <v>69</v>
      </c>
      <c r="L8" s="32">
        <f>+INDEX(개요!$Y$2:$AA$5,MATCH(개요!D12,개요!X2:X5,-1),2)</f>
        <v>60</v>
      </c>
      <c r="M8" s="33">
        <f>TRUNC(일위대가목록!E7,0)</f>
        <v>0</v>
      </c>
      <c r="N8" s="33">
        <f>TRUNC(M8*L8, 0)</f>
        <v>0</v>
      </c>
      <c r="O8" s="33">
        <f>TRUNC(일위대가목록!F7,0)</f>
        <v>0</v>
      </c>
      <c r="P8" s="33">
        <f>TRUNC(O8*L8, 0)</f>
        <v>0</v>
      </c>
      <c r="Q8" s="33">
        <f>TRUNC(일위대가목록!G7,0)</f>
        <v>101535</v>
      </c>
      <c r="R8" s="33">
        <f>TRUNC(Q8*L8, 0)</f>
        <v>6092100</v>
      </c>
      <c r="S8" s="33">
        <f t="shared" si="0"/>
        <v>101535</v>
      </c>
      <c r="T8" s="33">
        <f t="shared" si="0"/>
        <v>6092100</v>
      </c>
      <c r="U8" s="31"/>
      <c r="V8" s="34" t="s">
        <v>73</v>
      </c>
      <c r="W8" s="34" t="s">
        <v>52</v>
      </c>
      <c r="X8" s="34" t="s">
        <v>52</v>
      </c>
      <c r="Y8" s="34" t="s">
        <v>55</v>
      </c>
      <c r="Z8" s="34" t="s">
        <v>60</v>
      </c>
      <c r="AA8" s="34" t="s">
        <v>61</v>
      </c>
      <c r="AB8" s="34" t="s">
        <v>61</v>
      </c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4" t="s">
        <v>52</v>
      </c>
      <c r="BA8" s="34" t="s">
        <v>52</v>
      </c>
      <c r="BB8" s="35"/>
      <c r="BC8" s="34" t="s">
        <v>74</v>
      </c>
      <c r="BD8" s="35">
        <v>9</v>
      </c>
      <c r="BF8" s="40"/>
      <c r="BG8" s="41"/>
      <c r="BH8" s="40"/>
      <c r="BI8" s="37"/>
      <c r="BJ8" s="37"/>
      <c r="BK8" s="41"/>
    </row>
    <row r="9" spans="1:63" s="28" customFormat="1" ht="30" customHeight="1" x14ac:dyDescent="0.3">
      <c r="A9" s="37" t="str">
        <f t="shared" si="1"/>
        <v>0101  공통 가설 공사</v>
      </c>
      <c r="B9" s="37" t="s">
        <v>3509</v>
      </c>
      <c r="C9" s="37" t="s">
        <v>3549</v>
      </c>
      <c r="D9" s="37"/>
      <c r="E9" s="37"/>
      <c r="F9" s="67" t="s">
        <v>3553</v>
      </c>
      <c r="G9" s="67"/>
      <c r="H9" s="30"/>
      <c r="I9" s="31" t="s">
        <v>75</v>
      </c>
      <c r="J9" s="31" t="s">
        <v>68</v>
      </c>
      <c r="K9" s="31" t="s">
        <v>69</v>
      </c>
      <c r="L9" s="32">
        <f>+INDEX(개요!$Y$2:$AA$5,MATCH(개요!D12,개요!X2:X5,-1),3)</f>
        <v>130</v>
      </c>
      <c r="M9" s="33">
        <f>TRUNC(일위대가목록!E8,0)</f>
        <v>0</v>
      </c>
      <c r="N9" s="33">
        <f>TRUNC(M9*L9, 0)</f>
        <v>0</v>
      </c>
      <c r="O9" s="33">
        <f>TRUNC(일위대가목록!F8,0)</f>
        <v>0</v>
      </c>
      <c r="P9" s="33">
        <f>TRUNC(O9*L9, 0)</f>
        <v>0</v>
      </c>
      <c r="Q9" s="33">
        <f>TRUNC(일위대가목록!G8,0)</f>
        <v>76951</v>
      </c>
      <c r="R9" s="33">
        <f>TRUNC(Q9*L9, 0)</f>
        <v>10003630</v>
      </c>
      <c r="S9" s="33">
        <f t="shared" si="0"/>
        <v>76951</v>
      </c>
      <c r="T9" s="33">
        <f t="shared" si="0"/>
        <v>10003630</v>
      </c>
      <c r="U9" s="31"/>
      <c r="V9" s="34" t="s">
        <v>76</v>
      </c>
      <c r="W9" s="34" t="s">
        <v>52</v>
      </c>
      <c r="X9" s="34" t="s">
        <v>52</v>
      </c>
      <c r="Y9" s="34" t="s">
        <v>55</v>
      </c>
      <c r="Z9" s="34" t="s">
        <v>60</v>
      </c>
      <c r="AA9" s="34" t="s">
        <v>61</v>
      </c>
      <c r="AB9" s="34" t="s">
        <v>61</v>
      </c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4" t="s">
        <v>52</v>
      </c>
      <c r="BA9" s="34" t="s">
        <v>52</v>
      </c>
      <c r="BB9" s="35"/>
      <c r="BC9" s="34" t="s">
        <v>77</v>
      </c>
      <c r="BD9" s="35">
        <v>10</v>
      </c>
      <c r="BF9" s="40"/>
      <c r="BG9" s="41"/>
      <c r="BH9" s="40"/>
      <c r="BI9" s="37"/>
      <c r="BJ9" s="37"/>
      <c r="BK9" s="41"/>
    </row>
    <row r="10" spans="1:63" ht="30" customHeight="1" x14ac:dyDescent="0.3">
      <c r="A10" s="26" t="str">
        <f t="shared" si="1"/>
        <v>0101  공통 가설 공사</v>
      </c>
      <c r="B10" s="26"/>
      <c r="C10" s="26"/>
      <c r="D10" s="26"/>
      <c r="E10" s="26"/>
      <c r="F10" s="66"/>
      <c r="G10" s="66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BF10" s="38"/>
      <c r="BG10" s="39"/>
      <c r="BH10" s="38"/>
      <c r="BI10" s="26"/>
      <c r="BJ10" s="25"/>
      <c r="BK10" s="44"/>
    </row>
    <row r="11" spans="1:63" ht="30" customHeight="1" x14ac:dyDescent="0.3">
      <c r="A11" s="26" t="str">
        <f t="shared" si="1"/>
        <v>0101  공통 가설 공사</v>
      </c>
      <c r="B11" s="26"/>
      <c r="C11" s="26"/>
      <c r="D11" s="26"/>
      <c r="E11" s="26"/>
      <c r="F11" s="66"/>
      <c r="G11" s="66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BF11" s="38"/>
      <c r="BG11" s="39"/>
      <c r="BH11" s="38"/>
      <c r="BI11" s="26"/>
      <c r="BJ11" s="25"/>
      <c r="BK11" s="44"/>
    </row>
    <row r="12" spans="1:63" ht="30" customHeight="1" x14ac:dyDescent="0.3">
      <c r="A12" s="26" t="str">
        <f t="shared" si="1"/>
        <v>0101  공통 가설 공사</v>
      </c>
      <c r="B12" s="26"/>
      <c r="C12" s="26"/>
      <c r="D12" s="26"/>
      <c r="E12" s="26"/>
      <c r="F12" s="66"/>
      <c r="G12" s="6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BF12" s="38"/>
      <c r="BG12" s="39"/>
      <c r="BH12" s="38"/>
      <c r="BI12" s="26"/>
      <c r="BJ12" s="25"/>
      <c r="BK12" s="44"/>
    </row>
    <row r="13" spans="1:63" ht="30" customHeight="1" x14ac:dyDescent="0.3">
      <c r="A13" s="26" t="str">
        <f t="shared" si="1"/>
        <v>0101  공통 가설 공사</v>
      </c>
      <c r="B13" s="26"/>
      <c r="C13" s="26"/>
      <c r="D13" s="26"/>
      <c r="E13" s="26"/>
      <c r="F13" s="66"/>
      <c r="G13" s="66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BF13" s="38"/>
      <c r="BG13" s="39"/>
      <c r="BH13" s="38"/>
      <c r="BI13" s="26"/>
      <c r="BJ13" s="25"/>
      <c r="BK13" s="44"/>
    </row>
    <row r="14" spans="1:63" ht="30" customHeight="1" x14ac:dyDescent="0.3">
      <c r="A14" s="26" t="str">
        <f t="shared" si="1"/>
        <v>0101  공통 가설 공사</v>
      </c>
      <c r="B14" s="26"/>
      <c r="C14" s="26"/>
      <c r="D14" s="26"/>
      <c r="E14" s="26"/>
      <c r="F14" s="66"/>
      <c r="G14" s="66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BF14" s="38"/>
      <c r="BG14" s="39"/>
      <c r="BH14" s="38"/>
      <c r="BI14" s="26"/>
      <c r="BJ14" s="25"/>
      <c r="BK14" s="44"/>
    </row>
    <row r="15" spans="1:63" ht="30" customHeight="1" x14ac:dyDescent="0.3">
      <c r="A15" s="26" t="str">
        <f t="shared" si="1"/>
        <v>0101  공통 가설 공사</v>
      </c>
      <c r="B15" s="26"/>
      <c r="C15" s="26"/>
      <c r="D15" s="26"/>
      <c r="E15" s="26"/>
      <c r="F15" s="66"/>
      <c r="G15" s="66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BF15" s="38"/>
      <c r="BG15" s="39"/>
      <c r="BH15" s="38"/>
      <c r="BI15" s="26"/>
      <c r="BJ15" s="25"/>
      <c r="BK15" s="44"/>
    </row>
    <row r="16" spans="1:63" ht="30" customHeight="1" x14ac:dyDescent="0.3">
      <c r="A16" s="26" t="str">
        <f t="shared" si="1"/>
        <v>0101  공통 가설 공사</v>
      </c>
      <c r="B16" s="26"/>
      <c r="C16" s="26"/>
      <c r="D16" s="26"/>
      <c r="E16" s="26"/>
      <c r="F16" s="66"/>
      <c r="G16" s="66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BF16" s="38"/>
      <c r="BG16" s="39"/>
      <c r="BH16" s="38"/>
      <c r="BI16" s="26"/>
      <c r="BJ16" s="25"/>
      <c r="BK16" s="44"/>
    </row>
    <row r="17" spans="1:63" ht="30" customHeight="1" x14ac:dyDescent="0.3">
      <c r="A17" s="26" t="str">
        <f t="shared" si="1"/>
        <v>0101  공통 가설 공사</v>
      </c>
      <c r="B17" s="26"/>
      <c r="C17" s="26"/>
      <c r="D17" s="26"/>
      <c r="E17" s="26"/>
      <c r="F17" s="66"/>
      <c r="G17" s="66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BF17" s="38"/>
      <c r="BG17" s="39"/>
      <c r="BH17" s="38"/>
      <c r="BI17" s="26"/>
      <c r="BJ17" s="25"/>
      <c r="BK17" s="44"/>
    </row>
    <row r="18" spans="1:63" ht="30" customHeight="1" x14ac:dyDescent="0.3">
      <c r="A18" s="26" t="str">
        <f t="shared" si="1"/>
        <v>0101  공통 가설 공사</v>
      </c>
      <c r="B18" s="26"/>
      <c r="C18" s="26"/>
      <c r="D18" s="26"/>
      <c r="E18" s="26"/>
      <c r="F18" s="66"/>
      <c r="G18" s="66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BF18" s="38"/>
      <c r="BG18" s="39"/>
      <c r="BH18" s="38"/>
      <c r="BI18" s="26"/>
      <c r="BJ18" s="25"/>
      <c r="BK18" s="44"/>
    </row>
    <row r="19" spans="1:63" ht="30" customHeight="1" x14ac:dyDescent="0.3">
      <c r="A19" s="26" t="str">
        <f t="shared" si="1"/>
        <v>0101  공통 가설 공사</v>
      </c>
      <c r="B19" s="26"/>
      <c r="C19" s="26"/>
      <c r="D19" s="26"/>
      <c r="E19" s="26"/>
      <c r="F19" s="66"/>
      <c r="G19" s="66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BF19" s="38"/>
      <c r="BG19" s="39"/>
      <c r="BH19" s="38"/>
      <c r="BI19" s="26"/>
      <c r="BJ19" s="25"/>
      <c r="BK19" s="44"/>
    </row>
    <row r="20" spans="1:63" ht="30" customHeight="1" x14ac:dyDescent="0.3">
      <c r="A20" s="26" t="str">
        <f t="shared" si="1"/>
        <v>0101  공통 가설 공사</v>
      </c>
      <c r="B20" s="26"/>
      <c r="C20" s="26"/>
      <c r="D20" s="26"/>
      <c r="E20" s="26"/>
      <c r="F20" s="66"/>
      <c r="G20" s="66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BF20" s="38"/>
      <c r="BG20" s="39"/>
      <c r="BH20" s="38"/>
      <c r="BI20" s="26"/>
      <c r="BJ20" s="25"/>
      <c r="BK20" s="44"/>
    </row>
    <row r="21" spans="1:63" ht="30" customHeight="1" x14ac:dyDescent="0.3">
      <c r="A21" s="26" t="str">
        <f t="shared" si="1"/>
        <v>0101  공통 가설 공사</v>
      </c>
      <c r="B21" s="26"/>
      <c r="C21" s="26"/>
      <c r="D21" s="26"/>
      <c r="E21" s="26"/>
      <c r="F21" s="66"/>
      <c r="G21" s="66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BF21" s="38"/>
      <c r="BG21" s="39"/>
      <c r="BH21" s="38"/>
      <c r="BI21" s="26"/>
      <c r="BJ21" s="25"/>
      <c r="BK21" s="44"/>
    </row>
    <row r="22" spans="1:63" ht="30" customHeight="1" x14ac:dyDescent="0.3">
      <c r="A22" s="26" t="str">
        <f t="shared" si="1"/>
        <v>0101  공통 가설 공사</v>
      </c>
      <c r="B22" s="26"/>
      <c r="C22" s="26"/>
      <c r="D22" s="26"/>
      <c r="E22" s="26"/>
      <c r="F22" s="66"/>
      <c r="G22" s="66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BF22" s="38"/>
      <c r="BG22" s="39"/>
      <c r="BH22" s="38"/>
      <c r="BI22" s="26"/>
      <c r="BJ22" s="25"/>
      <c r="BK22" s="44"/>
    </row>
    <row r="23" spans="1:63" ht="30" customHeight="1" x14ac:dyDescent="0.3">
      <c r="A23" s="26" t="str">
        <f t="shared" si="1"/>
        <v>0101  공통 가설 공사</v>
      </c>
      <c r="B23" s="26"/>
      <c r="C23" s="26"/>
      <c r="D23" s="26"/>
      <c r="E23" s="26"/>
      <c r="F23" s="66"/>
      <c r="G23" s="66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BF23" s="38"/>
      <c r="BG23" s="39"/>
      <c r="BH23" s="38"/>
      <c r="BI23" s="26"/>
      <c r="BJ23" s="25"/>
      <c r="BK23" s="44"/>
    </row>
    <row r="24" spans="1:63" ht="30" customHeight="1" x14ac:dyDescent="0.3">
      <c r="A24" s="26" t="str">
        <f t="shared" si="1"/>
        <v>0101  공통 가설 공사</v>
      </c>
      <c r="B24" s="26"/>
      <c r="C24" s="26"/>
      <c r="D24" s="26"/>
      <c r="E24" s="26"/>
      <c r="F24" s="66"/>
      <c r="G24" s="66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BF24" s="38"/>
      <c r="BG24" s="39"/>
      <c r="BH24" s="38"/>
      <c r="BI24" s="26"/>
      <c r="BJ24" s="25"/>
      <c r="BK24" s="44"/>
    </row>
    <row r="25" spans="1:63" ht="30" customHeight="1" x14ac:dyDescent="0.3">
      <c r="A25" s="26" t="str">
        <f t="shared" si="1"/>
        <v>0101  공통 가설 공사</v>
      </c>
      <c r="B25" s="26"/>
      <c r="C25" s="26"/>
      <c r="D25" s="26"/>
      <c r="E25" s="26"/>
      <c r="F25" s="66"/>
      <c r="G25" s="66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BF25" s="38"/>
      <c r="BG25" s="39"/>
      <c r="BH25" s="38"/>
      <c r="BI25" s="26"/>
      <c r="BJ25" s="25"/>
      <c r="BK25" s="44"/>
    </row>
    <row r="26" spans="1:63" ht="30" customHeight="1" x14ac:dyDescent="0.3">
      <c r="A26" s="26" t="str">
        <f t="shared" si="1"/>
        <v>0101  공통 가설 공사</v>
      </c>
      <c r="B26" s="26"/>
      <c r="C26" s="26"/>
      <c r="D26" s="26"/>
      <c r="E26" s="26"/>
      <c r="F26" s="66"/>
      <c r="G26" s="66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BF26" s="38"/>
      <c r="BG26" s="39"/>
      <c r="BH26" s="38"/>
      <c r="BI26" s="26"/>
      <c r="BJ26" s="25"/>
      <c r="BK26" s="44"/>
    </row>
    <row r="27" spans="1:63" ht="30" customHeight="1" x14ac:dyDescent="0.3">
      <c r="A27" s="26" t="str">
        <f t="shared" si="1"/>
        <v>0101  공통 가설 공사</v>
      </c>
      <c r="B27" s="26"/>
      <c r="C27" s="26"/>
      <c r="D27" s="26"/>
      <c r="E27" s="26"/>
      <c r="F27" s="66"/>
      <c r="G27" s="66"/>
      <c r="I27" s="8" t="s">
        <v>78</v>
      </c>
      <c r="J27" s="9"/>
      <c r="K27" s="9"/>
      <c r="L27" s="9"/>
      <c r="M27" s="9"/>
      <c r="N27" s="11">
        <f>SUM(N5:N26)</f>
        <v>0</v>
      </c>
      <c r="O27" s="9"/>
      <c r="P27" s="11">
        <f>SUM(P5:P26)</f>
        <v>0</v>
      </c>
      <c r="Q27" s="9"/>
      <c r="R27" s="11">
        <f>SUM(R5:R26)</f>
        <v>43147375</v>
      </c>
      <c r="S27" s="9"/>
      <c r="T27" s="11">
        <f>SUM(T5:T26)</f>
        <v>43147375</v>
      </c>
      <c r="U27" s="9"/>
      <c r="V27" t="s">
        <v>79</v>
      </c>
      <c r="BF27" s="38"/>
      <c r="BG27" s="39"/>
      <c r="BH27" s="38"/>
      <c r="BI27" s="26"/>
      <c r="BJ27" s="25"/>
      <c r="BK27" s="44"/>
    </row>
    <row r="28" spans="1:63" ht="30" customHeight="1" x14ac:dyDescent="0.3">
      <c r="A28" s="26" t="str">
        <f>+I28</f>
        <v>0102  가  설  공  사</v>
      </c>
      <c r="B28" s="26"/>
      <c r="C28" s="26"/>
      <c r="D28" s="26"/>
      <c r="E28" s="26"/>
      <c r="F28" s="66"/>
      <c r="G28" s="66"/>
      <c r="I28" s="8" t="s">
        <v>3763</v>
      </c>
      <c r="J28" s="8" t="s">
        <v>52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3"/>
      <c r="W28" s="3"/>
      <c r="X28" s="3"/>
      <c r="Y28" s="2" t="s">
        <v>80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F28" s="38"/>
      <c r="BG28" s="39"/>
      <c r="BH28" s="38"/>
      <c r="BI28" s="26"/>
      <c r="BJ28" s="25"/>
      <c r="BK28" s="44"/>
    </row>
    <row r="29" spans="1:63" s="28" customFormat="1" ht="30" customHeight="1" x14ac:dyDescent="0.3">
      <c r="A29" s="37" t="str">
        <f t="shared" si="1"/>
        <v>0102  가  설  공  사</v>
      </c>
      <c r="B29" s="37" t="s">
        <v>3509</v>
      </c>
      <c r="C29" s="37" t="s">
        <v>3551</v>
      </c>
      <c r="D29" s="37"/>
      <c r="E29" s="37"/>
      <c r="F29" s="67" t="s">
        <v>3493</v>
      </c>
      <c r="G29" s="67"/>
      <c r="H29" s="30"/>
      <c r="I29" s="31" t="s">
        <v>81</v>
      </c>
      <c r="J29" s="31" t="s">
        <v>52</v>
      </c>
      <c r="K29" s="31" t="s">
        <v>69</v>
      </c>
      <c r="L29" s="32">
        <f>ROUNDUP(개요!D4,0)</f>
        <v>616</v>
      </c>
      <c r="M29" s="33">
        <f>TRUNC(일위대가목록!E9,0)</f>
        <v>584</v>
      </c>
      <c r="N29" s="33">
        <f t="shared" ref="N29:N40" si="2">TRUNC(M29*L29, 0)</f>
        <v>359744</v>
      </c>
      <c r="O29" s="33">
        <f>TRUNC(일위대가목록!F9,0)</f>
        <v>6145</v>
      </c>
      <c r="P29" s="33">
        <f t="shared" ref="P29:P40" si="3">TRUNC(O29*L29, 0)</f>
        <v>3785320</v>
      </c>
      <c r="Q29" s="33">
        <f>TRUNC(일위대가목록!G9,0)</f>
        <v>0</v>
      </c>
      <c r="R29" s="33">
        <f t="shared" ref="R29:R40" si="4">TRUNC(Q29*L29, 0)</f>
        <v>0</v>
      </c>
      <c r="S29" s="33">
        <f t="shared" ref="S29:S40" si="5">TRUNC(M29+O29+Q29, 0)</f>
        <v>6729</v>
      </c>
      <c r="T29" s="33">
        <f t="shared" ref="T29:T40" si="6">TRUNC(N29+P29+R29, 0)</f>
        <v>4145064</v>
      </c>
      <c r="U29" s="31"/>
      <c r="V29" s="34" t="s">
        <v>82</v>
      </c>
      <c r="W29" s="34" t="s">
        <v>52</v>
      </c>
      <c r="X29" s="34" t="s">
        <v>52</v>
      </c>
      <c r="Y29" s="34" t="s">
        <v>80</v>
      </c>
      <c r="Z29" s="34" t="s">
        <v>60</v>
      </c>
      <c r="AA29" s="34" t="s">
        <v>61</v>
      </c>
      <c r="AB29" s="34" t="s">
        <v>61</v>
      </c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4" t="s">
        <v>52</v>
      </c>
      <c r="BA29" s="34" t="s">
        <v>52</v>
      </c>
      <c r="BB29" s="35"/>
      <c r="BC29" s="34" t="s">
        <v>83</v>
      </c>
      <c r="BD29" s="35">
        <v>12</v>
      </c>
      <c r="BF29" s="40"/>
      <c r="BG29" s="39"/>
      <c r="BH29" s="40"/>
      <c r="BI29" s="37"/>
      <c r="BJ29" s="25"/>
      <c r="BK29" s="41"/>
    </row>
    <row r="30" spans="1:63" ht="30" customHeight="1" x14ac:dyDescent="0.3">
      <c r="A30" s="26" t="str">
        <f t="shared" si="1"/>
        <v>0102  가  설  공  사</v>
      </c>
      <c r="B30" s="26" t="s">
        <v>3509</v>
      </c>
      <c r="C30" s="26" t="s">
        <v>3550</v>
      </c>
      <c r="D30" s="26"/>
      <c r="E30" s="26"/>
      <c r="F30" s="66"/>
      <c r="G30" s="66"/>
      <c r="I30" s="315" t="s">
        <v>84</v>
      </c>
      <c r="J30" s="315" t="s">
        <v>85</v>
      </c>
      <c r="K30" s="315" t="s">
        <v>69</v>
      </c>
      <c r="L30" s="316">
        <f>개요!D83</f>
        <v>1564.0829999999999</v>
      </c>
      <c r="M30" s="317">
        <f>TRUNC(일위대가목록!E10,0)</f>
        <v>1453</v>
      </c>
      <c r="N30" s="317">
        <f t="shared" si="2"/>
        <v>2272612</v>
      </c>
      <c r="O30" s="317">
        <f>TRUNC(일위대가목록!F10,0)</f>
        <v>14638</v>
      </c>
      <c r="P30" s="317">
        <f t="shared" si="3"/>
        <v>22895046</v>
      </c>
      <c r="Q30" s="317">
        <f>TRUNC(일위대가목록!G10,0)</f>
        <v>0</v>
      </c>
      <c r="R30" s="317">
        <f t="shared" si="4"/>
        <v>0</v>
      </c>
      <c r="S30" s="317">
        <f t="shared" si="5"/>
        <v>16091</v>
      </c>
      <c r="T30" s="317">
        <f t="shared" si="6"/>
        <v>25167658</v>
      </c>
      <c r="U30" s="315"/>
      <c r="V30" s="2" t="s">
        <v>86</v>
      </c>
      <c r="W30" s="2" t="s">
        <v>52</v>
      </c>
      <c r="X30" s="2" t="s">
        <v>52</v>
      </c>
      <c r="Y30" s="2" t="s">
        <v>80</v>
      </c>
      <c r="Z30" s="2" t="s">
        <v>60</v>
      </c>
      <c r="AA30" s="2" t="s">
        <v>61</v>
      </c>
      <c r="AB30" s="2" t="s">
        <v>61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2" t="s">
        <v>52</v>
      </c>
      <c r="BA30" s="2" t="s">
        <v>52</v>
      </c>
      <c r="BB30" s="3"/>
      <c r="BC30" s="2" t="s">
        <v>87</v>
      </c>
      <c r="BD30" s="3">
        <v>13</v>
      </c>
      <c r="BF30" s="38"/>
      <c r="BG30" s="39"/>
      <c r="BH30" s="38"/>
      <c r="BI30" s="26"/>
      <c r="BJ30" s="25"/>
      <c r="BK30" s="44"/>
    </row>
    <row r="31" spans="1:63" ht="30" customHeight="1" x14ac:dyDescent="0.3">
      <c r="A31" s="26" t="str">
        <f t="shared" si="1"/>
        <v>0102  가  설  공  사</v>
      </c>
      <c r="B31" s="26" t="s">
        <v>3510</v>
      </c>
      <c r="C31" s="26" t="s">
        <v>3550</v>
      </c>
      <c r="D31" s="26"/>
      <c r="E31" s="26"/>
      <c r="F31" s="66"/>
      <c r="G31" s="66"/>
      <c r="I31" s="315" t="s">
        <v>88</v>
      </c>
      <c r="J31" s="315" t="s">
        <v>89</v>
      </c>
      <c r="K31" s="315" t="s">
        <v>90</v>
      </c>
      <c r="L31" s="316">
        <f>개요!E83</f>
        <v>1537.0248051000003</v>
      </c>
      <c r="M31" s="317">
        <f>TRUNC(일위대가목록!E11,0)</f>
        <v>64927</v>
      </c>
      <c r="N31" s="317">
        <f t="shared" si="2"/>
        <v>99794409</v>
      </c>
      <c r="O31" s="317">
        <f>TRUNC(일위대가목록!F11,0)</f>
        <v>160307</v>
      </c>
      <c r="P31" s="317">
        <f t="shared" si="3"/>
        <v>246395835</v>
      </c>
      <c r="Q31" s="317">
        <f>TRUNC(일위대가목록!G11,0)</f>
        <v>6406</v>
      </c>
      <c r="R31" s="317">
        <f t="shared" si="4"/>
        <v>9846180</v>
      </c>
      <c r="S31" s="317">
        <f t="shared" si="5"/>
        <v>231640</v>
      </c>
      <c r="T31" s="317">
        <f t="shared" si="6"/>
        <v>356036424</v>
      </c>
      <c r="U31" s="315"/>
      <c r="V31" s="2" t="s">
        <v>91</v>
      </c>
      <c r="W31" s="2" t="s">
        <v>52</v>
      </c>
      <c r="X31" s="2" t="s">
        <v>52</v>
      </c>
      <c r="Y31" s="2" t="s">
        <v>80</v>
      </c>
      <c r="Z31" s="2" t="s">
        <v>60</v>
      </c>
      <c r="AA31" s="2" t="s">
        <v>61</v>
      </c>
      <c r="AB31" s="2" t="s">
        <v>61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2" t="s">
        <v>52</v>
      </c>
      <c r="BA31" s="2" t="s">
        <v>52</v>
      </c>
      <c r="BB31" s="3"/>
      <c r="BC31" s="2" t="s">
        <v>92</v>
      </c>
      <c r="BD31" s="3">
        <v>14</v>
      </c>
      <c r="BF31" s="38"/>
      <c r="BG31" s="39"/>
      <c r="BH31" s="38"/>
      <c r="BI31" s="26"/>
      <c r="BJ31" s="25"/>
      <c r="BK31" s="44"/>
    </row>
    <row r="32" spans="1:63" s="28" customFormat="1" ht="30" customHeight="1" x14ac:dyDescent="0.3">
      <c r="A32" s="37" t="str">
        <f t="shared" si="1"/>
        <v>0102  가  설  공  사</v>
      </c>
      <c r="B32" s="37" t="s">
        <v>3509</v>
      </c>
      <c r="C32" s="37" t="s">
        <v>3550</v>
      </c>
      <c r="D32" s="37"/>
      <c r="E32" s="37"/>
      <c r="F32" s="67" t="s">
        <v>3494</v>
      </c>
      <c r="G32" s="67" t="s">
        <v>3495</v>
      </c>
      <c r="H32" s="30"/>
      <c r="I32" s="31" t="s">
        <v>93</v>
      </c>
      <c r="J32" s="31" t="s">
        <v>52</v>
      </c>
      <c r="K32" s="31" t="s">
        <v>69</v>
      </c>
      <c r="L32" s="32">
        <f>ROUNDUP(개요!D13*개요!E28/1000*개요!F28+개요!D13*개요!E29/1000*개요!F29+개요!D13*개요!E30/1000*개요!F30+개요!D15*개요!E31/1000*개요!F31,0)</f>
        <v>4101</v>
      </c>
      <c r="M32" s="33">
        <f>TRUNC(일위대가목록!E12,0)</f>
        <v>7821</v>
      </c>
      <c r="N32" s="33">
        <f t="shared" si="2"/>
        <v>32073921</v>
      </c>
      <c r="O32" s="33">
        <f>TRUNC(일위대가목록!F12,0)</f>
        <v>10864</v>
      </c>
      <c r="P32" s="33">
        <f t="shared" si="3"/>
        <v>44553264</v>
      </c>
      <c r="Q32" s="33">
        <f>TRUNC(일위대가목록!G12,0)</f>
        <v>0</v>
      </c>
      <c r="R32" s="33">
        <f t="shared" si="4"/>
        <v>0</v>
      </c>
      <c r="S32" s="33">
        <f t="shared" si="5"/>
        <v>18685</v>
      </c>
      <c r="T32" s="33">
        <f t="shared" si="6"/>
        <v>76627185</v>
      </c>
      <c r="U32" s="31"/>
      <c r="V32" s="34" t="s">
        <v>94</v>
      </c>
      <c r="W32" s="34" t="s">
        <v>52</v>
      </c>
      <c r="X32" s="34" t="s">
        <v>52</v>
      </c>
      <c r="Y32" s="34" t="s">
        <v>80</v>
      </c>
      <c r="Z32" s="34" t="s">
        <v>60</v>
      </c>
      <c r="AA32" s="34" t="s">
        <v>61</v>
      </c>
      <c r="AB32" s="34" t="s">
        <v>61</v>
      </c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4" t="s">
        <v>52</v>
      </c>
      <c r="BA32" s="34" t="s">
        <v>52</v>
      </c>
      <c r="BB32" s="35"/>
      <c r="BC32" s="34" t="s">
        <v>95</v>
      </c>
      <c r="BD32" s="35">
        <v>15</v>
      </c>
      <c r="BF32" s="40"/>
      <c r="BG32" s="39"/>
      <c r="BH32" s="40"/>
      <c r="BI32" s="37"/>
      <c r="BJ32" s="25"/>
      <c r="BK32" s="41"/>
    </row>
    <row r="33" spans="1:63" s="28" customFormat="1" ht="30" customHeight="1" x14ac:dyDescent="0.3">
      <c r="A33" s="37" t="str">
        <f t="shared" si="1"/>
        <v>0102  가  설  공  사</v>
      </c>
      <c r="B33" s="37" t="s">
        <v>3509</v>
      </c>
      <c r="C33" s="37" t="s">
        <v>3550</v>
      </c>
      <c r="D33" s="37"/>
      <c r="E33" s="37"/>
      <c r="F33" s="67" t="s">
        <v>3499</v>
      </c>
      <c r="G33" s="67"/>
      <c r="H33" s="30"/>
      <c r="I33" s="31" t="s">
        <v>96</v>
      </c>
      <c r="J33" s="31" t="s">
        <v>52</v>
      </c>
      <c r="K33" s="31" t="s">
        <v>69</v>
      </c>
      <c r="L33" s="32">
        <f>ROUNDUP((개요!E31/1000/0.3*0.9)+(1.8*5.4)*개요!F31,0)</f>
        <v>24</v>
      </c>
      <c r="M33" s="33">
        <f>TRUNC(일위대가목록!E13,0)</f>
        <v>7190</v>
      </c>
      <c r="N33" s="33">
        <f t="shared" si="2"/>
        <v>172560</v>
      </c>
      <c r="O33" s="33">
        <f>TRUNC(일위대가목록!F13,0)</f>
        <v>76460</v>
      </c>
      <c r="P33" s="33">
        <f t="shared" si="3"/>
        <v>1835040</v>
      </c>
      <c r="Q33" s="33">
        <f>TRUNC(일위대가목록!G13,0)</f>
        <v>1529</v>
      </c>
      <c r="R33" s="33">
        <f t="shared" si="4"/>
        <v>36696</v>
      </c>
      <c r="S33" s="33">
        <f t="shared" si="5"/>
        <v>85179</v>
      </c>
      <c r="T33" s="33">
        <f t="shared" si="6"/>
        <v>2044296</v>
      </c>
      <c r="U33" s="31"/>
      <c r="V33" s="34" t="s">
        <v>97</v>
      </c>
      <c r="W33" s="34" t="s">
        <v>52</v>
      </c>
      <c r="X33" s="34" t="s">
        <v>52</v>
      </c>
      <c r="Y33" s="34" t="s">
        <v>80</v>
      </c>
      <c r="Z33" s="34" t="s">
        <v>60</v>
      </c>
      <c r="AA33" s="34" t="s">
        <v>61</v>
      </c>
      <c r="AB33" s="34" t="s">
        <v>61</v>
      </c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4" t="s">
        <v>52</v>
      </c>
      <c r="BA33" s="34" t="s">
        <v>52</v>
      </c>
      <c r="BB33" s="35"/>
      <c r="BC33" s="34" t="s">
        <v>98</v>
      </c>
      <c r="BD33" s="35">
        <v>16</v>
      </c>
      <c r="BF33" s="40"/>
      <c r="BG33" s="39"/>
      <c r="BH33" s="40"/>
      <c r="BI33" s="37"/>
      <c r="BJ33" s="25"/>
      <c r="BK33" s="41"/>
    </row>
    <row r="34" spans="1:63" s="28" customFormat="1" ht="30" customHeight="1" x14ac:dyDescent="0.3">
      <c r="A34" s="37" t="str">
        <f t="shared" si="1"/>
        <v>0102  가  설  공  사</v>
      </c>
      <c r="B34" s="37" t="s">
        <v>3509</v>
      </c>
      <c r="C34" s="37" t="s">
        <v>3550</v>
      </c>
      <c r="D34" s="37"/>
      <c r="E34" s="37"/>
      <c r="F34" s="67" t="s">
        <v>3503</v>
      </c>
      <c r="G34" s="67"/>
      <c r="H34" s="30"/>
      <c r="I34" s="31" t="s">
        <v>99</v>
      </c>
      <c r="J34" s="31" t="s">
        <v>100</v>
      </c>
      <c r="K34" s="31" t="s">
        <v>101</v>
      </c>
      <c r="L34" s="32">
        <f>ROUNDUP(개요!D11/200,0)</f>
        <v>19</v>
      </c>
      <c r="M34" s="33">
        <f>TRUNC(일위대가목록!E14,0)</f>
        <v>12912</v>
      </c>
      <c r="N34" s="33">
        <f t="shared" si="2"/>
        <v>245328</v>
      </c>
      <c r="O34" s="33">
        <f>TRUNC(일위대가목록!F14,0)</f>
        <v>78672</v>
      </c>
      <c r="P34" s="33">
        <f t="shared" si="3"/>
        <v>1494768</v>
      </c>
      <c r="Q34" s="33">
        <f>TRUNC(일위대가목록!G14,0)</f>
        <v>0</v>
      </c>
      <c r="R34" s="33">
        <f t="shared" si="4"/>
        <v>0</v>
      </c>
      <c r="S34" s="33">
        <f t="shared" si="5"/>
        <v>91584</v>
      </c>
      <c r="T34" s="33">
        <f t="shared" si="6"/>
        <v>1740096</v>
      </c>
      <c r="U34" s="31"/>
      <c r="V34" s="34" t="s">
        <v>102</v>
      </c>
      <c r="W34" s="34" t="s">
        <v>52</v>
      </c>
      <c r="X34" s="34" t="s">
        <v>52</v>
      </c>
      <c r="Y34" s="34" t="s">
        <v>80</v>
      </c>
      <c r="Z34" s="34" t="s">
        <v>60</v>
      </c>
      <c r="AA34" s="34" t="s">
        <v>61</v>
      </c>
      <c r="AB34" s="34" t="s">
        <v>61</v>
      </c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4" t="s">
        <v>52</v>
      </c>
      <c r="BA34" s="34" t="s">
        <v>52</v>
      </c>
      <c r="BB34" s="35"/>
      <c r="BC34" s="34" t="s">
        <v>103</v>
      </c>
      <c r="BD34" s="35">
        <v>17</v>
      </c>
      <c r="BF34" s="40"/>
      <c r="BG34" s="39"/>
      <c r="BH34" s="40"/>
      <c r="BI34" s="37"/>
      <c r="BJ34" s="25"/>
      <c r="BK34" s="41"/>
    </row>
    <row r="35" spans="1:63" s="28" customFormat="1" ht="30" customHeight="1" x14ac:dyDescent="0.3">
      <c r="A35" s="37" t="str">
        <f t="shared" si="1"/>
        <v>0102  가  설  공  사</v>
      </c>
      <c r="B35" s="37" t="s">
        <v>3509</v>
      </c>
      <c r="C35" s="37" t="s">
        <v>3550</v>
      </c>
      <c r="D35" s="37"/>
      <c r="E35" s="37"/>
      <c r="F35" s="67" t="s">
        <v>3552</v>
      </c>
      <c r="G35" s="67"/>
      <c r="H35" s="30"/>
      <c r="I35" s="31" t="s">
        <v>99</v>
      </c>
      <c r="J35" s="31" t="s">
        <v>104</v>
      </c>
      <c r="K35" s="31" t="s">
        <v>101</v>
      </c>
      <c r="L35" s="32">
        <f>ROUNDUP(개요!D10/200,0)</f>
        <v>9</v>
      </c>
      <c r="M35" s="33">
        <f>TRUNC(일위대가목록!E15,0)</f>
        <v>20066</v>
      </c>
      <c r="N35" s="33">
        <f t="shared" si="2"/>
        <v>180594</v>
      </c>
      <c r="O35" s="33">
        <f>TRUNC(일위대가목록!F15,0)</f>
        <v>130469</v>
      </c>
      <c r="P35" s="33">
        <f t="shared" si="3"/>
        <v>1174221</v>
      </c>
      <c r="Q35" s="33">
        <f>TRUNC(일위대가목록!G15,0)</f>
        <v>0</v>
      </c>
      <c r="R35" s="33">
        <f t="shared" si="4"/>
        <v>0</v>
      </c>
      <c r="S35" s="33">
        <f t="shared" si="5"/>
        <v>150535</v>
      </c>
      <c r="T35" s="33">
        <f t="shared" si="6"/>
        <v>1354815</v>
      </c>
      <c r="U35" s="31"/>
      <c r="V35" s="34" t="s">
        <v>105</v>
      </c>
      <c r="W35" s="34" t="s">
        <v>52</v>
      </c>
      <c r="X35" s="34" t="s">
        <v>52</v>
      </c>
      <c r="Y35" s="34" t="s">
        <v>80</v>
      </c>
      <c r="Z35" s="34" t="s">
        <v>60</v>
      </c>
      <c r="AA35" s="34" t="s">
        <v>61</v>
      </c>
      <c r="AB35" s="34" t="s">
        <v>61</v>
      </c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4" t="s">
        <v>52</v>
      </c>
      <c r="BA35" s="34" t="s">
        <v>52</v>
      </c>
      <c r="BB35" s="35"/>
      <c r="BC35" s="34" t="s">
        <v>106</v>
      </c>
      <c r="BD35" s="35">
        <v>18</v>
      </c>
      <c r="BF35" s="40"/>
      <c r="BG35" s="39"/>
      <c r="BH35" s="40"/>
      <c r="BI35" s="37"/>
      <c r="BJ35" s="25"/>
      <c r="BK35" s="41"/>
    </row>
    <row r="36" spans="1:63" s="28" customFormat="1" ht="30" customHeight="1" x14ac:dyDescent="0.3">
      <c r="A36" s="37" t="str">
        <f t="shared" si="1"/>
        <v>0102  가  설  공  사</v>
      </c>
      <c r="B36" s="37" t="s">
        <v>3509</v>
      </c>
      <c r="C36" s="37" t="s">
        <v>3550</v>
      </c>
      <c r="D36" s="37"/>
      <c r="E36" s="37"/>
      <c r="F36" s="67" t="s">
        <v>3493</v>
      </c>
      <c r="G36" s="67" t="s">
        <v>3496</v>
      </c>
      <c r="H36" s="30"/>
      <c r="I36" s="31" t="s">
        <v>107</v>
      </c>
      <c r="J36" s="31" t="s">
        <v>108</v>
      </c>
      <c r="K36" s="31" t="s">
        <v>69</v>
      </c>
      <c r="L36" s="32">
        <f>ROUNDUP(개요!D4+개요!D12,0)</f>
        <v>5954</v>
      </c>
      <c r="M36" s="33">
        <f>TRUNC(일위대가목록!E16,0)</f>
        <v>0</v>
      </c>
      <c r="N36" s="33">
        <f t="shared" si="2"/>
        <v>0</v>
      </c>
      <c r="O36" s="33">
        <f>TRUNC(일위대가목록!F16,0)</f>
        <v>555</v>
      </c>
      <c r="P36" s="33">
        <f t="shared" si="3"/>
        <v>3304470</v>
      </c>
      <c r="Q36" s="33">
        <f>TRUNC(일위대가목록!G16,0)</f>
        <v>0</v>
      </c>
      <c r="R36" s="33">
        <f t="shared" si="4"/>
        <v>0</v>
      </c>
      <c r="S36" s="33">
        <f t="shared" si="5"/>
        <v>555</v>
      </c>
      <c r="T36" s="33">
        <f t="shared" si="6"/>
        <v>3304470</v>
      </c>
      <c r="U36" s="31"/>
      <c r="V36" s="34" t="s">
        <v>109</v>
      </c>
      <c r="W36" s="34" t="s">
        <v>52</v>
      </c>
      <c r="X36" s="34" t="s">
        <v>52</v>
      </c>
      <c r="Y36" s="34" t="s">
        <v>80</v>
      </c>
      <c r="Z36" s="34" t="s">
        <v>60</v>
      </c>
      <c r="AA36" s="34" t="s">
        <v>61</v>
      </c>
      <c r="AB36" s="34" t="s">
        <v>61</v>
      </c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4" t="s">
        <v>52</v>
      </c>
      <c r="BA36" s="34" t="s">
        <v>52</v>
      </c>
      <c r="BB36" s="35"/>
      <c r="BC36" s="34" t="s">
        <v>110</v>
      </c>
      <c r="BD36" s="35">
        <v>19</v>
      </c>
      <c r="BF36" s="40"/>
      <c r="BG36" s="39"/>
      <c r="BH36" s="40"/>
      <c r="BI36" s="37"/>
      <c r="BJ36" s="25"/>
      <c r="BK36" s="41"/>
    </row>
    <row r="37" spans="1:63" s="28" customFormat="1" ht="30" customHeight="1" x14ac:dyDescent="0.3">
      <c r="A37" s="37" t="str">
        <f t="shared" si="1"/>
        <v>0102  가  설  공  사</v>
      </c>
      <c r="B37" s="37" t="s">
        <v>3509</v>
      </c>
      <c r="C37" s="37" t="s">
        <v>3550</v>
      </c>
      <c r="D37" s="37"/>
      <c r="E37" s="37"/>
      <c r="F37" s="67" t="s">
        <v>3484</v>
      </c>
      <c r="G37" s="67"/>
      <c r="H37" s="30"/>
      <c r="I37" s="31" t="s">
        <v>111</v>
      </c>
      <c r="J37" s="31" t="s">
        <v>112</v>
      </c>
      <c r="K37" s="31" t="s">
        <v>69</v>
      </c>
      <c r="L37" s="32">
        <f>ROUNDUP(940*개요!D12/개요!C12,0)</f>
        <v>931</v>
      </c>
      <c r="M37" s="33">
        <f>TRUNC(일위대가목록!E17,0)</f>
        <v>915</v>
      </c>
      <c r="N37" s="33">
        <f t="shared" si="2"/>
        <v>851865</v>
      </c>
      <c r="O37" s="33">
        <f>TRUNC(일위대가목록!F17,0)</f>
        <v>1389</v>
      </c>
      <c r="P37" s="33">
        <f t="shared" si="3"/>
        <v>1293159</v>
      </c>
      <c r="Q37" s="33">
        <f>TRUNC(일위대가목록!G17,0)</f>
        <v>0</v>
      </c>
      <c r="R37" s="33">
        <f t="shared" si="4"/>
        <v>0</v>
      </c>
      <c r="S37" s="33">
        <f t="shared" si="5"/>
        <v>2304</v>
      </c>
      <c r="T37" s="33">
        <f t="shared" si="6"/>
        <v>2145024</v>
      </c>
      <c r="U37" s="31"/>
      <c r="V37" s="34" t="s">
        <v>113</v>
      </c>
      <c r="W37" s="34" t="s">
        <v>52</v>
      </c>
      <c r="X37" s="34" t="s">
        <v>52</v>
      </c>
      <c r="Y37" s="34" t="s">
        <v>80</v>
      </c>
      <c r="Z37" s="34" t="s">
        <v>60</v>
      </c>
      <c r="AA37" s="34" t="s">
        <v>61</v>
      </c>
      <c r="AB37" s="34" t="s">
        <v>61</v>
      </c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4" t="s">
        <v>52</v>
      </c>
      <c r="BA37" s="34" t="s">
        <v>52</v>
      </c>
      <c r="BB37" s="35"/>
      <c r="BC37" s="34" t="s">
        <v>114</v>
      </c>
      <c r="BD37" s="35">
        <v>20</v>
      </c>
      <c r="BF37" s="40"/>
      <c r="BG37" s="39"/>
      <c r="BH37" s="40"/>
      <c r="BI37" s="37"/>
      <c r="BJ37" s="25"/>
      <c r="BK37" s="41"/>
    </row>
    <row r="38" spans="1:63" s="28" customFormat="1" ht="30" customHeight="1" x14ac:dyDescent="0.3">
      <c r="A38" s="37" t="str">
        <f t="shared" si="1"/>
        <v>0102  가  설  공  사</v>
      </c>
      <c r="B38" s="37" t="s">
        <v>3509</v>
      </c>
      <c r="C38" s="37" t="s">
        <v>3550</v>
      </c>
      <c r="D38" s="37"/>
      <c r="E38" s="37"/>
      <c r="F38" s="67" t="s">
        <v>3484</v>
      </c>
      <c r="G38" s="67"/>
      <c r="H38" s="30"/>
      <c r="I38" s="31" t="s">
        <v>115</v>
      </c>
      <c r="J38" s="31" t="s">
        <v>116</v>
      </c>
      <c r="K38" s="31" t="s">
        <v>69</v>
      </c>
      <c r="L38" s="32">
        <f>ROUNDUP(186*개요!D12/개요!C12,0)</f>
        <v>185</v>
      </c>
      <c r="M38" s="33">
        <f>TRUNC(일위대가목록!E18,0)</f>
        <v>0</v>
      </c>
      <c r="N38" s="33">
        <f t="shared" si="2"/>
        <v>0</v>
      </c>
      <c r="O38" s="33">
        <f>TRUNC(일위대가목록!F18,0)</f>
        <v>277</v>
      </c>
      <c r="P38" s="33">
        <f t="shared" si="3"/>
        <v>51245</v>
      </c>
      <c r="Q38" s="33">
        <f>TRUNC(일위대가목록!G18,0)</f>
        <v>0</v>
      </c>
      <c r="R38" s="33">
        <f t="shared" si="4"/>
        <v>0</v>
      </c>
      <c r="S38" s="33">
        <f t="shared" si="5"/>
        <v>277</v>
      </c>
      <c r="T38" s="33">
        <f t="shared" si="6"/>
        <v>51245</v>
      </c>
      <c r="U38" s="31"/>
      <c r="V38" s="34" t="s">
        <v>117</v>
      </c>
      <c r="W38" s="34" t="s">
        <v>52</v>
      </c>
      <c r="X38" s="34" t="s">
        <v>52</v>
      </c>
      <c r="Y38" s="34" t="s">
        <v>80</v>
      </c>
      <c r="Z38" s="34" t="s">
        <v>60</v>
      </c>
      <c r="AA38" s="34" t="s">
        <v>61</v>
      </c>
      <c r="AB38" s="34" t="s">
        <v>61</v>
      </c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4" t="s">
        <v>52</v>
      </c>
      <c r="BA38" s="34" t="s">
        <v>52</v>
      </c>
      <c r="BB38" s="35"/>
      <c r="BC38" s="34" t="s">
        <v>118</v>
      </c>
      <c r="BD38" s="35">
        <v>21</v>
      </c>
      <c r="BF38" s="40"/>
      <c r="BG38" s="39"/>
      <c r="BH38" s="40"/>
      <c r="BI38" s="37"/>
      <c r="BJ38" s="25"/>
      <c r="BK38" s="41"/>
    </row>
    <row r="39" spans="1:63" s="28" customFormat="1" ht="30" customHeight="1" x14ac:dyDescent="0.3">
      <c r="A39" s="37" t="str">
        <f t="shared" si="1"/>
        <v>0102  가  설  공  사</v>
      </c>
      <c r="B39" s="37" t="s">
        <v>3509</v>
      </c>
      <c r="C39" s="37" t="s">
        <v>3550</v>
      </c>
      <c r="D39" s="37"/>
      <c r="E39" s="37"/>
      <c r="F39" s="67" t="s">
        <v>3484</v>
      </c>
      <c r="G39" s="67"/>
      <c r="H39" s="30"/>
      <c r="I39" s="31" t="s">
        <v>119</v>
      </c>
      <c r="J39" s="31" t="s">
        <v>120</v>
      </c>
      <c r="K39" s="31" t="s">
        <v>69</v>
      </c>
      <c r="L39" s="32">
        <f>ROUNDUP(개요!D12,0)</f>
        <v>5339</v>
      </c>
      <c r="M39" s="33">
        <f>TRUNC(일위대가목록!E19,0)</f>
        <v>0</v>
      </c>
      <c r="N39" s="33">
        <f t="shared" si="2"/>
        <v>0</v>
      </c>
      <c r="O39" s="33">
        <f>TRUNC(일위대가목록!F19,0)</f>
        <v>20848</v>
      </c>
      <c r="P39" s="33">
        <f t="shared" si="3"/>
        <v>111307472</v>
      </c>
      <c r="Q39" s="33">
        <f>TRUNC(일위대가목록!G19,0)</f>
        <v>0</v>
      </c>
      <c r="R39" s="33">
        <f t="shared" si="4"/>
        <v>0</v>
      </c>
      <c r="S39" s="33">
        <f t="shared" si="5"/>
        <v>20848</v>
      </c>
      <c r="T39" s="33">
        <f t="shared" si="6"/>
        <v>111307472</v>
      </c>
      <c r="U39" s="31"/>
      <c r="V39" s="34" t="s">
        <v>121</v>
      </c>
      <c r="W39" s="34" t="s">
        <v>52</v>
      </c>
      <c r="X39" s="34" t="s">
        <v>52</v>
      </c>
      <c r="Y39" s="34" t="s">
        <v>80</v>
      </c>
      <c r="Z39" s="34" t="s">
        <v>60</v>
      </c>
      <c r="AA39" s="34" t="s">
        <v>61</v>
      </c>
      <c r="AB39" s="34" t="s">
        <v>61</v>
      </c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4" t="s">
        <v>52</v>
      </c>
      <c r="BA39" s="34" t="s">
        <v>52</v>
      </c>
      <c r="BB39" s="35"/>
      <c r="BC39" s="34" t="s">
        <v>122</v>
      </c>
      <c r="BD39" s="35">
        <v>22</v>
      </c>
      <c r="BF39" s="40"/>
      <c r="BG39" s="39"/>
      <c r="BH39" s="40"/>
      <c r="BI39" s="37"/>
      <c r="BJ39" s="25"/>
      <c r="BK39" s="41"/>
    </row>
    <row r="40" spans="1:63" s="28" customFormat="1" ht="30" customHeight="1" x14ac:dyDescent="0.3">
      <c r="A40" s="37" t="str">
        <f t="shared" si="1"/>
        <v>0102  가  설  공  사</v>
      </c>
      <c r="B40" s="37" t="s">
        <v>3509</v>
      </c>
      <c r="C40" s="37" t="s">
        <v>3550</v>
      </c>
      <c r="D40" s="37"/>
      <c r="E40" s="37"/>
      <c r="F40" s="67" t="s">
        <v>3484</v>
      </c>
      <c r="G40" s="67"/>
      <c r="H40" s="30"/>
      <c r="I40" s="31" t="s">
        <v>123</v>
      </c>
      <c r="J40" s="31" t="s">
        <v>52</v>
      </c>
      <c r="K40" s="31" t="s">
        <v>69</v>
      </c>
      <c r="L40" s="32">
        <f>ROUNDUP(개요!D12,0)</f>
        <v>5339</v>
      </c>
      <c r="M40" s="33">
        <f>TRUNC(일위대가목록!E20,0)</f>
        <v>0</v>
      </c>
      <c r="N40" s="33">
        <f t="shared" si="2"/>
        <v>0</v>
      </c>
      <c r="O40" s="33">
        <f>TRUNC(일위대가목록!F20,0)</f>
        <v>3703</v>
      </c>
      <c r="P40" s="33">
        <f t="shared" si="3"/>
        <v>19770317</v>
      </c>
      <c r="Q40" s="33">
        <f>TRUNC(일위대가목록!G20,0)</f>
        <v>0</v>
      </c>
      <c r="R40" s="33">
        <f t="shared" si="4"/>
        <v>0</v>
      </c>
      <c r="S40" s="33">
        <f t="shared" si="5"/>
        <v>3703</v>
      </c>
      <c r="T40" s="33">
        <f t="shared" si="6"/>
        <v>19770317</v>
      </c>
      <c r="U40" s="31"/>
      <c r="V40" s="34" t="s">
        <v>124</v>
      </c>
      <c r="W40" s="34" t="s">
        <v>52</v>
      </c>
      <c r="X40" s="34" t="s">
        <v>52</v>
      </c>
      <c r="Y40" s="34" t="s">
        <v>80</v>
      </c>
      <c r="Z40" s="34" t="s">
        <v>60</v>
      </c>
      <c r="AA40" s="34" t="s">
        <v>61</v>
      </c>
      <c r="AB40" s="34" t="s">
        <v>61</v>
      </c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4" t="s">
        <v>52</v>
      </c>
      <c r="BA40" s="34" t="s">
        <v>52</v>
      </c>
      <c r="BB40" s="35"/>
      <c r="BC40" s="34" t="s">
        <v>125</v>
      </c>
      <c r="BD40" s="35">
        <v>23</v>
      </c>
      <c r="BF40" s="40"/>
      <c r="BG40" s="39"/>
      <c r="BH40" s="40"/>
      <c r="BI40" s="37"/>
      <c r="BJ40" s="25"/>
      <c r="BK40" s="41"/>
    </row>
    <row r="41" spans="1:63" ht="30" customHeight="1" x14ac:dyDescent="0.3">
      <c r="A41" s="26" t="str">
        <f t="shared" si="1"/>
        <v>0102  가  설  공  사</v>
      </c>
      <c r="B41" s="26"/>
      <c r="C41" s="26"/>
      <c r="D41" s="26"/>
      <c r="E41" s="26"/>
      <c r="F41" s="66"/>
      <c r="G41" s="66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BF41" s="38"/>
      <c r="BG41" s="39"/>
      <c r="BH41" s="38"/>
      <c r="BI41" s="26"/>
      <c r="BJ41" s="25"/>
      <c r="BK41" s="44"/>
    </row>
    <row r="42" spans="1:63" ht="30" customHeight="1" x14ac:dyDescent="0.3">
      <c r="A42" s="26" t="str">
        <f t="shared" si="1"/>
        <v>0102  가  설  공  사</v>
      </c>
      <c r="B42" s="26"/>
      <c r="C42" s="26"/>
      <c r="D42" s="26"/>
      <c r="E42" s="26"/>
      <c r="F42" s="66"/>
      <c r="G42" s="66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BF42" s="38"/>
      <c r="BG42" s="39"/>
      <c r="BH42" s="38"/>
      <c r="BI42" s="26"/>
      <c r="BJ42" s="25"/>
      <c r="BK42" s="44"/>
    </row>
    <row r="43" spans="1:63" ht="30" customHeight="1" x14ac:dyDescent="0.3">
      <c r="A43" s="26" t="str">
        <f t="shared" si="1"/>
        <v>0102  가  설  공  사</v>
      </c>
      <c r="B43" s="26"/>
      <c r="C43" s="26"/>
      <c r="D43" s="26"/>
      <c r="E43" s="26"/>
      <c r="F43" s="66"/>
      <c r="G43" s="66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BF43" s="38"/>
      <c r="BG43" s="39"/>
      <c r="BH43" s="38"/>
      <c r="BI43" s="26"/>
      <c r="BJ43" s="25"/>
      <c r="BK43" s="44"/>
    </row>
    <row r="44" spans="1:63" ht="30" customHeight="1" x14ac:dyDescent="0.3">
      <c r="A44" s="26" t="str">
        <f t="shared" si="1"/>
        <v>0102  가  설  공  사</v>
      </c>
      <c r="B44" s="26"/>
      <c r="C44" s="26"/>
      <c r="D44" s="26"/>
      <c r="E44" s="26"/>
      <c r="F44" s="66"/>
      <c r="G44" s="66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BF44" s="38"/>
      <c r="BG44" s="39"/>
      <c r="BH44" s="38"/>
      <c r="BI44" s="26"/>
      <c r="BJ44" s="25"/>
      <c r="BK44" s="44"/>
    </row>
    <row r="45" spans="1:63" ht="30" customHeight="1" x14ac:dyDescent="0.3">
      <c r="A45" s="26" t="str">
        <f t="shared" si="1"/>
        <v>0102  가  설  공  사</v>
      </c>
      <c r="B45" s="26"/>
      <c r="C45" s="26"/>
      <c r="D45" s="26"/>
      <c r="E45" s="26"/>
      <c r="F45" s="66"/>
      <c r="G45" s="66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BF45" s="38"/>
      <c r="BG45" s="39"/>
      <c r="BH45" s="38"/>
      <c r="BI45" s="26"/>
      <c r="BJ45" s="25"/>
      <c r="BK45" s="44"/>
    </row>
    <row r="46" spans="1:63" ht="30" customHeight="1" x14ac:dyDescent="0.3">
      <c r="A46" s="26" t="str">
        <f t="shared" si="1"/>
        <v>0102  가  설  공  사</v>
      </c>
      <c r="B46" s="26"/>
      <c r="C46" s="26"/>
      <c r="D46" s="26"/>
      <c r="E46" s="26"/>
      <c r="F46" s="66"/>
      <c r="G46" s="66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BF46" s="38"/>
      <c r="BG46" s="39"/>
      <c r="BH46" s="38"/>
      <c r="BI46" s="26"/>
      <c r="BJ46" s="25"/>
      <c r="BK46" s="44"/>
    </row>
    <row r="47" spans="1:63" ht="30" customHeight="1" x14ac:dyDescent="0.3">
      <c r="A47" s="26" t="str">
        <f t="shared" si="1"/>
        <v>0102  가  설  공  사</v>
      </c>
      <c r="B47" s="26"/>
      <c r="C47" s="26"/>
      <c r="D47" s="26"/>
      <c r="E47" s="26"/>
      <c r="F47" s="66"/>
      <c r="G47" s="66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BF47" s="38"/>
      <c r="BG47" s="39"/>
      <c r="BH47" s="38"/>
      <c r="BI47" s="26"/>
      <c r="BJ47" s="25"/>
      <c r="BK47" s="44"/>
    </row>
    <row r="48" spans="1:63" ht="30" customHeight="1" x14ac:dyDescent="0.3">
      <c r="A48" s="26" t="str">
        <f t="shared" si="1"/>
        <v>0102  가  설  공  사</v>
      </c>
      <c r="B48" s="26"/>
      <c r="C48" s="26"/>
      <c r="D48" s="26"/>
      <c r="E48" s="26"/>
      <c r="F48" s="66"/>
      <c r="G48" s="66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BF48" s="38"/>
      <c r="BG48" s="39"/>
      <c r="BH48" s="38"/>
      <c r="BI48" s="26"/>
      <c r="BJ48" s="25"/>
      <c r="BK48" s="44"/>
    </row>
    <row r="49" spans="1:63" ht="30" customHeight="1" x14ac:dyDescent="0.3">
      <c r="A49" s="26" t="str">
        <f t="shared" si="1"/>
        <v>0102  가  설  공  사</v>
      </c>
      <c r="B49" s="26"/>
      <c r="C49" s="26"/>
      <c r="D49" s="26"/>
      <c r="E49" s="26"/>
      <c r="F49" s="66"/>
      <c r="G49" s="66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BF49" s="38"/>
      <c r="BG49" s="39"/>
      <c r="BH49" s="38"/>
      <c r="BI49" s="26"/>
      <c r="BJ49" s="25"/>
      <c r="BK49" s="44"/>
    </row>
    <row r="50" spans="1:63" ht="30" customHeight="1" x14ac:dyDescent="0.3">
      <c r="A50" s="26" t="str">
        <f t="shared" si="1"/>
        <v>0102  가  설  공  사</v>
      </c>
      <c r="B50" s="26"/>
      <c r="C50" s="26"/>
      <c r="D50" s="26"/>
      <c r="E50" s="26"/>
      <c r="F50" s="66"/>
      <c r="G50" s="6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BF50" s="38"/>
      <c r="BG50" s="39"/>
      <c r="BH50" s="38"/>
      <c r="BI50" s="26"/>
      <c r="BJ50" s="25"/>
      <c r="BK50" s="44"/>
    </row>
    <row r="51" spans="1:63" ht="30" customHeight="1" x14ac:dyDescent="0.3">
      <c r="A51" s="26" t="str">
        <f t="shared" si="1"/>
        <v>0102  가  설  공  사</v>
      </c>
      <c r="B51" s="26"/>
      <c r="C51" s="26"/>
      <c r="D51" s="26"/>
      <c r="E51" s="26"/>
      <c r="F51" s="66"/>
      <c r="G51" s="66"/>
      <c r="I51" s="8" t="s">
        <v>78</v>
      </c>
      <c r="J51" s="9"/>
      <c r="K51" s="9"/>
      <c r="L51" s="9"/>
      <c r="M51" s="9"/>
      <c r="N51" s="11">
        <f>SUM(N29:N50)</f>
        <v>135951033</v>
      </c>
      <c r="O51" s="9"/>
      <c r="P51" s="11">
        <f>SUM(P29:P50)</f>
        <v>457860157</v>
      </c>
      <c r="Q51" s="9"/>
      <c r="R51" s="11">
        <f>SUM(R29:R50)</f>
        <v>9882876</v>
      </c>
      <c r="S51" s="9"/>
      <c r="T51" s="11">
        <f>SUM(T29:T50)</f>
        <v>603694066</v>
      </c>
      <c r="U51" s="9"/>
      <c r="V51" t="s">
        <v>79</v>
      </c>
      <c r="BF51" s="38"/>
      <c r="BG51" s="39"/>
      <c r="BH51" s="38"/>
      <c r="BI51" s="26"/>
      <c r="BJ51" s="25"/>
      <c r="BK51" s="44"/>
    </row>
    <row r="52" spans="1:63" ht="30" customHeight="1" x14ac:dyDescent="0.3">
      <c r="A52" s="26" t="str">
        <f>+I52</f>
        <v>0103  철근콘크리트공사</v>
      </c>
      <c r="B52" s="26"/>
      <c r="C52" s="26"/>
      <c r="D52" s="26"/>
      <c r="E52" s="26"/>
      <c r="F52" s="66"/>
      <c r="G52" s="66"/>
      <c r="I52" s="8" t="s">
        <v>126</v>
      </c>
      <c r="J52" s="8" t="s">
        <v>52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3"/>
      <c r="W52" s="3"/>
      <c r="X52" s="3"/>
      <c r="Y52" s="2" t="s">
        <v>127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F52" s="38"/>
      <c r="BG52" s="39"/>
      <c r="BH52" s="38"/>
      <c r="BI52" s="26"/>
      <c r="BJ52" s="25"/>
      <c r="BK52" s="44"/>
    </row>
    <row r="53" spans="1:63" ht="30" customHeight="1" x14ac:dyDescent="0.3">
      <c r="A53" s="26" t="str">
        <f t="shared" si="1"/>
        <v>0103  철근콘크리트공사</v>
      </c>
      <c r="B53" s="26"/>
      <c r="C53" s="26"/>
      <c r="D53" s="26"/>
      <c r="E53" s="26"/>
      <c r="F53" s="66"/>
      <c r="G53" s="66"/>
      <c r="I53" s="8" t="s">
        <v>128</v>
      </c>
      <c r="J53" s="8" t="s">
        <v>52</v>
      </c>
      <c r="K53" s="8" t="s">
        <v>52</v>
      </c>
      <c r="L53" s="9"/>
      <c r="M53" s="11">
        <f>TRUNC(단가대비표!O259,0)</f>
        <v>0</v>
      </c>
      <c r="N53" s="11">
        <f t="shared" ref="N53:N88" si="7">TRUNC(M53*L53, 0)</f>
        <v>0</v>
      </c>
      <c r="O53" s="11">
        <f>TRUNC(단가대비표!P259,0)</f>
        <v>0</v>
      </c>
      <c r="P53" s="11">
        <f t="shared" ref="P53:P88" si="8">TRUNC(O53*L53, 0)</f>
        <v>0</v>
      </c>
      <c r="Q53" s="11">
        <f>TRUNC(단가대비표!V259,0)</f>
        <v>0</v>
      </c>
      <c r="R53" s="11">
        <f t="shared" ref="R53:R88" si="9">TRUNC(Q53*L53, 0)</f>
        <v>0</v>
      </c>
      <c r="S53" s="11">
        <f t="shared" ref="S53:S88" si="10">TRUNC(M53+O53+Q53, 0)</f>
        <v>0</v>
      </c>
      <c r="T53" s="11">
        <f t="shared" ref="T53:T88" si="11">TRUNC(N53+P53+R53, 0)</f>
        <v>0</v>
      </c>
      <c r="U53" s="8"/>
      <c r="V53" s="2" t="s">
        <v>129</v>
      </c>
      <c r="W53" s="2" t="s">
        <v>52</v>
      </c>
      <c r="X53" s="2" t="s">
        <v>52</v>
      </c>
      <c r="Y53" s="2" t="s">
        <v>127</v>
      </c>
      <c r="Z53" s="2" t="s">
        <v>61</v>
      </c>
      <c r="AA53" s="2" t="s">
        <v>61</v>
      </c>
      <c r="AB53" s="2" t="s">
        <v>60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2" t="s">
        <v>52</v>
      </c>
      <c r="BA53" s="2" t="s">
        <v>52</v>
      </c>
      <c r="BB53" s="3"/>
      <c r="BC53" s="2" t="s">
        <v>130</v>
      </c>
      <c r="BD53" s="3">
        <v>27</v>
      </c>
      <c r="BF53" s="38"/>
      <c r="BG53" s="39"/>
      <c r="BH53" s="38"/>
      <c r="BI53" s="26"/>
      <c r="BJ53" s="25"/>
      <c r="BK53" s="44"/>
    </row>
    <row r="54" spans="1:63" ht="30" customHeight="1" x14ac:dyDescent="0.3">
      <c r="A54" s="26" t="str">
        <f t="shared" si="1"/>
        <v>0103  철근콘크리트공사</v>
      </c>
      <c r="B54" s="26" t="s">
        <v>3512</v>
      </c>
      <c r="C54" s="26" t="s">
        <v>3545</v>
      </c>
      <c r="D54" s="26"/>
      <c r="E54" s="26"/>
      <c r="F54" s="66"/>
      <c r="G54" s="66"/>
      <c r="I54" s="315" t="s">
        <v>131</v>
      </c>
      <c r="J54" s="315" t="s">
        <v>132</v>
      </c>
      <c r="K54" s="315" t="s">
        <v>133</v>
      </c>
      <c r="L54" s="318">
        <f>개요!A77*개요!L50</f>
        <v>52.136099999999992</v>
      </c>
      <c r="M54" s="317">
        <f>TRUNC(단가대비표!O60,0)</f>
        <v>60984</v>
      </c>
      <c r="N54" s="317">
        <f t="shared" si="7"/>
        <v>3179467</v>
      </c>
      <c r="O54" s="317">
        <f>TRUNC(단가대비표!P60,0)</f>
        <v>0</v>
      </c>
      <c r="P54" s="317">
        <f t="shared" si="8"/>
        <v>0</v>
      </c>
      <c r="Q54" s="317">
        <f>TRUNC(단가대비표!V60,0)</f>
        <v>0</v>
      </c>
      <c r="R54" s="317">
        <f t="shared" si="9"/>
        <v>0</v>
      </c>
      <c r="S54" s="317">
        <f t="shared" si="10"/>
        <v>60984</v>
      </c>
      <c r="T54" s="317">
        <f t="shared" si="11"/>
        <v>3179467</v>
      </c>
      <c r="U54" s="315"/>
      <c r="V54" s="2" t="s">
        <v>134</v>
      </c>
      <c r="W54" s="2" t="s">
        <v>52</v>
      </c>
      <c r="X54" s="2" t="s">
        <v>52</v>
      </c>
      <c r="Y54" s="2" t="s">
        <v>127</v>
      </c>
      <c r="Z54" s="2" t="s">
        <v>61</v>
      </c>
      <c r="AA54" s="2" t="s">
        <v>61</v>
      </c>
      <c r="AB54" s="2" t="s">
        <v>60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2" t="s">
        <v>52</v>
      </c>
      <c r="BA54" s="2" t="s">
        <v>52</v>
      </c>
      <c r="BB54" s="3"/>
      <c r="BC54" s="2" t="s">
        <v>135</v>
      </c>
      <c r="BD54" s="3">
        <v>28</v>
      </c>
      <c r="BF54" s="38"/>
      <c r="BG54" s="39"/>
      <c r="BH54" s="38"/>
      <c r="BI54" s="26"/>
      <c r="BJ54" s="25"/>
      <c r="BK54" s="44"/>
    </row>
    <row r="55" spans="1:63" s="28" customFormat="1" ht="30" customHeight="1" x14ac:dyDescent="0.3">
      <c r="A55" s="37" t="str">
        <f t="shared" si="1"/>
        <v>0103  철근콘크리트공사</v>
      </c>
      <c r="B55" s="37" t="s">
        <v>3511</v>
      </c>
      <c r="C55" s="37" t="s">
        <v>3545</v>
      </c>
      <c r="D55" s="37"/>
      <c r="E55" s="37"/>
      <c r="F55" s="67" t="s">
        <v>3501</v>
      </c>
      <c r="G55" s="67"/>
      <c r="H55" s="30"/>
      <c r="I55" s="31" t="s">
        <v>131</v>
      </c>
      <c r="J55" s="31" t="s">
        <v>136</v>
      </c>
      <c r="K55" s="31" t="s">
        <v>133</v>
      </c>
      <c r="L55" s="32">
        <f>ROUNDUP((BF55+BG55*개요!F27)*개요!D10/개요!C10,0)</f>
        <v>207</v>
      </c>
      <c r="M55" s="33">
        <f>TRUNC(단가대비표!O61,0)</f>
        <v>62045</v>
      </c>
      <c r="N55" s="33">
        <f t="shared" si="7"/>
        <v>12843315</v>
      </c>
      <c r="O55" s="33">
        <f>TRUNC(단가대비표!P61,0)</f>
        <v>0</v>
      </c>
      <c r="P55" s="33">
        <f t="shared" si="8"/>
        <v>0</v>
      </c>
      <c r="Q55" s="33">
        <f>TRUNC(단가대비표!V61,0)</f>
        <v>0</v>
      </c>
      <c r="R55" s="33">
        <f t="shared" si="9"/>
        <v>0</v>
      </c>
      <c r="S55" s="33">
        <f t="shared" si="10"/>
        <v>62045</v>
      </c>
      <c r="T55" s="33">
        <f t="shared" si="11"/>
        <v>12843315</v>
      </c>
      <c r="U55" s="31"/>
      <c r="V55" s="34" t="s">
        <v>137</v>
      </c>
      <c r="W55" s="34" t="s">
        <v>52</v>
      </c>
      <c r="X55" s="34" t="s">
        <v>52</v>
      </c>
      <c r="Y55" s="34" t="s">
        <v>127</v>
      </c>
      <c r="Z55" s="34" t="s">
        <v>61</v>
      </c>
      <c r="AA55" s="34" t="s">
        <v>61</v>
      </c>
      <c r="AB55" s="34" t="s">
        <v>60</v>
      </c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4" t="s">
        <v>52</v>
      </c>
      <c r="BA55" s="34" t="s">
        <v>52</v>
      </c>
      <c r="BB55" s="35"/>
      <c r="BC55" s="34" t="s">
        <v>138</v>
      </c>
      <c r="BD55" s="35">
        <v>29</v>
      </c>
      <c r="BF55" s="40">
        <v>131.90440000000001</v>
      </c>
      <c r="BG55" s="39">
        <v>74.867999999999995</v>
      </c>
      <c r="BH55" s="40"/>
      <c r="BI55" s="37"/>
      <c r="BJ55" s="25"/>
      <c r="BK55" s="41"/>
    </row>
    <row r="56" spans="1:63" s="28" customFormat="1" ht="30" customHeight="1" x14ac:dyDescent="0.3">
      <c r="A56" s="37" t="str">
        <f t="shared" si="1"/>
        <v>0103  철근콘크리트공사</v>
      </c>
      <c r="B56" s="37" t="s">
        <v>3511</v>
      </c>
      <c r="C56" s="37" t="s">
        <v>3545</v>
      </c>
      <c r="D56" s="37"/>
      <c r="E56" s="37"/>
      <c r="F56" s="67" t="s">
        <v>3502</v>
      </c>
      <c r="G56" s="67"/>
      <c r="H56" s="30"/>
      <c r="I56" s="31" t="s">
        <v>139</v>
      </c>
      <c r="J56" s="31" t="s">
        <v>140</v>
      </c>
      <c r="K56" s="31" t="s">
        <v>133</v>
      </c>
      <c r="L56" s="32">
        <f>ROUNDUP((L54+L55)/1.02,0)</f>
        <v>255</v>
      </c>
      <c r="M56" s="33">
        <f>TRUNC(일위대가목록!E21,0)</f>
        <v>1167</v>
      </c>
      <c r="N56" s="33">
        <f t="shared" si="7"/>
        <v>297585</v>
      </c>
      <c r="O56" s="33">
        <f>TRUNC(일위대가목록!F21,0)</f>
        <v>13561</v>
      </c>
      <c r="P56" s="33">
        <f t="shared" si="8"/>
        <v>3458055</v>
      </c>
      <c r="Q56" s="33">
        <f>TRUNC(일위대가목록!G21,0)</f>
        <v>3217</v>
      </c>
      <c r="R56" s="33">
        <f t="shared" si="9"/>
        <v>820335</v>
      </c>
      <c r="S56" s="33">
        <f t="shared" si="10"/>
        <v>17945</v>
      </c>
      <c r="T56" s="33">
        <f t="shared" si="11"/>
        <v>4575975</v>
      </c>
      <c r="U56" s="31"/>
      <c r="V56" s="34" t="s">
        <v>141</v>
      </c>
      <c r="W56" s="34" t="s">
        <v>52</v>
      </c>
      <c r="X56" s="34" t="s">
        <v>52</v>
      </c>
      <c r="Y56" s="34" t="s">
        <v>127</v>
      </c>
      <c r="Z56" s="34" t="s">
        <v>60</v>
      </c>
      <c r="AA56" s="34" t="s">
        <v>61</v>
      </c>
      <c r="AB56" s="34" t="s">
        <v>61</v>
      </c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4" t="s">
        <v>52</v>
      </c>
      <c r="BA56" s="34" t="s">
        <v>52</v>
      </c>
      <c r="BB56" s="35"/>
      <c r="BC56" s="34" t="s">
        <v>142</v>
      </c>
      <c r="BD56" s="35">
        <v>31</v>
      </c>
      <c r="BF56" s="40"/>
      <c r="BG56" s="39"/>
      <c r="BH56" s="40"/>
      <c r="BI56" s="37"/>
      <c r="BJ56" s="25"/>
      <c r="BK56" s="41"/>
    </row>
    <row r="57" spans="1:63" ht="30" customHeight="1" x14ac:dyDescent="0.3">
      <c r="A57" s="26" t="str">
        <f t="shared" si="1"/>
        <v>0103  철근콘크리트공사</v>
      </c>
      <c r="B57" s="26" t="s">
        <v>3511</v>
      </c>
      <c r="C57" s="26" t="s">
        <v>3545</v>
      </c>
      <c r="D57" s="26"/>
      <c r="E57" s="26"/>
      <c r="F57" s="66"/>
      <c r="G57" s="66"/>
      <c r="I57" s="315" t="s">
        <v>131</v>
      </c>
      <c r="J57" s="315" t="s">
        <v>143</v>
      </c>
      <c r="K57" s="315" t="s">
        <v>133</v>
      </c>
      <c r="L57" s="316">
        <f>L58*1.01</f>
        <v>2339.1843786274508</v>
      </c>
      <c r="M57" s="317">
        <f>TRUNC(단가대비표!O62,0)</f>
        <v>71723</v>
      </c>
      <c r="N57" s="317">
        <f t="shared" si="7"/>
        <v>167773321</v>
      </c>
      <c r="O57" s="317">
        <f>TRUNC(단가대비표!P62,0)</f>
        <v>0</v>
      </c>
      <c r="P57" s="317">
        <f t="shared" si="8"/>
        <v>0</v>
      </c>
      <c r="Q57" s="317">
        <f>TRUNC(단가대비표!V62,0)</f>
        <v>0</v>
      </c>
      <c r="R57" s="317">
        <f t="shared" si="9"/>
        <v>0</v>
      </c>
      <c r="S57" s="317">
        <f t="shared" si="10"/>
        <v>71723</v>
      </c>
      <c r="T57" s="317">
        <f t="shared" si="11"/>
        <v>167773321</v>
      </c>
      <c r="U57" s="315"/>
      <c r="V57" s="2" t="s">
        <v>144</v>
      </c>
      <c r="W57" s="2" t="s">
        <v>52</v>
      </c>
      <c r="X57" s="2" t="s">
        <v>52</v>
      </c>
      <c r="Y57" s="2" t="s">
        <v>127</v>
      </c>
      <c r="Z57" s="2" t="s">
        <v>61</v>
      </c>
      <c r="AA57" s="2" t="s">
        <v>61</v>
      </c>
      <c r="AB57" s="2" t="s">
        <v>60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2" t="s">
        <v>52</v>
      </c>
      <c r="BA57" s="2" t="s">
        <v>52</v>
      </c>
      <c r="BB57" s="3"/>
      <c r="BC57" s="2" t="s">
        <v>145</v>
      </c>
      <c r="BD57" s="3">
        <v>30</v>
      </c>
      <c r="BF57" s="38"/>
      <c r="BG57" s="39"/>
      <c r="BH57" s="38"/>
      <c r="BI57" s="26"/>
      <c r="BJ57" s="25"/>
      <c r="BK57" s="44"/>
    </row>
    <row r="58" spans="1:63" ht="30" customHeight="1" x14ac:dyDescent="0.3">
      <c r="A58" s="26" t="str">
        <f t="shared" si="1"/>
        <v>0103  철근콘크리트공사</v>
      </c>
      <c r="B58" s="26" t="s">
        <v>3511</v>
      </c>
      <c r="C58" s="26" t="s">
        <v>3545</v>
      </c>
      <c r="D58" s="26"/>
      <c r="E58" s="26"/>
      <c r="F58" s="66"/>
      <c r="G58" s="66"/>
      <c r="I58" s="315" t="s">
        <v>139</v>
      </c>
      <c r="J58" s="315" t="s">
        <v>146</v>
      </c>
      <c r="K58" s="315" t="s">
        <v>133</v>
      </c>
      <c r="L58" s="316">
        <f>개요!B50</f>
        <v>2316.0241372549017</v>
      </c>
      <c r="M58" s="317">
        <f>TRUNC(일위대가목록!E22,0)</f>
        <v>910</v>
      </c>
      <c r="N58" s="317">
        <f t="shared" si="7"/>
        <v>2107581</v>
      </c>
      <c r="O58" s="317">
        <f>TRUNC(일위대가목록!F22,0)</f>
        <v>14737</v>
      </c>
      <c r="P58" s="317">
        <f t="shared" si="8"/>
        <v>34131247</v>
      </c>
      <c r="Q58" s="317">
        <f>TRUNC(일위대가목록!G22,0)</f>
        <v>2508</v>
      </c>
      <c r="R58" s="317">
        <f t="shared" si="9"/>
        <v>5808588</v>
      </c>
      <c r="S58" s="317">
        <f t="shared" si="10"/>
        <v>18155</v>
      </c>
      <c r="T58" s="317">
        <f t="shared" si="11"/>
        <v>42047416</v>
      </c>
      <c r="U58" s="315"/>
      <c r="V58" s="2" t="s">
        <v>147</v>
      </c>
      <c r="W58" s="2" t="s">
        <v>52</v>
      </c>
      <c r="X58" s="2" t="s">
        <v>52</v>
      </c>
      <c r="Y58" s="2" t="s">
        <v>127</v>
      </c>
      <c r="Z58" s="2" t="s">
        <v>60</v>
      </c>
      <c r="AA58" s="2" t="s">
        <v>61</v>
      </c>
      <c r="AB58" s="2" t="s">
        <v>61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2" t="s">
        <v>52</v>
      </c>
      <c r="BA58" s="2" t="s">
        <v>52</v>
      </c>
      <c r="BB58" s="3"/>
      <c r="BC58" s="2" t="s">
        <v>148</v>
      </c>
      <c r="BD58" s="3">
        <v>32</v>
      </c>
      <c r="BF58" s="38"/>
      <c r="BG58" s="39"/>
      <c r="BH58" s="38"/>
      <c r="BI58" s="26"/>
      <c r="BJ58" s="25"/>
      <c r="BK58" s="44"/>
    </row>
    <row r="59" spans="1:63" ht="30" customHeight="1" x14ac:dyDescent="0.3">
      <c r="A59" s="26" t="str">
        <f t="shared" si="1"/>
        <v>0103  철근콘크리트공사</v>
      </c>
      <c r="B59" s="26" t="s">
        <v>3511</v>
      </c>
      <c r="C59" s="26" t="s">
        <v>3545</v>
      </c>
      <c r="D59" s="26"/>
      <c r="E59" s="26"/>
      <c r="F59" s="66"/>
      <c r="G59" s="66"/>
      <c r="I59" s="315" t="s">
        <v>149</v>
      </c>
      <c r="J59" s="315" t="s">
        <v>150</v>
      </c>
      <c r="K59" s="315" t="s">
        <v>151</v>
      </c>
      <c r="L59" s="319">
        <f>개요!D50*개요!J53*1.03</f>
        <v>18.764844535252941</v>
      </c>
      <c r="M59" s="317">
        <f>TRUNC(단가대비표!O42,0)</f>
        <v>673000</v>
      </c>
      <c r="N59" s="317">
        <f t="shared" si="7"/>
        <v>12628740</v>
      </c>
      <c r="O59" s="317">
        <f>TRUNC(단가대비표!P42,0)</f>
        <v>0</v>
      </c>
      <c r="P59" s="317">
        <f t="shared" si="8"/>
        <v>0</v>
      </c>
      <c r="Q59" s="317">
        <f>TRUNC(단가대비표!V42,0)</f>
        <v>0</v>
      </c>
      <c r="R59" s="317">
        <f t="shared" si="9"/>
        <v>0</v>
      </c>
      <c r="S59" s="317">
        <f t="shared" si="10"/>
        <v>673000</v>
      </c>
      <c r="T59" s="317">
        <f t="shared" si="11"/>
        <v>12628740</v>
      </c>
      <c r="U59" s="315"/>
      <c r="V59" s="2" t="s">
        <v>152</v>
      </c>
      <c r="W59" s="2" t="s">
        <v>52</v>
      </c>
      <c r="X59" s="2" t="s">
        <v>52</v>
      </c>
      <c r="Y59" s="2" t="s">
        <v>127</v>
      </c>
      <c r="Z59" s="2" t="s">
        <v>61</v>
      </c>
      <c r="AA59" s="2" t="s">
        <v>61</v>
      </c>
      <c r="AB59" s="2" t="s">
        <v>60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2" t="s">
        <v>52</v>
      </c>
      <c r="BA59" s="2" t="s">
        <v>52</v>
      </c>
      <c r="BB59" s="3"/>
      <c r="BC59" s="2" t="s">
        <v>153</v>
      </c>
      <c r="BD59" s="3">
        <v>33</v>
      </c>
      <c r="BF59" s="38"/>
      <c r="BG59" s="39"/>
      <c r="BH59" s="38"/>
      <c r="BI59" s="26"/>
      <c r="BJ59" s="25"/>
      <c r="BK59" s="44"/>
    </row>
    <row r="60" spans="1:63" ht="30" customHeight="1" x14ac:dyDescent="0.3">
      <c r="A60" s="26" t="str">
        <f t="shared" si="1"/>
        <v>0103  철근콘크리트공사</v>
      </c>
      <c r="B60" s="26" t="s">
        <v>3511</v>
      </c>
      <c r="C60" s="26" t="s">
        <v>3545</v>
      </c>
      <c r="D60" s="26"/>
      <c r="E60" s="26"/>
      <c r="F60" s="66"/>
      <c r="G60" s="66"/>
      <c r="I60" s="315" t="s">
        <v>149</v>
      </c>
      <c r="J60" s="315" t="s">
        <v>154</v>
      </c>
      <c r="K60" s="315" t="s">
        <v>151</v>
      </c>
      <c r="L60" s="319">
        <f>개요!D50*개요!K53*1.03</f>
        <v>72.378686064547068</v>
      </c>
      <c r="M60" s="317">
        <f>TRUNC(단가대비표!O43,0)</f>
        <v>663000</v>
      </c>
      <c r="N60" s="317">
        <f t="shared" si="7"/>
        <v>47987068</v>
      </c>
      <c r="O60" s="317">
        <f>TRUNC(단가대비표!P43,0)</f>
        <v>0</v>
      </c>
      <c r="P60" s="317">
        <f t="shared" si="8"/>
        <v>0</v>
      </c>
      <c r="Q60" s="317">
        <f>TRUNC(단가대비표!V43,0)</f>
        <v>0</v>
      </c>
      <c r="R60" s="317">
        <f t="shared" si="9"/>
        <v>0</v>
      </c>
      <c r="S60" s="317">
        <f t="shared" si="10"/>
        <v>663000</v>
      </c>
      <c r="T60" s="317">
        <f t="shared" si="11"/>
        <v>47987068</v>
      </c>
      <c r="U60" s="315"/>
      <c r="V60" s="2" t="s">
        <v>155</v>
      </c>
      <c r="W60" s="2" t="s">
        <v>52</v>
      </c>
      <c r="X60" s="2" t="s">
        <v>52</v>
      </c>
      <c r="Y60" s="2" t="s">
        <v>127</v>
      </c>
      <c r="Z60" s="2" t="s">
        <v>61</v>
      </c>
      <c r="AA60" s="2" t="s">
        <v>61</v>
      </c>
      <c r="AB60" s="2" t="s">
        <v>60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2" t="s">
        <v>52</v>
      </c>
      <c r="BA60" s="2" t="s">
        <v>52</v>
      </c>
      <c r="BB60" s="3"/>
      <c r="BC60" s="2" t="s">
        <v>156</v>
      </c>
      <c r="BD60" s="3">
        <v>34</v>
      </c>
      <c r="BF60" s="38"/>
      <c r="BG60" s="39"/>
      <c r="BH60" s="38"/>
      <c r="BI60" s="26"/>
      <c r="BJ60" s="25"/>
      <c r="BK60" s="44"/>
    </row>
    <row r="61" spans="1:63" ht="30" customHeight="1" x14ac:dyDescent="0.3">
      <c r="A61" s="26" t="str">
        <f t="shared" si="1"/>
        <v>0103  철근콘크리트공사</v>
      </c>
      <c r="B61" s="26" t="s">
        <v>3511</v>
      </c>
      <c r="C61" s="26" t="s">
        <v>3545</v>
      </c>
      <c r="D61" s="26"/>
      <c r="E61" s="26"/>
      <c r="F61" s="66"/>
      <c r="G61" s="66"/>
      <c r="I61" s="315" t="s">
        <v>149</v>
      </c>
      <c r="J61" s="315" t="s">
        <v>157</v>
      </c>
      <c r="K61" s="315" t="s">
        <v>151</v>
      </c>
      <c r="L61" s="319">
        <f>개요!D50*개요!L53*1.03</f>
        <v>16.084152458788235</v>
      </c>
      <c r="M61" s="317">
        <f>TRUNC(단가대비표!O44,0)</f>
        <v>658000</v>
      </c>
      <c r="N61" s="317">
        <f t="shared" si="7"/>
        <v>10583372</v>
      </c>
      <c r="O61" s="317">
        <f>TRUNC(단가대비표!P44,0)</f>
        <v>0</v>
      </c>
      <c r="P61" s="317">
        <f t="shared" si="8"/>
        <v>0</v>
      </c>
      <c r="Q61" s="317">
        <f>TRUNC(단가대비표!V44,0)</f>
        <v>0</v>
      </c>
      <c r="R61" s="317">
        <f t="shared" si="9"/>
        <v>0</v>
      </c>
      <c r="S61" s="317">
        <f t="shared" si="10"/>
        <v>658000</v>
      </c>
      <c r="T61" s="317">
        <f t="shared" si="11"/>
        <v>10583372</v>
      </c>
      <c r="U61" s="315"/>
      <c r="V61" s="2" t="s">
        <v>158</v>
      </c>
      <c r="W61" s="2" t="s">
        <v>52</v>
      </c>
      <c r="X61" s="2" t="s">
        <v>52</v>
      </c>
      <c r="Y61" s="2" t="s">
        <v>127</v>
      </c>
      <c r="Z61" s="2" t="s">
        <v>61</v>
      </c>
      <c r="AA61" s="2" t="s">
        <v>61</v>
      </c>
      <c r="AB61" s="2" t="s">
        <v>60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2" t="s">
        <v>52</v>
      </c>
      <c r="BA61" s="2" t="s">
        <v>52</v>
      </c>
      <c r="BB61" s="3"/>
      <c r="BC61" s="2" t="s">
        <v>159</v>
      </c>
      <c r="BD61" s="3">
        <v>35</v>
      </c>
      <c r="BF61" s="38"/>
      <c r="BG61" s="39"/>
      <c r="BH61" s="38"/>
      <c r="BI61" s="26"/>
      <c r="BJ61" s="25"/>
      <c r="BK61" s="44"/>
    </row>
    <row r="62" spans="1:63" ht="30" customHeight="1" x14ac:dyDescent="0.3">
      <c r="A62" s="26" t="str">
        <f t="shared" si="1"/>
        <v>0103  철근콘크리트공사</v>
      </c>
      <c r="B62" s="26" t="s">
        <v>3511</v>
      </c>
      <c r="C62" s="26" t="s">
        <v>3545</v>
      </c>
      <c r="D62" s="26"/>
      <c r="E62" s="26"/>
      <c r="F62" s="66"/>
      <c r="G62" s="66"/>
      <c r="I62" s="315" t="s">
        <v>149</v>
      </c>
      <c r="J62" s="315" t="s">
        <v>160</v>
      </c>
      <c r="K62" s="315" t="s">
        <v>151</v>
      </c>
      <c r="L62" s="319">
        <f>개요!D50*개요!M53*1.03</f>
        <v>13.40346038232353</v>
      </c>
      <c r="M62" s="317">
        <f>TRUNC(단가대비표!O45,0)</f>
        <v>688000</v>
      </c>
      <c r="N62" s="317">
        <f t="shared" si="7"/>
        <v>9221580</v>
      </c>
      <c r="O62" s="317">
        <f>TRUNC(단가대비표!P45,0)</f>
        <v>0</v>
      </c>
      <c r="P62" s="317">
        <f t="shared" si="8"/>
        <v>0</v>
      </c>
      <c r="Q62" s="317">
        <f>TRUNC(단가대비표!V45,0)</f>
        <v>0</v>
      </c>
      <c r="R62" s="317">
        <f t="shared" si="9"/>
        <v>0</v>
      </c>
      <c r="S62" s="317">
        <f t="shared" si="10"/>
        <v>688000</v>
      </c>
      <c r="T62" s="317">
        <f t="shared" si="11"/>
        <v>9221580</v>
      </c>
      <c r="U62" s="315"/>
      <c r="V62" s="2" t="s">
        <v>161</v>
      </c>
      <c r="W62" s="2" t="s">
        <v>52</v>
      </c>
      <c r="X62" s="2" t="s">
        <v>52</v>
      </c>
      <c r="Y62" s="2" t="s">
        <v>127</v>
      </c>
      <c r="Z62" s="2" t="s">
        <v>61</v>
      </c>
      <c r="AA62" s="2" t="s">
        <v>61</v>
      </c>
      <c r="AB62" s="2" t="s">
        <v>60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2" t="s">
        <v>52</v>
      </c>
      <c r="BA62" s="2" t="s">
        <v>52</v>
      </c>
      <c r="BB62" s="3"/>
      <c r="BC62" s="2" t="s">
        <v>162</v>
      </c>
      <c r="BD62" s="3">
        <v>36</v>
      </c>
      <c r="BF62" s="38"/>
      <c r="BG62" s="39"/>
      <c r="BH62" s="38"/>
      <c r="BI62" s="26"/>
      <c r="BJ62" s="25"/>
      <c r="BK62" s="44"/>
    </row>
    <row r="63" spans="1:63" ht="30" customHeight="1" x14ac:dyDescent="0.3">
      <c r="A63" s="26" t="str">
        <f t="shared" si="1"/>
        <v>0103  철근콘크리트공사</v>
      </c>
      <c r="B63" s="26" t="s">
        <v>3511</v>
      </c>
      <c r="C63" s="26" t="s">
        <v>3545</v>
      </c>
      <c r="D63" s="26"/>
      <c r="E63" s="26"/>
      <c r="F63" s="66"/>
      <c r="G63" s="66"/>
      <c r="I63" s="315" t="s">
        <v>149</v>
      </c>
      <c r="J63" s="315" t="s">
        <v>163</v>
      </c>
      <c r="K63" s="315" t="s">
        <v>151</v>
      </c>
      <c r="L63" s="319">
        <f>개요!D50*개요!N53*1.03</f>
        <v>147.43806420555885</v>
      </c>
      <c r="M63" s="317">
        <f>TRUNC(단가대비표!O46,0)</f>
        <v>688000</v>
      </c>
      <c r="N63" s="317">
        <f t="shared" si="7"/>
        <v>101437388</v>
      </c>
      <c r="O63" s="317">
        <f>TRUNC(단가대비표!P46,0)</f>
        <v>0</v>
      </c>
      <c r="P63" s="317">
        <f t="shared" si="8"/>
        <v>0</v>
      </c>
      <c r="Q63" s="317">
        <f>TRUNC(단가대비표!V46,0)</f>
        <v>0</v>
      </c>
      <c r="R63" s="317">
        <f t="shared" si="9"/>
        <v>0</v>
      </c>
      <c r="S63" s="317">
        <f t="shared" si="10"/>
        <v>688000</v>
      </c>
      <c r="T63" s="317">
        <f t="shared" si="11"/>
        <v>101437388</v>
      </c>
      <c r="U63" s="315"/>
      <c r="V63" s="2" t="s">
        <v>164</v>
      </c>
      <c r="W63" s="2" t="s">
        <v>52</v>
      </c>
      <c r="X63" s="2" t="s">
        <v>52</v>
      </c>
      <c r="Y63" s="2" t="s">
        <v>127</v>
      </c>
      <c r="Z63" s="2" t="s">
        <v>61</v>
      </c>
      <c r="AA63" s="2" t="s">
        <v>61</v>
      </c>
      <c r="AB63" s="2" t="s">
        <v>60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2" t="s">
        <v>52</v>
      </c>
      <c r="BA63" s="2" t="s">
        <v>52</v>
      </c>
      <c r="BB63" s="3"/>
      <c r="BC63" s="2" t="s">
        <v>165</v>
      </c>
      <c r="BD63" s="3">
        <v>37</v>
      </c>
      <c r="BF63" s="38"/>
      <c r="BG63" s="39"/>
      <c r="BH63" s="38"/>
      <c r="BI63" s="26"/>
      <c r="BJ63" s="25"/>
      <c r="BK63" s="44"/>
    </row>
    <row r="64" spans="1:63" ht="30" customHeight="1" x14ac:dyDescent="0.3">
      <c r="A64" s="26" t="str">
        <f t="shared" si="1"/>
        <v>0103  철근콘크리트공사</v>
      </c>
      <c r="B64" s="26" t="s">
        <v>3511</v>
      </c>
      <c r="C64" s="26" t="s">
        <v>3545</v>
      </c>
      <c r="D64" s="26"/>
      <c r="E64" s="26"/>
      <c r="F64" s="66"/>
      <c r="G64" s="66"/>
      <c r="I64" s="315" t="s">
        <v>166</v>
      </c>
      <c r="J64" s="315" t="s">
        <v>167</v>
      </c>
      <c r="K64" s="315" t="s">
        <v>151</v>
      </c>
      <c r="L64" s="319">
        <f>개요!D50</f>
        <v>260.26136664705882</v>
      </c>
      <c r="M64" s="317">
        <f>TRUNC(일위대가목록!E23,0)</f>
        <v>7930</v>
      </c>
      <c r="N64" s="317">
        <f t="shared" si="7"/>
        <v>2063872</v>
      </c>
      <c r="O64" s="317">
        <f>TRUNC(일위대가목록!F23,0)</f>
        <v>861206</v>
      </c>
      <c r="P64" s="317">
        <f t="shared" si="8"/>
        <v>224138650</v>
      </c>
      <c r="Q64" s="317">
        <f>TRUNC(일위대가목록!G23,0)</f>
        <v>6842</v>
      </c>
      <c r="R64" s="317">
        <f t="shared" si="9"/>
        <v>1780708</v>
      </c>
      <c r="S64" s="317">
        <f t="shared" si="10"/>
        <v>875978</v>
      </c>
      <c r="T64" s="317">
        <f t="shared" si="11"/>
        <v>227983230</v>
      </c>
      <c r="U64" s="315"/>
      <c r="V64" s="2" t="s">
        <v>168</v>
      </c>
      <c r="W64" s="2" t="s">
        <v>52</v>
      </c>
      <c r="X64" s="2" t="s">
        <v>52</v>
      </c>
      <c r="Y64" s="2" t="s">
        <v>127</v>
      </c>
      <c r="Z64" s="2" t="s">
        <v>60</v>
      </c>
      <c r="AA64" s="2" t="s">
        <v>61</v>
      </c>
      <c r="AB64" s="2" t="s">
        <v>61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2" t="s">
        <v>52</v>
      </c>
      <c r="BA64" s="2" t="s">
        <v>52</v>
      </c>
      <c r="BB64" s="3"/>
      <c r="BC64" s="2" t="s">
        <v>169</v>
      </c>
      <c r="BD64" s="3">
        <v>38</v>
      </c>
      <c r="BF64" s="38"/>
      <c r="BG64" s="39"/>
      <c r="BH64" s="38"/>
      <c r="BI64" s="26"/>
      <c r="BJ64" s="25"/>
      <c r="BK64" s="44"/>
    </row>
    <row r="65" spans="1:63" ht="30" customHeight="1" x14ac:dyDescent="0.3">
      <c r="A65" s="26" t="str">
        <f t="shared" si="1"/>
        <v>0103  철근콘크리트공사</v>
      </c>
      <c r="B65" s="26" t="s">
        <v>3511</v>
      </c>
      <c r="C65" s="26" t="s">
        <v>3545</v>
      </c>
      <c r="D65" s="26"/>
      <c r="E65" s="26"/>
      <c r="F65" s="66"/>
      <c r="G65" s="66"/>
      <c r="I65" s="315" t="s">
        <v>170</v>
      </c>
      <c r="J65" s="315" t="s">
        <v>171</v>
      </c>
      <c r="K65" s="315" t="s">
        <v>151</v>
      </c>
      <c r="L65" s="319">
        <f>(L64-SUM(L59:L63))*0.9</f>
        <v>-7.0270568994706535</v>
      </c>
      <c r="M65" s="317">
        <f>TRUNC(단가대비표!O18,0)</f>
        <v>140000</v>
      </c>
      <c r="N65" s="317">
        <f t="shared" si="7"/>
        <v>-983787</v>
      </c>
      <c r="O65" s="317">
        <f>TRUNC(단가대비표!P18,0)</f>
        <v>0</v>
      </c>
      <c r="P65" s="317">
        <f t="shared" si="8"/>
        <v>0</v>
      </c>
      <c r="Q65" s="317">
        <f>TRUNC(단가대비표!V18,0)</f>
        <v>0</v>
      </c>
      <c r="R65" s="317">
        <f t="shared" si="9"/>
        <v>0</v>
      </c>
      <c r="S65" s="317">
        <f t="shared" si="10"/>
        <v>140000</v>
      </c>
      <c r="T65" s="317">
        <f t="shared" si="11"/>
        <v>-983787</v>
      </c>
      <c r="U65" s="315"/>
      <c r="V65" s="2" t="s">
        <v>173</v>
      </c>
      <c r="W65" s="2" t="s">
        <v>52</v>
      </c>
      <c r="X65" s="2" t="s">
        <v>52</v>
      </c>
      <c r="Y65" s="2" t="s">
        <v>127</v>
      </c>
      <c r="Z65" s="2" t="s">
        <v>61</v>
      </c>
      <c r="AA65" s="2" t="s">
        <v>61</v>
      </c>
      <c r="AB65" s="2" t="s">
        <v>60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2" t="s">
        <v>52</v>
      </c>
      <c r="BA65" s="2" t="s">
        <v>52</v>
      </c>
      <c r="BB65" s="3"/>
      <c r="BC65" s="2" t="s">
        <v>174</v>
      </c>
      <c r="BD65" s="3">
        <v>39</v>
      </c>
      <c r="BF65" s="38"/>
      <c r="BG65" s="39"/>
      <c r="BH65" s="38"/>
      <c r="BI65" s="26"/>
      <c r="BJ65" s="25"/>
      <c r="BK65" s="44"/>
    </row>
    <row r="66" spans="1:63" ht="30" customHeight="1" x14ac:dyDescent="0.3">
      <c r="A66" s="26" t="str">
        <f t="shared" si="1"/>
        <v>0103  철근콘크리트공사</v>
      </c>
      <c r="B66" s="26" t="s">
        <v>3511</v>
      </c>
      <c r="C66" s="26" t="s">
        <v>3545</v>
      </c>
      <c r="D66" s="26"/>
      <c r="E66" s="26"/>
      <c r="F66" s="66"/>
      <c r="G66" s="66"/>
      <c r="I66" s="315" t="s">
        <v>175</v>
      </c>
      <c r="J66" s="315" t="s">
        <v>176</v>
      </c>
      <c r="K66" s="315" t="s">
        <v>69</v>
      </c>
      <c r="L66" s="316">
        <f>개요!B55</f>
        <v>2411.8909529411767</v>
      </c>
      <c r="M66" s="317">
        <f>TRUNC(일위대가목록!E24,0)</f>
        <v>10376</v>
      </c>
      <c r="N66" s="317">
        <f t="shared" si="7"/>
        <v>25025780</v>
      </c>
      <c r="O66" s="317">
        <f>TRUNC(일위대가목록!F24,0)</f>
        <v>40888</v>
      </c>
      <c r="P66" s="317">
        <f t="shared" si="8"/>
        <v>98617397</v>
      </c>
      <c r="Q66" s="317">
        <f>TRUNC(일위대가목록!G24,0)</f>
        <v>408</v>
      </c>
      <c r="R66" s="317">
        <f t="shared" si="9"/>
        <v>984051</v>
      </c>
      <c r="S66" s="317">
        <f t="shared" si="10"/>
        <v>51672</v>
      </c>
      <c r="T66" s="317">
        <f t="shared" si="11"/>
        <v>124627228</v>
      </c>
      <c r="U66" s="315"/>
      <c r="V66" s="2" t="s">
        <v>177</v>
      </c>
      <c r="W66" s="2" t="s">
        <v>52</v>
      </c>
      <c r="X66" s="2" t="s">
        <v>52</v>
      </c>
      <c r="Y66" s="2" t="s">
        <v>127</v>
      </c>
      <c r="Z66" s="2" t="s">
        <v>60</v>
      </c>
      <c r="AA66" s="2" t="s">
        <v>61</v>
      </c>
      <c r="AB66" s="2" t="s">
        <v>61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2" t="s">
        <v>52</v>
      </c>
      <c r="BA66" s="2" t="s">
        <v>52</v>
      </c>
      <c r="BB66" s="3"/>
      <c r="BC66" s="2" t="s">
        <v>178</v>
      </c>
      <c r="BD66" s="3">
        <v>40</v>
      </c>
      <c r="BF66" s="38"/>
      <c r="BG66" s="39"/>
      <c r="BH66" s="38"/>
      <c r="BI66" s="26"/>
      <c r="BJ66" s="25"/>
      <c r="BK66" s="44"/>
    </row>
    <row r="67" spans="1:63" ht="30" customHeight="1" x14ac:dyDescent="0.3">
      <c r="A67" s="26" t="str">
        <f t="shared" si="1"/>
        <v>0103  철근콘크리트공사</v>
      </c>
      <c r="B67" s="26" t="s">
        <v>3511</v>
      </c>
      <c r="C67" s="26" t="s">
        <v>3545</v>
      </c>
      <c r="D67" s="26"/>
      <c r="E67" s="26"/>
      <c r="F67" s="66"/>
      <c r="G67" s="66"/>
      <c r="I67" s="315" t="s">
        <v>175</v>
      </c>
      <c r="J67" s="315" t="s">
        <v>179</v>
      </c>
      <c r="K67" s="315" t="s">
        <v>69</v>
      </c>
      <c r="L67" s="316">
        <f>개요!B56</f>
        <v>176.86622063017009</v>
      </c>
      <c r="M67" s="317">
        <f>TRUNC(일위대가목록!E25,0)</f>
        <v>8983</v>
      </c>
      <c r="N67" s="317">
        <f t="shared" si="7"/>
        <v>1588789</v>
      </c>
      <c r="O67" s="317">
        <f>TRUNC(일위대가목록!F25,0)</f>
        <v>28458</v>
      </c>
      <c r="P67" s="317">
        <f t="shared" si="8"/>
        <v>5033258</v>
      </c>
      <c r="Q67" s="317">
        <f>TRUNC(일위대가목록!G25,0)</f>
        <v>284</v>
      </c>
      <c r="R67" s="317">
        <f t="shared" si="9"/>
        <v>50230</v>
      </c>
      <c r="S67" s="317">
        <f t="shared" si="10"/>
        <v>37725</v>
      </c>
      <c r="T67" s="317">
        <f t="shared" si="11"/>
        <v>6672277</v>
      </c>
      <c r="U67" s="315"/>
      <c r="V67" s="2" t="s">
        <v>180</v>
      </c>
      <c r="W67" s="2" t="s">
        <v>52</v>
      </c>
      <c r="X67" s="2" t="s">
        <v>52</v>
      </c>
      <c r="Y67" s="2" t="s">
        <v>127</v>
      </c>
      <c r="Z67" s="2" t="s">
        <v>60</v>
      </c>
      <c r="AA67" s="2" t="s">
        <v>61</v>
      </c>
      <c r="AB67" s="2" t="s">
        <v>61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2" t="s">
        <v>52</v>
      </c>
      <c r="BA67" s="2" t="s">
        <v>52</v>
      </c>
      <c r="BB67" s="3"/>
      <c r="BC67" s="2" t="s">
        <v>181</v>
      </c>
      <c r="BD67" s="3">
        <v>41</v>
      </c>
      <c r="BF67" s="38"/>
      <c r="BG67" s="39"/>
      <c r="BH67" s="38"/>
      <c r="BI67" s="26"/>
      <c r="BJ67" s="25"/>
      <c r="BK67" s="44"/>
    </row>
    <row r="68" spans="1:63" ht="30" customHeight="1" x14ac:dyDescent="0.3">
      <c r="A68" s="26" t="str">
        <f t="shared" si="1"/>
        <v>0103  철근콘크리트공사</v>
      </c>
      <c r="B68" s="26" t="s">
        <v>3511</v>
      </c>
      <c r="C68" s="26" t="s">
        <v>3545</v>
      </c>
      <c r="D68" s="26"/>
      <c r="E68" s="26"/>
      <c r="F68" s="66"/>
      <c r="G68" s="66"/>
      <c r="I68" s="315" t="s">
        <v>175</v>
      </c>
      <c r="J68" s="315" t="s">
        <v>182</v>
      </c>
      <c r="K68" s="315" t="s">
        <v>69</v>
      </c>
      <c r="L68" s="316">
        <f>개요!B57</f>
        <v>208.54439999999997</v>
      </c>
      <c r="M68" s="317">
        <f>TRUNC(일위대가목록!E26,0)</f>
        <v>10376</v>
      </c>
      <c r="N68" s="317">
        <f t="shared" si="7"/>
        <v>2163856</v>
      </c>
      <c r="O68" s="317">
        <f>TRUNC(일위대가목록!F26,0)</f>
        <v>49066</v>
      </c>
      <c r="P68" s="317">
        <f t="shared" si="8"/>
        <v>10232439</v>
      </c>
      <c r="Q68" s="317">
        <f>TRUNC(일위대가목록!G26,0)</f>
        <v>408</v>
      </c>
      <c r="R68" s="317">
        <f t="shared" si="9"/>
        <v>85086</v>
      </c>
      <c r="S68" s="317">
        <f t="shared" si="10"/>
        <v>59850</v>
      </c>
      <c r="T68" s="317">
        <f t="shared" si="11"/>
        <v>12481381</v>
      </c>
      <c r="U68" s="315"/>
      <c r="V68" s="2" t="s">
        <v>183</v>
      </c>
      <c r="W68" s="2" t="s">
        <v>52</v>
      </c>
      <c r="X68" s="2" t="s">
        <v>52</v>
      </c>
      <c r="Y68" s="2" t="s">
        <v>127</v>
      </c>
      <c r="Z68" s="2" t="s">
        <v>60</v>
      </c>
      <c r="AA68" s="2" t="s">
        <v>61</v>
      </c>
      <c r="AB68" s="2" t="s">
        <v>61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2" t="s">
        <v>52</v>
      </c>
      <c r="BA68" s="2" t="s">
        <v>52</v>
      </c>
      <c r="BB68" s="3"/>
      <c r="BC68" s="2" t="s">
        <v>184</v>
      </c>
      <c r="BD68" s="3">
        <v>42</v>
      </c>
      <c r="BF68" s="38"/>
      <c r="BG68" s="39"/>
      <c r="BH68" s="38"/>
      <c r="BI68" s="26"/>
      <c r="BJ68" s="25"/>
      <c r="BK68" s="44"/>
    </row>
    <row r="69" spans="1:63" ht="30" customHeight="1" x14ac:dyDescent="0.3">
      <c r="A69" s="26" t="str">
        <f t="shared" si="1"/>
        <v>0103  철근콘크리트공사</v>
      </c>
      <c r="B69" s="26" t="s">
        <v>3511</v>
      </c>
      <c r="C69" s="26" t="s">
        <v>3545</v>
      </c>
      <c r="D69" s="26"/>
      <c r="E69" s="26"/>
      <c r="F69" s="66"/>
      <c r="G69" s="66"/>
      <c r="I69" s="315" t="s">
        <v>175</v>
      </c>
      <c r="J69" s="315" t="s">
        <v>185</v>
      </c>
      <c r="K69" s="315" t="s">
        <v>69</v>
      </c>
      <c r="L69" s="316">
        <f>개요!B58</f>
        <v>179.84869055999999</v>
      </c>
      <c r="M69" s="317">
        <f>TRUNC(일위대가목록!E27,0)</f>
        <v>18608</v>
      </c>
      <c r="N69" s="317">
        <f t="shared" si="7"/>
        <v>3346624</v>
      </c>
      <c r="O69" s="317">
        <f>TRUNC(일위대가목록!F27,0)</f>
        <v>96701</v>
      </c>
      <c r="P69" s="317">
        <f t="shared" si="8"/>
        <v>17391548</v>
      </c>
      <c r="Q69" s="317">
        <f>TRUNC(일위대가목록!G27,0)</f>
        <v>0</v>
      </c>
      <c r="R69" s="317">
        <f t="shared" si="9"/>
        <v>0</v>
      </c>
      <c r="S69" s="317">
        <f t="shared" si="10"/>
        <v>115309</v>
      </c>
      <c r="T69" s="317">
        <f t="shared" si="11"/>
        <v>20738172</v>
      </c>
      <c r="U69" s="315"/>
      <c r="V69" s="2" t="s">
        <v>186</v>
      </c>
      <c r="W69" s="2" t="s">
        <v>52</v>
      </c>
      <c r="X69" s="2" t="s">
        <v>52</v>
      </c>
      <c r="Y69" s="2" t="s">
        <v>127</v>
      </c>
      <c r="Z69" s="2" t="s">
        <v>60</v>
      </c>
      <c r="AA69" s="2" t="s">
        <v>61</v>
      </c>
      <c r="AB69" s="2" t="s">
        <v>61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2" t="s">
        <v>52</v>
      </c>
      <c r="BA69" s="2" t="s">
        <v>52</v>
      </c>
      <c r="BB69" s="3"/>
      <c r="BC69" s="2" t="s">
        <v>187</v>
      </c>
      <c r="BD69" s="3">
        <v>43</v>
      </c>
      <c r="BF69" s="38"/>
      <c r="BG69" s="39"/>
      <c r="BH69" s="38"/>
      <c r="BI69" s="26"/>
      <c r="BJ69" s="25"/>
      <c r="BK69" s="44"/>
    </row>
    <row r="70" spans="1:63" ht="30" customHeight="1" x14ac:dyDescent="0.3">
      <c r="A70" s="26" t="str">
        <f t="shared" ref="A70:A133" si="12">+A69</f>
        <v>0103  철근콘크리트공사</v>
      </c>
      <c r="B70" s="26" t="s">
        <v>3511</v>
      </c>
      <c r="C70" s="26" t="s">
        <v>3545</v>
      </c>
      <c r="D70" s="26"/>
      <c r="E70" s="26"/>
      <c r="F70" s="66"/>
      <c r="G70" s="66"/>
      <c r="I70" s="315" t="s">
        <v>188</v>
      </c>
      <c r="J70" s="315" t="s">
        <v>189</v>
      </c>
      <c r="K70" s="315" t="s">
        <v>69</v>
      </c>
      <c r="L70" s="316">
        <f>개요!B59</f>
        <v>1428.2294539733334</v>
      </c>
      <c r="M70" s="317">
        <f>TRUNC(일위대가목록!E28,0)</f>
        <v>2624</v>
      </c>
      <c r="N70" s="317">
        <f t="shared" si="7"/>
        <v>3747674</v>
      </c>
      <c r="O70" s="317">
        <f>TRUNC(일위대가목록!F28,0)</f>
        <v>26250</v>
      </c>
      <c r="P70" s="317">
        <f t="shared" si="8"/>
        <v>37491023</v>
      </c>
      <c r="Q70" s="317">
        <f>TRUNC(일위대가목록!G28,0)</f>
        <v>787</v>
      </c>
      <c r="R70" s="317">
        <f t="shared" si="9"/>
        <v>1124016</v>
      </c>
      <c r="S70" s="317">
        <f t="shared" si="10"/>
        <v>29661</v>
      </c>
      <c r="T70" s="317">
        <f t="shared" si="11"/>
        <v>42362713</v>
      </c>
      <c r="U70" s="315"/>
      <c r="V70" s="2" t="s">
        <v>190</v>
      </c>
      <c r="W70" s="2" t="s">
        <v>52</v>
      </c>
      <c r="X70" s="2" t="s">
        <v>52</v>
      </c>
      <c r="Y70" s="2" t="s">
        <v>127</v>
      </c>
      <c r="Z70" s="2" t="s">
        <v>60</v>
      </c>
      <c r="AA70" s="2" t="s">
        <v>61</v>
      </c>
      <c r="AB70" s="2" t="s">
        <v>61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2" t="s">
        <v>52</v>
      </c>
      <c r="BA70" s="2" t="s">
        <v>52</v>
      </c>
      <c r="BB70" s="3"/>
      <c r="BC70" s="2" t="s">
        <v>191</v>
      </c>
      <c r="BD70" s="3">
        <v>44</v>
      </c>
      <c r="BF70" s="38"/>
      <c r="BG70" s="39"/>
      <c r="BH70" s="38"/>
      <c r="BI70" s="26"/>
      <c r="BJ70" s="25"/>
      <c r="BK70" s="44"/>
    </row>
    <row r="71" spans="1:63" ht="30" customHeight="1" x14ac:dyDescent="0.3">
      <c r="A71" s="26" t="str">
        <f t="shared" si="12"/>
        <v>0103  철근콘크리트공사</v>
      </c>
      <c r="B71" s="26" t="s">
        <v>3511</v>
      </c>
      <c r="C71" s="26" t="s">
        <v>3545</v>
      </c>
      <c r="D71" s="26"/>
      <c r="E71" s="26"/>
      <c r="F71" s="66"/>
      <c r="G71" s="66"/>
      <c r="I71" s="315" t="s">
        <v>192</v>
      </c>
      <c r="J71" s="315" t="s">
        <v>193</v>
      </c>
      <c r="K71" s="315" t="s">
        <v>69</v>
      </c>
      <c r="L71" s="316">
        <f>개요!B60</f>
        <v>808.31809439999995</v>
      </c>
      <c r="M71" s="317">
        <f>TRUNC(일위대가목록!E29,0)</f>
        <v>15600</v>
      </c>
      <c r="N71" s="317">
        <f t="shared" si="7"/>
        <v>12609762</v>
      </c>
      <c r="O71" s="317">
        <f>TRUNC(일위대가목록!F29,0)</f>
        <v>30735</v>
      </c>
      <c r="P71" s="317">
        <f t="shared" si="8"/>
        <v>24843656</v>
      </c>
      <c r="Q71" s="317">
        <f>TRUNC(일위대가목록!G29,0)</f>
        <v>0</v>
      </c>
      <c r="R71" s="317">
        <f t="shared" si="9"/>
        <v>0</v>
      </c>
      <c r="S71" s="317">
        <f t="shared" si="10"/>
        <v>46335</v>
      </c>
      <c r="T71" s="317">
        <f t="shared" si="11"/>
        <v>37453418</v>
      </c>
      <c r="U71" s="315"/>
      <c r="V71" s="2" t="s">
        <v>194</v>
      </c>
      <c r="W71" s="2" t="s">
        <v>52</v>
      </c>
      <c r="X71" s="2" t="s">
        <v>52</v>
      </c>
      <c r="Y71" s="2" t="s">
        <v>127</v>
      </c>
      <c r="Z71" s="2" t="s">
        <v>60</v>
      </c>
      <c r="AA71" s="2" t="s">
        <v>61</v>
      </c>
      <c r="AB71" s="2" t="s">
        <v>61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2" t="s">
        <v>52</v>
      </c>
      <c r="BA71" s="2" t="s">
        <v>52</v>
      </c>
      <c r="BB71" s="3"/>
      <c r="BC71" s="2" t="s">
        <v>195</v>
      </c>
      <c r="BD71" s="3">
        <v>45</v>
      </c>
      <c r="BF71" s="38"/>
      <c r="BG71" s="39"/>
      <c r="BH71" s="38"/>
      <c r="BI71" s="26"/>
      <c r="BJ71" s="25"/>
      <c r="BK71" s="44"/>
    </row>
    <row r="72" spans="1:63" ht="30" customHeight="1" x14ac:dyDescent="0.3">
      <c r="A72" s="26" t="str">
        <f t="shared" si="12"/>
        <v>0103  철근콘크리트공사</v>
      </c>
      <c r="B72" s="26"/>
      <c r="C72" s="26"/>
      <c r="D72" s="26"/>
      <c r="E72" s="26"/>
      <c r="F72" s="66"/>
      <c r="G72" s="66"/>
      <c r="I72" s="8" t="s">
        <v>196</v>
      </c>
      <c r="J72" s="8" t="s">
        <v>52</v>
      </c>
      <c r="K72" s="8" t="s">
        <v>52</v>
      </c>
      <c r="L72" s="9"/>
      <c r="M72" s="11">
        <f>TRUNC(단가대비표!O260,0)</f>
        <v>0</v>
      </c>
      <c r="N72" s="11">
        <f t="shared" si="7"/>
        <v>0</v>
      </c>
      <c r="O72" s="11">
        <f>TRUNC(단가대비표!P260,0)</f>
        <v>0</v>
      </c>
      <c r="P72" s="11">
        <f t="shared" si="8"/>
        <v>0</v>
      </c>
      <c r="Q72" s="11">
        <f>TRUNC(단가대비표!V260,0)</f>
        <v>0</v>
      </c>
      <c r="R72" s="11">
        <f t="shared" si="9"/>
        <v>0</v>
      </c>
      <c r="S72" s="11">
        <f t="shared" si="10"/>
        <v>0</v>
      </c>
      <c r="T72" s="11">
        <f t="shared" si="11"/>
        <v>0</v>
      </c>
      <c r="U72" s="8"/>
      <c r="V72" s="2" t="s">
        <v>197</v>
      </c>
      <c r="W72" s="2" t="s">
        <v>52</v>
      </c>
      <c r="X72" s="2" t="s">
        <v>52</v>
      </c>
      <c r="Y72" s="2" t="s">
        <v>127</v>
      </c>
      <c r="Z72" s="2" t="s">
        <v>61</v>
      </c>
      <c r="AA72" s="2" t="s">
        <v>61</v>
      </c>
      <c r="AB72" s="2" t="s">
        <v>60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2" t="s">
        <v>52</v>
      </c>
      <c r="BA72" s="2" t="s">
        <v>52</v>
      </c>
      <c r="BB72" s="3"/>
      <c r="BC72" s="2" t="s">
        <v>198</v>
      </c>
      <c r="BD72" s="3">
        <v>64</v>
      </c>
      <c r="BF72" s="38"/>
      <c r="BG72" s="39"/>
      <c r="BH72" s="38"/>
      <c r="BI72" s="26"/>
      <c r="BJ72" s="25"/>
      <c r="BK72" s="44"/>
    </row>
    <row r="73" spans="1:63" s="28" customFormat="1" ht="30" customHeight="1" x14ac:dyDescent="0.3">
      <c r="A73" s="37" t="str">
        <f t="shared" si="12"/>
        <v>0103  철근콘크리트공사</v>
      </c>
      <c r="B73" s="37" t="s">
        <v>3511</v>
      </c>
      <c r="C73" s="37" t="s">
        <v>3546</v>
      </c>
      <c r="D73" s="37"/>
      <c r="E73" s="37"/>
      <c r="F73" s="67" t="s">
        <v>3503</v>
      </c>
      <c r="G73" s="67"/>
      <c r="H73" s="30"/>
      <c r="I73" s="31" t="s">
        <v>131</v>
      </c>
      <c r="J73" s="31" t="s">
        <v>136</v>
      </c>
      <c r="K73" s="31" t="s">
        <v>133</v>
      </c>
      <c r="L73" s="32">
        <f>ROUNDUP((BH73+BK73)*개요!D11/개요!C11,0)</f>
        <v>111</v>
      </c>
      <c r="M73" s="33">
        <f>TRUNC(단가대비표!O61,0)</f>
        <v>62045</v>
      </c>
      <c r="N73" s="33">
        <f t="shared" si="7"/>
        <v>6886995</v>
      </c>
      <c r="O73" s="33">
        <f>TRUNC(단가대비표!P61,0)</f>
        <v>0</v>
      </c>
      <c r="P73" s="33">
        <f t="shared" si="8"/>
        <v>0</v>
      </c>
      <c r="Q73" s="33">
        <f>TRUNC(단가대비표!V61,0)</f>
        <v>0</v>
      </c>
      <c r="R73" s="33">
        <f t="shared" si="9"/>
        <v>0</v>
      </c>
      <c r="S73" s="33">
        <f t="shared" si="10"/>
        <v>62045</v>
      </c>
      <c r="T73" s="33">
        <f t="shared" si="11"/>
        <v>6886995</v>
      </c>
      <c r="U73" s="31"/>
      <c r="V73" s="34" t="s">
        <v>137</v>
      </c>
      <c r="W73" s="34" t="s">
        <v>52</v>
      </c>
      <c r="X73" s="34" t="s">
        <v>52</v>
      </c>
      <c r="Y73" s="34" t="s">
        <v>127</v>
      </c>
      <c r="Z73" s="34" t="s">
        <v>61</v>
      </c>
      <c r="AA73" s="34" t="s">
        <v>61</v>
      </c>
      <c r="AB73" s="34" t="s">
        <v>60</v>
      </c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4" t="s">
        <v>52</v>
      </c>
      <c r="BA73" s="34" t="s">
        <v>52</v>
      </c>
      <c r="BB73" s="35"/>
      <c r="BC73" s="34" t="s">
        <v>138</v>
      </c>
      <c r="BD73" s="35">
        <v>48</v>
      </c>
      <c r="BF73" s="40"/>
      <c r="BG73" s="39"/>
      <c r="BH73" s="40">
        <v>48.186999999999998</v>
      </c>
      <c r="BI73" s="37"/>
      <c r="BJ73" s="25"/>
      <c r="BK73" s="41">
        <v>63.913200000000003</v>
      </c>
    </row>
    <row r="74" spans="1:63" s="28" customFormat="1" ht="30" customHeight="1" x14ac:dyDescent="0.3">
      <c r="A74" s="37" t="str">
        <f t="shared" si="12"/>
        <v>0103  철근콘크리트공사</v>
      </c>
      <c r="B74" s="37" t="s">
        <v>3511</v>
      </c>
      <c r="C74" s="37" t="s">
        <v>3546</v>
      </c>
      <c r="D74" s="37"/>
      <c r="E74" s="37"/>
      <c r="F74" s="67" t="s">
        <v>3502</v>
      </c>
      <c r="G74" s="67"/>
      <c r="H74" s="30"/>
      <c r="I74" s="31" t="s">
        <v>139</v>
      </c>
      <c r="J74" s="31" t="s">
        <v>140</v>
      </c>
      <c r="K74" s="31" t="s">
        <v>133</v>
      </c>
      <c r="L74" s="32">
        <f>ROUNDUP(L73/1.02,0)</f>
        <v>109</v>
      </c>
      <c r="M74" s="33">
        <f>TRUNC(일위대가목록!E21,0)</f>
        <v>1167</v>
      </c>
      <c r="N74" s="33">
        <f t="shared" si="7"/>
        <v>127203</v>
      </c>
      <c r="O74" s="33">
        <f>TRUNC(일위대가목록!F21,0)</f>
        <v>13561</v>
      </c>
      <c r="P74" s="33">
        <f t="shared" si="8"/>
        <v>1478149</v>
      </c>
      <c r="Q74" s="33">
        <f>TRUNC(일위대가목록!G21,0)</f>
        <v>3217</v>
      </c>
      <c r="R74" s="33">
        <f t="shared" si="9"/>
        <v>350653</v>
      </c>
      <c r="S74" s="33">
        <f t="shared" si="10"/>
        <v>17945</v>
      </c>
      <c r="T74" s="33">
        <f t="shared" si="11"/>
        <v>1956005</v>
      </c>
      <c r="U74" s="31"/>
      <c r="V74" s="34" t="s">
        <v>141</v>
      </c>
      <c r="W74" s="34" t="s">
        <v>52</v>
      </c>
      <c r="X74" s="34" t="s">
        <v>52</v>
      </c>
      <c r="Y74" s="34" t="s">
        <v>127</v>
      </c>
      <c r="Z74" s="34" t="s">
        <v>60</v>
      </c>
      <c r="AA74" s="34" t="s">
        <v>61</v>
      </c>
      <c r="AB74" s="34" t="s">
        <v>61</v>
      </c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4" t="s">
        <v>52</v>
      </c>
      <c r="BA74" s="34" t="s">
        <v>52</v>
      </c>
      <c r="BB74" s="35"/>
      <c r="BC74" s="34" t="s">
        <v>142</v>
      </c>
      <c r="BD74" s="35">
        <v>49</v>
      </c>
      <c r="BF74" s="40"/>
      <c r="BG74" s="39"/>
      <c r="BH74" s="40"/>
      <c r="BI74" s="37"/>
      <c r="BJ74" s="25"/>
      <c r="BK74" s="41"/>
    </row>
    <row r="75" spans="1:63" ht="30" customHeight="1" x14ac:dyDescent="0.3">
      <c r="A75" s="26" t="str">
        <f t="shared" si="12"/>
        <v>0103  철근콘크리트공사</v>
      </c>
      <c r="B75" s="26" t="s">
        <v>3511</v>
      </c>
      <c r="C75" s="26" t="s">
        <v>3546</v>
      </c>
      <c r="D75" s="26"/>
      <c r="E75" s="26"/>
      <c r="F75" s="66"/>
      <c r="G75" s="66"/>
      <c r="I75" s="315" t="s">
        <v>131</v>
      </c>
      <c r="J75" s="315" t="s">
        <v>143</v>
      </c>
      <c r="K75" s="315" t="s">
        <v>133</v>
      </c>
      <c r="L75" s="316">
        <f>L76*1.01</f>
        <v>2118.764123623203</v>
      </c>
      <c r="M75" s="317">
        <f>TRUNC(단가대비표!O62,0)</f>
        <v>71723</v>
      </c>
      <c r="N75" s="317">
        <f t="shared" si="7"/>
        <v>151964119</v>
      </c>
      <c r="O75" s="317">
        <f>TRUNC(단가대비표!P62,0)</f>
        <v>0</v>
      </c>
      <c r="P75" s="317">
        <f t="shared" si="8"/>
        <v>0</v>
      </c>
      <c r="Q75" s="317">
        <f>TRUNC(단가대비표!V62,0)</f>
        <v>0</v>
      </c>
      <c r="R75" s="317">
        <f t="shared" si="9"/>
        <v>0</v>
      </c>
      <c r="S75" s="317">
        <f t="shared" si="10"/>
        <v>71723</v>
      </c>
      <c r="T75" s="317">
        <f t="shared" si="11"/>
        <v>151964119</v>
      </c>
      <c r="U75" s="315"/>
      <c r="V75" s="2" t="s">
        <v>144</v>
      </c>
      <c r="W75" s="2" t="s">
        <v>52</v>
      </c>
      <c r="X75" s="2" t="s">
        <v>52</v>
      </c>
      <c r="Y75" s="2" t="s">
        <v>127</v>
      </c>
      <c r="Z75" s="2" t="s">
        <v>61</v>
      </c>
      <c r="AA75" s="2" t="s">
        <v>61</v>
      </c>
      <c r="AB75" s="2" t="s">
        <v>60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2" t="s">
        <v>52</v>
      </c>
      <c r="BA75" s="2" t="s">
        <v>52</v>
      </c>
      <c r="BB75" s="3"/>
      <c r="BC75" s="2" t="s">
        <v>145</v>
      </c>
      <c r="BD75" s="3">
        <v>50</v>
      </c>
      <c r="BF75" s="38"/>
      <c r="BG75" s="39"/>
      <c r="BH75" s="38"/>
      <c r="BI75" s="26"/>
      <c r="BJ75" s="25"/>
      <c r="BK75" s="44"/>
    </row>
    <row r="76" spans="1:63" ht="30" customHeight="1" x14ac:dyDescent="0.3">
      <c r="A76" s="26" t="str">
        <f t="shared" si="12"/>
        <v>0103  철근콘크리트공사</v>
      </c>
      <c r="B76" s="26" t="s">
        <v>3511</v>
      </c>
      <c r="C76" s="26" t="s">
        <v>3546</v>
      </c>
      <c r="D76" s="26"/>
      <c r="E76" s="26"/>
      <c r="F76" s="66"/>
      <c r="G76" s="66"/>
      <c r="I76" s="315" t="s">
        <v>139</v>
      </c>
      <c r="J76" s="315" t="s">
        <v>146</v>
      </c>
      <c r="K76" s="315" t="s">
        <v>133</v>
      </c>
      <c r="L76" s="316">
        <f>개요!B70</f>
        <v>2097.7862610130724</v>
      </c>
      <c r="M76" s="317">
        <f>TRUNC(일위대가목록!E22,0)</f>
        <v>910</v>
      </c>
      <c r="N76" s="317">
        <f t="shared" si="7"/>
        <v>1908985</v>
      </c>
      <c r="O76" s="317">
        <f>TRUNC(일위대가목록!F22,0)</f>
        <v>14737</v>
      </c>
      <c r="P76" s="317">
        <f t="shared" si="8"/>
        <v>30915076</v>
      </c>
      <c r="Q76" s="317">
        <f>TRUNC(일위대가목록!G22,0)</f>
        <v>2508</v>
      </c>
      <c r="R76" s="317">
        <f t="shared" si="9"/>
        <v>5261247</v>
      </c>
      <c r="S76" s="317">
        <f t="shared" si="10"/>
        <v>18155</v>
      </c>
      <c r="T76" s="317">
        <f t="shared" si="11"/>
        <v>38085308</v>
      </c>
      <c r="U76" s="315"/>
      <c r="V76" s="2" t="s">
        <v>147</v>
      </c>
      <c r="W76" s="2" t="s">
        <v>52</v>
      </c>
      <c r="X76" s="2" t="s">
        <v>52</v>
      </c>
      <c r="Y76" s="2" t="s">
        <v>127</v>
      </c>
      <c r="Z76" s="2" t="s">
        <v>60</v>
      </c>
      <c r="AA76" s="2" t="s">
        <v>61</v>
      </c>
      <c r="AB76" s="2" t="s">
        <v>61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2" t="s">
        <v>52</v>
      </c>
      <c r="BA76" s="2" t="s">
        <v>52</v>
      </c>
      <c r="BB76" s="3"/>
      <c r="BC76" s="2" t="s">
        <v>148</v>
      </c>
      <c r="BD76" s="3">
        <v>51</v>
      </c>
      <c r="BF76" s="38"/>
      <c r="BG76" s="39"/>
      <c r="BH76" s="38"/>
      <c r="BI76" s="26"/>
      <c r="BJ76" s="25"/>
      <c r="BK76" s="44"/>
    </row>
    <row r="77" spans="1:63" ht="30" customHeight="1" x14ac:dyDescent="0.3">
      <c r="A77" s="26" t="str">
        <f t="shared" si="12"/>
        <v>0103  철근콘크리트공사</v>
      </c>
      <c r="B77" s="26" t="s">
        <v>3511</v>
      </c>
      <c r="C77" s="26" t="s">
        <v>3546</v>
      </c>
      <c r="D77" s="26"/>
      <c r="E77" s="26"/>
      <c r="F77" s="66"/>
      <c r="G77" s="66"/>
      <c r="I77" s="315" t="s">
        <v>149</v>
      </c>
      <c r="J77" s="315" t="s">
        <v>150</v>
      </c>
      <c r="K77" s="315" t="s">
        <v>151</v>
      </c>
      <c r="L77" s="319">
        <f>개요!D70*개요!J73*1.03</f>
        <v>63.656454856291582</v>
      </c>
      <c r="M77" s="317">
        <f>TRUNC(단가대비표!O42,0)</f>
        <v>673000</v>
      </c>
      <c r="N77" s="317">
        <f t="shared" si="7"/>
        <v>42840794</v>
      </c>
      <c r="O77" s="317">
        <f>TRUNC(단가대비표!P42,0)</f>
        <v>0</v>
      </c>
      <c r="P77" s="317">
        <f t="shared" si="8"/>
        <v>0</v>
      </c>
      <c r="Q77" s="317">
        <f>TRUNC(단가대비표!V42,0)</f>
        <v>0</v>
      </c>
      <c r="R77" s="317">
        <f t="shared" si="9"/>
        <v>0</v>
      </c>
      <c r="S77" s="317">
        <f t="shared" si="10"/>
        <v>673000</v>
      </c>
      <c r="T77" s="317">
        <f t="shared" si="11"/>
        <v>42840794</v>
      </c>
      <c r="U77" s="315"/>
      <c r="V77" s="2" t="s">
        <v>152</v>
      </c>
      <c r="W77" s="2" t="s">
        <v>52</v>
      </c>
      <c r="X77" s="2" t="s">
        <v>52</v>
      </c>
      <c r="Y77" s="2" t="s">
        <v>127</v>
      </c>
      <c r="Z77" s="2" t="s">
        <v>61</v>
      </c>
      <c r="AA77" s="2" t="s">
        <v>61</v>
      </c>
      <c r="AB77" s="2" t="s">
        <v>60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2" t="s">
        <v>52</v>
      </c>
      <c r="BA77" s="2" t="s">
        <v>52</v>
      </c>
      <c r="BB77" s="3"/>
      <c r="BC77" s="2" t="s">
        <v>153</v>
      </c>
      <c r="BD77" s="3">
        <v>52</v>
      </c>
      <c r="BF77" s="38"/>
      <c r="BG77" s="39"/>
      <c r="BH77" s="38"/>
      <c r="BI77" s="26"/>
      <c r="BJ77" s="25"/>
      <c r="BK77" s="44"/>
    </row>
    <row r="78" spans="1:63" ht="30" customHeight="1" x14ac:dyDescent="0.3">
      <c r="A78" s="26" t="str">
        <f t="shared" si="12"/>
        <v>0103  철근콘크리트공사</v>
      </c>
      <c r="B78" s="26" t="s">
        <v>3511</v>
      </c>
      <c r="C78" s="26" t="s">
        <v>3546</v>
      </c>
      <c r="D78" s="26"/>
      <c r="E78" s="26"/>
      <c r="F78" s="66"/>
      <c r="G78" s="66"/>
      <c r="I78" s="315" t="s">
        <v>149</v>
      </c>
      <c r="J78" s="315" t="s">
        <v>154</v>
      </c>
      <c r="K78" s="315" t="s">
        <v>151</v>
      </c>
      <c r="L78" s="319">
        <f>개요!D70*개요!K73*1.03</f>
        <v>103.86053160763363</v>
      </c>
      <c r="M78" s="317">
        <f>TRUNC(단가대비표!O43,0)</f>
        <v>663000</v>
      </c>
      <c r="N78" s="317">
        <f t="shared" si="7"/>
        <v>68859532</v>
      </c>
      <c r="O78" s="317">
        <f>TRUNC(단가대비표!P43,0)</f>
        <v>0</v>
      </c>
      <c r="P78" s="317">
        <f t="shared" si="8"/>
        <v>0</v>
      </c>
      <c r="Q78" s="317">
        <f>TRUNC(단가대비표!V43,0)</f>
        <v>0</v>
      </c>
      <c r="R78" s="317">
        <f t="shared" si="9"/>
        <v>0</v>
      </c>
      <c r="S78" s="317">
        <f t="shared" si="10"/>
        <v>663000</v>
      </c>
      <c r="T78" s="317">
        <f t="shared" si="11"/>
        <v>68859532</v>
      </c>
      <c r="U78" s="315"/>
      <c r="V78" s="2" t="s">
        <v>155</v>
      </c>
      <c r="W78" s="2" t="s">
        <v>52</v>
      </c>
      <c r="X78" s="2" t="s">
        <v>52</v>
      </c>
      <c r="Y78" s="2" t="s">
        <v>127</v>
      </c>
      <c r="Z78" s="2" t="s">
        <v>61</v>
      </c>
      <c r="AA78" s="2" t="s">
        <v>61</v>
      </c>
      <c r="AB78" s="2" t="s">
        <v>60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2" t="s">
        <v>52</v>
      </c>
      <c r="BA78" s="2" t="s">
        <v>52</v>
      </c>
      <c r="BB78" s="3"/>
      <c r="BC78" s="2" t="s">
        <v>156</v>
      </c>
      <c r="BD78" s="3">
        <v>53</v>
      </c>
      <c r="BF78" s="38"/>
      <c r="BG78" s="39"/>
      <c r="BH78" s="38"/>
      <c r="BI78" s="26"/>
      <c r="BJ78" s="25"/>
      <c r="BK78" s="44"/>
    </row>
    <row r="79" spans="1:63" ht="30" customHeight="1" x14ac:dyDescent="0.3">
      <c r="A79" s="26" t="str">
        <f t="shared" si="12"/>
        <v>0103  철근콘크리트공사</v>
      </c>
      <c r="B79" s="26" t="s">
        <v>3511</v>
      </c>
      <c r="C79" s="26" t="s">
        <v>3546</v>
      </c>
      <c r="D79" s="26"/>
      <c r="E79" s="26"/>
      <c r="F79" s="66"/>
      <c r="G79" s="66"/>
      <c r="I79" s="315" t="s">
        <v>149</v>
      </c>
      <c r="J79" s="315" t="s">
        <v>157</v>
      </c>
      <c r="K79" s="315" t="s">
        <v>151</v>
      </c>
      <c r="L79" s="319">
        <f>개요!D70*개요!L73*1.03</f>
        <v>33.503397292785039</v>
      </c>
      <c r="M79" s="317">
        <f>TRUNC(단가대비표!O44,0)</f>
        <v>658000</v>
      </c>
      <c r="N79" s="317">
        <f t="shared" si="7"/>
        <v>22045235</v>
      </c>
      <c r="O79" s="317">
        <f>TRUNC(단가대비표!P44,0)</f>
        <v>0</v>
      </c>
      <c r="P79" s="317">
        <f t="shared" si="8"/>
        <v>0</v>
      </c>
      <c r="Q79" s="317">
        <f>TRUNC(단가대비표!V44,0)</f>
        <v>0</v>
      </c>
      <c r="R79" s="317">
        <f t="shared" si="9"/>
        <v>0</v>
      </c>
      <c r="S79" s="317">
        <f t="shared" si="10"/>
        <v>658000</v>
      </c>
      <c r="T79" s="317">
        <f t="shared" si="11"/>
        <v>22045235</v>
      </c>
      <c r="U79" s="315"/>
      <c r="V79" s="2" t="s">
        <v>158</v>
      </c>
      <c r="W79" s="2" t="s">
        <v>52</v>
      </c>
      <c r="X79" s="2" t="s">
        <v>52</v>
      </c>
      <c r="Y79" s="2" t="s">
        <v>127</v>
      </c>
      <c r="Z79" s="2" t="s">
        <v>61</v>
      </c>
      <c r="AA79" s="2" t="s">
        <v>61</v>
      </c>
      <c r="AB79" s="2" t="s">
        <v>60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2" t="s">
        <v>52</v>
      </c>
      <c r="BA79" s="2" t="s">
        <v>52</v>
      </c>
      <c r="BB79" s="3"/>
      <c r="BC79" s="2" t="s">
        <v>159</v>
      </c>
      <c r="BD79" s="3">
        <v>54</v>
      </c>
      <c r="BF79" s="38"/>
      <c r="BG79" s="39"/>
      <c r="BH79" s="38"/>
      <c r="BI79" s="26"/>
      <c r="BJ79" s="25"/>
      <c r="BK79" s="44"/>
    </row>
    <row r="80" spans="1:63" ht="30" customHeight="1" x14ac:dyDescent="0.3">
      <c r="A80" s="26" t="str">
        <f t="shared" si="12"/>
        <v>0103  철근콘크리트공사</v>
      </c>
      <c r="B80" s="26" t="s">
        <v>3511</v>
      </c>
      <c r="C80" s="26" t="s">
        <v>3546</v>
      </c>
      <c r="D80" s="26"/>
      <c r="E80" s="26"/>
      <c r="F80" s="66"/>
      <c r="G80" s="66"/>
      <c r="I80" s="315" t="s">
        <v>149</v>
      </c>
      <c r="J80" s="315" t="s">
        <v>163</v>
      </c>
      <c r="K80" s="315" t="s">
        <v>151</v>
      </c>
      <c r="L80" s="319">
        <f>개요!D70*개요!M73*1.03</f>
        <v>134.01358917114015</v>
      </c>
      <c r="M80" s="317">
        <f>TRUNC(단가대비표!O46,0)</f>
        <v>688000</v>
      </c>
      <c r="N80" s="317">
        <f t="shared" si="7"/>
        <v>92201349</v>
      </c>
      <c r="O80" s="317">
        <f>TRUNC(단가대비표!P46,0)</f>
        <v>0</v>
      </c>
      <c r="P80" s="317">
        <f t="shared" si="8"/>
        <v>0</v>
      </c>
      <c r="Q80" s="317">
        <f>TRUNC(단가대비표!V46,0)</f>
        <v>0</v>
      </c>
      <c r="R80" s="317">
        <f t="shared" si="9"/>
        <v>0</v>
      </c>
      <c r="S80" s="317">
        <f t="shared" si="10"/>
        <v>688000</v>
      </c>
      <c r="T80" s="317">
        <f t="shared" si="11"/>
        <v>92201349</v>
      </c>
      <c r="U80" s="315"/>
      <c r="V80" s="2" t="s">
        <v>164</v>
      </c>
      <c r="W80" s="2" t="s">
        <v>52</v>
      </c>
      <c r="X80" s="2" t="s">
        <v>52</v>
      </c>
      <c r="Y80" s="2" t="s">
        <v>127</v>
      </c>
      <c r="Z80" s="2" t="s">
        <v>61</v>
      </c>
      <c r="AA80" s="2" t="s">
        <v>61</v>
      </c>
      <c r="AB80" s="2" t="s">
        <v>60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2" t="s">
        <v>52</v>
      </c>
      <c r="BA80" s="2" t="s">
        <v>52</v>
      </c>
      <c r="BB80" s="3"/>
      <c r="BC80" s="2" t="s">
        <v>165</v>
      </c>
      <c r="BD80" s="3">
        <v>56</v>
      </c>
      <c r="BF80" s="38"/>
      <c r="BG80" s="39"/>
      <c r="BH80" s="38"/>
      <c r="BI80" s="26"/>
      <c r="BJ80" s="25"/>
      <c r="BK80" s="44"/>
    </row>
    <row r="81" spans="1:63" ht="30" customHeight="1" x14ac:dyDescent="0.3">
      <c r="A81" s="26" t="str">
        <f t="shared" si="12"/>
        <v>0103  철근콘크리트공사</v>
      </c>
      <c r="B81" s="26" t="s">
        <v>3511</v>
      </c>
      <c r="C81" s="26" t="s">
        <v>3546</v>
      </c>
      <c r="D81" s="26"/>
      <c r="E81" s="26"/>
      <c r="F81" s="66"/>
      <c r="G81" s="66"/>
      <c r="I81" s="315" t="s">
        <v>166</v>
      </c>
      <c r="J81" s="315" t="s">
        <v>167</v>
      </c>
      <c r="K81" s="315" t="s">
        <v>151</v>
      </c>
      <c r="L81" s="319">
        <f>개요!D70</f>
        <v>325.27570187169943</v>
      </c>
      <c r="M81" s="317">
        <f>TRUNC(일위대가목록!E23,0)</f>
        <v>7930</v>
      </c>
      <c r="N81" s="317">
        <f t="shared" si="7"/>
        <v>2579436</v>
      </c>
      <c r="O81" s="317">
        <f>TRUNC(일위대가목록!F23,0)</f>
        <v>861206</v>
      </c>
      <c r="P81" s="317">
        <f t="shared" si="8"/>
        <v>280129386</v>
      </c>
      <c r="Q81" s="317">
        <f>TRUNC(일위대가목록!G23,0)</f>
        <v>6842</v>
      </c>
      <c r="R81" s="317">
        <f t="shared" si="9"/>
        <v>2225536</v>
      </c>
      <c r="S81" s="317">
        <f t="shared" si="10"/>
        <v>875978</v>
      </c>
      <c r="T81" s="317">
        <f t="shared" si="11"/>
        <v>284934358</v>
      </c>
      <c r="U81" s="315"/>
      <c r="V81" s="2" t="s">
        <v>168</v>
      </c>
      <c r="W81" s="2" t="s">
        <v>52</v>
      </c>
      <c r="X81" s="2" t="s">
        <v>52</v>
      </c>
      <c r="Y81" s="2" t="s">
        <v>127</v>
      </c>
      <c r="Z81" s="2" t="s">
        <v>60</v>
      </c>
      <c r="AA81" s="2" t="s">
        <v>61</v>
      </c>
      <c r="AB81" s="2" t="s">
        <v>61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2" t="s">
        <v>52</v>
      </c>
      <c r="BA81" s="2" t="s">
        <v>52</v>
      </c>
      <c r="BB81" s="3"/>
      <c r="BC81" s="2" t="s">
        <v>169</v>
      </c>
      <c r="BD81" s="3">
        <v>57</v>
      </c>
      <c r="BF81" s="38"/>
      <c r="BG81" s="39"/>
      <c r="BH81" s="38"/>
      <c r="BI81" s="26"/>
      <c r="BJ81" s="25"/>
      <c r="BK81" s="44"/>
    </row>
    <row r="82" spans="1:63" ht="30" customHeight="1" x14ac:dyDescent="0.3">
      <c r="A82" s="26" t="str">
        <f t="shared" si="12"/>
        <v>0103  철근콘크리트공사</v>
      </c>
      <c r="B82" s="26" t="s">
        <v>3511</v>
      </c>
      <c r="C82" s="26" t="s">
        <v>3546</v>
      </c>
      <c r="D82" s="26"/>
      <c r="E82" s="26"/>
      <c r="F82" s="66"/>
      <c r="G82" s="66"/>
      <c r="I82" s="315" t="s">
        <v>170</v>
      </c>
      <c r="J82" s="315" t="s">
        <v>171</v>
      </c>
      <c r="K82" s="315" t="s">
        <v>151</v>
      </c>
      <c r="L82" s="319">
        <f>(L81-SUM(L77:L80))*0.9</f>
        <v>-8.7824439505358907</v>
      </c>
      <c r="M82" s="317">
        <f>TRUNC(단가대비표!O18,0)</f>
        <v>140000</v>
      </c>
      <c r="N82" s="317">
        <f t="shared" si="7"/>
        <v>-1229542</v>
      </c>
      <c r="O82" s="317">
        <f>TRUNC(단가대비표!P18,0)</f>
        <v>0</v>
      </c>
      <c r="P82" s="317">
        <f t="shared" si="8"/>
        <v>0</v>
      </c>
      <c r="Q82" s="317">
        <f>TRUNC(단가대비표!V18,0)</f>
        <v>0</v>
      </c>
      <c r="R82" s="317">
        <f t="shared" si="9"/>
        <v>0</v>
      </c>
      <c r="S82" s="317">
        <f t="shared" si="10"/>
        <v>140000</v>
      </c>
      <c r="T82" s="317">
        <f t="shared" si="11"/>
        <v>-1229542</v>
      </c>
      <c r="U82" s="315"/>
      <c r="V82" s="2" t="s">
        <v>173</v>
      </c>
      <c r="W82" s="2" t="s">
        <v>52</v>
      </c>
      <c r="X82" s="2" t="s">
        <v>52</v>
      </c>
      <c r="Y82" s="2" t="s">
        <v>127</v>
      </c>
      <c r="Z82" s="2" t="s">
        <v>61</v>
      </c>
      <c r="AA82" s="2" t="s">
        <v>61</v>
      </c>
      <c r="AB82" s="2" t="s">
        <v>60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2" t="s">
        <v>52</v>
      </c>
      <c r="BA82" s="2" t="s">
        <v>52</v>
      </c>
      <c r="BB82" s="3"/>
      <c r="BC82" s="2" t="s">
        <v>174</v>
      </c>
      <c r="BD82" s="3">
        <v>58</v>
      </c>
      <c r="BF82" s="38"/>
      <c r="BG82" s="39"/>
      <c r="BH82" s="38"/>
      <c r="BI82" s="26"/>
      <c r="BJ82" s="25"/>
      <c r="BK82" s="44"/>
    </row>
    <row r="83" spans="1:63" ht="30" customHeight="1" x14ac:dyDescent="0.3">
      <c r="A83" s="26" t="str">
        <f t="shared" si="12"/>
        <v>0103  철근콘크리트공사</v>
      </c>
      <c r="B83" s="26" t="s">
        <v>3511</v>
      </c>
      <c r="C83" s="26" t="s">
        <v>3546</v>
      </c>
      <c r="D83" s="26"/>
      <c r="E83" s="26"/>
      <c r="F83" s="66"/>
      <c r="G83" s="66"/>
      <c r="I83" s="315" t="s">
        <v>175</v>
      </c>
      <c r="J83" s="315" t="s">
        <v>176</v>
      </c>
      <c r="K83" s="315" t="s">
        <v>69</v>
      </c>
      <c r="L83" s="316">
        <f>개요!C67+개요!C68</f>
        <v>5428.5955178431377</v>
      </c>
      <c r="M83" s="317">
        <f>TRUNC(일위대가목록!E24,0)</f>
        <v>10376</v>
      </c>
      <c r="N83" s="317">
        <f t="shared" si="7"/>
        <v>56327107</v>
      </c>
      <c r="O83" s="317">
        <f>TRUNC(일위대가목록!F24,0)</f>
        <v>40888</v>
      </c>
      <c r="P83" s="317">
        <f t="shared" si="8"/>
        <v>221964413</v>
      </c>
      <c r="Q83" s="317">
        <f>TRUNC(일위대가목록!G24,0)</f>
        <v>408</v>
      </c>
      <c r="R83" s="317">
        <f t="shared" si="9"/>
        <v>2214866</v>
      </c>
      <c r="S83" s="317">
        <f t="shared" si="10"/>
        <v>51672</v>
      </c>
      <c r="T83" s="317">
        <f t="shared" si="11"/>
        <v>280506386</v>
      </c>
      <c r="U83" s="315"/>
      <c r="V83" s="2" t="s">
        <v>177</v>
      </c>
      <c r="W83" s="2" t="s">
        <v>52</v>
      </c>
      <c r="X83" s="2" t="s">
        <v>52</v>
      </c>
      <c r="Y83" s="2" t="s">
        <v>127</v>
      </c>
      <c r="Z83" s="2" t="s">
        <v>60</v>
      </c>
      <c r="AA83" s="2" t="s">
        <v>61</v>
      </c>
      <c r="AB83" s="2" t="s">
        <v>61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2" t="s">
        <v>52</v>
      </c>
      <c r="BA83" s="2" t="s">
        <v>52</v>
      </c>
      <c r="BB83" s="3"/>
      <c r="BC83" s="2" t="s">
        <v>178</v>
      </c>
      <c r="BD83" s="3">
        <v>59</v>
      </c>
      <c r="BF83" s="38"/>
      <c r="BG83" s="39"/>
      <c r="BH83" s="38"/>
      <c r="BI83" s="26"/>
      <c r="BJ83" s="25"/>
      <c r="BK83" s="44"/>
    </row>
    <row r="84" spans="1:63" ht="30" customHeight="1" x14ac:dyDescent="0.3">
      <c r="A84" s="26" t="str">
        <f t="shared" si="12"/>
        <v>0103  철근콘크리트공사</v>
      </c>
      <c r="B84" s="26" t="s">
        <v>3511</v>
      </c>
      <c r="C84" s="26" t="s">
        <v>3546</v>
      </c>
      <c r="D84" s="26"/>
      <c r="E84" s="26"/>
      <c r="F84" s="66"/>
      <c r="G84" s="66"/>
      <c r="I84" s="315" t="s">
        <v>188</v>
      </c>
      <c r="J84" s="315" t="s">
        <v>189</v>
      </c>
      <c r="K84" s="315" t="s">
        <v>69</v>
      </c>
      <c r="L84" s="316">
        <f>개요!C66+개요!C69</f>
        <v>10280.682192222223</v>
      </c>
      <c r="M84" s="317">
        <f>TRUNC(일위대가목록!E28,0)</f>
        <v>2624</v>
      </c>
      <c r="N84" s="317">
        <f t="shared" si="7"/>
        <v>26976510</v>
      </c>
      <c r="O84" s="317">
        <f>TRUNC(일위대가목록!F28,0)</f>
        <v>26250</v>
      </c>
      <c r="P84" s="317">
        <f t="shared" si="8"/>
        <v>269867907</v>
      </c>
      <c r="Q84" s="317">
        <f>TRUNC(일위대가목록!G28,0)</f>
        <v>787</v>
      </c>
      <c r="R84" s="317">
        <f t="shared" si="9"/>
        <v>8090896</v>
      </c>
      <c r="S84" s="317">
        <f t="shared" si="10"/>
        <v>29661</v>
      </c>
      <c r="T84" s="317">
        <f t="shared" si="11"/>
        <v>304935313</v>
      </c>
      <c r="U84" s="315"/>
      <c r="V84" s="2" t="s">
        <v>190</v>
      </c>
      <c r="W84" s="2" t="s">
        <v>52</v>
      </c>
      <c r="X84" s="2" t="s">
        <v>52</v>
      </c>
      <c r="Y84" s="2" t="s">
        <v>127</v>
      </c>
      <c r="Z84" s="2" t="s">
        <v>60</v>
      </c>
      <c r="AA84" s="2" t="s">
        <v>61</v>
      </c>
      <c r="AB84" s="2" t="s">
        <v>61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2" t="s">
        <v>52</v>
      </c>
      <c r="BA84" s="2" t="s">
        <v>52</v>
      </c>
      <c r="BB84" s="3"/>
      <c r="BC84" s="2" t="s">
        <v>191</v>
      </c>
      <c r="BD84" s="3">
        <v>63</v>
      </c>
      <c r="BF84" s="38"/>
      <c r="BG84" s="39"/>
      <c r="BH84" s="38"/>
      <c r="BI84" s="26"/>
      <c r="BJ84" s="25"/>
      <c r="BK84" s="44"/>
    </row>
    <row r="85" spans="1:63" ht="30" customHeight="1" x14ac:dyDescent="0.3">
      <c r="A85" s="26" t="str">
        <f t="shared" si="12"/>
        <v>0103  철근콘크리트공사</v>
      </c>
      <c r="B85" s="26"/>
      <c r="C85" s="26"/>
      <c r="D85" s="26"/>
      <c r="E85" s="26"/>
      <c r="F85" s="66"/>
      <c r="G85" s="66"/>
      <c r="I85" s="8" t="s">
        <v>199</v>
      </c>
      <c r="J85" s="8" t="s">
        <v>52</v>
      </c>
      <c r="K85" s="8" t="s">
        <v>52</v>
      </c>
      <c r="L85" s="9"/>
      <c r="M85" s="11">
        <f>TRUNC(단가대비표!O261,0)</f>
        <v>0</v>
      </c>
      <c r="N85" s="11">
        <f t="shared" si="7"/>
        <v>0</v>
      </c>
      <c r="O85" s="11">
        <f>TRUNC(단가대비표!P261,0)</f>
        <v>0</v>
      </c>
      <c r="P85" s="11">
        <f t="shared" si="8"/>
        <v>0</v>
      </c>
      <c r="Q85" s="11">
        <f>TRUNC(단가대비표!V261,0)</f>
        <v>0</v>
      </c>
      <c r="R85" s="11">
        <f t="shared" si="9"/>
        <v>0</v>
      </c>
      <c r="S85" s="11">
        <f t="shared" si="10"/>
        <v>0</v>
      </c>
      <c r="T85" s="11">
        <f t="shared" si="11"/>
        <v>0</v>
      </c>
      <c r="U85" s="8"/>
      <c r="V85" s="2" t="s">
        <v>200</v>
      </c>
      <c r="W85" s="2" t="s">
        <v>52</v>
      </c>
      <c r="X85" s="2" t="s">
        <v>52</v>
      </c>
      <c r="Y85" s="2" t="s">
        <v>127</v>
      </c>
      <c r="Z85" s="2" t="s">
        <v>61</v>
      </c>
      <c r="AA85" s="2" t="s">
        <v>61</v>
      </c>
      <c r="AB85" s="2" t="s">
        <v>60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2" t="s">
        <v>52</v>
      </c>
      <c r="BA85" s="2" t="s">
        <v>52</v>
      </c>
      <c r="BB85" s="3"/>
      <c r="BC85" s="2" t="s">
        <v>201</v>
      </c>
      <c r="BD85" s="3">
        <v>65</v>
      </c>
      <c r="BF85" s="38"/>
      <c r="BG85" s="39"/>
      <c r="BH85" s="38"/>
      <c r="BI85" s="26"/>
      <c r="BJ85" s="25"/>
      <c r="BK85" s="44"/>
    </row>
    <row r="86" spans="1:63" s="28" customFormat="1" ht="30" customHeight="1" x14ac:dyDescent="0.3">
      <c r="A86" s="37" t="str">
        <f t="shared" si="12"/>
        <v>0103  철근콘크리트공사</v>
      </c>
      <c r="B86" s="37" t="s">
        <v>3511</v>
      </c>
      <c r="C86" s="37" t="s">
        <v>3527</v>
      </c>
      <c r="D86" s="37"/>
      <c r="E86" s="37"/>
      <c r="F86" s="67" t="s">
        <v>3505</v>
      </c>
      <c r="G86" s="67"/>
      <c r="H86" s="30"/>
      <c r="I86" s="31" t="s">
        <v>202</v>
      </c>
      <c r="J86" s="31" t="s">
        <v>203</v>
      </c>
      <c r="K86" s="31" t="s">
        <v>58</v>
      </c>
      <c r="L86" s="32">
        <f>ROUNDUP(개요!D16*(개요!F26+개요!F27),0)</f>
        <v>238</v>
      </c>
      <c r="M86" s="33">
        <f>TRUNC(일위대가목록!E30,0)</f>
        <v>3024</v>
      </c>
      <c r="N86" s="33">
        <f t="shared" si="7"/>
        <v>719712</v>
      </c>
      <c r="O86" s="33">
        <f>TRUNC(일위대가목록!F30,0)</f>
        <v>41479</v>
      </c>
      <c r="P86" s="33">
        <f t="shared" si="8"/>
        <v>9872002</v>
      </c>
      <c r="Q86" s="33">
        <f>TRUNC(일위대가목록!G30,0)</f>
        <v>1244</v>
      </c>
      <c r="R86" s="33">
        <f t="shared" si="9"/>
        <v>296072</v>
      </c>
      <c r="S86" s="33">
        <f t="shared" si="10"/>
        <v>45747</v>
      </c>
      <c r="T86" s="33">
        <f t="shared" si="11"/>
        <v>10887786</v>
      </c>
      <c r="U86" s="31"/>
      <c r="V86" s="34" t="s">
        <v>204</v>
      </c>
      <c r="W86" s="34" t="s">
        <v>52</v>
      </c>
      <c r="X86" s="34" t="s">
        <v>52</v>
      </c>
      <c r="Y86" s="34" t="s">
        <v>127</v>
      </c>
      <c r="Z86" s="34" t="s">
        <v>60</v>
      </c>
      <c r="AA86" s="34" t="s">
        <v>61</v>
      </c>
      <c r="AB86" s="34" t="s">
        <v>61</v>
      </c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4" t="s">
        <v>52</v>
      </c>
      <c r="BA86" s="34" t="s">
        <v>52</v>
      </c>
      <c r="BB86" s="35"/>
      <c r="BC86" s="34" t="s">
        <v>205</v>
      </c>
      <c r="BD86" s="35">
        <v>66</v>
      </c>
      <c r="BF86" s="40"/>
      <c r="BG86" s="39"/>
      <c r="BH86" s="40"/>
      <c r="BI86" s="37"/>
      <c r="BJ86" s="25"/>
      <c r="BK86" s="41"/>
    </row>
    <row r="87" spans="1:63" ht="30" customHeight="1" x14ac:dyDescent="0.3">
      <c r="A87" s="26" t="str">
        <f t="shared" si="12"/>
        <v>0103  철근콘크리트공사</v>
      </c>
      <c r="B87" s="26" t="s">
        <v>3511</v>
      </c>
      <c r="C87" s="26" t="s">
        <v>3527</v>
      </c>
      <c r="D87" s="26"/>
      <c r="E87" s="26"/>
      <c r="F87" s="66"/>
      <c r="G87" s="66"/>
      <c r="I87" s="315" t="s">
        <v>206</v>
      </c>
      <c r="J87" s="315" t="s">
        <v>207</v>
      </c>
      <c r="K87" s="315" t="s">
        <v>133</v>
      </c>
      <c r="L87" s="316">
        <f>개요!A77*개요!N50</f>
        <v>173.78700000000001</v>
      </c>
      <c r="M87" s="317">
        <f>TRUNC(일위대가목록!E31,0)</f>
        <v>658</v>
      </c>
      <c r="N87" s="317">
        <f t="shared" si="7"/>
        <v>114351</v>
      </c>
      <c r="O87" s="317">
        <f>TRUNC(일위대가목록!F31,0)</f>
        <v>5445</v>
      </c>
      <c r="P87" s="317">
        <f t="shared" si="8"/>
        <v>946270</v>
      </c>
      <c r="Q87" s="317">
        <f>TRUNC(일위대가목록!G31,0)</f>
        <v>1005</v>
      </c>
      <c r="R87" s="317">
        <f t="shared" si="9"/>
        <v>174655</v>
      </c>
      <c r="S87" s="317">
        <f t="shared" si="10"/>
        <v>7108</v>
      </c>
      <c r="T87" s="317">
        <f t="shared" si="11"/>
        <v>1235276</v>
      </c>
      <c r="U87" s="315"/>
      <c r="V87" s="2" t="s">
        <v>208</v>
      </c>
      <c r="W87" s="2" t="s">
        <v>52</v>
      </c>
      <c r="X87" s="2" t="s">
        <v>52</v>
      </c>
      <c r="Y87" s="2" t="s">
        <v>127</v>
      </c>
      <c r="Z87" s="2" t="s">
        <v>60</v>
      </c>
      <c r="AA87" s="2" t="s">
        <v>61</v>
      </c>
      <c r="AB87" s="2" t="s">
        <v>61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2" t="s">
        <v>52</v>
      </c>
      <c r="BA87" s="2" t="s">
        <v>52</v>
      </c>
      <c r="BB87" s="3"/>
      <c r="BC87" s="2" t="s">
        <v>209</v>
      </c>
      <c r="BD87" s="3">
        <v>67</v>
      </c>
      <c r="BF87" s="38"/>
      <c r="BG87" s="39"/>
      <c r="BH87" s="38"/>
      <c r="BI87" s="26"/>
      <c r="BJ87" s="25"/>
      <c r="BK87" s="44"/>
    </row>
    <row r="88" spans="1:63" ht="30" customHeight="1" x14ac:dyDescent="0.3">
      <c r="A88" s="26" t="str">
        <f t="shared" si="12"/>
        <v>0103  철근콘크리트공사</v>
      </c>
      <c r="B88" s="26" t="s">
        <v>3511</v>
      </c>
      <c r="C88" s="26" t="s">
        <v>3527</v>
      </c>
      <c r="D88" s="26"/>
      <c r="E88" s="26"/>
      <c r="F88" s="66"/>
      <c r="G88" s="66"/>
      <c r="I88" s="315" t="s">
        <v>210</v>
      </c>
      <c r="J88" s="315" t="s">
        <v>211</v>
      </c>
      <c r="K88" s="315" t="s">
        <v>69</v>
      </c>
      <c r="L88" s="316">
        <f>개요!A77</f>
        <v>868.93499999999995</v>
      </c>
      <c r="M88" s="317">
        <f>TRUNC(일위대가목록!E32,0)</f>
        <v>361</v>
      </c>
      <c r="N88" s="317">
        <f t="shared" si="7"/>
        <v>313685</v>
      </c>
      <c r="O88" s="317">
        <f>TRUNC(일위대가목록!F32,0)</f>
        <v>1172</v>
      </c>
      <c r="P88" s="317">
        <f t="shared" si="8"/>
        <v>1018391</v>
      </c>
      <c r="Q88" s="317">
        <f>TRUNC(일위대가목록!G32,0)</f>
        <v>0</v>
      </c>
      <c r="R88" s="317">
        <f t="shared" si="9"/>
        <v>0</v>
      </c>
      <c r="S88" s="317">
        <f t="shared" si="10"/>
        <v>1533</v>
      </c>
      <c r="T88" s="317">
        <f t="shared" si="11"/>
        <v>1332076</v>
      </c>
      <c r="U88" s="315"/>
      <c r="V88" s="2" t="s">
        <v>212</v>
      </c>
      <c r="W88" s="2" t="s">
        <v>52</v>
      </c>
      <c r="X88" s="2" t="s">
        <v>52</v>
      </c>
      <c r="Y88" s="2" t="s">
        <v>127</v>
      </c>
      <c r="Z88" s="2" t="s">
        <v>60</v>
      </c>
      <c r="AA88" s="2" t="s">
        <v>61</v>
      </c>
      <c r="AB88" s="2" t="s">
        <v>61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2" t="s">
        <v>52</v>
      </c>
      <c r="BA88" s="2" t="s">
        <v>52</v>
      </c>
      <c r="BB88" s="3"/>
      <c r="BC88" s="2" t="s">
        <v>213</v>
      </c>
      <c r="BD88" s="3">
        <v>68</v>
      </c>
      <c r="BF88" s="38"/>
      <c r="BG88" s="39"/>
      <c r="BH88" s="38"/>
      <c r="BI88" s="26"/>
      <c r="BJ88" s="25"/>
      <c r="BK88" s="44"/>
    </row>
    <row r="89" spans="1:63" ht="30" customHeight="1" x14ac:dyDescent="0.3">
      <c r="A89" s="26" t="str">
        <f t="shared" si="12"/>
        <v>0103  철근콘크리트공사</v>
      </c>
      <c r="B89" s="26"/>
      <c r="C89" s="26"/>
      <c r="D89" s="26"/>
      <c r="E89" s="26"/>
      <c r="F89" s="66"/>
      <c r="G89" s="66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BF89" s="38"/>
      <c r="BG89" s="39"/>
      <c r="BH89" s="38"/>
      <c r="BI89" s="26"/>
      <c r="BJ89" s="25"/>
      <c r="BK89" s="44"/>
    </row>
    <row r="90" spans="1:63" ht="30" customHeight="1" x14ac:dyDescent="0.3">
      <c r="A90" s="26" t="str">
        <f t="shared" si="12"/>
        <v>0103  철근콘크리트공사</v>
      </c>
      <c r="B90" s="26"/>
      <c r="C90" s="26"/>
      <c r="D90" s="26"/>
      <c r="E90" s="26"/>
      <c r="F90" s="66"/>
      <c r="G90" s="66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BF90" s="38"/>
      <c r="BG90" s="39"/>
      <c r="BH90" s="38"/>
      <c r="BI90" s="26"/>
      <c r="BJ90" s="25"/>
      <c r="BK90" s="44"/>
    </row>
    <row r="91" spans="1:63" ht="30" customHeight="1" x14ac:dyDescent="0.3">
      <c r="A91" s="26" t="str">
        <f t="shared" si="12"/>
        <v>0103  철근콘크리트공사</v>
      </c>
      <c r="B91" s="26"/>
      <c r="C91" s="26"/>
      <c r="D91" s="26"/>
      <c r="E91" s="26"/>
      <c r="F91" s="66"/>
      <c r="G91" s="66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BF91" s="38"/>
      <c r="BG91" s="39"/>
      <c r="BH91" s="38"/>
      <c r="BI91" s="26"/>
      <c r="BJ91" s="25"/>
      <c r="BK91" s="44"/>
    </row>
    <row r="92" spans="1:63" ht="30" customHeight="1" x14ac:dyDescent="0.3">
      <c r="A92" s="26" t="str">
        <f t="shared" si="12"/>
        <v>0103  철근콘크리트공사</v>
      </c>
      <c r="B92" s="26"/>
      <c r="C92" s="26"/>
      <c r="D92" s="26"/>
      <c r="E92" s="26"/>
      <c r="F92" s="66"/>
      <c r="G92" s="66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BF92" s="38"/>
      <c r="BG92" s="39"/>
      <c r="BH92" s="38"/>
      <c r="BI92" s="26"/>
      <c r="BJ92" s="25"/>
      <c r="BK92" s="44"/>
    </row>
    <row r="93" spans="1:63" ht="30" customHeight="1" x14ac:dyDescent="0.3">
      <c r="A93" s="26" t="str">
        <f t="shared" si="12"/>
        <v>0103  철근콘크리트공사</v>
      </c>
      <c r="B93" s="26"/>
      <c r="C93" s="26"/>
      <c r="D93" s="26"/>
      <c r="E93" s="26"/>
      <c r="F93" s="66"/>
      <c r="G93" s="66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BF93" s="38"/>
      <c r="BG93" s="39"/>
      <c r="BH93" s="38"/>
      <c r="BI93" s="26"/>
      <c r="BJ93" s="25"/>
      <c r="BK93" s="44"/>
    </row>
    <row r="94" spans="1:63" ht="30" customHeight="1" x14ac:dyDescent="0.3">
      <c r="A94" s="26" t="str">
        <f t="shared" si="12"/>
        <v>0103  철근콘크리트공사</v>
      </c>
      <c r="B94" s="26"/>
      <c r="C94" s="26"/>
      <c r="D94" s="26"/>
      <c r="E94" s="26"/>
      <c r="F94" s="66"/>
      <c r="G94" s="66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BF94" s="38"/>
      <c r="BG94" s="39"/>
      <c r="BH94" s="38"/>
      <c r="BI94" s="26"/>
      <c r="BJ94" s="25"/>
      <c r="BK94" s="44"/>
    </row>
    <row r="95" spans="1:63" ht="30" customHeight="1" x14ac:dyDescent="0.3">
      <c r="A95" s="26" t="str">
        <f t="shared" si="12"/>
        <v>0103  철근콘크리트공사</v>
      </c>
      <c r="B95" s="26"/>
      <c r="C95" s="26"/>
      <c r="D95" s="26"/>
      <c r="E95" s="26"/>
      <c r="F95" s="66"/>
      <c r="G95" s="66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BF95" s="38"/>
      <c r="BG95" s="39"/>
      <c r="BH95" s="38"/>
      <c r="BI95" s="26"/>
      <c r="BJ95" s="25"/>
      <c r="BK95" s="44"/>
    </row>
    <row r="96" spans="1:63" ht="30" customHeight="1" x14ac:dyDescent="0.3">
      <c r="A96" s="26" t="str">
        <f t="shared" si="12"/>
        <v>0103  철근콘크리트공사</v>
      </c>
      <c r="B96" s="26"/>
      <c r="C96" s="26"/>
      <c r="D96" s="26"/>
      <c r="E96" s="26"/>
      <c r="F96" s="66"/>
      <c r="G96" s="66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BF96" s="38"/>
      <c r="BG96" s="39"/>
      <c r="BH96" s="38"/>
      <c r="BI96" s="26"/>
      <c r="BJ96" s="25"/>
      <c r="BK96" s="44"/>
    </row>
    <row r="97" spans="1:63" ht="30" customHeight="1" x14ac:dyDescent="0.3">
      <c r="A97" s="26" t="str">
        <f t="shared" si="12"/>
        <v>0103  철근콘크리트공사</v>
      </c>
      <c r="B97" s="26"/>
      <c r="C97" s="26"/>
      <c r="D97" s="26"/>
      <c r="E97" s="26"/>
      <c r="F97" s="66"/>
      <c r="G97" s="66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BF97" s="38"/>
      <c r="BG97" s="39"/>
      <c r="BH97" s="38"/>
      <c r="BI97" s="26"/>
      <c r="BJ97" s="25"/>
      <c r="BK97" s="44"/>
    </row>
    <row r="98" spans="1:63" ht="30" customHeight="1" x14ac:dyDescent="0.3">
      <c r="A98" s="26" t="str">
        <f t="shared" si="12"/>
        <v>0103  철근콘크리트공사</v>
      </c>
      <c r="B98" s="26"/>
      <c r="C98" s="26"/>
      <c r="D98" s="26"/>
      <c r="E98" s="26"/>
      <c r="F98" s="66"/>
      <c r="G98" s="66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BF98" s="38"/>
      <c r="BG98" s="39"/>
      <c r="BH98" s="38"/>
      <c r="BI98" s="26"/>
      <c r="BJ98" s="25"/>
      <c r="BK98" s="44"/>
    </row>
    <row r="99" spans="1:63" ht="30" customHeight="1" x14ac:dyDescent="0.3">
      <c r="A99" s="26" t="str">
        <f t="shared" si="12"/>
        <v>0103  철근콘크리트공사</v>
      </c>
      <c r="B99" s="26"/>
      <c r="C99" s="26"/>
      <c r="D99" s="26"/>
      <c r="E99" s="26"/>
      <c r="F99" s="66"/>
      <c r="G99" s="66"/>
      <c r="I99" s="8" t="s">
        <v>78</v>
      </c>
      <c r="J99" s="9"/>
      <c r="K99" s="9"/>
      <c r="L99" s="9"/>
      <c r="M99" s="9"/>
      <c r="N99" s="11">
        <f>SUM(N53:N98)</f>
        <v>890257458</v>
      </c>
      <c r="O99" s="9"/>
      <c r="P99" s="11">
        <f>SUM(P53:P98)</f>
        <v>1271528867</v>
      </c>
      <c r="Q99" s="9"/>
      <c r="R99" s="11">
        <f>SUM(R53:R98)</f>
        <v>29266939</v>
      </c>
      <c r="S99" s="9"/>
      <c r="T99" s="11">
        <f>SUM(T53:T98)</f>
        <v>2191053264</v>
      </c>
      <c r="U99" s="9"/>
      <c r="V99" t="s">
        <v>79</v>
      </c>
      <c r="BF99" s="38"/>
      <c r="BG99" s="39"/>
      <c r="BH99" s="38"/>
      <c r="BI99" s="26"/>
      <c r="BJ99" s="25"/>
      <c r="BK99" s="44"/>
    </row>
    <row r="100" spans="1:63" ht="30" customHeight="1" x14ac:dyDescent="0.3">
      <c r="A100" s="26" t="str">
        <f>+I100</f>
        <v>0104  조  적  공  사</v>
      </c>
      <c r="B100" s="26"/>
      <c r="C100" s="26"/>
      <c r="D100" s="26"/>
      <c r="E100" s="26"/>
      <c r="F100" s="66"/>
      <c r="G100" s="66"/>
      <c r="I100" s="8" t="s">
        <v>214</v>
      </c>
      <c r="J100" s="8" t="s">
        <v>52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3"/>
      <c r="W100" s="3"/>
      <c r="X100" s="3"/>
      <c r="Y100" s="2" t="s">
        <v>215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F100" s="38"/>
      <c r="BG100" s="39"/>
      <c r="BH100" s="38"/>
      <c r="BI100" s="26"/>
      <c r="BJ100" s="25"/>
      <c r="BK100" s="44"/>
    </row>
    <row r="101" spans="1:63" s="28" customFormat="1" ht="30" customHeight="1" x14ac:dyDescent="0.3">
      <c r="A101" s="37" t="str">
        <f t="shared" si="12"/>
        <v>0104  조  적  공  사</v>
      </c>
      <c r="B101" s="37" t="s">
        <v>3515</v>
      </c>
      <c r="C101" s="37" t="s">
        <v>3547</v>
      </c>
      <c r="D101" s="37"/>
      <c r="E101" s="37"/>
      <c r="F101" s="67" t="s">
        <v>3502</v>
      </c>
      <c r="G101" s="67"/>
      <c r="H101" s="30"/>
      <c r="I101" s="31" t="s">
        <v>216</v>
      </c>
      <c r="J101" s="31" t="s">
        <v>217</v>
      </c>
      <c r="K101" s="31" t="s">
        <v>218</v>
      </c>
      <c r="L101" s="32">
        <f>ROUNDUP(L102*75*1.05,0)</f>
        <v>2284</v>
      </c>
      <c r="M101" s="33">
        <f>TRUNC(단가대비표!O71,0)</f>
        <v>70</v>
      </c>
      <c r="N101" s="33">
        <f>TRUNC(M101*L101, 0)</f>
        <v>159880</v>
      </c>
      <c r="O101" s="33">
        <f>TRUNC(단가대비표!P71,0)</f>
        <v>0</v>
      </c>
      <c r="P101" s="33">
        <f>TRUNC(O101*L101, 0)</f>
        <v>0</v>
      </c>
      <c r="Q101" s="33">
        <f>TRUNC(단가대비표!V71,0)</f>
        <v>0</v>
      </c>
      <c r="R101" s="33">
        <f>TRUNC(Q101*L101, 0)</f>
        <v>0</v>
      </c>
      <c r="S101" s="33">
        <f t="shared" ref="S101:T104" si="13">TRUNC(M101+O101+Q101, 0)</f>
        <v>70</v>
      </c>
      <c r="T101" s="33">
        <f t="shared" si="13"/>
        <v>159880</v>
      </c>
      <c r="U101" s="31"/>
      <c r="V101" s="34" t="s">
        <v>219</v>
      </c>
      <c r="W101" s="34" t="s">
        <v>52</v>
      </c>
      <c r="X101" s="34" t="s">
        <v>52</v>
      </c>
      <c r="Y101" s="34" t="s">
        <v>215</v>
      </c>
      <c r="Z101" s="34" t="s">
        <v>61</v>
      </c>
      <c r="AA101" s="34" t="s">
        <v>61</v>
      </c>
      <c r="AB101" s="34" t="s">
        <v>60</v>
      </c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4" t="s">
        <v>52</v>
      </c>
      <c r="BA101" s="34" t="s">
        <v>52</v>
      </c>
      <c r="BB101" s="35"/>
      <c r="BC101" s="34" t="s">
        <v>220</v>
      </c>
      <c r="BD101" s="35">
        <v>210</v>
      </c>
      <c r="BF101" s="40"/>
      <c r="BG101" s="39"/>
      <c r="BH101" s="40"/>
      <c r="BI101" s="37"/>
      <c r="BJ101" s="25"/>
      <c r="BK101" s="41"/>
    </row>
    <row r="102" spans="1:63" s="28" customFormat="1" ht="30" customHeight="1" x14ac:dyDescent="0.3">
      <c r="A102" s="37" t="str">
        <f t="shared" si="12"/>
        <v>0104  조  적  공  사</v>
      </c>
      <c r="B102" s="37" t="s">
        <v>3513</v>
      </c>
      <c r="C102" s="37" t="s">
        <v>3547</v>
      </c>
      <c r="D102" s="37"/>
      <c r="E102" s="37"/>
      <c r="F102" s="67" t="s">
        <v>3484</v>
      </c>
      <c r="G102" s="67" t="s">
        <v>3495</v>
      </c>
      <c r="H102" s="30"/>
      <c r="I102" s="31" t="s">
        <v>221</v>
      </c>
      <c r="J102" s="31" t="s">
        <v>222</v>
      </c>
      <c r="K102" s="31" t="s">
        <v>69</v>
      </c>
      <c r="L102" s="32">
        <f>ROUNDUP((BI102*개요!D12/개요!C12)*개요!E29/1000*개요!F29+(공종별내역서!BJ102*개요!D12/개요!C12)*개요!E30/1000*개요!F30,0)</f>
        <v>29</v>
      </c>
      <c r="M102" s="33">
        <f>TRUNC(일위대가목록!E33,0)</f>
        <v>0</v>
      </c>
      <c r="N102" s="33">
        <f>TRUNC(M102*L102, 0)</f>
        <v>0</v>
      </c>
      <c r="O102" s="33">
        <f>TRUNC(일위대가목록!F33,0)</f>
        <v>38167</v>
      </c>
      <c r="P102" s="33">
        <f>TRUNC(O102*L102, 0)</f>
        <v>1106843</v>
      </c>
      <c r="Q102" s="33">
        <f>TRUNC(일위대가목록!G33,0)</f>
        <v>728</v>
      </c>
      <c r="R102" s="33">
        <f>TRUNC(Q102*L102, 0)</f>
        <v>21112</v>
      </c>
      <c r="S102" s="33">
        <f t="shared" si="13"/>
        <v>38895</v>
      </c>
      <c r="T102" s="33">
        <f t="shared" si="13"/>
        <v>1127955</v>
      </c>
      <c r="U102" s="31"/>
      <c r="V102" s="34" t="s">
        <v>223</v>
      </c>
      <c r="W102" s="34" t="s">
        <v>52</v>
      </c>
      <c r="X102" s="34" t="s">
        <v>52</v>
      </c>
      <c r="Y102" s="34" t="s">
        <v>215</v>
      </c>
      <c r="Z102" s="34" t="s">
        <v>60</v>
      </c>
      <c r="AA102" s="34" t="s">
        <v>61</v>
      </c>
      <c r="AB102" s="34" t="s">
        <v>61</v>
      </c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4" t="s">
        <v>52</v>
      </c>
      <c r="BA102" s="34" t="s">
        <v>52</v>
      </c>
      <c r="BB102" s="35"/>
      <c r="BC102" s="34" t="s">
        <v>224</v>
      </c>
      <c r="BD102" s="35">
        <v>208</v>
      </c>
      <c r="BF102" s="40"/>
      <c r="BG102" s="39"/>
      <c r="BH102" s="40"/>
      <c r="BI102" s="37">
        <f>9.027/5</f>
        <v>1.8053999999999999</v>
      </c>
      <c r="BJ102" s="25">
        <f>3.225/4.5</f>
        <v>0.71666666666666667</v>
      </c>
      <c r="BK102" s="41"/>
    </row>
    <row r="103" spans="1:63" s="28" customFormat="1" ht="30" customHeight="1" x14ac:dyDescent="0.3">
      <c r="A103" s="37" t="str">
        <f t="shared" si="12"/>
        <v>0104  조  적  공  사</v>
      </c>
      <c r="B103" s="37" t="s">
        <v>3513</v>
      </c>
      <c r="C103" s="37" t="s">
        <v>3548</v>
      </c>
      <c r="D103" s="37"/>
      <c r="E103" s="37"/>
      <c r="F103" s="67" t="s">
        <v>3502</v>
      </c>
      <c r="G103" s="67"/>
      <c r="H103" s="30"/>
      <c r="I103" s="31" t="s">
        <v>225</v>
      </c>
      <c r="J103" s="31" t="s">
        <v>226</v>
      </c>
      <c r="K103" s="31" t="s">
        <v>218</v>
      </c>
      <c r="L103" s="32">
        <f>+L104*13</f>
        <v>780</v>
      </c>
      <c r="M103" s="33">
        <f>TRUNC(단가대비표!O70,0)</f>
        <v>850</v>
      </c>
      <c r="N103" s="33">
        <f>TRUNC(M103*L103, 0)</f>
        <v>663000</v>
      </c>
      <c r="O103" s="33">
        <f>TRUNC(단가대비표!P70,0)</f>
        <v>0</v>
      </c>
      <c r="P103" s="33">
        <f>TRUNC(O103*L103, 0)</f>
        <v>0</v>
      </c>
      <c r="Q103" s="33">
        <f>TRUNC(단가대비표!V70,0)</f>
        <v>0</v>
      </c>
      <c r="R103" s="33">
        <f>TRUNC(Q103*L103, 0)</f>
        <v>0</v>
      </c>
      <c r="S103" s="33">
        <f t="shared" si="13"/>
        <v>850</v>
      </c>
      <c r="T103" s="33">
        <f t="shared" si="13"/>
        <v>663000</v>
      </c>
      <c r="U103" s="31"/>
      <c r="V103" s="34" t="s">
        <v>227</v>
      </c>
      <c r="W103" s="34" t="s">
        <v>52</v>
      </c>
      <c r="X103" s="34" t="s">
        <v>52</v>
      </c>
      <c r="Y103" s="34" t="s">
        <v>215</v>
      </c>
      <c r="Z103" s="34" t="s">
        <v>61</v>
      </c>
      <c r="AA103" s="34" t="s">
        <v>61</v>
      </c>
      <c r="AB103" s="34" t="s">
        <v>60</v>
      </c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4" t="s">
        <v>52</v>
      </c>
      <c r="BA103" s="34" t="s">
        <v>52</v>
      </c>
      <c r="BB103" s="35"/>
      <c r="BC103" s="34" t="s">
        <v>228</v>
      </c>
      <c r="BD103" s="35">
        <v>211</v>
      </c>
      <c r="BF103" s="40"/>
      <c r="BG103" s="39"/>
      <c r="BH103" s="40"/>
      <c r="BI103" s="37"/>
      <c r="BJ103" s="25"/>
      <c r="BK103" s="41"/>
    </row>
    <row r="104" spans="1:63" s="28" customFormat="1" ht="30" customHeight="1" x14ac:dyDescent="0.3">
      <c r="A104" s="37" t="str">
        <f t="shared" si="12"/>
        <v>0104  조  적  공  사</v>
      </c>
      <c r="B104" s="37" t="s">
        <v>3513</v>
      </c>
      <c r="C104" s="37" t="s">
        <v>3548</v>
      </c>
      <c r="D104" s="37"/>
      <c r="E104" s="37"/>
      <c r="F104" s="67" t="s">
        <v>3484</v>
      </c>
      <c r="G104" s="67" t="s">
        <v>3622</v>
      </c>
      <c r="H104" s="30"/>
      <c r="I104" s="31" t="s">
        <v>229</v>
      </c>
      <c r="J104" s="31" t="s">
        <v>230</v>
      </c>
      <c r="K104" s="31" t="s">
        <v>69</v>
      </c>
      <c r="L104" s="32">
        <f>ROUNDUP(((BF104*개요!D12/개요!C12)*개요!E26/1000*개요!F26 +(공종별내역서!BG104*개요!D12/개요!C12)*개요!E27/1000*개요!F27),0)</f>
        <v>60</v>
      </c>
      <c r="M104" s="33">
        <f>TRUNC(일위대가목록!E34,0)</f>
        <v>0</v>
      </c>
      <c r="N104" s="33">
        <f>TRUNC(M104*L104, 0)</f>
        <v>0</v>
      </c>
      <c r="O104" s="33">
        <f>TRUNC(일위대가목록!F34,0)</f>
        <v>47827</v>
      </c>
      <c r="P104" s="33">
        <f>TRUNC(O104*L104, 0)</f>
        <v>2869620</v>
      </c>
      <c r="Q104" s="33">
        <f>TRUNC(일위대가목록!G34,0)</f>
        <v>938</v>
      </c>
      <c r="R104" s="33">
        <f>TRUNC(Q104*L104, 0)</f>
        <v>56280</v>
      </c>
      <c r="S104" s="33">
        <f t="shared" si="13"/>
        <v>48765</v>
      </c>
      <c r="T104" s="33">
        <f t="shared" si="13"/>
        <v>2925900</v>
      </c>
      <c r="U104" s="31"/>
      <c r="V104" s="34" t="s">
        <v>231</v>
      </c>
      <c r="W104" s="34" t="s">
        <v>52</v>
      </c>
      <c r="X104" s="34" t="s">
        <v>52</v>
      </c>
      <c r="Y104" s="34" t="s">
        <v>215</v>
      </c>
      <c r="Z104" s="34" t="s">
        <v>60</v>
      </c>
      <c r="AA104" s="34" t="s">
        <v>61</v>
      </c>
      <c r="AB104" s="34" t="s">
        <v>61</v>
      </c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4" t="s">
        <v>52</v>
      </c>
      <c r="BA104" s="34" t="s">
        <v>52</v>
      </c>
      <c r="BB104" s="35"/>
      <c r="BC104" s="34" t="s">
        <v>232</v>
      </c>
      <c r="BD104" s="35">
        <v>209</v>
      </c>
      <c r="BF104" s="40">
        <f>47.304/3.2</f>
        <v>14.782500000000001</v>
      </c>
      <c r="BG104" s="39">
        <f>12.42/3.6</f>
        <v>3.4499999999999997</v>
      </c>
      <c r="BH104" s="40"/>
      <c r="BI104" s="37"/>
      <c r="BJ104" s="25"/>
      <c r="BK104" s="41"/>
    </row>
    <row r="105" spans="1:63" ht="30" customHeight="1" x14ac:dyDescent="0.3">
      <c r="A105" s="26" t="str">
        <f t="shared" si="12"/>
        <v>0104  조  적  공  사</v>
      </c>
      <c r="B105" s="26"/>
      <c r="C105" s="26"/>
      <c r="D105" s="26"/>
      <c r="E105" s="26"/>
      <c r="F105" s="66"/>
      <c r="G105" s="66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BF105" s="38"/>
      <c r="BG105" s="39"/>
      <c r="BH105" s="38"/>
      <c r="BI105" s="26"/>
      <c r="BJ105" s="25"/>
      <c r="BK105" s="44"/>
    </row>
    <row r="106" spans="1:63" ht="30" customHeight="1" x14ac:dyDescent="0.3">
      <c r="A106" s="26" t="str">
        <f t="shared" si="12"/>
        <v>0104  조  적  공  사</v>
      </c>
      <c r="B106" s="26"/>
      <c r="C106" s="26"/>
      <c r="D106" s="26"/>
      <c r="E106" s="26"/>
      <c r="F106" s="66"/>
      <c r="G106" s="66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BF106" s="38"/>
      <c r="BG106" s="39"/>
      <c r="BH106" s="38"/>
      <c r="BI106" s="26"/>
      <c r="BJ106" s="25"/>
      <c r="BK106" s="44"/>
    </row>
    <row r="107" spans="1:63" ht="30" customHeight="1" x14ac:dyDescent="0.3">
      <c r="A107" s="26" t="str">
        <f t="shared" si="12"/>
        <v>0104  조  적  공  사</v>
      </c>
      <c r="B107" s="26"/>
      <c r="C107" s="26"/>
      <c r="D107" s="26"/>
      <c r="E107" s="26"/>
      <c r="F107" s="66"/>
      <c r="G107" s="66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BF107" s="38"/>
      <c r="BG107" s="39"/>
      <c r="BH107" s="38"/>
      <c r="BI107" s="26"/>
      <c r="BJ107" s="25"/>
      <c r="BK107" s="44"/>
    </row>
    <row r="108" spans="1:63" ht="30" customHeight="1" x14ac:dyDescent="0.3">
      <c r="A108" s="26" t="str">
        <f t="shared" si="12"/>
        <v>0104  조  적  공  사</v>
      </c>
      <c r="B108" s="26"/>
      <c r="C108" s="26"/>
      <c r="D108" s="26"/>
      <c r="E108" s="26"/>
      <c r="F108" s="66"/>
      <c r="G108" s="66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BF108" s="38"/>
      <c r="BG108" s="39"/>
      <c r="BH108" s="38"/>
      <c r="BI108" s="26"/>
      <c r="BJ108" s="25"/>
      <c r="BK108" s="44"/>
    </row>
    <row r="109" spans="1:63" ht="30" customHeight="1" x14ac:dyDescent="0.3">
      <c r="A109" s="26" t="str">
        <f t="shared" si="12"/>
        <v>0104  조  적  공  사</v>
      </c>
      <c r="B109" s="26"/>
      <c r="C109" s="26"/>
      <c r="D109" s="26"/>
      <c r="E109" s="26"/>
      <c r="F109" s="66"/>
      <c r="G109" s="66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BF109" s="38"/>
      <c r="BG109" s="39"/>
      <c r="BH109" s="38"/>
      <c r="BI109" s="26"/>
      <c r="BJ109" s="25"/>
      <c r="BK109" s="44"/>
    </row>
    <row r="110" spans="1:63" ht="30" customHeight="1" x14ac:dyDescent="0.3">
      <c r="A110" s="26" t="str">
        <f t="shared" si="12"/>
        <v>0104  조  적  공  사</v>
      </c>
      <c r="B110" s="26"/>
      <c r="C110" s="26"/>
      <c r="D110" s="26"/>
      <c r="E110" s="26"/>
      <c r="F110" s="66"/>
      <c r="G110" s="66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BF110" s="38"/>
      <c r="BG110" s="39"/>
      <c r="BH110" s="38"/>
      <c r="BI110" s="26"/>
      <c r="BJ110" s="25"/>
      <c r="BK110" s="44"/>
    </row>
    <row r="111" spans="1:63" ht="30" customHeight="1" x14ac:dyDescent="0.3">
      <c r="A111" s="26" t="str">
        <f t="shared" si="12"/>
        <v>0104  조  적  공  사</v>
      </c>
      <c r="B111" s="26"/>
      <c r="C111" s="26"/>
      <c r="D111" s="26"/>
      <c r="E111" s="26"/>
      <c r="F111" s="66"/>
      <c r="G111" s="66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BF111" s="38"/>
      <c r="BG111" s="39"/>
      <c r="BH111" s="38"/>
      <c r="BI111" s="26"/>
      <c r="BJ111" s="25"/>
      <c r="BK111" s="44"/>
    </row>
    <row r="112" spans="1:63" ht="30" customHeight="1" x14ac:dyDescent="0.3">
      <c r="A112" s="26" t="str">
        <f t="shared" si="12"/>
        <v>0104  조  적  공  사</v>
      </c>
      <c r="B112" s="26"/>
      <c r="C112" s="26"/>
      <c r="D112" s="26"/>
      <c r="E112" s="26"/>
      <c r="F112" s="66"/>
      <c r="G112" s="66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BF112" s="38"/>
      <c r="BG112" s="39"/>
      <c r="BH112" s="38"/>
      <c r="BI112" s="26"/>
      <c r="BJ112" s="25"/>
      <c r="BK112" s="44"/>
    </row>
    <row r="113" spans="1:63" ht="30" customHeight="1" x14ac:dyDescent="0.3">
      <c r="A113" s="26" t="str">
        <f t="shared" si="12"/>
        <v>0104  조  적  공  사</v>
      </c>
      <c r="B113" s="26"/>
      <c r="C113" s="26"/>
      <c r="D113" s="26"/>
      <c r="E113" s="26"/>
      <c r="F113" s="66"/>
      <c r="G113" s="66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BF113" s="38"/>
      <c r="BG113" s="39"/>
      <c r="BH113" s="38"/>
      <c r="BI113" s="26"/>
      <c r="BJ113" s="25"/>
      <c r="BK113" s="44"/>
    </row>
    <row r="114" spans="1:63" ht="30" customHeight="1" x14ac:dyDescent="0.3">
      <c r="A114" s="26" t="str">
        <f t="shared" si="12"/>
        <v>0104  조  적  공  사</v>
      </c>
      <c r="B114" s="26"/>
      <c r="C114" s="26"/>
      <c r="D114" s="26"/>
      <c r="E114" s="26"/>
      <c r="F114" s="66"/>
      <c r="G114" s="66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BF114" s="38"/>
      <c r="BG114" s="39"/>
      <c r="BH114" s="38"/>
      <c r="BI114" s="26"/>
      <c r="BJ114" s="25"/>
      <c r="BK114" s="44"/>
    </row>
    <row r="115" spans="1:63" ht="30" customHeight="1" x14ac:dyDescent="0.3">
      <c r="A115" s="26" t="str">
        <f t="shared" si="12"/>
        <v>0104  조  적  공  사</v>
      </c>
      <c r="B115" s="26"/>
      <c r="C115" s="26"/>
      <c r="D115" s="26"/>
      <c r="E115" s="26"/>
      <c r="F115" s="66"/>
      <c r="G115" s="66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BF115" s="38"/>
      <c r="BG115" s="39"/>
      <c r="BH115" s="38"/>
      <c r="BI115" s="26"/>
      <c r="BJ115" s="25"/>
      <c r="BK115" s="44"/>
    </row>
    <row r="116" spans="1:63" ht="30" customHeight="1" x14ac:dyDescent="0.3">
      <c r="A116" s="26" t="str">
        <f t="shared" si="12"/>
        <v>0104  조  적  공  사</v>
      </c>
      <c r="B116" s="26"/>
      <c r="C116" s="26"/>
      <c r="D116" s="26"/>
      <c r="E116" s="26"/>
      <c r="F116" s="66"/>
      <c r="G116" s="66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BF116" s="38"/>
      <c r="BG116" s="39"/>
      <c r="BH116" s="38"/>
      <c r="BI116" s="26"/>
      <c r="BJ116" s="25"/>
      <c r="BK116" s="44"/>
    </row>
    <row r="117" spans="1:63" ht="30" customHeight="1" x14ac:dyDescent="0.3">
      <c r="A117" s="26" t="str">
        <f t="shared" si="12"/>
        <v>0104  조  적  공  사</v>
      </c>
      <c r="B117" s="26"/>
      <c r="C117" s="26"/>
      <c r="D117" s="26"/>
      <c r="E117" s="26"/>
      <c r="F117" s="66"/>
      <c r="G117" s="66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BF117" s="38"/>
      <c r="BG117" s="39"/>
      <c r="BH117" s="38"/>
      <c r="BI117" s="26"/>
      <c r="BJ117" s="25"/>
      <c r="BK117" s="44"/>
    </row>
    <row r="118" spans="1:63" ht="30" customHeight="1" x14ac:dyDescent="0.3">
      <c r="A118" s="26" t="str">
        <f t="shared" si="12"/>
        <v>0104  조  적  공  사</v>
      </c>
      <c r="B118" s="26"/>
      <c r="C118" s="26"/>
      <c r="D118" s="26"/>
      <c r="E118" s="26"/>
      <c r="F118" s="66"/>
      <c r="G118" s="66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BF118" s="38"/>
      <c r="BG118" s="39"/>
      <c r="BH118" s="38"/>
      <c r="BI118" s="26"/>
      <c r="BJ118" s="25"/>
      <c r="BK118" s="44"/>
    </row>
    <row r="119" spans="1:63" ht="30" customHeight="1" x14ac:dyDescent="0.3">
      <c r="A119" s="26" t="str">
        <f t="shared" si="12"/>
        <v>0104  조  적  공  사</v>
      </c>
      <c r="B119" s="26"/>
      <c r="C119" s="26"/>
      <c r="D119" s="26"/>
      <c r="E119" s="26"/>
      <c r="F119" s="66"/>
      <c r="G119" s="66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BF119" s="38"/>
      <c r="BG119" s="39"/>
      <c r="BH119" s="38"/>
      <c r="BI119" s="26"/>
      <c r="BJ119" s="25"/>
      <c r="BK119" s="44"/>
    </row>
    <row r="120" spans="1:63" ht="30" customHeight="1" x14ac:dyDescent="0.3">
      <c r="A120" s="26" t="str">
        <f t="shared" si="12"/>
        <v>0104  조  적  공  사</v>
      </c>
      <c r="B120" s="26"/>
      <c r="C120" s="26"/>
      <c r="D120" s="26"/>
      <c r="E120" s="26"/>
      <c r="F120" s="66"/>
      <c r="G120" s="66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BF120" s="38"/>
      <c r="BG120" s="39"/>
      <c r="BH120" s="38"/>
      <c r="BI120" s="26"/>
      <c r="BJ120" s="25"/>
      <c r="BK120" s="44"/>
    </row>
    <row r="121" spans="1:63" ht="30" customHeight="1" x14ac:dyDescent="0.3">
      <c r="A121" s="26" t="str">
        <f t="shared" si="12"/>
        <v>0104  조  적  공  사</v>
      </c>
      <c r="B121" s="26"/>
      <c r="C121" s="26"/>
      <c r="D121" s="26"/>
      <c r="E121" s="26"/>
      <c r="F121" s="66"/>
      <c r="G121" s="66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BF121" s="38"/>
      <c r="BG121" s="39"/>
      <c r="BH121" s="38"/>
      <c r="BI121" s="26"/>
      <c r="BJ121" s="25"/>
      <c r="BK121" s="44"/>
    </row>
    <row r="122" spans="1:63" ht="30" customHeight="1" x14ac:dyDescent="0.3">
      <c r="A122" s="26" t="str">
        <f t="shared" si="12"/>
        <v>0104  조  적  공  사</v>
      </c>
      <c r="B122" s="26"/>
      <c r="C122" s="26"/>
      <c r="D122" s="26"/>
      <c r="E122" s="26"/>
      <c r="F122" s="66"/>
      <c r="G122" s="66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BF122" s="38"/>
      <c r="BG122" s="39"/>
      <c r="BH122" s="38"/>
      <c r="BI122" s="26"/>
      <c r="BJ122" s="25"/>
      <c r="BK122" s="44"/>
    </row>
    <row r="123" spans="1:63" ht="30" customHeight="1" x14ac:dyDescent="0.3">
      <c r="A123" s="26" t="str">
        <f t="shared" si="12"/>
        <v>0104  조  적  공  사</v>
      </c>
      <c r="B123" s="26"/>
      <c r="C123" s="26"/>
      <c r="D123" s="26"/>
      <c r="E123" s="26"/>
      <c r="F123" s="66"/>
      <c r="G123" s="66"/>
      <c r="I123" s="8" t="s">
        <v>78</v>
      </c>
      <c r="J123" s="9"/>
      <c r="K123" s="9"/>
      <c r="L123" s="9"/>
      <c r="M123" s="9"/>
      <c r="N123" s="11">
        <f>SUM(N101:N122)</f>
        <v>822880</v>
      </c>
      <c r="O123" s="9"/>
      <c r="P123" s="11">
        <f>SUM(P101:P122)</f>
        <v>3976463</v>
      </c>
      <c r="Q123" s="9"/>
      <c r="R123" s="11">
        <f>SUM(R101:R122)</f>
        <v>77392</v>
      </c>
      <c r="S123" s="9"/>
      <c r="T123" s="11">
        <f>SUM(T101:T122)</f>
        <v>4876735</v>
      </c>
      <c r="U123" s="9"/>
      <c r="V123" t="s">
        <v>79</v>
      </c>
      <c r="BF123" s="38"/>
      <c r="BG123" s="39"/>
      <c r="BH123" s="38"/>
      <c r="BI123" s="26"/>
      <c r="BJ123" s="25"/>
      <c r="BK123" s="44"/>
    </row>
    <row r="124" spans="1:63" ht="30" customHeight="1" x14ac:dyDescent="0.3">
      <c r="A124" s="26" t="str">
        <f>+I124</f>
        <v>0105  석    공    사</v>
      </c>
      <c r="B124" s="26"/>
      <c r="C124" s="26"/>
      <c r="D124" s="26"/>
      <c r="E124" s="26"/>
      <c r="F124" s="66"/>
      <c r="G124" s="66"/>
      <c r="I124" s="8" t="s">
        <v>233</v>
      </c>
      <c r="J124" s="8" t="s">
        <v>52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3"/>
      <c r="W124" s="3"/>
      <c r="X124" s="3"/>
      <c r="Y124" s="2" t="s">
        <v>234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F124" s="38"/>
      <c r="BG124" s="39"/>
      <c r="BH124" s="38"/>
      <c r="BI124" s="26"/>
      <c r="BJ124" s="25"/>
      <c r="BK124" s="44"/>
    </row>
    <row r="125" spans="1:63" s="28" customFormat="1" ht="30" customHeight="1" x14ac:dyDescent="0.3">
      <c r="A125" s="37" t="str">
        <f t="shared" si="12"/>
        <v>0105  석    공    사</v>
      </c>
      <c r="B125" s="37" t="s">
        <v>3516</v>
      </c>
      <c r="C125" s="37" t="s">
        <v>3524</v>
      </c>
      <c r="D125" s="37" t="s">
        <v>3571</v>
      </c>
      <c r="E125" s="37" t="s">
        <v>3576</v>
      </c>
      <c r="F125" s="67" t="s">
        <v>3501</v>
      </c>
      <c r="G125" s="67"/>
      <c r="H125" s="30"/>
      <c r="I125" s="31" t="s">
        <v>235</v>
      </c>
      <c r="J125" s="31" t="s">
        <v>236</v>
      </c>
      <c r="K125" s="31" t="s">
        <v>69</v>
      </c>
      <c r="L125" s="32">
        <f>ROUNDUP(BF125*개요!D10/개요!C10,0)</f>
        <v>28</v>
      </c>
      <c r="M125" s="33">
        <f>TRUNC(일위대가목록!E35,0)</f>
        <v>56991</v>
      </c>
      <c r="N125" s="33">
        <f t="shared" ref="N125:N139" si="14">TRUNC(M125*L125, 0)</f>
        <v>1595748</v>
      </c>
      <c r="O125" s="33">
        <f>TRUNC(일위대가목록!F35,0)</f>
        <v>93596</v>
      </c>
      <c r="P125" s="33">
        <f t="shared" ref="P125:P139" si="15">TRUNC(O125*L125, 0)</f>
        <v>2620688</v>
      </c>
      <c r="Q125" s="33">
        <f>TRUNC(일위대가목록!G35,0)</f>
        <v>871</v>
      </c>
      <c r="R125" s="33">
        <f t="shared" ref="R125:R139" si="16">TRUNC(Q125*L125, 0)</f>
        <v>24388</v>
      </c>
      <c r="S125" s="33">
        <f t="shared" ref="S125:S139" si="17">TRUNC(M125+O125+Q125, 0)</f>
        <v>151458</v>
      </c>
      <c r="T125" s="33">
        <f t="shared" ref="T125:T139" si="18">TRUNC(N125+P125+R125, 0)</f>
        <v>4240824</v>
      </c>
      <c r="U125" s="31"/>
      <c r="V125" s="34" t="s">
        <v>237</v>
      </c>
      <c r="W125" s="34" t="s">
        <v>52</v>
      </c>
      <c r="X125" s="34" t="s">
        <v>52</v>
      </c>
      <c r="Y125" s="34" t="s">
        <v>234</v>
      </c>
      <c r="Z125" s="34" t="s">
        <v>60</v>
      </c>
      <c r="AA125" s="34" t="s">
        <v>61</v>
      </c>
      <c r="AB125" s="34" t="s">
        <v>61</v>
      </c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4" t="s">
        <v>52</v>
      </c>
      <c r="BA125" s="34" t="s">
        <v>52</v>
      </c>
      <c r="BB125" s="35"/>
      <c r="BC125" s="34" t="s">
        <v>238</v>
      </c>
      <c r="BD125" s="35">
        <v>72</v>
      </c>
      <c r="BF125" s="40">
        <v>27.350999999999999</v>
      </c>
      <c r="BG125" s="39"/>
      <c r="BH125" s="40"/>
      <c r="BI125" s="37"/>
      <c r="BJ125" s="25"/>
      <c r="BK125" s="41"/>
    </row>
    <row r="126" spans="1:63" s="28" customFormat="1" ht="30" customHeight="1" x14ac:dyDescent="0.3">
      <c r="A126" s="37" t="str">
        <f t="shared" si="12"/>
        <v>0105  석    공    사</v>
      </c>
      <c r="B126" s="37" t="s">
        <v>3516</v>
      </c>
      <c r="C126" s="37" t="s">
        <v>3524</v>
      </c>
      <c r="D126" s="37" t="s">
        <v>3572</v>
      </c>
      <c r="E126" s="37" t="s">
        <v>3577</v>
      </c>
      <c r="F126" s="67" t="s">
        <v>3484</v>
      </c>
      <c r="G126" s="67"/>
      <c r="H126" s="30"/>
      <c r="I126" s="31" t="s">
        <v>235</v>
      </c>
      <c r="J126" s="31" t="s">
        <v>239</v>
      </c>
      <c r="K126" s="31" t="s">
        <v>69</v>
      </c>
      <c r="L126" s="32">
        <f>ROUNDUP((BG126*개요!F27+공종별내역서!BI126*개요!F29+공종별내역서!BJ126*개요!F30+BK126*개요!F31)*개요!D12/개요!C12,0)</f>
        <v>386</v>
      </c>
      <c r="M126" s="33">
        <f>TRUNC(일위대가목록!E36,0)</f>
        <v>56991</v>
      </c>
      <c r="N126" s="33">
        <f t="shared" si="14"/>
        <v>21998526</v>
      </c>
      <c r="O126" s="33">
        <f>TRUNC(일위대가목록!F36,0)</f>
        <v>90844</v>
      </c>
      <c r="P126" s="33">
        <f t="shared" si="15"/>
        <v>35065784</v>
      </c>
      <c r="Q126" s="33">
        <f>TRUNC(일위대가목록!G36,0)</f>
        <v>871</v>
      </c>
      <c r="R126" s="33">
        <f t="shared" si="16"/>
        <v>336206</v>
      </c>
      <c r="S126" s="33">
        <f t="shared" si="17"/>
        <v>148706</v>
      </c>
      <c r="T126" s="33">
        <f t="shared" si="18"/>
        <v>57400516</v>
      </c>
      <c r="U126" s="31"/>
      <c r="V126" s="34" t="s">
        <v>240</v>
      </c>
      <c r="W126" s="34" t="s">
        <v>52</v>
      </c>
      <c r="X126" s="34" t="s">
        <v>52</v>
      </c>
      <c r="Y126" s="34" t="s">
        <v>234</v>
      </c>
      <c r="Z126" s="34" t="s">
        <v>60</v>
      </c>
      <c r="AA126" s="34" t="s">
        <v>61</v>
      </c>
      <c r="AB126" s="34" t="s">
        <v>61</v>
      </c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4" t="s">
        <v>52</v>
      </c>
      <c r="BA126" s="34" t="s">
        <v>52</v>
      </c>
      <c r="BB126" s="35"/>
      <c r="BC126" s="34" t="s">
        <v>241</v>
      </c>
      <c r="BD126" s="35">
        <v>73</v>
      </c>
      <c r="BF126" s="40"/>
      <c r="BG126" s="39">
        <v>21.722000000000001</v>
      </c>
      <c r="BH126" s="40"/>
      <c r="BI126" s="37">
        <v>37.088000000000001</v>
      </c>
      <c r="BJ126" s="25">
        <v>53.511000000000003</v>
      </c>
      <c r="BK126" s="41">
        <v>9.5050000000000008</v>
      </c>
    </row>
    <row r="127" spans="1:63" s="28" customFormat="1" ht="30" customHeight="1" x14ac:dyDescent="0.3">
      <c r="A127" s="37" t="str">
        <f t="shared" si="12"/>
        <v>0105  석    공    사</v>
      </c>
      <c r="B127" s="37" t="s">
        <v>3516</v>
      </c>
      <c r="C127" s="37" t="s">
        <v>3524</v>
      </c>
      <c r="D127" s="37" t="s">
        <v>3573</v>
      </c>
      <c r="E127" s="37" t="s">
        <v>3578</v>
      </c>
      <c r="F127" s="67" t="s">
        <v>3484</v>
      </c>
      <c r="G127" s="67"/>
      <c r="H127" s="30"/>
      <c r="I127" s="31" t="s">
        <v>235</v>
      </c>
      <c r="J127" s="31" t="s">
        <v>242</v>
      </c>
      <c r="K127" s="31" t="s">
        <v>69</v>
      </c>
      <c r="L127" s="32">
        <f>ROUNDUP(BH127*개요!D12/개요!C12,0)</f>
        <v>259</v>
      </c>
      <c r="M127" s="33">
        <f>TRUNC(일위대가목록!E37,0)</f>
        <v>56991</v>
      </c>
      <c r="N127" s="33">
        <f t="shared" si="14"/>
        <v>14760669</v>
      </c>
      <c r="O127" s="33">
        <f>TRUNC(일위대가목록!F37,0)</f>
        <v>89009</v>
      </c>
      <c r="P127" s="33">
        <f t="shared" si="15"/>
        <v>23053331</v>
      </c>
      <c r="Q127" s="33">
        <f>TRUNC(일위대가목록!G37,0)</f>
        <v>871</v>
      </c>
      <c r="R127" s="33">
        <f t="shared" si="16"/>
        <v>225589</v>
      </c>
      <c r="S127" s="33">
        <f t="shared" si="17"/>
        <v>146871</v>
      </c>
      <c r="T127" s="33">
        <f t="shared" si="18"/>
        <v>38039589</v>
      </c>
      <c r="U127" s="31"/>
      <c r="V127" s="34" t="s">
        <v>243</v>
      </c>
      <c r="W127" s="34" t="s">
        <v>52</v>
      </c>
      <c r="X127" s="34" t="s">
        <v>52</v>
      </c>
      <c r="Y127" s="34" t="s">
        <v>234</v>
      </c>
      <c r="Z127" s="34" t="s">
        <v>60</v>
      </c>
      <c r="AA127" s="34" t="s">
        <v>61</v>
      </c>
      <c r="AB127" s="34" t="s">
        <v>61</v>
      </c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4" t="s">
        <v>52</v>
      </c>
      <c r="BA127" s="34" t="s">
        <v>52</v>
      </c>
      <c r="BB127" s="35"/>
      <c r="BC127" s="34" t="s">
        <v>244</v>
      </c>
      <c r="BD127" s="35">
        <v>74</v>
      </c>
      <c r="BF127" s="40"/>
      <c r="BG127" s="39"/>
      <c r="BH127" s="40">
        <v>260.55799999999999</v>
      </c>
      <c r="BI127" s="37"/>
      <c r="BJ127" s="25"/>
      <c r="BK127" s="41"/>
    </row>
    <row r="128" spans="1:63" s="28" customFormat="1" ht="30" customHeight="1" x14ac:dyDescent="0.3">
      <c r="A128" s="37" t="str">
        <f t="shared" si="12"/>
        <v>0105  석    공    사</v>
      </c>
      <c r="B128" s="37" t="s">
        <v>3516</v>
      </c>
      <c r="C128" s="37" t="s">
        <v>3524</v>
      </c>
      <c r="D128" s="37" t="s">
        <v>3572</v>
      </c>
      <c r="E128" s="37" t="s">
        <v>3579</v>
      </c>
      <c r="F128" s="67" t="s">
        <v>3484</v>
      </c>
      <c r="G128" s="67"/>
      <c r="H128" s="30"/>
      <c r="I128" s="31" t="s">
        <v>245</v>
      </c>
      <c r="J128" s="31" t="s">
        <v>242</v>
      </c>
      <c r="K128" s="31" t="s">
        <v>69</v>
      </c>
      <c r="L128" s="32">
        <f>ROUNDUP((BF128*개요!F26 +공종별내역서!BG128*개요!F27 +공종별내역서!BH128*개요!F28 +공종별내역서!BI128*개요!F29 +공종별내역서!BJ128*개요!F30+BK128*개요!F31)*개요!D12/개요!C12,0)</f>
        <v>94</v>
      </c>
      <c r="M128" s="33">
        <f>TRUNC(일위대가목록!E38,0)</f>
        <v>56991</v>
      </c>
      <c r="N128" s="33">
        <f t="shared" si="14"/>
        <v>5357154</v>
      </c>
      <c r="O128" s="33">
        <f>TRUNC(일위대가목록!F38,0)</f>
        <v>89009</v>
      </c>
      <c r="P128" s="33">
        <f t="shared" si="15"/>
        <v>8366846</v>
      </c>
      <c r="Q128" s="33">
        <f>TRUNC(일위대가목록!G38,0)</f>
        <v>871</v>
      </c>
      <c r="R128" s="33">
        <f t="shared" si="16"/>
        <v>81874</v>
      </c>
      <c r="S128" s="33">
        <f t="shared" si="17"/>
        <v>146871</v>
      </c>
      <c r="T128" s="33">
        <f t="shared" si="18"/>
        <v>13805874</v>
      </c>
      <c r="U128" s="31"/>
      <c r="V128" s="34" t="s">
        <v>246</v>
      </c>
      <c r="W128" s="34" t="s">
        <v>52</v>
      </c>
      <c r="X128" s="34" t="s">
        <v>52</v>
      </c>
      <c r="Y128" s="34" t="s">
        <v>234</v>
      </c>
      <c r="Z128" s="34" t="s">
        <v>60</v>
      </c>
      <c r="AA128" s="34" t="s">
        <v>61</v>
      </c>
      <c r="AB128" s="34" t="s">
        <v>61</v>
      </c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4" t="s">
        <v>52</v>
      </c>
      <c r="BA128" s="34" t="s">
        <v>52</v>
      </c>
      <c r="BB128" s="35"/>
      <c r="BC128" s="34" t="s">
        <v>247</v>
      </c>
      <c r="BD128" s="35">
        <v>75</v>
      </c>
      <c r="BF128" s="40">
        <v>9.2520000000000007</v>
      </c>
      <c r="BG128" s="39">
        <v>2.907</v>
      </c>
      <c r="BH128" s="40">
        <v>21.654</v>
      </c>
      <c r="BI128" s="37">
        <v>7.9649999999999999</v>
      </c>
      <c r="BJ128" s="25">
        <v>7.9649999999999999</v>
      </c>
      <c r="BK128" s="41">
        <v>4.5359999999999996</v>
      </c>
    </row>
    <row r="129" spans="1:63" s="28" customFormat="1" ht="30" customHeight="1" x14ac:dyDescent="0.3">
      <c r="A129" s="37" t="str">
        <f t="shared" si="12"/>
        <v>0105  석    공    사</v>
      </c>
      <c r="B129" s="37" t="s">
        <v>3516</v>
      </c>
      <c r="C129" s="37" t="s">
        <v>3524</v>
      </c>
      <c r="D129" s="37" t="s">
        <v>3574</v>
      </c>
      <c r="E129" s="37" t="s">
        <v>3580</v>
      </c>
      <c r="F129" s="67" t="s">
        <v>3484</v>
      </c>
      <c r="G129" s="67"/>
      <c r="H129" s="30"/>
      <c r="I129" s="31" t="s">
        <v>245</v>
      </c>
      <c r="J129" s="31" t="s">
        <v>239</v>
      </c>
      <c r="K129" s="31" t="s">
        <v>69</v>
      </c>
      <c r="L129" s="32">
        <f>ROUNDUP(BF129*개요!D12/개요!C12,0)</f>
        <v>16</v>
      </c>
      <c r="M129" s="33">
        <f>TRUNC(일위대가목록!E39,0)</f>
        <v>56991</v>
      </c>
      <c r="N129" s="33">
        <f t="shared" si="14"/>
        <v>911856</v>
      </c>
      <c r="O129" s="33">
        <f>TRUNC(일위대가목록!F39,0)</f>
        <v>90844</v>
      </c>
      <c r="P129" s="33">
        <f t="shared" si="15"/>
        <v>1453504</v>
      </c>
      <c r="Q129" s="33">
        <f>TRUNC(일위대가목록!G39,0)</f>
        <v>871</v>
      </c>
      <c r="R129" s="33">
        <f t="shared" si="16"/>
        <v>13936</v>
      </c>
      <c r="S129" s="33">
        <f t="shared" si="17"/>
        <v>148706</v>
      </c>
      <c r="T129" s="33">
        <f t="shared" si="18"/>
        <v>2379296</v>
      </c>
      <c r="U129" s="31"/>
      <c r="V129" s="34" t="s">
        <v>248</v>
      </c>
      <c r="W129" s="34" t="s">
        <v>52</v>
      </c>
      <c r="X129" s="34" t="s">
        <v>52</v>
      </c>
      <c r="Y129" s="34" t="s">
        <v>234</v>
      </c>
      <c r="Z129" s="34" t="s">
        <v>60</v>
      </c>
      <c r="AA129" s="34" t="s">
        <v>61</v>
      </c>
      <c r="AB129" s="34" t="s">
        <v>61</v>
      </c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4" t="s">
        <v>52</v>
      </c>
      <c r="BA129" s="34" t="s">
        <v>52</v>
      </c>
      <c r="BB129" s="35"/>
      <c r="BC129" s="34" t="s">
        <v>249</v>
      </c>
      <c r="BD129" s="35">
        <v>76</v>
      </c>
      <c r="BF129" s="40">
        <v>15.692</v>
      </c>
      <c r="BG129" s="39"/>
      <c r="BH129" s="40"/>
      <c r="BI129" s="37"/>
      <c r="BJ129" s="25"/>
      <c r="BK129" s="41"/>
    </row>
    <row r="130" spans="1:63" s="28" customFormat="1" ht="30" customHeight="1" x14ac:dyDescent="0.3">
      <c r="A130" s="37" t="str">
        <f t="shared" si="12"/>
        <v>0105  석    공    사</v>
      </c>
      <c r="B130" s="37" t="s">
        <v>3517</v>
      </c>
      <c r="C130" s="37" t="s">
        <v>3524</v>
      </c>
      <c r="D130" s="37"/>
      <c r="E130" s="37"/>
      <c r="F130" s="67" t="s">
        <v>3484</v>
      </c>
      <c r="G130" s="67"/>
      <c r="H130" s="30"/>
      <c r="I130" s="31" t="s">
        <v>250</v>
      </c>
      <c r="J130" s="31" t="s">
        <v>251</v>
      </c>
      <c r="K130" s="31" t="s">
        <v>69</v>
      </c>
      <c r="L130" s="32">
        <f>ROUNDUP((BF130*개요!F26 +공종별내역서!BG130*개요!F27 +공종별내역서!BH130*개요!F28 +공종별내역서!BI130*개요!F29 +공종별내역서!BJ130*개요!F30+BK130*개요!F31)*개요!D12/개요!C12,0)</f>
        <v>6</v>
      </c>
      <c r="M130" s="33">
        <f>TRUNC(일위대가목록!E40,0)</f>
        <v>52635</v>
      </c>
      <c r="N130" s="33">
        <f t="shared" si="14"/>
        <v>315810</v>
      </c>
      <c r="O130" s="33">
        <f>TRUNC(일위대가목록!F40,0)</f>
        <v>89926</v>
      </c>
      <c r="P130" s="33">
        <f t="shared" si="15"/>
        <v>539556</v>
      </c>
      <c r="Q130" s="33">
        <f>TRUNC(일위대가목록!G40,0)</f>
        <v>871</v>
      </c>
      <c r="R130" s="33">
        <f t="shared" si="16"/>
        <v>5226</v>
      </c>
      <c r="S130" s="33">
        <f t="shared" si="17"/>
        <v>143432</v>
      </c>
      <c r="T130" s="33">
        <f t="shared" si="18"/>
        <v>860592</v>
      </c>
      <c r="U130" s="31"/>
      <c r="V130" s="34" t="s">
        <v>252</v>
      </c>
      <c r="W130" s="34" t="s">
        <v>52</v>
      </c>
      <c r="X130" s="34" t="s">
        <v>52</v>
      </c>
      <c r="Y130" s="34" t="s">
        <v>234</v>
      </c>
      <c r="Z130" s="34" t="s">
        <v>60</v>
      </c>
      <c r="AA130" s="34" t="s">
        <v>61</v>
      </c>
      <c r="AB130" s="34" t="s">
        <v>61</v>
      </c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4" t="s">
        <v>52</v>
      </c>
      <c r="BA130" s="34" t="s">
        <v>52</v>
      </c>
      <c r="BB130" s="35"/>
      <c r="BC130" s="34" t="s">
        <v>253</v>
      </c>
      <c r="BD130" s="35">
        <v>77</v>
      </c>
      <c r="BF130" s="40"/>
      <c r="BG130" s="39"/>
      <c r="BH130" s="40">
        <v>5.33</v>
      </c>
      <c r="BI130" s="37"/>
      <c r="BJ130" s="25"/>
      <c r="BK130" s="41"/>
    </row>
    <row r="131" spans="1:63" s="28" customFormat="1" ht="30" customHeight="1" x14ac:dyDescent="0.3">
      <c r="A131" s="37" t="str">
        <f t="shared" si="12"/>
        <v>0105  석    공    사</v>
      </c>
      <c r="B131" s="37" t="s">
        <v>3516</v>
      </c>
      <c r="C131" s="37" t="s">
        <v>3524</v>
      </c>
      <c r="D131" s="37" t="s">
        <v>3572</v>
      </c>
      <c r="E131" s="37" t="s">
        <v>3579</v>
      </c>
      <c r="F131" s="67" t="s">
        <v>3484</v>
      </c>
      <c r="G131" s="67"/>
      <c r="H131" s="30"/>
      <c r="I131" s="31" t="s">
        <v>254</v>
      </c>
      <c r="J131" s="31" t="s">
        <v>242</v>
      </c>
      <c r="K131" s="31" t="s">
        <v>69</v>
      </c>
      <c r="L131" s="32">
        <f>ROUNDUP((BF131*개요!F26 +공종별내역서!BG131*개요!F27 +공종별내역서!BH131*개요!F28 +공종별내역서!BI131*개요!F29 +공종별내역서!BJ131*개요!F30+BK131*개요!F31)*개요!D12/개요!C12,0)</f>
        <v>85</v>
      </c>
      <c r="M131" s="33">
        <f>TRUNC(일위대가목록!E41,0)</f>
        <v>56991</v>
      </c>
      <c r="N131" s="33">
        <f t="shared" si="14"/>
        <v>4844235</v>
      </c>
      <c r="O131" s="33">
        <f>TRUNC(일위대가목록!F41,0)</f>
        <v>89009</v>
      </c>
      <c r="P131" s="33">
        <f t="shared" si="15"/>
        <v>7565765</v>
      </c>
      <c r="Q131" s="33">
        <f>TRUNC(일위대가목록!G41,0)</f>
        <v>871</v>
      </c>
      <c r="R131" s="33">
        <f t="shared" si="16"/>
        <v>74035</v>
      </c>
      <c r="S131" s="33">
        <f t="shared" si="17"/>
        <v>146871</v>
      </c>
      <c r="T131" s="33">
        <f t="shared" si="18"/>
        <v>12484035</v>
      </c>
      <c r="U131" s="31"/>
      <c r="V131" s="34" t="s">
        <v>255</v>
      </c>
      <c r="W131" s="34" t="s">
        <v>52</v>
      </c>
      <c r="X131" s="34" t="s">
        <v>52</v>
      </c>
      <c r="Y131" s="34" t="s">
        <v>234</v>
      </c>
      <c r="Z131" s="34" t="s">
        <v>60</v>
      </c>
      <c r="AA131" s="34" t="s">
        <v>61</v>
      </c>
      <c r="AB131" s="34" t="s">
        <v>61</v>
      </c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4" t="s">
        <v>52</v>
      </c>
      <c r="BA131" s="34" t="s">
        <v>52</v>
      </c>
      <c r="BB131" s="35"/>
      <c r="BC131" s="34" t="s">
        <v>256</v>
      </c>
      <c r="BD131" s="35">
        <v>78</v>
      </c>
      <c r="BF131" s="40">
        <v>6.4390000000000001</v>
      </c>
      <c r="BG131" s="39">
        <v>7.1550000000000002</v>
      </c>
      <c r="BH131" s="40">
        <v>11.488</v>
      </c>
      <c r="BI131" s="37">
        <v>8.5860000000000003</v>
      </c>
      <c r="BJ131" s="25">
        <v>8.5860000000000003</v>
      </c>
      <c r="BK131" s="41"/>
    </row>
    <row r="132" spans="1:63" s="28" customFormat="1" ht="30" customHeight="1" x14ac:dyDescent="0.3">
      <c r="A132" s="37" t="str">
        <f t="shared" si="12"/>
        <v>0105  석    공    사</v>
      </c>
      <c r="B132" s="37" t="s">
        <v>3516</v>
      </c>
      <c r="C132" s="37" t="s">
        <v>3524</v>
      </c>
      <c r="D132" s="37" t="s">
        <v>3571</v>
      </c>
      <c r="E132" s="37" t="s">
        <v>3579</v>
      </c>
      <c r="F132" s="67" t="s">
        <v>3484</v>
      </c>
      <c r="G132" s="67"/>
      <c r="H132" s="30"/>
      <c r="I132" s="31" t="s">
        <v>254</v>
      </c>
      <c r="J132" s="31" t="s">
        <v>239</v>
      </c>
      <c r="K132" s="31" t="s">
        <v>69</v>
      </c>
      <c r="L132" s="32">
        <f>ROUNDUP((BF132*개요!F26 +공종별내역서!BG132*개요!F27 +공종별내역서!BH132*개요!F28 +공종별내역서!BI132*개요!F29 +공종별내역서!BJ132*개요!F30+BK132*개요!F31)*개요!D12/개요!C12,0)</f>
        <v>3</v>
      </c>
      <c r="M132" s="33">
        <f>TRUNC(일위대가목록!E42,0)</f>
        <v>56991</v>
      </c>
      <c r="N132" s="33">
        <f t="shared" si="14"/>
        <v>170973</v>
      </c>
      <c r="O132" s="33">
        <f>TRUNC(일위대가목록!F42,0)</f>
        <v>90844</v>
      </c>
      <c r="P132" s="33">
        <f t="shared" si="15"/>
        <v>272532</v>
      </c>
      <c r="Q132" s="33">
        <f>TRUNC(일위대가목록!G42,0)</f>
        <v>871</v>
      </c>
      <c r="R132" s="33">
        <f t="shared" si="16"/>
        <v>2613</v>
      </c>
      <c r="S132" s="33">
        <f t="shared" si="17"/>
        <v>148706</v>
      </c>
      <c r="T132" s="33">
        <f t="shared" si="18"/>
        <v>446118</v>
      </c>
      <c r="U132" s="31"/>
      <c r="V132" s="34" t="s">
        <v>257</v>
      </c>
      <c r="W132" s="34" t="s">
        <v>52</v>
      </c>
      <c r="X132" s="34" t="s">
        <v>52</v>
      </c>
      <c r="Y132" s="34" t="s">
        <v>234</v>
      </c>
      <c r="Z132" s="34" t="s">
        <v>60</v>
      </c>
      <c r="AA132" s="34" t="s">
        <v>61</v>
      </c>
      <c r="AB132" s="34" t="s">
        <v>61</v>
      </c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4" t="s">
        <v>52</v>
      </c>
      <c r="BA132" s="34" t="s">
        <v>52</v>
      </c>
      <c r="BB132" s="35"/>
      <c r="BC132" s="34" t="s">
        <v>258</v>
      </c>
      <c r="BD132" s="35">
        <v>79</v>
      </c>
      <c r="BF132" s="40"/>
      <c r="BG132" s="39"/>
      <c r="BH132" s="40">
        <v>2.0920000000000001</v>
      </c>
      <c r="BI132" s="37"/>
      <c r="BJ132" s="25"/>
      <c r="BK132" s="41"/>
    </row>
    <row r="133" spans="1:63" s="28" customFormat="1" ht="30" customHeight="1" x14ac:dyDescent="0.3">
      <c r="A133" s="37" t="str">
        <f t="shared" si="12"/>
        <v>0105  석    공    사</v>
      </c>
      <c r="B133" s="37" t="s">
        <v>3516</v>
      </c>
      <c r="C133" s="37" t="s">
        <v>3524</v>
      </c>
      <c r="D133" s="37" t="s">
        <v>3575</v>
      </c>
      <c r="E133" s="37" t="s">
        <v>3580</v>
      </c>
      <c r="F133" s="67" t="s">
        <v>3484</v>
      </c>
      <c r="G133" s="67"/>
      <c r="H133" s="30"/>
      <c r="I133" s="31" t="s">
        <v>235</v>
      </c>
      <c r="J133" s="31" t="s">
        <v>259</v>
      </c>
      <c r="K133" s="31" t="s">
        <v>69</v>
      </c>
      <c r="L133" s="32">
        <f>ROUNDUP((BF133*개요!F26 +공종별내역서!BG133*개요!F27 +공종별내역서!BH133*개요!F28 +공종별내역서!BI133*개요!F29 +공종별내역서!BJ133*개요!F30+BK133*개요!F31)*개요!D12/개요!C12,0)</f>
        <v>59</v>
      </c>
      <c r="M133" s="33">
        <f>TRUNC(일위대가목록!E43,0)</f>
        <v>56991</v>
      </c>
      <c r="N133" s="33">
        <f t="shared" si="14"/>
        <v>3362469</v>
      </c>
      <c r="O133" s="33">
        <f>TRUNC(일위대가목록!F43,0)</f>
        <v>100526</v>
      </c>
      <c r="P133" s="33">
        <f t="shared" si="15"/>
        <v>5931034</v>
      </c>
      <c r="Q133" s="33">
        <f>TRUNC(일위대가목록!G43,0)</f>
        <v>986</v>
      </c>
      <c r="R133" s="33">
        <f t="shared" si="16"/>
        <v>58174</v>
      </c>
      <c r="S133" s="33">
        <f t="shared" si="17"/>
        <v>158503</v>
      </c>
      <c r="T133" s="33">
        <f t="shared" si="18"/>
        <v>9351677</v>
      </c>
      <c r="U133" s="31"/>
      <c r="V133" s="34" t="s">
        <v>260</v>
      </c>
      <c r="W133" s="34" t="s">
        <v>52</v>
      </c>
      <c r="X133" s="34" t="s">
        <v>52</v>
      </c>
      <c r="Y133" s="34" t="s">
        <v>234</v>
      </c>
      <c r="Z133" s="34" t="s">
        <v>60</v>
      </c>
      <c r="AA133" s="34" t="s">
        <v>61</v>
      </c>
      <c r="AB133" s="34" t="s">
        <v>61</v>
      </c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4" t="s">
        <v>52</v>
      </c>
      <c r="BA133" s="34" t="s">
        <v>52</v>
      </c>
      <c r="BB133" s="35"/>
      <c r="BC133" s="34" t="s">
        <v>261</v>
      </c>
      <c r="BD133" s="35">
        <v>80</v>
      </c>
      <c r="BF133" s="40">
        <v>4.2210000000000001</v>
      </c>
      <c r="BG133" s="39">
        <v>4.8230000000000004</v>
      </c>
      <c r="BH133" s="40">
        <v>7.9279999999999999</v>
      </c>
      <c r="BI133" s="37">
        <v>6.6139999999999999</v>
      </c>
      <c r="BJ133" s="25">
        <v>5.9459999999999997</v>
      </c>
      <c r="BK133" s="41"/>
    </row>
    <row r="134" spans="1:63" s="28" customFormat="1" ht="30" customHeight="1" x14ac:dyDescent="0.3">
      <c r="A134" s="37" t="str">
        <f t="shared" ref="A134:A195" si="19">+A133</f>
        <v>0105  석    공    사</v>
      </c>
      <c r="B134" s="37" t="s">
        <v>3516</v>
      </c>
      <c r="C134" s="37" t="s">
        <v>3524</v>
      </c>
      <c r="D134" s="37" t="s">
        <v>3571</v>
      </c>
      <c r="E134" s="37" t="s">
        <v>3580</v>
      </c>
      <c r="F134" s="67" t="s">
        <v>3484</v>
      </c>
      <c r="G134" s="67"/>
      <c r="H134" s="30"/>
      <c r="I134" s="31" t="s">
        <v>235</v>
      </c>
      <c r="J134" s="31" t="s">
        <v>262</v>
      </c>
      <c r="K134" s="31" t="s">
        <v>69</v>
      </c>
      <c r="L134" s="32">
        <f>ROUNDUP((BF134*개요!F26 +공종별내역서!BG134*개요!F27 +공종별내역서!BH134*개요!F28 +공종별내역서!BI134*개요!F29 +공종별내역서!BJ134*개요!F30+BK134*개요!F31)*개요!D12/개요!C12,0)</f>
        <v>2</v>
      </c>
      <c r="M134" s="33">
        <f>TRUNC(일위대가목록!E44,0)</f>
        <v>56991</v>
      </c>
      <c r="N134" s="33">
        <f t="shared" si="14"/>
        <v>113982</v>
      </c>
      <c r="O134" s="33">
        <f>TRUNC(일위대가목록!F44,0)</f>
        <v>102361</v>
      </c>
      <c r="P134" s="33">
        <f t="shared" si="15"/>
        <v>204722</v>
      </c>
      <c r="Q134" s="33">
        <f>TRUNC(일위대가목록!G44,0)</f>
        <v>986</v>
      </c>
      <c r="R134" s="33">
        <f t="shared" si="16"/>
        <v>1972</v>
      </c>
      <c r="S134" s="33">
        <f t="shared" si="17"/>
        <v>160338</v>
      </c>
      <c r="T134" s="33">
        <f t="shared" si="18"/>
        <v>320676</v>
      </c>
      <c r="U134" s="31"/>
      <c r="V134" s="34" t="s">
        <v>263</v>
      </c>
      <c r="W134" s="34" t="s">
        <v>52</v>
      </c>
      <c r="X134" s="34" t="s">
        <v>52</v>
      </c>
      <c r="Y134" s="34" t="s">
        <v>234</v>
      </c>
      <c r="Z134" s="34" t="s">
        <v>60</v>
      </c>
      <c r="AA134" s="34" t="s">
        <v>61</v>
      </c>
      <c r="AB134" s="34" t="s">
        <v>61</v>
      </c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4" t="s">
        <v>52</v>
      </c>
      <c r="BA134" s="34" t="s">
        <v>52</v>
      </c>
      <c r="BB134" s="35"/>
      <c r="BC134" s="34" t="s">
        <v>264</v>
      </c>
      <c r="BD134" s="35">
        <v>81</v>
      </c>
      <c r="BF134" s="40"/>
      <c r="BG134" s="39"/>
      <c r="BH134" s="40">
        <v>1.782</v>
      </c>
      <c r="BI134" s="37"/>
      <c r="BJ134" s="25"/>
      <c r="BK134" s="41"/>
    </row>
    <row r="135" spans="1:63" s="28" customFormat="1" ht="30" customHeight="1" x14ac:dyDescent="0.3">
      <c r="A135" s="37" t="str">
        <f t="shared" si="19"/>
        <v>0105  석    공    사</v>
      </c>
      <c r="B135" s="37" t="s">
        <v>3517</v>
      </c>
      <c r="C135" s="37" t="s">
        <v>3524</v>
      </c>
      <c r="D135" s="37"/>
      <c r="E135" s="37"/>
      <c r="F135" s="67" t="s">
        <v>3484</v>
      </c>
      <c r="G135" s="67"/>
      <c r="H135" s="30"/>
      <c r="I135" s="31" t="s">
        <v>250</v>
      </c>
      <c r="J135" s="31" t="s">
        <v>265</v>
      </c>
      <c r="K135" s="31" t="s">
        <v>69</v>
      </c>
      <c r="L135" s="32">
        <f>ROUNDUP((BF135*개요!F26 +공종별내역서!BG135*개요!F27 +공종별내역서!BH135*개요!F28 +공종별내역서!BI135*개요!F29 +공종별내역서!BJ135*개요!F30+BK135*개요!F31)*개요!D12/개요!C12,0)</f>
        <v>1</v>
      </c>
      <c r="M135" s="33">
        <f>TRUNC(일위대가목록!E45,0)</f>
        <v>52635</v>
      </c>
      <c r="N135" s="33">
        <f t="shared" si="14"/>
        <v>52635</v>
      </c>
      <c r="O135" s="33">
        <f>TRUNC(일위대가목록!F45,0)</f>
        <v>100985</v>
      </c>
      <c r="P135" s="33">
        <f t="shared" si="15"/>
        <v>100985</v>
      </c>
      <c r="Q135" s="33">
        <f>TRUNC(일위대가목록!G45,0)</f>
        <v>986</v>
      </c>
      <c r="R135" s="33">
        <f t="shared" si="16"/>
        <v>986</v>
      </c>
      <c r="S135" s="33">
        <f t="shared" si="17"/>
        <v>154606</v>
      </c>
      <c r="T135" s="33">
        <f t="shared" si="18"/>
        <v>154606</v>
      </c>
      <c r="U135" s="31"/>
      <c r="V135" s="34" t="s">
        <v>266</v>
      </c>
      <c r="W135" s="34" t="s">
        <v>52</v>
      </c>
      <c r="X135" s="34" t="s">
        <v>52</v>
      </c>
      <c r="Y135" s="34" t="s">
        <v>234</v>
      </c>
      <c r="Z135" s="34" t="s">
        <v>60</v>
      </c>
      <c r="AA135" s="34" t="s">
        <v>61</v>
      </c>
      <c r="AB135" s="34" t="s">
        <v>61</v>
      </c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4" t="s">
        <v>52</v>
      </c>
      <c r="BA135" s="34" t="s">
        <v>52</v>
      </c>
      <c r="BB135" s="35"/>
      <c r="BC135" s="34" t="s">
        <v>267</v>
      </c>
      <c r="BD135" s="35">
        <v>82</v>
      </c>
      <c r="BF135" s="40"/>
      <c r="BG135" s="39"/>
      <c r="BH135" s="40">
        <v>0.82</v>
      </c>
      <c r="BI135" s="37"/>
      <c r="BJ135" s="25"/>
      <c r="BK135" s="41"/>
    </row>
    <row r="136" spans="1:63" s="127" customFormat="1" ht="30" customHeight="1" x14ac:dyDescent="0.3">
      <c r="A136" s="119" t="str">
        <f t="shared" si="19"/>
        <v>0105  석    공    사</v>
      </c>
      <c r="B136" s="119" t="s">
        <v>3517</v>
      </c>
      <c r="C136" s="119" t="s">
        <v>3525</v>
      </c>
      <c r="D136" s="119"/>
      <c r="E136" s="119"/>
      <c r="F136" s="120" t="s">
        <v>3484</v>
      </c>
      <c r="G136" s="120" t="s">
        <v>3623</v>
      </c>
      <c r="H136" s="121"/>
      <c r="I136" s="122" t="s">
        <v>268</v>
      </c>
      <c r="J136" s="122" t="s">
        <v>269</v>
      </c>
      <c r="K136" s="122" t="s">
        <v>69</v>
      </c>
      <c r="L136" s="123">
        <f>ROUNDUP(개요!D17*개요!D19,0)</f>
        <v>2174</v>
      </c>
      <c r="M136" s="124">
        <f>TRUNC(일위대가목록!E46,0)</f>
        <v>56991</v>
      </c>
      <c r="N136" s="124">
        <f t="shared" si="14"/>
        <v>123898434</v>
      </c>
      <c r="O136" s="124">
        <f>TRUNC(일위대가목록!F46,0)</f>
        <v>100082</v>
      </c>
      <c r="P136" s="124">
        <f t="shared" si="15"/>
        <v>217578268</v>
      </c>
      <c r="Q136" s="124">
        <f>TRUNC(일위대가목록!G46,0)</f>
        <v>3002</v>
      </c>
      <c r="R136" s="124">
        <f t="shared" si="16"/>
        <v>6526348</v>
      </c>
      <c r="S136" s="124">
        <f t="shared" si="17"/>
        <v>160075</v>
      </c>
      <c r="T136" s="124">
        <f t="shared" si="18"/>
        <v>348003050</v>
      </c>
      <c r="U136" s="122"/>
      <c r="V136" s="125" t="s">
        <v>270</v>
      </c>
      <c r="W136" s="125" t="s">
        <v>52</v>
      </c>
      <c r="X136" s="125" t="s">
        <v>52</v>
      </c>
      <c r="Y136" s="125" t="s">
        <v>234</v>
      </c>
      <c r="Z136" s="125" t="s">
        <v>60</v>
      </c>
      <c r="AA136" s="125" t="s">
        <v>61</v>
      </c>
      <c r="AB136" s="125" t="s">
        <v>61</v>
      </c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26"/>
      <c r="AV136" s="126"/>
      <c r="AW136" s="126"/>
      <c r="AX136" s="126"/>
      <c r="AY136" s="126"/>
      <c r="AZ136" s="125" t="s">
        <v>52</v>
      </c>
      <c r="BA136" s="125" t="s">
        <v>52</v>
      </c>
      <c r="BB136" s="126"/>
      <c r="BC136" s="125" t="s">
        <v>271</v>
      </c>
      <c r="BD136" s="126">
        <v>83</v>
      </c>
      <c r="BF136" s="128"/>
      <c r="BG136" s="129"/>
      <c r="BH136" s="128">
        <f>282.768/6</f>
        <v>47.127999999999993</v>
      </c>
      <c r="BI136" s="119">
        <v>29.434000000000001</v>
      </c>
      <c r="BJ136" s="119">
        <f>92-38.7+0.35*13*2</f>
        <v>62.4</v>
      </c>
      <c r="BK136" s="129">
        <f>41.101/4.45</f>
        <v>9.236179775280899</v>
      </c>
    </row>
    <row r="137" spans="1:63" s="28" customFormat="1" ht="30" customHeight="1" x14ac:dyDescent="0.3">
      <c r="A137" s="37" t="str">
        <f>+A136</f>
        <v>0105  석    공    사</v>
      </c>
      <c r="B137" s="37" t="s">
        <v>3518</v>
      </c>
      <c r="C137" s="37" t="s">
        <v>3527</v>
      </c>
      <c r="D137" s="37"/>
      <c r="E137" s="37"/>
      <c r="F137" s="67" t="s">
        <v>3484</v>
      </c>
      <c r="G137" s="67"/>
      <c r="H137" s="30"/>
      <c r="I137" s="31" t="s">
        <v>235</v>
      </c>
      <c r="J137" s="31" t="s">
        <v>274</v>
      </c>
      <c r="K137" s="31" t="s">
        <v>58</v>
      </c>
      <c r="L137" s="32">
        <f>ROUNDUP((BF137*개요!F26 +공종별내역서!BG137*개요!F27 +공종별내역서!BH137*개요!F28 +공종별내역서!BI137*개요!F29 +공종별내역서!BJ137*개요!F30+BK137*개요!F31)*개요!D12/개요!C12,0)</f>
        <v>140</v>
      </c>
      <c r="M137" s="33">
        <f>TRUNC(일위대가목록!E48,0)</f>
        <v>10258</v>
      </c>
      <c r="N137" s="33">
        <f t="shared" si="14"/>
        <v>1436120</v>
      </c>
      <c r="O137" s="33">
        <f>TRUNC(일위대가목록!F48,0)</f>
        <v>13488</v>
      </c>
      <c r="P137" s="33">
        <f t="shared" si="15"/>
        <v>1888320</v>
      </c>
      <c r="Q137" s="33">
        <f>TRUNC(일위대가목록!G48,0)</f>
        <v>130</v>
      </c>
      <c r="R137" s="33">
        <f t="shared" si="16"/>
        <v>18200</v>
      </c>
      <c r="S137" s="33">
        <f t="shared" si="17"/>
        <v>23876</v>
      </c>
      <c r="T137" s="33">
        <f t="shared" si="18"/>
        <v>3342640</v>
      </c>
      <c r="U137" s="31"/>
      <c r="V137" s="34" t="s">
        <v>275</v>
      </c>
      <c r="W137" s="34" t="s">
        <v>52</v>
      </c>
      <c r="X137" s="34" t="s">
        <v>52</v>
      </c>
      <c r="Y137" s="34" t="s">
        <v>234</v>
      </c>
      <c r="Z137" s="34" t="s">
        <v>60</v>
      </c>
      <c r="AA137" s="34" t="s">
        <v>61</v>
      </c>
      <c r="AB137" s="34" t="s">
        <v>61</v>
      </c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4" t="s">
        <v>52</v>
      </c>
      <c r="BA137" s="34" t="s">
        <v>52</v>
      </c>
      <c r="BB137" s="35"/>
      <c r="BC137" s="34" t="s">
        <v>276</v>
      </c>
      <c r="BD137" s="35">
        <v>85</v>
      </c>
      <c r="BF137" s="40"/>
      <c r="BG137" s="39"/>
      <c r="BH137" s="40">
        <v>10.5</v>
      </c>
      <c r="BI137" s="37">
        <v>4.5</v>
      </c>
      <c r="BJ137" s="25">
        <v>20.98</v>
      </c>
      <c r="BK137" s="41"/>
    </row>
    <row r="138" spans="1:63" s="28" customFormat="1" ht="30" customHeight="1" x14ac:dyDescent="0.3">
      <c r="A138" s="37" t="str">
        <f>+A137</f>
        <v>0105  석    공    사</v>
      </c>
      <c r="B138" s="37" t="s">
        <v>3519</v>
      </c>
      <c r="C138" s="37" t="s">
        <v>3527</v>
      </c>
      <c r="D138" s="37"/>
      <c r="E138" s="37"/>
      <c r="F138" s="67" t="s">
        <v>3484</v>
      </c>
      <c r="G138" s="67"/>
      <c r="H138" s="30"/>
      <c r="I138" s="31" t="s">
        <v>279</v>
      </c>
      <c r="J138" s="31" t="s">
        <v>280</v>
      </c>
      <c r="K138" s="31" t="s">
        <v>58</v>
      </c>
      <c r="L138" s="32">
        <f>ROUNDUP((BF138*개요!F26 +공종별내역서!BG138*개요!F27 +공종별내역서!BH138*개요!F28 +공종별내역서!BI138*개요!F29 +공종별내역서!BJ138*개요!F30+BK138*개요!F31)*개요!D12/개요!C12,0)</f>
        <v>80</v>
      </c>
      <c r="M138" s="33">
        <f>TRUNC(일위대가목록!E50,0)</f>
        <v>0</v>
      </c>
      <c r="N138" s="33">
        <f t="shared" si="14"/>
        <v>0</v>
      </c>
      <c r="O138" s="33">
        <f>TRUNC(일위대가목록!F50,0)</f>
        <v>33952</v>
      </c>
      <c r="P138" s="33">
        <f t="shared" si="15"/>
        <v>2716160</v>
      </c>
      <c r="Q138" s="33">
        <f>TRUNC(일위대가목록!G50,0)</f>
        <v>330</v>
      </c>
      <c r="R138" s="33">
        <f t="shared" si="16"/>
        <v>26400</v>
      </c>
      <c r="S138" s="33">
        <f t="shared" si="17"/>
        <v>34282</v>
      </c>
      <c r="T138" s="33">
        <f t="shared" si="18"/>
        <v>2742560</v>
      </c>
      <c r="U138" s="31"/>
      <c r="V138" s="34" t="s">
        <v>281</v>
      </c>
      <c r="W138" s="34" t="s">
        <v>52</v>
      </c>
      <c r="X138" s="34" t="s">
        <v>52</v>
      </c>
      <c r="Y138" s="34" t="s">
        <v>234</v>
      </c>
      <c r="Z138" s="34" t="s">
        <v>60</v>
      </c>
      <c r="AA138" s="34" t="s">
        <v>61</v>
      </c>
      <c r="AB138" s="34" t="s">
        <v>61</v>
      </c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4" t="s">
        <v>52</v>
      </c>
      <c r="BA138" s="34" t="s">
        <v>52</v>
      </c>
      <c r="BB138" s="35"/>
      <c r="BC138" s="34" t="s">
        <v>282</v>
      </c>
      <c r="BD138" s="35">
        <v>87</v>
      </c>
      <c r="BF138" s="40"/>
      <c r="BG138" s="39"/>
      <c r="BH138" s="40"/>
      <c r="BI138" s="37"/>
      <c r="BJ138" s="25"/>
      <c r="BK138" s="41">
        <v>80.02</v>
      </c>
    </row>
    <row r="139" spans="1:63" s="28" customFormat="1" ht="30" customHeight="1" x14ac:dyDescent="0.3">
      <c r="A139" s="37" t="str">
        <f t="shared" si="19"/>
        <v>0105  석    공    사</v>
      </c>
      <c r="B139" s="37" t="s">
        <v>3516</v>
      </c>
      <c r="C139" s="37" t="s">
        <v>3527</v>
      </c>
      <c r="D139" s="37"/>
      <c r="E139" s="37"/>
      <c r="F139" s="67" t="s">
        <v>3484</v>
      </c>
      <c r="G139" s="67"/>
      <c r="H139" s="30"/>
      <c r="I139" s="31" t="s">
        <v>283</v>
      </c>
      <c r="J139" s="31" t="s">
        <v>52</v>
      </c>
      <c r="K139" s="31" t="s">
        <v>64</v>
      </c>
      <c r="L139" s="32">
        <f>ROUNDUP((BF139*개요!F26 +공종별내역서!BG139*개요!F27 +공종별내역서!BH139*개요!F28 +공종별내역서!BI139*개요!F29 +공종별내역서!BJ139*개요!F30+BK139*개요!F31)*개요!D12/개요!C12,0)</f>
        <v>16</v>
      </c>
      <c r="M139" s="33">
        <f>TRUNC(일위대가목록!E51,0)</f>
        <v>83333</v>
      </c>
      <c r="N139" s="33">
        <f t="shared" si="14"/>
        <v>1333328</v>
      </c>
      <c r="O139" s="33">
        <f>TRUNC(일위대가목록!F51,0)</f>
        <v>0</v>
      </c>
      <c r="P139" s="33">
        <f t="shared" si="15"/>
        <v>0</v>
      </c>
      <c r="Q139" s="33">
        <f>TRUNC(일위대가목록!G51,0)</f>
        <v>0</v>
      </c>
      <c r="R139" s="33">
        <f t="shared" si="16"/>
        <v>0</v>
      </c>
      <c r="S139" s="33">
        <f t="shared" si="17"/>
        <v>83333</v>
      </c>
      <c r="T139" s="33">
        <f t="shared" si="18"/>
        <v>1333328</v>
      </c>
      <c r="U139" s="31"/>
      <c r="V139" s="34" t="s">
        <v>284</v>
      </c>
      <c r="W139" s="34" t="s">
        <v>52</v>
      </c>
      <c r="X139" s="34" t="s">
        <v>52</v>
      </c>
      <c r="Y139" s="34" t="s">
        <v>234</v>
      </c>
      <c r="Z139" s="34" t="s">
        <v>60</v>
      </c>
      <c r="AA139" s="34" t="s">
        <v>61</v>
      </c>
      <c r="AB139" s="34" t="s">
        <v>61</v>
      </c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4" t="s">
        <v>52</v>
      </c>
      <c r="BA139" s="34" t="s">
        <v>52</v>
      </c>
      <c r="BB139" s="35"/>
      <c r="BC139" s="34" t="s">
        <v>285</v>
      </c>
      <c r="BD139" s="35">
        <v>88</v>
      </c>
      <c r="BF139" s="40"/>
      <c r="BG139" s="39"/>
      <c r="BH139" s="40">
        <v>2</v>
      </c>
      <c r="BI139" s="37">
        <v>2</v>
      </c>
      <c r="BJ139" s="25">
        <v>2</v>
      </c>
      <c r="BK139" s="41"/>
    </row>
    <row r="140" spans="1:63" ht="30" customHeight="1" x14ac:dyDescent="0.3">
      <c r="A140" s="26" t="str">
        <f t="shared" si="19"/>
        <v>0105  석    공    사</v>
      </c>
      <c r="B140" s="26"/>
      <c r="C140" s="26"/>
      <c r="D140" s="26"/>
      <c r="E140" s="26"/>
      <c r="F140" s="66"/>
      <c r="G140" s="66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BF140" s="38"/>
      <c r="BG140" s="39"/>
      <c r="BH140" s="38"/>
      <c r="BI140" s="26"/>
      <c r="BJ140" s="25"/>
      <c r="BK140" s="44"/>
    </row>
    <row r="141" spans="1:63" ht="30" customHeight="1" x14ac:dyDescent="0.3">
      <c r="A141" s="26" t="str">
        <f t="shared" si="19"/>
        <v>0105  석    공    사</v>
      </c>
      <c r="B141" s="26"/>
      <c r="C141" s="26"/>
      <c r="D141" s="26"/>
      <c r="E141" s="26"/>
      <c r="F141" s="66"/>
      <c r="G141" s="66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BF141" s="38"/>
      <c r="BG141" s="39"/>
      <c r="BH141" s="38"/>
      <c r="BI141" s="26"/>
      <c r="BJ141" s="25"/>
      <c r="BK141" s="44"/>
    </row>
    <row r="142" spans="1:63" ht="30" customHeight="1" x14ac:dyDescent="0.3">
      <c r="A142" s="26" t="str">
        <f t="shared" si="19"/>
        <v>0105  석    공    사</v>
      </c>
      <c r="B142" s="26"/>
      <c r="C142" s="26"/>
      <c r="D142" s="26"/>
      <c r="E142" s="26"/>
      <c r="F142" s="66"/>
      <c r="G142" s="66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BF142" s="38"/>
      <c r="BG142" s="39"/>
      <c r="BH142" s="38"/>
      <c r="BI142" s="26"/>
      <c r="BJ142" s="25"/>
      <c r="BK142" s="44"/>
    </row>
    <row r="143" spans="1:63" ht="30" customHeight="1" x14ac:dyDescent="0.3">
      <c r="A143" s="26" t="str">
        <f t="shared" si="19"/>
        <v>0105  석    공    사</v>
      </c>
      <c r="B143" s="26"/>
      <c r="C143" s="26"/>
      <c r="D143" s="26"/>
      <c r="E143" s="26"/>
      <c r="F143" s="66"/>
      <c r="G143" s="66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BF143" s="38"/>
      <c r="BG143" s="39"/>
      <c r="BH143" s="38"/>
      <c r="BI143" s="26"/>
      <c r="BJ143" s="25"/>
      <c r="BK143" s="44"/>
    </row>
    <row r="144" spans="1:63" ht="30" customHeight="1" x14ac:dyDescent="0.3">
      <c r="A144" s="26" t="str">
        <f t="shared" si="19"/>
        <v>0105  석    공    사</v>
      </c>
      <c r="B144" s="26"/>
      <c r="C144" s="26"/>
      <c r="D144" s="26"/>
      <c r="E144" s="26"/>
      <c r="F144" s="66"/>
      <c r="G144" s="66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BF144" s="38"/>
      <c r="BG144" s="39"/>
      <c r="BH144" s="38"/>
      <c r="BI144" s="26"/>
      <c r="BJ144" s="25"/>
      <c r="BK144" s="44"/>
    </row>
    <row r="145" spans="1:63" ht="30" customHeight="1" x14ac:dyDescent="0.3">
      <c r="A145" s="26" t="str">
        <f t="shared" si="19"/>
        <v>0105  석    공    사</v>
      </c>
      <c r="B145" s="26"/>
      <c r="C145" s="26"/>
      <c r="D145" s="26"/>
      <c r="E145" s="26"/>
      <c r="F145" s="66"/>
      <c r="G145" s="66"/>
      <c r="I145" s="8" t="s">
        <v>78</v>
      </c>
      <c r="J145" s="9"/>
      <c r="K145" s="9"/>
      <c r="L145" s="9"/>
      <c r="M145" s="9"/>
      <c r="N145" s="11">
        <f>SUM(N125:N144)</f>
        <v>180151939</v>
      </c>
      <c r="O145" s="9"/>
      <c r="P145" s="11">
        <f>SUM(P125:P144)</f>
        <v>307357495</v>
      </c>
      <c r="Q145" s="9"/>
      <c r="R145" s="11">
        <f>SUM(R125:R144)</f>
        <v>7395947</v>
      </c>
      <c r="S145" s="9"/>
      <c r="T145" s="11">
        <f>SUM(T125:T144)</f>
        <v>494905381</v>
      </c>
      <c r="U145" s="9"/>
      <c r="V145" t="s">
        <v>79</v>
      </c>
      <c r="BF145" s="38"/>
      <c r="BG145" s="39"/>
      <c r="BH145" s="38"/>
      <c r="BI145" s="26"/>
      <c r="BJ145" s="25"/>
      <c r="BK145" s="44"/>
    </row>
    <row r="146" spans="1:63" ht="30" customHeight="1" x14ac:dyDescent="0.3">
      <c r="A146" s="26" t="str">
        <f>+I146</f>
        <v>0106  타  일  공  사</v>
      </c>
      <c r="B146" s="26"/>
      <c r="C146" s="26"/>
      <c r="D146" s="26"/>
      <c r="E146" s="26"/>
      <c r="F146" s="66"/>
      <c r="G146" s="66"/>
      <c r="I146" s="8" t="s">
        <v>286</v>
      </c>
      <c r="J146" s="8" t="s">
        <v>52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3"/>
      <c r="W146" s="3"/>
      <c r="X146" s="3"/>
      <c r="Y146" s="2" t="s">
        <v>287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F146" s="38"/>
      <c r="BG146" s="39"/>
      <c r="BH146" s="38"/>
      <c r="BI146" s="26"/>
      <c r="BJ146" s="25"/>
      <c r="BK146" s="44"/>
    </row>
    <row r="147" spans="1:63" s="28" customFormat="1" ht="30" customHeight="1" x14ac:dyDescent="0.3">
      <c r="A147" s="37" t="str">
        <f t="shared" si="19"/>
        <v>0106  타  일  공  사</v>
      </c>
      <c r="B147" s="37" t="s">
        <v>3516</v>
      </c>
      <c r="C147" s="37" t="s">
        <v>3524</v>
      </c>
      <c r="D147" s="37" t="s">
        <v>3572</v>
      </c>
      <c r="E147" s="37" t="s">
        <v>3581</v>
      </c>
      <c r="F147" s="67" t="s">
        <v>3484</v>
      </c>
      <c r="G147" s="67"/>
      <c r="H147" s="30"/>
      <c r="I147" s="31" t="s">
        <v>288</v>
      </c>
      <c r="J147" s="31" t="s">
        <v>52</v>
      </c>
      <c r="K147" s="31" t="s">
        <v>69</v>
      </c>
      <c r="L147" s="32">
        <f>ROUNDUP((BF147*개요!F26 +공종별내역서!BG147*개요!F27 +공종별내역서!BH147*개요!F28 +공종별내역서!BI147*개요!F29 +공종별내역서!BJ147*개요!F30+BK147*개요!F31)*개요!D12/개요!C12,0)</f>
        <v>143</v>
      </c>
      <c r="M147" s="33">
        <f>TRUNC(단가대비표!O80,0)</f>
        <v>7200</v>
      </c>
      <c r="N147" s="33">
        <f t="shared" ref="N147:N155" si="20">TRUNC(M147*L147, 0)</f>
        <v>1029600</v>
      </c>
      <c r="O147" s="33">
        <f>TRUNC(단가대비표!P80,0)</f>
        <v>0</v>
      </c>
      <c r="P147" s="33">
        <f t="shared" ref="P147:P155" si="21">TRUNC(O147*L147, 0)</f>
        <v>0</v>
      </c>
      <c r="Q147" s="33">
        <f>TRUNC(단가대비표!V80,0)</f>
        <v>0</v>
      </c>
      <c r="R147" s="33">
        <f t="shared" ref="R147:R155" si="22">TRUNC(Q147*L147, 0)</f>
        <v>0</v>
      </c>
      <c r="S147" s="33">
        <f t="shared" ref="S147:S155" si="23">TRUNC(M147+O147+Q147, 0)</f>
        <v>7200</v>
      </c>
      <c r="T147" s="33">
        <f t="shared" ref="T147:T155" si="24">TRUNC(N147+P147+R147, 0)</f>
        <v>1029600</v>
      </c>
      <c r="U147" s="31"/>
      <c r="V147" s="34" t="s">
        <v>289</v>
      </c>
      <c r="W147" s="34" t="s">
        <v>52</v>
      </c>
      <c r="X147" s="34" t="s">
        <v>52</v>
      </c>
      <c r="Y147" s="34" t="s">
        <v>287</v>
      </c>
      <c r="Z147" s="34" t="s">
        <v>61</v>
      </c>
      <c r="AA147" s="34" t="s">
        <v>61</v>
      </c>
      <c r="AB147" s="34" t="s">
        <v>60</v>
      </c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4" t="s">
        <v>52</v>
      </c>
      <c r="BA147" s="34" t="s">
        <v>52</v>
      </c>
      <c r="BB147" s="35"/>
      <c r="BC147" s="34" t="s">
        <v>290</v>
      </c>
      <c r="BD147" s="35">
        <v>90</v>
      </c>
      <c r="BF147" s="40"/>
      <c r="BG147" s="39"/>
      <c r="BH147" s="40">
        <v>18.196000000000002</v>
      </c>
      <c r="BI147" s="37">
        <v>19.093</v>
      </c>
      <c r="BJ147" s="25">
        <v>17.725000000000001</v>
      </c>
      <c r="BK147" s="41"/>
    </row>
    <row r="148" spans="1:63" s="28" customFormat="1" ht="30" customHeight="1" x14ac:dyDescent="0.3">
      <c r="A148" s="37" t="str">
        <f t="shared" si="19"/>
        <v>0106  타  일  공  사</v>
      </c>
      <c r="B148" s="37" t="s">
        <v>3516</v>
      </c>
      <c r="C148" s="37" t="s">
        <v>3524</v>
      </c>
      <c r="D148" s="37" t="s">
        <v>3572</v>
      </c>
      <c r="E148" s="37" t="s">
        <v>3582</v>
      </c>
      <c r="F148" s="67" t="s">
        <v>3484</v>
      </c>
      <c r="G148" s="67"/>
      <c r="H148" s="30"/>
      <c r="I148" s="31" t="s">
        <v>291</v>
      </c>
      <c r="J148" s="31" t="s">
        <v>52</v>
      </c>
      <c r="K148" s="31" t="s">
        <v>69</v>
      </c>
      <c r="L148" s="32">
        <f>ROUNDUP((BF148*개요!$F$26 +공종별내역서!BG148*개요!$F$27 +공종별내역서!BH148*개요!$F$28 +공종별내역서!BI148*개요!$F$29 +공종별내역서!BJ148*개요!$F$30+BK148*개요!$F$31)*개요!$D$12/개요!$C$12,0)</f>
        <v>9</v>
      </c>
      <c r="M148" s="33">
        <f>TRUNC(단가대비표!O81,0)</f>
        <v>7200</v>
      </c>
      <c r="N148" s="33">
        <f t="shared" si="20"/>
        <v>64800</v>
      </c>
      <c r="O148" s="33">
        <f>TRUNC(단가대비표!P81,0)</f>
        <v>0</v>
      </c>
      <c r="P148" s="33">
        <f t="shared" si="21"/>
        <v>0</v>
      </c>
      <c r="Q148" s="33">
        <f>TRUNC(단가대비표!V81,0)</f>
        <v>0</v>
      </c>
      <c r="R148" s="33">
        <f t="shared" si="22"/>
        <v>0</v>
      </c>
      <c r="S148" s="33">
        <f t="shared" si="23"/>
        <v>7200</v>
      </c>
      <c r="T148" s="33">
        <f t="shared" si="24"/>
        <v>64800</v>
      </c>
      <c r="U148" s="31"/>
      <c r="V148" s="34" t="s">
        <v>292</v>
      </c>
      <c r="W148" s="34" t="s">
        <v>52</v>
      </c>
      <c r="X148" s="34" t="s">
        <v>52</v>
      </c>
      <c r="Y148" s="34" t="s">
        <v>287</v>
      </c>
      <c r="Z148" s="34" t="s">
        <v>61</v>
      </c>
      <c r="AA148" s="34" t="s">
        <v>61</v>
      </c>
      <c r="AB148" s="34" t="s">
        <v>60</v>
      </c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4" t="s">
        <v>52</v>
      </c>
      <c r="BA148" s="34" t="s">
        <v>52</v>
      </c>
      <c r="BB148" s="35"/>
      <c r="BC148" s="34" t="s">
        <v>293</v>
      </c>
      <c r="BD148" s="35">
        <v>91</v>
      </c>
      <c r="BF148" s="40"/>
      <c r="BG148" s="39"/>
      <c r="BH148" s="40"/>
      <c r="BI148" s="37"/>
      <c r="BJ148" s="25">
        <v>1.3979999999999999</v>
      </c>
      <c r="BK148" s="41"/>
    </row>
    <row r="149" spans="1:63" s="28" customFormat="1" ht="30" customHeight="1" x14ac:dyDescent="0.3">
      <c r="A149" s="37" t="str">
        <f t="shared" si="19"/>
        <v>0106  타  일  공  사</v>
      </c>
      <c r="B149" s="37" t="s">
        <v>3516</v>
      </c>
      <c r="C149" s="37" t="s">
        <v>3524</v>
      </c>
      <c r="D149" s="37" t="s">
        <v>3572</v>
      </c>
      <c r="E149" s="37" t="s">
        <v>3583</v>
      </c>
      <c r="F149" s="67" t="s">
        <v>3484</v>
      </c>
      <c r="G149" s="67"/>
      <c r="H149" s="30"/>
      <c r="I149" s="31" t="s">
        <v>294</v>
      </c>
      <c r="J149" s="31" t="s">
        <v>52</v>
      </c>
      <c r="K149" s="31" t="s">
        <v>69</v>
      </c>
      <c r="L149" s="32">
        <f>ROUNDUP((BF149*개요!$F$26 +공종별내역서!BG149*개요!$F$27 +공종별내역서!BH149*개요!$F$28 +공종별내역서!BI149*개요!$F$29 +공종별내역서!BJ149*개요!$F$30+BK149*개요!$F$31)*개요!$D$12/개요!$C$12,0)</f>
        <v>28</v>
      </c>
      <c r="M149" s="33">
        <f>TRUNC(단가대비표!O82,0)</f>
        <v>7200</v>
      </c>
      <c r="N149" s="33">
        <f t="shared" si="20"/>
        <v>201600</v>
      </c>
      <c r="O149" s="33">
        <f>TRUNC(단가대비표!P82,0)</f>
        <v>0</v>
      </c>
      <c r="P149" s="33">
        <f t="shared" si="21"/>
        <v>0</v>
      </c>
      <c r="Q149" s="33">
        <f>TRUNC(단가대비표!V82,0)</f>
        <v>0</v>
      </c>
      <c r="R149" s="33">
        <f t="shared" si="22"/>
        <v>0</v>
      </c>
      <c r="S149" s="33">
        <f t="shared" si="23"/>
        <v>7200</v>
      </c>
      <c r="T149" s="33">
        <f t="shared" si="24"/>
        <v>201600</v>
      </c>
      <c r="U149" s="31"/>
      <c r="V149" s="34" t="s">
        <v>295</v>
      </c>
      <c r="W149" s="34" t="s">
        <v>52</v>
      </c>
      <c r="X149" s="34" t="s">
        <v>52</v>
      </c>
      <c r="Y149" s="34" t="s">
        <v>287</v>
      </c>
      <c r="Z149" s="34" t="s">
        <v>61</v>
      </c>
      <c r="AA149" s="34" t="s">
        <v>61</v>
      </c>
      <c r="AB149" s="34" t="s">
        <v>60</v>
      </c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4" t="s">
        <v>52</v>
      </c>
      <c r="BA149" s="34" t="s">
        <v>52</v>
      </c>
      <c r="BB149" s="35"/>
      <c r="BC149" s="34" t="s">
        <v>296</v>
      </c>
      <c r="BD149" s="35">
        <v>92</v>
      </c>
      <c r="BF149" s="40"/>
      <c r="BG149" s="39"/>
      <c r="BH149" s="40">
        <v>10.816000000000001</v>
      </c>
      <c r="BI149" s="37"/>
      <c r="BJ149" s="25">
        <v>2.7970000000000002</v>
      </c>
      <c r="BK149" s="41"/>
    </row>
    <row r="150" spans="1:63" s="28" customFormat="1" ht="30" customHeight="1" x14ac:dyDescent="0.3">
      <c r="A150" s="37" t="str">
        <f t="shared" si="19"/>
        <v>0106  타  일  공  사</v>
      </c>
      <c r="B150" s="37" t="s">
        <v>3516</v>
      </c>
      <c r="C150" s="37" t="s">
        <v>3524</v>
      </c>
      <c r="D150" s="37"/>
      <c r="E150" s="37"/>
      <c r="F150" s="67" t="s">
        <v>3502</v>
      </c>
      <c r="G150" s="67"/>
      <c r="H150" s="30"/>
      <c r="I150" s="31" t="s">
        <v>297</v>
      </c>
      <c r="J150" s="31" t="s">
        <v>298</v>
      </c>
      <c r="K150" s="31" t="s">
        <v>69</v>
      </c>
      <c r="L150" s="32">
        <f>ROUNDUP((L147+L148+L149)/1.03,0)</f>
        <v>175</v>
      </c>
      <c r="M150" s="33">
        <f>TRUNC(일위대가목록!E52,0)</f>
        <v>1642</v>
      </c>
      <c r="N150" s="33">
        <f t="shared" si="20"/>
        <v>287350</v>
      </c>
      <c r="O150" s="33">
        <f>TRUNC(일위대가목록!F52,0)</f>
        <v>44737</v>
      </c>
      <c r="P150" s="33">
        <f t="shared" si="21"/>
        <v>7828975</v>
      </c>
      <c r="Q150" s="33">
        <f>TRUNC(일위대가목록!G52,0)</f>
        <v>1105</v>
      </c>
      <c r="R150" s="33">
        <f t="shared" si="22"/>
        <v>193375</v>
      </c>
      <c r="S150" s="33">
        <f t="shared" si="23"/>
        <v>47484</v>
      </c>
      <c r="T150" s="33">
        <f t="shared" si="24"/>
        <v>8309700</v>
      </c>
      <c r="U150" s="31"/>
      <c r="V150" s="34" t="s">
        <v>299</v>
      </c>
      <c r="W150" s="34" t="s">
        <v>52</v>
      </c>
      <c r="X150" s="34" t="s">
        <v>52</v>
      </c>
      <c r="Y150" s="34" t="s">
        <v>287</v>
      </c>
      <c r="Z150" s="34" t="s">
        <v>60</v>
      </c>
      <c r="AA150" s="34" t="s">
        <v>61</v>
      </c>
      <c r="AB150" s="34" t="s">
        <v>61</v>
      </c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4" t="s">
        <v>52</v>
      </c>
      <c r="BA150" s="34" t="s">
        <v>52</v>
      </c>
      <c r="BB150" s="35"/>
      <c r="BC150" s="34" t="s">
        <v>300</v>
      </c>
      <c r="BD150" s="35">
        <v>93</v>
      </c>
      <c r="BF150" s="40"/>
      <c r="BG150" s="39"/>
      <c r="BH150" s="40">
        <v>29.012</v>
      </c>
      <c r="BI150" s="37">
        <v>19.093</v>
      </c>
      <c r="BJ150" s="25">
        <v>21.920999999999999</v>
      </c>
      <c r="BK150" s="41"/>
    </row>
    <row r="151" spans="1:63" s="28" customFormat="1" ht="30" customHeight="1" x14ac:dyDescent="0.3">
      <c r="A151" s="37" t="str">
        <f t="shared" si="19"/>
        <v>0106  타  일  공  사</v>
      </c>
      <c r="B151" s="37" t="s">
        <v>3516</v>
      </c>
      <c r="C151" s="37" t="s">
        <v>3525</v>
      </c>
      <c r="D151" s="37" t="s">
        <v>3572</v>
      </c>
      <c r="E151" s="37" t="s">
        <v>3584</v>
      </c>
      <c r="F151" s="67" t="s">
        <v>3553</v>
      </c>
      <c r="G151" s="67" t="s">
        <v>3554</v>
      </c>
      <c r="H151" s="30"/>
      <c r="I151" s="31" t="s">
        <v>301</v>
      </c>
      <c r="J151" s="31" t="s">
        <v>52</v>
      </c>
      <c r="K151" s="31" t="s">
        <v>69</v>
      </c>
      <c r="L151" s="32">
        <f>ROUNDUP((BH151*개요!$C$37/1000*개요!$F$28 + 공종별내역서!BI151*개요!$C$37/1000*개요!$F$29 + 공종별내역서!BJ151*개요!$C$37/1000*개요!$F$30)*개요!$D$12/개요!$C$12,0)</f>
        <v>693</v>
      </c>
      <c r="M151" s="33">
        <f>TRUNC(단가대비표!O77,0)</f>
        <v>9000</v>
      </c>
      <c r="N151" s="33">
        <f t="shared" si="20"/>
        <v>6237000</v>
      </c>
      <c r="O151" s="33">
        <f>TRUNC(단가대비표!P77,0)</f>
        <v>0</v>
      </c>
      <c r="P151" s="33">
        <f t="shared" si="21"/>
        <v>0</v>
      </c>
      <c r="Q151" s="33">
        <f>TRUNC(단가대비표!V77,0)</f>
        <v>0</v>
      </c>
      <c r="R151" s="33">
        <f t="shared" si="22"/>
        <v>0</v>
      </c>
      <c r="S151" s="33">
        <f t="shared" si="23"/>
        <v>9000</v>
      </c>
      <c r="T151" s="33">
        <f t="shared" si="24"/>
        <v>6237000</v>
      </c>
      <c r="U151" s="31"/>
      <c r="V151" s="34" t="s">
        <v>302</v>
      </c>
      <c r="W151" s="34" t="s">
        <v>52</v>
      </c>
      <c r="X151" s="34" t="s">
        <v>52</v>
      </c>
      <c r="Y151" s="34" t="s">
        <v>287</v>
      </c>
      <c r="Z151" s="34" t="s">
        <v>61</v>
      </c>
      <c r="AA151" s="34" t="s">
        <v>61</v>
      </c>
      <c r="AB151" s="34" t="s">
        <v>60</v>
      </c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4" t="s">
        <v>52</v>
      </c>
      <c r="BA151" s="34" t="s">
        <v>52</v>
      </c>
      <c r="BB151" s="35"/>
      <c r="BC151" s="34" t="s">
        <v>303</v>
      </c>
      <c r="BD151" s="35">
        <v>95</v>
      </c>
      <c r="BF151" s="40"/>
      <c r="BG151" s="39"/>
      <c r="BH151" s="40">
        <f>87.084/3.05</f>
        <v>28.552131147540987</v>
      </c>
      <c r="BI151" s="37">
        <f>87.598/3.05</f>
        <v>28.72065573770492</v>
      </c>
      <c r="BJ151" s="25">
        <f>87.454/3.05</f>
        <v>28.673442622950819</v>
      </c>
      <c r="BK151" s="41"/>
    </row>
    <row r="152" spans="1:63" s="28" customFormat="1" ht="30" customHeight="1" x14ac:dyDescent="0.3">
      <c r="A152" s="37" t="str">
        <f t="shared" si="19"/>
        <v>0106  타  일  공  사</v>
      </c>
      <c r="B152" s="37" t="s">
        <v>3516</v>
      </c>
      <c r="C152" s="37" t="s">
        <v>3525</v>
      </c>
      <c r="D152" s="37" t="s">
        <v>3572</v>
      </c>
      <c r="E152" s="37" t="s">
        <v>3582</v>
      </c>
      <c r="F152" s="67" t="s">
        <v>3553</v>
      </c>
      <c r="G152" s="67" t="s">
        <v>3554</v>
      </c>
      <c r="H152" s="30"/>
      <c r="I152" s="31" t="s">
        <v>304</v>
      </c>
      <c r="J152" s="31" t="s">
        <v>52</v>
      </c>
      <c r="K152" s="31" t="s">
        <v>69</v>
      </c>
      <c r="L152" s="32">
        <f>ROUNDUP((BH152*개요!$C$37/1000*개요!$F$28 + 공종별내역서!BI152*개요!$C$37/1000*개요!$F$29 + 공종별내역서!BJ152*개요!$C$37/1000*개요!$F$30)*개요!$D$12/개요!$C$12,0)</f>
        <v>55</v>
      </c>
      <c r="M152" s="33">
        <f>TRUNC(단가대비표!O78,0)</f>
        <v>9000</v>
      </c>
      <c r="N152" s="33">
        <f t="shared" si="20"/>
        <v>495000</v>
      </c>
      <c r="O152" s="33">
        <f>TRUNC(단가대비표!P78,0)</f>
        <v>0</v>
      </c>
      <c r="P152" s="33">
        <f t="shared" si="21"/>
        <v>0</v>
      </c>
      <c r="Q152" s="33">
        <f>TRUNC(단가대비표!V78,0)</f>
        <v>0</v>
      </c>
      <c r="R152" s="33">
        <f t="shared" si="22"/>
        <v>0</v>
      </c>
      <c r="S152" s="33">
        <f t="shared" si="23"/>
        <v>9000</v>
      </c>
      <c r="T152" s="33">
        <f t="shared" si="24"/>
        <v>495000</v>
      </c>
      <c r="U152" s="31"/>
      <c r="V152" s="34" t="s">
        <v>305</v>
      </c>
      <c r="W152" s="34" t="s">
        <v>52</v>
      </c>
      <c r="X152" s="34" t="s">
        <v>52</v>
      </c>
      <c r="Y152" s="34" t="s">
        <v>287</v>
      </c>
      <c r="Z152" s="34" t="s">
        <v>61</v>
      </c>
      <c r="AA152" s="34" t="s">
        <v>61</v>
      </c>
      <c r="AB152" s="34" t="s">
        <v>60</v>
      </c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4" t="s">
        <v>52</v>
      </c>
      <c r="BA152" s="34" t="s">
        <v>52</v>
      </c>
      <c r="BB152" s="35"/>
      <c r="BC152" s="34" t="s">
        <v>306</v>
      </c>
      <c r="BD152" s="35">
        <v>96</v>
      </c>
      <c r="BF152" s="40"/>
      <c r="BG152" s="39"/>
      <c r="BH152" s="40"/>
      <c r="BI152" s="37"/>
      <c r="BJ152" s="25">
        <f>9.112/3.05</f>
        <v>2.9875409836065576</v>
      </c>
      <c r="BK152" s="41"/>
    </row>
    <row r="153" spans="1:63" s="28" customFormat="1" ht="30" customHeight="1" x14ac:dyDescent="0.3">
      <c r="A153" s="37" t="str">
        <f t="shared" si="19"/>
        <v>0106  타  일  공  사</v>
      </c>
      <c r="B153" s="37" t="s">
        <v>3516</v>
      </c>
      <c r="C153" s="37" t="s">
        <v>3525</v>
      </c>
      <c r="D153" s="37" t="s">
        <v>3572</v>
      </c>
      <c r="E153" s="37" t="s">
        <v>3583</v>
      </c>
      <c r="F153" s="67" t="s">
        <v>3553</v>
      </c>
      <c r="G153" s="67" t="s">
        <v>3554</v>
      </c>
      <c r="H153" s="30"/>
      <c r="I153" s="31" t="s">
        <v>307</v>
      </c>
      <c r="J153" s="31" t="s">
        <v>52</v>
      </c>
      <c r="K153" s="31" t="s">
        <v>69</v>
      </c>
      <c r="L153" s="32">
        <f>ROUNDUP((BH153*개요!$C$37/1000*개요!$F$28 + 공종별내역서!BI153*개요!$C$37/1000*개요!$F$29 + 공종별내역서!BJ153*개요!$C$37/1000*개요!$F$30)*개요!$D$12/개요!$C$12,0)</f>
        <v>239</v>
      </c>
      <c r="M153" s="33">
        <f>TRUNC(단가대비표!O79,0)</f>
        <v>9000</v>
      </c>
      <c r="N153" s="33">
        <f t="shared" si="20"/>
        <v>2151000</v>
      </c>
      <c r="O153" s="33">
        <f>TRUNC(단가대비표!P79,0)</f>
        <v>0</v>
      </c>
      <c r="P153" s="33">
        <f t="shared" si="21"/>
        <v>0</v>
      </c>
      <c r="Q153" s="33">
        <f>TRUNC(단가대비표!V79,0)</f>
        <v>0</v>
      </c>
      <c r="R153" s="33">
        <f t="shared" si="22"/>
        <v>0</v>
      </c>
      <c r="S153" s="33">
        <f t="shared" si="23"/>
        <v>9000</v>
      </c>
      <c r="T153" s="33">
        <f t="shared" si="24"/>
        <v>2151000</v>
      </c>
      <c r="U153" s="31"/>
      <c r="V153" s="34" t="s">
        <v>308</v>
      </c>
      <c r="W153" s="34" t="s">
        <v>52</v>
      </c>
      <c r="X153" s="34" t="s">
        <v>52</v>
      </c>
      <c r="Y153" s="34" t="s">
        <v>287</v>
      </c>
      <c r="Z153" s="34" t="s">
        <v>61</v>
      </c>
      <c r="AA153" s="34" t="s">
        <v>61</v>
      </c>
      <c r="AB153" s="34" t="s">
        <v>60</v>
      </c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4" t="s">
        <v>52</v>
      </c>
      <c r="BA153" s="34" t="s">
        <v>52</v>
      </c>
      <c r="BB153" s="35"/>
      <c r="BC153" s="34" t="s">
        <v>309</v>
      </c>
      <c r="BD153" s="35">
        <v>97</v>
      </c>
      <c r="BF153" s="40"/>
      <c r="BG153" s="39"/>
      <c r="BH153" s="40">
        <f>49.322/3.05</f>
        <v>16.171147540983608</v>
      </c>
      <c r="BI153" s="37">
        <f>13.428/3.05</f>
        <v>4.4026229508196728</v>
      </c>
      <c r="BJ153" s="25">
        <f>29.741/3.05</f>
        <v>9.7511475409836077</v>
      </c>
      <c r="BK153" s="41"/>
    </row>
    <row r="154" spans="1:63" s="28" customFormat="1" ht="30" customHeight="1" x14ac:dyDescent="0.3">
      <c r="A154" s="37" t="str">
        <f t="shared" si="19"/>
        <v>0106  타  일  공  사</v>
      </c>
      <c r="B154" s="37" t="s">
        <v>3516</v>
      </c>
      <c r="C154" s="37" t="s">
        <v>3525</v>
      </c>
      <c r="D154" s="37"/>
      <c r="E154" s="37"/>
      <c r="F154" s="67" t="s">
        <v>3502</v>
      </c>
      <c r="G154" s="67"/>
      <c r="H154" s="30"/>
      <c r="I154" s="31" t="s">
        <v>310</v>
      </c>
      <c r="J154" s="31" t="s">
        <v>311</v>
      </c>
      <c r="K154" s="31" t="s">
        <v>69</v>
      </c>
      <c r="L154" s="32">
        <f>ROUNDUP((L151+L152+L153)/1.03,0)</f>
        <v>959</v>
      </c>
      <c r="M154" s="33">
        <f>TRUNC(일위대가목록!E53,0)</f>
        <v>2186</v>
      </c>
      <c r="N154" s="33">
        <f t="shared" si="20"/>
        <v>2096374</v>
      </c>
      <c r="O154" s="33">
        <f>TRUNC(일위대가목록!F53,0)</f>
        <v>55009</v>
      </c>
      <c r="P154" s="33">
        <f t="shared" si="21"/>
        <v>52753631</v>
      </c>
      <c r="Q154" s="33">
        <f>TRUNC(일위대가목록!G53,0)</f>
        <v>1395</v>
      </c>
      <c r="R154" s="33">
        <f t="shared" si="22"/>
        <v>1337805</v>
      </c>
      <c r="S154" s="33">
        <f t="shared" si="23"/>
        <v>58590</v>
      </c>
      <c r="T154" s="33">
        <f t="shared" si="24"/>
        <v>56187810</v>
      </c>
      <c r="U154" s="31"/>
      <c r="V154" s="34" t="s">
        <v>312</v>
      </c>
      <c r="W154" s="34" t="s">
        <v>52</v>
      </c>
      <c r="X154" s="34" t="s">
        <v>52</v>
      </c>
      <c r="Y154" s="34" t="s">
        <v>287</v>
      </c>
      <c r="Z154" s="34" t="s">
        <v>60</v>
      </c>
      <c r="AA154" s="34" t="s">
        <v>61</v>
      </c>
      <c r="AB154" s="34" t="s">
        <v>61</v>
      </c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4" t="s">
        <v>52</v>
      </c>
      <c r="BA154" s="34" t="s">
        <v>52</v>
      </c>
      <c r="BB154" s="35"/>
      <c r="BC154" s="34" t="s">
        <v>313</v>
      </c>
      <c r="BD154" s="35">
        <v>99</v>
      </c>
      <c r="BF154" s="40"/>
      <c r="BG154" s="39"/>
      <c r="BH154" s="40">
        <v>136.40600000000001</v>
      </c>
      <c r="BI154" s="37">
        <v>101.08</v>
      </c>
      <c r="BJ154" s="25">
        <v>129.20699999999999</v>
      </c>
      <c r="BK154" s="41"/>
    </row>
    <row r="155" spans="1:63" s="28" customFormat="1" ht="30" customHeight="1" x14ac:dyDescent="0.3">
      <c r="A155" s="37" t="str">
        <f t="shared" si="19"/>
        <v>0106  타  일  공  사</v>
      </c>
      <c r="B155" s="37" t="s">
        <v>3516</v>
      </c>
      <c r="C155" s="37" t="s">
        <v>3527</v>
      </c>
      <c r="D155" s="37"/>
      <c r="E155" s="37"/>
      <c r="F155" s="67" t="s">
        <v>3484</v>
      </c>
      <c r="G155" s="67"/>
      <c r="H155" s="30"/>
      <c r="I155" s="31" t="s">
        <v>314</v>
      </c>
      <c r="J155" s="31" t="s">
        <v>315</v>
      </c>
      <c r="K155" s="31" t="s">
        <v>58</v>
      </c>
      <c r="L155" s="32">
        <f>ROUNDUP((BF155*개요!$F$26 +공종별내역서!BG155*개요!$F$27 +공종별내역서!BH155*개요!$F$28 +공종별내역서!BI155*개요!$F$29 +공종별내역서!BJ155*개요!$F$30+BK155*개요!$F$31)*개요!$D$12/개요!$C$12,0)</f>
        <v>139</v>
      </c>
      <c r="M155" s="33">
        <f>TRUNC(일위대가목록!E54,0)</f>
        <v>4126</v>
      </c>
      <c r="N155" s="33">
        <f t="shared" si="20"/>
        <v>573514</v>
      </c>
      <c r="O155" s="33">
        <f>TRUNC(일위대가목록!F54,0)</f>
        <v>20935</v>
      </c>
      <c r="P155" s="33">
        <f t="shared" si="21"/>
        <v>2909965</v>
      </c>
      <c r="Q155" s="33">
        <f>TRUNC(일위대가목록!G54,0)</f>
        <v>381</v>
      </c>
      <c r="R155" s="33">
        <f t="shared" si="22"/>
        <v>52959</v>
      </c>
      <c r="S155" s="33">
        <f t="shared" si="23"/>
        <v>25442</v>
      </c>
      <c r="T155" s="33">
        <f t="shared" si="24"/>
        <v>3536438</v>
      </c>
      <c r="U155" s="31"/>
      <c r="V155" s="34" t="s">
        <v>316</v>
      </c>
      <c r="W155" s="34" t="s">
        <v>52</v>
      </c>
      <c r="X155" s="34" t="s">
        <v>52</v>
      </c>
      <c r="Y155" s="34" t="s">
        <v>287</v>
      </c>
      <c r="Z155" s="34" t="s">
        <v>60</v>
      </c>
      <c r="AA155" s="34" t="s">
        <v>61</v>
      </c>
      <c r="AB155" s="34" t="s">
        <v>61</v>
      </c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4" t="s">
        <v>52</v>
      </c>
      <c r="BA155" s="34" t="s">
        <v>52</v>
      </c>
      <c r="BB155" s="35"/>
      <c r="BC155" s="34" t="s">
        <v>317</v>
      </c>
      <c r="BD155" s="35">
        <v>100</v>
      </c>
      <c r="BF155" s="40"/>
      <c r="BG155" s="39"/>
      <c r="BH155" s="40">
        <v>30.3</v>
      </c>
      <c r="BI155" s="37">
        <v>15.5</v>
      </c>
      <c r="BJ155" s="25">
        <v>15.75</v>
      </c>
      <c r="BK155" s="41"/>
    </row>
    <row r="156" spans="1:63" ht="30" customHeight="1" x14ac:dyDescent="0.3">
      <c r="A156" s="26" t="str">
        <f t="shared" si="19"/>
        <v>0106  타  일  공  사</v>
      </c>
      <c r="B156" s="26"/>
      <c r="C156" s="26"/>
      <c r="D156" s="26"/>
      <c r="E156" s="26"/>
      <c r="F156" s="66"/>
      <c r="G156" s="66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BF156" s="38"/>
      <c r="BG156" s="39"/>
      <c r="BH156" s="38"/>
      <c r="BI156" s="26"/>
      <c r="BJ156" s="25"/>
      <c r="BK156" s="44"/>
    </row>
    <row r="157" spans="1:63" ht="30" customHeight="1" x14ac:dyDescent="0.3">
      <c r="A157" s="26" t="str">
        <f t="shared" si="19"/>
        <v>0106  타  일  공  사</v>
      </c>
      <c r="B157" s="26"/>
      <c r="C157" s="26"/>
      <c r="D157" s="26"/>
      <c r="E157" s="26"/>
      <c r="F157" s="66"/>
      <c r="G157" s="66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BF157" s="38"/>
      <c r="BG157" s="39"/>
      <c r="BH157" s="38"/>
      <c r="BI157" s="26"/>
      <c r="BJ157" s="25"/>
      <c r="BK157" s="44"/>
    </row>
    <row r="158" spans="1:63" ht="30" customHeight="1" x14ac:dyDescent="0.3">
      <c r="A158" s="26" t="str">
        <f t="shared" si="19"/>
        <v>0106  타  일  공  사</v>
      </c>
      <c r="B158" s="26"/>
      <c r="C158" s="26"/>
      <c r="D158" s="26"/>
      <c r="E158" s="26"/>
      <c r="F158" s="66"/>
      <c r="G158" s="66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BF158" s="38"/>
      <c r="BG158" s="39"/>
      <c r="BH158" s="38"/>
      <c r="BI158" s="26"/>
      <c r="BJ158" s="25"/>
      <c r="BK158" s="44"/>
    </row>
    <row r="159" spans="1:63" ht="30" customHeight="1" x14ac:dyDescent="0.3">
      <c r="A159" s="26" t="str">
        <f t="shared" si="19"/>
        <v>0106  타  일  공  사</v>
      </c>
      <c r="B159" s="26"/>
      <c r="C159" s="26"/>
      <c r="D159" s="26"/>
      <c r="E159" s="26"/>
      <c r="F159" s="66"/>
      <c r="G159" s="66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BF159" s="38"/>
      <c r="BG159" s="39"/>
      <c r="BH159" s="38"/>
      <c r="BI159" s="26"/>
      <c r="BJ159" s="25"/>
      <c r="BK159" s="44"/>
    </row>
    <row r="160" spans="1:63" ht="30" customHeight="1" x14ac:dyDescent="0.3">
      <c r="A160" s="26" t="str">
        <f t="shared" si="19"/>
        <v>0106  타  일  공  사</v>
      </c>
      <c r="B160" s="26"/>
      <c r="C160" s="26"/>
      <c r="D160" s="26"/>
      <c r="E160" s="26"/>
      <c r="F160" s="66"/>
      <c r="G160" s="66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BF160" s="38"/>
      <c r="BG160" s="39"/>
      <c r="BH160" s="38"/>
      <c r="BI160" s="26"/>
      <c r="BJ160" s="25"/>
      <c r="BK160" s="44"/>
    </row>
    <row r="161" spans="1:63" ht="30" customHeight="1" x14ac:dyDescent="0.3">
      <c r="A161" s="26" t="str">
        <f t="shared" si="19"/>
        <v>0106  타  일  공  사</v>
      </c>
      <c r="B161" s="26"/>
      <c r="C161" s="26"/>
      <c r="D161" s="26"/>
      <c r="E161" s="26"/>
      <c r="F161" s="66"/>
      <c r="G161" s="66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BF161" s="38"/>
      <c r="BG161" s="39"/>
      <c r="BH161" s="38"/>
      <c r="BI161" s="26"/>
      <c r="BJ161" s="25"/>
      <c r="BK161" s="44"/>
    </row>
    <row r="162" spans="1:63" ht="30" customHeight="1" x14ac:dyDescent="0.3">
      <c r="A162" s="26" t="str">
        <f t="shared" si="19"/>
        <v>0106  타  일  공  사</v>
      </c>
      <c r="B162" s="26"/>
      <c r="C162" s="26"/>
      <c r="D162" s="26"/>
      <c r="E162" s="26"/>
      <c r="F162" s="66"/>
      <c r="G162" s="66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BF162" s="38"/>
      <c r="BG162" s="39"/>
      <c r="BH162" s="38"/>
      <c r="BI162" s="26"/>
      <c r="BJ162" s="25"/>
      <c r="BK162" s="44"/>
    </row>
    <row r="163" spans="1:63" ht="30" customHeight="1" x14ac:dyDescent="0.3">
      <c r="A163" s="26" t="str">
        <f t="shared" si="19"/>
        <v>0106  타  일  공  사</v>
      </c>
      <c r="B163" s="26"/>
      <c r="C163" s="26"/>
      <c r="D163" s="26"/>
      <c r="E163" s="26"/>
      <c r="F163" s="66"/>
      <c r="G163" s="66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BF163" s="38"/>
      <c r="BG163" s="39"/>
      <c r="BH163" s="38"/>
      <c r="BI163" s="26"/>
      <c r="BJ163" s="25"/>
      <c r="BK163" s="44"/>
    </row>
    <row r="164" spans="1:63" ht="30" customHeight="1" x14ac:dyDescent="0.3">
      <c r="A164" s="26" t="str">
        <f t="shared" si="19"/>
        <v>0106  타  일  공  사</v>
      </c>
      <c r="B164" s="26"/>
      <c r="C164" s="26"/>
      <c r="D164" s="26"/>
      <c r="E164" s="26"/>
      <c r="F164" s="66"/>
      <c r="G164" s="66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BF164" s="38"/>
      <c r="BG164" s="39"/>
      <c r="BH164" s="38"/>
      <c r="BI164" s="26"/>
      <c r="BJ164" s="25"/>
      <c r="BK164" s="44"/>
    </row>
    <row r="165" spans="1:63" ht="30" customHeight="1" x14ac:dyDescent="0.3">
      <c r="A165" s="26" t="str">
        <f t="shared" si="19"/>
        <v>0106  타  일  공  사</v>
      </c>
      <c r="B165" s="26"/>
      <c r="C165" s="26"/>
      <c r="D165" s="26"/>
      <c r="E165" s="26"/>
      <c r="F165" s="66"/>
      <c r="G165" s="66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BF165" s="38"/>
      <c r="BG165" s="39"/>
      <c r="BH165" s="38"/>
      <c r="BI165" s="26"/>
      <c r="BJ165" s="25"/>
      <c r="BK165" s="44"/>
    </row>
    <row r="166" spans="1:63" ht="30" customHeight="1" x14ac:dyDescent="0.3">
      <c r="A166" s="26" t="str">
        <f t="shared" si="19"/>
        <v>0106  타  일  공  사</v>
      </c>
      <c r="B166" s="26"/>
      <c r="C166" s="26"/>
      <c r="D166" s="26"/>
      <c r="E166" s="26"/>
      <c r="F166" s="66"/>
      <c r="G166" s="66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BF166" s="38"/>
      <c r="BG166" s="39"/>
      <c r="BH166" s="38"/>
      <c r="BI166" s="26"/>
      <c r="BJ166" s="25"/>
      <c r="BK166" s="44"/>
    </row>
    <row r="167" spans="1:63" ht="30" customHeight="1" x14ac:dyDescent="0.3">
      <c r="A167" s="26" t="str">
        <f t="shared" si="19"/>
        <v>0106  타  일  공  사</v>
      </c>
      <c r="B167" s="26"/>
      <c r="C167" s="26"/>
      <c r="D167" s="26"/>
      <c r="E167" s="26"/>
      <c r="F167" s="66"/>
      <c r="G167" s="66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BF167" s="38"/>
      <c r="BG167" s="39"/>
      <c r="BH167" s="38"/>
      <c r="BI167" s="26"/>
      <c r="BJ167" s="25"/>
      <c r="BK167" s="44"/>
    </row>
    <row r="168" spans="1:63" ht="30" customHeight="1" x14ac:dyDescent="0.3">
      <c r="A168" s="26" t="str">
        <f t="shared" si="19"/>
        <v>0106  타  일  공  사</v>
      </c>
      <c r="B168" s="26"/>
      <c r="C168" s="26"/>
      <c r="D168" s="26"/>
      <c r="E168" s="26"/>
      <c r="F168" s="66"/>
      <c r="G168" s="66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BF168" s="38"/>
      <c r="BG168" s="39"/>
      <c r="BH168" s="38"/>
      <c r="BI168" s="26"/>
      <c r="BJ168" s="25"/>
      <c r="BK168" s="44"/>
    </row>
    <row r="169" spans="1:63" ht="30" customHeight="1" x14ac:dyDescent="0.3">
      <c r="A169" s="26" t="str">
        <f t="shared" si="19"/>
        <v>0106  타  일  공  사</v>
      </c>
      <c r="B169" s="26"/>
      <c r="C169" s="26"/>
      <c r="D169" s="26"/>
      <c r="E169" s="26"/>
      <c r="F169" s="66"/>
      <c r="G169" s="66"/>
      <c r="I169" s="8" t="s">
        <v>78</v>
      </c>
      <c r="J169" s="9"/>
      <c r="K169" s="9"/>
      <c r="L169" s="9"/>
      <c r="M169" s="9"/>
      <c r="N169" s="11">
        <f>SUM(N147:N168)</f>
        <v>13136238</v>
      </c>
      <c r="O169" s="9"/>
      <c r="P169" s="11">
        <f>SUM(P147:P168)</f>
        <v>63492571</v>
      </c>
      <c r="Q169" s="9"/>
      <c r="R169" s="11">
        <f>SUM(R147:R168)</f>
        <v>1584139</v>
      </c>
      <c r="S169" s="9"/>
      <c r="T169" s="11">
        <f>SUM(T147:T168)</f>
        <v>78212948</v>
      </c>
      <c r="U169" s="9"/>
      <c r="V169" t="s">
        <v>79</v>
      </c>
      <c r="BF169" s="38"/>
      <c r="BG169" s="39"/>
      <c r="BH169" s="38"/>
      <c r="BI169" s="26"/>
      <c r="BJ169" s="25"/>
      <c r="BK169" s="44"/>
    </row>
    <row r="170" spans="1:63" ht="30" customHeight="1" x14ac:dyDescent="0.3">
      <c r="A170" s="26" t="str">
        <f>+I170</f>
        <v>0107  방  수  공  사</v>
      </c>
      <c r="B170" s="26"/>
      <c r="C170" s="26"/>
      <c r="D170" s="26"/>
      <c r="E170" s="26"/>
      <c r="F170" s="66"/>
      <c r="G170" s="66"/>
      <c r="I170" s="8" t="s">
        <v>318</v>
      </c>
      <c r="J170" s="8" t="s">
        <v>52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3"/>
      <c r="W170" s="3"/>
      <c r="X170" s="3"/>
      <c r="Y170" s="2" t="s">
        <v>319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F170" s="38"/>
      <c r="BG170" s="39"/>
      <c r="BH170" s="38"/>
      <c r="BI170" s="26"/>
      <c r="BJ170" s="25"/>
      <c r="BK170" s="44"/>
    </row>
    <row r="171" spans="1:63" s="28" customFormat="1" ht="30" customHeight="1" x14ac:dyDescent="0.3">
      <c r="A171" s="37" t="str">
        <f t="shared" si="19"/>
        <v>0107  방  수  공  사</v>
      </c>
      <c r="B171" s="37" t="s">
        <v>3516</v>
      </c>
      <c r="C171" s="37" t="s">
        <v>3524</v>
      </c>
      <c r="D171" s="37" t="s">
        <v>3571</v>
      </c>
      <c r="E171" s="37" t="s">
        <v>3585</v>
      </c>
      <c r="F171" s="67" t="s">
        <v>3484</v>
      </c>
      <c r="G171" s="67"/>
      <c r="H171" s="30"/>
      <c r="I171" s="31" t="s">
        <v>320</v>
      </c>
      <c r="J171" s="31" t="s">
        <v>321</v>
      </c>
      <c r="K171" s="31" t="s">
        <v>69</v>
      </c>
      <c r="L171" s="32">
        <f>ROUNDUP((BF171*개요!$F$26 +공종별내역서!BG171*개요!$F$27 +공종별내역서!BH171*개요!$F$28 +공종별내역서!BI171*개요!$F$29 +공종별내역서!BJ171*개요!$F$30+BK171*개요!$F$31)*개요!$D$12/개요!$C$12,0)</f>
        <v>1047</v>
      </c>
      <c r="M171" s="33">
        <f>TRUNC(일위대가목록!E55,0)</f>
        <v>654</v>
      </c>
      <c r="N171" s="33">
        <f t="shared" ref="N171:N186" si="25">TRUNC(M171*L171, 0)</f>
        <v>684738</v>
      </c>
      <c r="O171" s="33">
        <f>TRUNC(일위대가목록!F55,0)</f>
        <v>21829</v>
      </c>
      <c r="P171" s="33">
        <f t="shared" ref="P171:P186" si="26">TRUNC(O171*L171, 0)</f>
        <v>22854963</v>
      </c>
      <c r="Q171" s="33">
        <f>TRUNC(일위대가목록!G55,0)</f>
        <v>0</v>
      </c>
      <c r="R171" s="33">
        <f t="shared" ref="R171:R186" si="27">TRUNC(Q171*L171, 0)</f>
        <v>0</v>
      </c>
      <c r="S171" s="33">
        <f t="shared" ref="S171:S186" si="28">TRUNC(M171+O171+Q171, 0)</f>
        <v>22483</v>
      </c>
      <c r="T171" s="33">
        <f t="shared" ref="T171:T186" si="29">TRUNC(N171+P171+R171, 0)</f>
        <v>23539701</v>
      </c>
      <c r="U171" s="31"/>
      <c r="V171" s="34" t="s">
        <v>322</v>
      </c>
      <c r="W171" s="34" t="s">
        <v>52</v>
      </c>
      <c r="X171" s="34" t="s">
        <v>52</v>
      </c>
      <c r="Y171" s="34" t="s">
        <v>319</v>
      </c>
      <c r="Z171" s="34" t="s">
        <v>60</v>
      </c>
      <c r="AA171" s="34" t="s">
        <v>61</v>
      </c>
      <c r="AB171" s="34" t="s">
        <v>61</v>
      </c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4" t="s">
        <v>52</v>
      </c>
      <c r="BA171" s="34" t="s">
        <v>52</v>
      </c>
      <c r="BB171" s="35"/>
      <c r="BC171" s="34" t="s">
        <v>323</v>
      </c>
      <c r="BD171" s="35">
        <v>103</v>
      </c>
      <c r="BF171" s="40">
        <v>929.40099999999995</v>
      </c>
      <c r="BG171" s="39">
        <v>127.568</v>
      </c>
      <c r="BH171" s="40"/>
      <c r="BI171" s="37"/>
      <c r="BJ171" s="25"/>
      <c r="BK171" s="41"/>
    </row>
    <row r="172" spans="1:63" s="28" customFormat="1" ht="30" customHeight="1" x14ac:dyDescent="0.3">
      <c r="A172" s="37" t="str">
        <f t="shared" si="19"/>
        <v>0107  방  수  공  사</v>
      </c>
      <c r="B172" s="37" t="s">
        <v>3516</v>
      </c>
      <c r="C172" s="37" t="s">
        <v>3525</v>
      </c>
      <c r="D172" s="37" t="s">
        <v>3572</v>
      </c>
      <c r="E172" s="37" t="s">
        <v>3586</v>
      </c>
      <c r="F172" s="67" t="s">
        <v>3484</v>
      </c>
      <c r="G172" s="67" t="s">
        <v>3495</v>
      </c>
      <c r="H172" s="30"/>
      <c r="I172" s="31" t="s">
        <v>320</v>
      </c>
      <c r="J172" s="31" t="s">
        <v>189</v>
      </c>
      <c r="K172" s="31" t="s">
        <v>69</v>
      </c>
      <c r="L172" s="32">
        <f>ROUNDUP((BF172*개요!$E$26/1000*개요!$F$26 + 공종별내역서!BG172*개요!$E$27/1000*개요!$F$27)*개요!$D$12/개요!$C$12,0)</f>
        <v>771</v>
      </c>
      <c r="M172" s="33">
        <f>TRUNC(일위대가목록!E56,0)</f>
        <v>513</v>
      </c>
      <c r="N172" s="33">
        <f t="shared" si="25"/>
        <v>395523</v>
      </c>
      <c r="O172" s="33">
        <f>TRUNC(일위대가목록!F56,0)</f>
        <v>17132</v>
      </c>
      <c r="P172" s="33">
        <f t="shared" si="26"/>
        <v>13208772</v>
      </c>
      <c r="Q172" s="33">
        <f>TRUNC(일위대가목록!G56,0)</f>
        <v>0</v>
      </c>
      <c r="R172" s="33">
        <f t="shared" si="27"/>
        <v>0</v>
      </c>
      <c r="S172" s="33">
        <f t="shared" si="28"/>
        <v>17645</v>
      </c>
      <c r="T172" s="33">
        <f t="shared" si="29"/>
        <v>13604295</v>
      </c>
      <c r="U172" s="31"/>
      <c r="V172" s="34" t="s">
        <v>324</v>
      </c>
      <c r="W172" s="34" t="s">
        <v>52</v>
      </c>
      <c r="X172" s="34" t="s">
        <v>52</v>
      </c>
      <c r="Y172" s="34" t="s">
        <v>319</v>
      </c>
      <c r="Z172" s="34" t="s">
        <v>60</v>
      </c>
      <c r="AA172" s="34" t="s">
        <v>61</v>
      </c>
      <c r="AB172" s="34" t="s">
        <v>61</v>
      </c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4" t="s">
        <v>52</v>
      </c>
      <c r="BA172" s="34" t="s">
        <v>52</v>
      </c>
      <c r="BB172" s="35"/>
      <c r="BC172" s="34" t="s">
        <v>325</v>
      </c>
      <c r="BD172" s="35">
        <v>104</v>
      </c>
      <c r="BF172" s="40">
        <f>375.108/3.2</f>
        <v>117.22125</v>
      </c>
      <c r="BG172" s="39">
        <f>402.565/3.6</f>
        <v>111.82361111111111</v>
      </c>
      <c r="BH172" s="40"/>
      <c r="BI172" s="37"/>
      <c r="BJ172" s="25"/>
      <c r="BK172" s="41"/>
    </row>
    <row r="173" spans="1:63" s="28" customFormat="1" ht="30" customHeight="1" x14ac:dyDescent="0.3">
      <c r="A173" s="37" t="str">
        <f t="shared" si="19"/>
        <v>0107  방  수  공  사</v>
      </c>
      <c r="B173" s="37" t="s">
        <v>3516</v>
      </c>
      <c r="C173" s="37" t="s">
        <v>3528</v>
      </c>
      <c r="D173" s="37" t="s">
        <v>3572</v>
      </c>
      <c r="E173" s="37" t="s">
        <v>3587</v>
      </c>
      <c r="F173" s="67" t="s">
        <v>3553</v>
      </c>
      <c r="G173" s="67"/>
      <c r="H173" s="30"/>
      <c r="I173" s="31" t="s">
        <v>320</v>
      </c>
      <c r="J173" s="31" t="s">
        <v>326</v>
      </c>
      <c r="K173" s="31" t="s">
        <v>69</v>
      </c>
      <c r="L173" s="32">
        <f>ROUNDUP((BF173*개요!$F$26 +공종별내역서!BG173*개요!$F$27 +공종별내역서!BH173*개요!$F$28 +공종별내역서!BI173*개요!$F$29 +공종별내역서!BJ173*개요!$F$30+BK173*개요!$F$31)*개요!$D$12/개요!$C$12,0)</f>
        <v>22</v>
      </c>
      <c r="M173" s="33">
        <f>TRUNC(일위대가목록!E57,0)</f>
        <v>513</v>
      </c>
      <c r="N173" s="33">
        <f t="shared" si="25"/>
        <v>11286</v>
      </c>
      <c r="O173" s="33">
        <f>TRUNC(일위대가목록!F57,0)</f>
        <v>17132</v>
      </c>
      <c r="P173" s="33">
        <f t="shared" si="26"/>
        <v>376904</v>
      </c>
      <c r="Q173" s="33">
        <f>TRUNC(일위대가목록!G57,0)</f>
        <v>0</v>
      </c>
      <c r="R173" s="33">
        <f t="shared" si="27"/>
        <v>0</v>
      </c>
      <c r="S173" s="33">
        <f t="shared" si="28"/>
        <v>17645</v>
      </c>
      <c r="T173" s="33">
        <f t="shared" si="29"/>
        <v>388190</v>
      </c>
      <c r="U173" s="31"/>
      <c r="V173" s="34" t="s">
        <v>327</v>
      </c>
      <c r="W173" s="34" t="s">
        <v>52</v>
      </c>
      <c r="X173" s="34" t="s">
        <v>52</v>
      </c>
      <c r="Y173" s="34" t="s">
        <v>319</v>
      </c>
      <c r="Z173" s="34" t="s">
        <v>60</v>
      </c>
      <c r="AA173" s="34" t="s">
        <v>61</v>
      </c>
      <c r="AB173" s="34" t="s">
        <v>61</v>
      </c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4" t="s">
        <v>52</v>
      </c>
      <c r="BA173" s="34" t="s">
        <v>52</v>
      </c>
      <c r="BB173" s="35"/>
      <c r="BC173" s="34" t="s">
        <v>328</v>
      </c>
      <c r="BD173" s="35">
        <v>105</v>
      </c>
      <c r="BF173" s="40"/>
      <c r="BG173" s="39">
        <v>21.414999999999999</v>
      </c>
      <c r="BH173" s="40"/>
      <c r="BI173" s="37"/>
      <c r="BJ173" s="25"/>
      <c r="BK173" s="41"/>
    </row>
    <row r="174" spans="1:63" s="28" customFormat="1" ht="30" customHeight="1" x14ac:dyDescent="0.3">
      <c r="A174" s="37" t="str">
        <f t="shared" si="19"/>
        <v>0107  방  수  공  사</v>
      </c>
      <c r="B174" s="37" t="s">
        <v>3517</v>
      </c>
      <c r="C174" s="37" t="s">
        <v>3529</v>
      </c>
      <c r="D174" s="37"/>
      <c r="E174" s="37" t="s">
        <v>3588</v>
      </c>
      <c r="F174" s="67" t="s">
        <v>3553</v>
      </c>
      <c r="G174" s="67"/>
      <c r="H174" s="30"/>
      <c r="I174" s="31" t="s">
        <v>329</v>
      </c>
      <c r="J174" s="31" t="s">
        <v>330</v>
      </c>
      <c r="K174" s="31" t="s">
        <v>69</v>
      </c>
      <c r="L174" s="32">
        <f>ROUNDUP((BF174*개요!$F$26 +공종별내역서!BG174*개요!$F$27 +공종별내역서!BH174*개요!$F$28 +공종별내역서!BI174*개요!$F$29 +공종별내역서!BJ174*개요!$F$30+BK174*개요!$F$31)*개요!$D$12/개요!$C$12,0)</f>
        <v>1088</v>
      </c>
      <c r="M174" s="33">
        <f>TRUNC(일위대가목록!E58,0)</f>
        <v>13350</v>
      </c>
      <c r="N174" s="33">
        <f t="shared" si="25"/>
        <v>14524800</v>
      </c>
      <c r="O174" s="33">
        <f>TRUNC(일위대가목록!F58,0)</f>
        <v>40951</v>
      </c>
      <c r="P174" s="33">
        <f t="shared" si="26"/>
        <v>44554688</v>
      </c>
      <c r="Q174" s="33">
        <f>TRUNC(일위대가목록!G58,0)</f>
        <v>0</v>
      </c>
      <c r="R174" s="33">
        <f t="shared" si="27"/>
        <v>0</v>
      </c>
      <c r="S174" s="33">
        <f t="shared" si="28"/>
        <v>54301</v>
      </c>
      <c r="T174" s="33">
        <f t="shared" si="29"/>
        <v>59079488</v>
      </c>
      <c r="U174" s="31"/>
      <c r="V174" s="34" t="s">
        <v>331</v>
      </c>
      <c r="W174" s="34" t="s">
        <v>52</v>
      </c>
      <c r="X174" s="34" t="s">
        <v>52</v>
      </c>
      <c r="Y174" s="34" t="s">
        <v>319</v>
      </c>
      <c r="Z174" s="34" t="s">
        <v>60</v>
      </c>
      <c r="AA174" s="34" t="s">
        <v>61</v>
      </c>
      <c r="AB174" s="34" t="s">
        <v>61</v>
      </c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4" t="s">
        <v>52</v>
      </c>
      <c r="BA174" s="34" t="s">
        <v>52</v>
      </c>
      <c r="BB174" s="35"/>
      <c r="BC174" s="34" t="s">
        <v>332</v>
      </c>
      <c r="BD174" s="35">
        <v>109</v>
      </c>
      <c r="BF174" s="40"/>
      <c r="BG174" s="39"/>
      <c r="BH174" s="40">
        <v>471.67</v>
      </c>
      <c r="BI174" s="37"/>
      <c r="BJ174" s="25"/>
      <c r="BK174" s="41">
        <v>626.62800000000004</v>
      </c>
    </row>
    <row r="175" spans="1:63" s="28" customFormat="1" ht="30" customHeight="1" x14ac:dyDescent="0.3">
      <c r="A175" s="37" t="str">
        <f t="shared" si="19"/>
        <v>0107  방  수  공  사</v>
      </c>
      <c r="B175" s="37" t="s">
        <v>3517</v>
      </c>
      <c r="C175" s="37" t="s">
        <v>3525</v>
      </c>
      <c r="D175" s="37"/>
      <c r="E175" s="37" t="s">
        <v>3588</v>
      </c>
      <c r="F175" s="67" t="s">
        <v>3553</v>
      </c>
      <c r="G175" s="67" t="s">
        <v>3558</v>
      </c>
      <c r="H175" s="30"/>
      <c r="I175" s="31" t="s">
        <v>333</v>
      </c>
      <c r="J175" s="31" t="s">
        <v>330</v>
      </c>
      <c r="K175" s="31" t="s">
        <v>69</v>
      </c>
      <c r="L175" s="32">
        <f>ROUNDUP((BH175*개요!$C$39/1000 + 공종별내역서!BK175*개요!$C$38/1000)*개요!$D$12/개요!$C$12,0)</f>
        <v>605</v>
      </c>
      <c r="M175" s="33">
        <f>TRUNC(일위대가목록!E59,0)</f>
        <v>13350</v>
      </c>
      <c r="N175" s="33">
        <f t="shared" si="25"/>
        <v>8076750</v>
      </c>
      <c r="O175" s="33">
        <f>TRUNC(일위대가목록!F59,0)</f>
        <v>40951</v>
      </c>
      <c r="P175" s="33">
        <f t="shared" si="26"/>
        <v>24775355</v>
      </c>
      <c r="Q175" s="33">
        <f>TRUNC(일위대가목록!G59,0)</f>
        <v>0</v>
      </c>
      <c r="R175" s="33">
        <f t="shared" si="27"/>
        <v>0</v>
      </c>
      <c r="S175" s="33">
        <f t="shared" si="28"/>
        <v>54301</v>
      </c>
      <c r="T175" s="33">
        <f t="shared" si="29"/>
        <v>32852105</v>
      </c>
      <c r="U175" s="31"/>
      <c r="V175" s="34" t="s">
        <v>334</v>
      </c>
      <c r="W175" s="34" t="s">
        <v>52</v>
      </c>
      <c r="X175" s="34" t="s">
        <v>52</v>
      </c>
      <c r="Y175" s="34" t="s">
        <v>319</v>
      </c>
      <c r="Z175" s="34" t="s">
        <v>60</v>
      </c>
      <c r="AA175" s="34" t="s">
        <v>61</v>
      </c>
      <c r="AB175" s="34" t="s">
        <v>61</v>
      </c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4" t="s">
        <v>52</v>
      </c>
      <c r="BA175" s="34" t="s">
        <v>52</v>
      </c>
      <c r="BB175" s="35"/>
      <c r="BC175" s="34" t="s">
        <v>335</v>
      </c>
      <c r="BD175" s="35">
        <v>110</v>
      </c>
      <c r="BF175" s="40"/>
      <c r="BG175" s="39"/>
      <c r="BH175" s="40">
        <v>303.96499999999997</v>
      </c>
      <c r="BI175" s="37"/>
      <c r="BJ175" s="25"/>
      <c r="BK175" s="41">
        <f>306.708/0.3</f>
        <v>1022.3600000000001</v>
      </c>
    </row>
    <row r="176" spans="1:63" s="28" customFormat="1" ht="30" customHeight="1" x14ac:dyDescent="0.3">
      <c r="A176" s="37" t="str">
        <f t="shared" si="19"/>
        <v>0107  방  수  공  사</v>
      </c>
      <c r="B176" s="37" t="s">
        <v>3516</v>
      </c>
      <c r="C176" s="37" t="s">
        <v>3524</v>
      </c>
      <c r="D176" s="37"/>
      <c r="E176" s="37" t="s">
        <v>3584</v>
      </c>
      <c r="F176" s="67" t="s">
        <v>3553</v>
      </c>
      <c r="G176" s="67"/>
      <c r="H176" s="30"/>
      <c r="I176" s="31" t="s">
        <v>336</v>
      </c>
      <c r="J176" s="31" t="s">
        <v>337</v>
      </c>
      <c r="K176" s="31" t="s">
        <v>69</v>
      </c>
      <c r="L176" s="32">
        <f>ROUNDUP((BF176*개요!$F$26 +공종별내역서!BG176*개요!$F$27 +공종별내역서!BH176*개요!$F$28 +공종별내역서!BI176*개요!$F$29 +공종별내역서!BJ176*개요!$F$30+BK176*개요!$F$31)*개요!$D$12/개요!$C$12,0)</f>
        <v>178</v>
      </c>
      <c r="M176" s="33">
        <f>TRUNC(일위대가목록!E60,0)</f>
        <v>9264</v>
      </c>
      <c r="N176" s="33">
        <f t="shared" si="25"/>
        <v>1648992</v>
      </c>
      <c r="O176" s="33">
        <f>TRUNC(일위대가목록!F60,0)</f>
        <v>20085</v>
      </c>
      <c r="P176" s="33">
        <f t="shared" si="26"/>
        <v>3575130</v>
      </c>
      <c r="Q176" s="33">
        <f>TRUNC(일위대가목록!G60,0)</f>
        <v>0</v>
      </c>
      <c r="R176" s="33">
        <f t="shared" si="27"/>
        <v>0</v>
      </c>
      <c r="S176" s="33">
        <f t="shared" si="28"/>
        <v>29349</v>
      </c>
      <c r="T176" s="33">
        <f t="shared" si="29"/>
        <v>5224122</v>
      </c>
      <c r="U176" s="31"/>
      <c r="V176" s="34" t="s">
        <v>338</v>
      </c>
      <c r="W176" s="34" t="s">
        <v>52</v>
      </c>
      <c r="X176" s="34" t="s">
        <v>52</v>
      </c>
      <c r="Y176" s="34" t="s">
        <v>319</v>
      </c>
      <c r="Z176" s="34" t="s">
        <v>60</v>
      </c>
      <c r="AA176" s="34" t="s">
        <v>61</v>
      </c>
      <c r="AB176" s="34" t="s">
        <v>61</v>
      </c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4" t="s">
        <v>52</v>
      </c>
      <c r="BA176" s="34" t="s">
        <v>52</v>
      </c>
      <c r="BB176" s="35"/>
      <c r="BC176" s="34" t="s">
        <v>339</v>
      </c>
      <c r="BD176" s="35">
        <v>107</v>
      </c>
      <c r="BF176" s="40"/>
      <c r="BG176" s="39"/>
      <c r="BH176" s="40">
        <v>29.012</v>
      </c>
      <c r="BI176" s="37">
        <v>19.093</v>
      </c>
      <c r="BJ176" s="25">
        <v>21.920999999999999</v>
      </c>
      <c r="BK176" s="41"/>
    </row>
    <row r="177" spans="1:63" s="28" customFormat="1" ht="30" customHeight="1" x14ac:dyDescent="0.3">
      <c r="A177" s="37" t="str">
        <f t="shared" si="19"/>
        <v>0107  방  수  공  사</v>
      </c>
      <c r="B177" s="37" t="s">
        <v>3516</v>
      </c>
      <c r="C177" s="37" t="s">
        <v>3525</v>
      </c>
      <c r="D177" s="37"/>
      <c r="E177" s="37" t="s">
        <v>3589</v>
      </c>
      <c r="F177" s="67" t="s">
        <v>3484</v>
      </c>
      <c r="G177" s="67" t="s">
        <v>3559</v>
      </c>
      <c r="H177" s="30"/>
      <c r="I177" s="31" t="s">
        <v>336</v>
      </c>
      <c r="J177" s="31" t="s">
        <v>340</v>
      </c>
      <c r="K177" s="31" t="s">
        <v>69</v>
      </c>
      <c r="L177" s="32">
        <f>ROUNDUP((BH177*개요!C40/1000*개요!F28 + 공종별내역서!BI177*개요!C40/1000*개요!F29 + 공종별내역서!BJ177*개요!C40/1000*개요!F30)*개요!D12/개요!C12,0)</f>
        <v>388</v>
      </c>
      <c r="M177" s="33">
        <f>TRUNC(일위대가목록!E61,0)</f>
        <v>9264</v>
      </c>
      <c r="N177" s="33">
        <f t="shared" si="25"/>
        <v>3594432</v>
      </c>
      <c r="O177" s="33">
        <f>TRUNC(일위대가목록!F61,0)</f>
        <v>22955</v>
      </c>
      <c r="P177" s="33">
        <f t="shared" si="26"/>
        <v>8906540</v>
      </c>
      <c r="Q177" s="33">
        <f>TRUNC(일위대가목록!G61,0)</f>
        <v>0</v>
      </c>
      <c r="R177" s="33">
        <f t="shared" si="27"/>
        <v>0</v>
      </c>
      <c r="S177" s="33">
        <f t="shared" si="28"/>
        <v>32219</v>
      </c>
      <c r="T177" s="33">
        <f t="shared" si="29"/>
        <v>12500972</v>
      </c>
      <c r="U177" s="31"/>
      <c r="V177" s="34" t="s">
        <v>341</v>
      </c>
      <c r="W177" s="34" t="s">
        <v>52</v>
      </c>
      <c r="X177" s="34" t="s">
        <v>52</v>
      </c>
      <c r="Y177" s="34" t="s">
        <v>319</v>
      </c>
      <c r="Z177" s="34" t="s">
        <v>60</v>
      </c>
      <c r="AA177" s="34" t="s">
        <v>61</v>
      </c>
      <c r="AB177" s="34" t="s">
        <v>61</v>
      </c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4" t="s">
        <v>52</v>
      </c>
      <c r="BA177" s="34" t="s">
        <v>52</v>
      </c>
      <c r="BB177" s="35"/>
      <c r="BC177" s="34" t="s">
        <v>342</v>
      </c>
      <c r="BD177" s="35">
        <v>108</v>
      </c>
      <c r="BF177" s="40"/>
      <c r="BG177" s="39"/>
      <c r="BH177" s="40">
        <f>52.527/1.2</f>
        <v>43.772500000000001</v>
      </c>
      <c r="BI177" s="37">
        <f>37.423/1.2</f>
        <v>31.185833333333335</v>
      </c>
      <c r="BJ177" s="25">
        <f>50.262/1.2</f>
        <v>41.885000000000005</v>
      </c>
      <c r="BK177" s="41"/>
    </row>
    <row r="178" spans="1:63" s="28" customFormat="1" ht="30" customHeight="1" x14ac:dyDescent="0.3">
      <c r="A178" s="37" t="str">
        <f t="shared" si="19"/>
        <v>0107  방  수  공  사</v>
      </c>
      <c r="B178" s="37" t="s">
        <v>3516</v>
      </c>
      <c r="C178" s="37" t="s">
        <v>3524</v>
      </c>
      <c r="D178" s="37"/>
      <c r="E178" s="37" t="s">
        <v>3590</v>
      </c>
      <c r="F178" s="67" t="s">
        <v>3553</v>
      </c>
      <c r="G178" s="67"/>
      <c r="H178" s="30"/>
      <c r="I178" s="31" t="s">
        <v>343</v>
      </c>
      <c r="J178" s="31" t="s">
        <v>321</v>
      </c>
      <c r="K178" s="31" t="s">
        <v>69</v>
      </c>
      <c r="L178" s="32">
        <f>ROUNDUP((BF178*개요!$F$26 +공종별내역서!BG178*개요!$F$27 +공종별내역서!BH178*개요!$F$28 +공종별내역서!BI178*개요!$F$29 +공종별내역서!BJ178*개요!$F$30+BK178*개요!$F$31)*개요!$D$12/개요!$C$12,0)</f>
        <v>27</v>
      </c>
      <c r="M178" s="33">
        <f>TRUNC(일위대가목록!E62,0)</f>
        <v>36750</v>
      </c>
      <c r="N178" s="33">
        <f t="shared" si="25"/>
        <v>992250</v>
      </c>
      <c r="O178" s="33">
        <f>TRUNC(일위대가목록!F62,0)</f>
        <v>19649</v>
      </c>
      <c r="P178" s="33">
        <f t="shared" si="26"/>
        <v>530523</v>
      </c>
      <c r="Q178" s="33">
        <f>TRUNC(일위대가목록!G62,0)</f>
        <v>0</v>
      </c>
      <c r="R178" s="33">
        <f t="shared" si="27"/>
        <v>0</v>
      </c>
      <c r="S178" s="33">
        <f t="shared" si="28"/>
        <v>56399</v>
      </c>
      <c r="T178" s="33">
        <f t="shared" si="29"/>
        <v>1522773</v>
      </c>
      <c r="U178" s="31"/>
      <c r="V178" s="34" t="s">
        <v>345</v>
      </c>
      <c r="W178" s="34" t="s">
        <v>52</v>
      </c>
      <c r="X178" s="34" t="s">
        <v>52</v>
      </c>
      <c r="Y178" s="34" t="s">
        <v>319</v>
      </c>
      <c r="Z178" s="34" t="s">
        <v>60</v>
      </c>
      <c r="AA178" s="34" t="s">
        <v>61</v>
      </c>
      <c r="AB178" s="34" t="s">
        <v>61</v>
      </c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4" t="s">
        <v>52</v>
      </c>
      <c r="BA178" s="34" t="s">
        <v>52</v>
      </c>
      <c r="BB178" s="35"/>
      <c r="BC178" s="34" t="s">
        <v>346</v>
      </c>
      <c r="BD178" s="35">
        <v>111</v>
      </c>
      <c r="BF178" s="40">
        <v>26.872</v>
      </c>
      <c r="BG178" s="39"/>
      <c r="BH178" s="40"/>
      <c r="BI178" s="37"/>
      <c r="BJ178" s="25"/>
      <c r="BK178" s="41"/>
    </row>
    <row r="179" spans="1:63" s="28" customFormat="1" ht="30" customHeight="1" x14ac:dyDescent="0.3">
      <c r="A179" s="37" t="str">
        <f t="shared" si="19"/>
        <v>0107  방  수  공  사</v>
      </c>
      <c r="B179" s="37" t="s">
        <v>3516</v>
      </c>
      <c r="C179" s="37" t="s">
        <v>3528</v>
      </c>
      <c r="D179" s="37"/>
      <c r="E179" s="37" t="s">
        <v>3590</v>
      </c>
      <c r="F179" s="67" t="s">
        <v>3553</v>
      </c>
      <c r="G179" s="67"/>
      <c r="H179" s="30"/>
      <c r="I179" s="31" t="s">
        <v>343</v>
      </c>
      <c r="J179" s="31" t="s">
        <v>347</v>
      </c>
      <c r="K179" s="31" t="s">
        <v>69</v>
      </c>
      <c r="L179" s="32">
        <f>ROUNDUP((BF179*개요!$F$26 +공종별내역서!BG179*개요!$F$27 +공종별내역서!BH179*개요!$F$28 +공종별내역서!BI179*개요!$F$29 +공종별내역서!BJ179*개요!$F$30+BK179*개요!$F$31)*개요!$D$12/개요!$C$12,0)</f>
        <v>74</v>
      </c>
      <c r="M179" s="33">
        <f>TRUNC(일위대가목록!E63,0)</f>
        <v>36750</v>
      </c>
      <c r="N179" s="33">
        <f t="shared" si="25"/>
        <v>2719500</v>
      </c>
      <c r="O179" s="33">
        <f>TRUNC(일위대가목록!F63,0)</f>
        <v>19649</v>
      </c>
      <c r="P179" s="33">
        <f t="shared" si="26"/>
        <v>1454026</v>
      </c>
      <c r="Q179" s="33">
        <f>TRUNC(일위대가목록!G63,0)</f>
        <v>0</v>
      </c>
      <c r="R179" s="33">
        <f t="shared" si="27"/>
        <v>0</v>
      </c>
      <c r="S179" s="33">
        <f t="shared" si="28"/>
        <v>56399</v>
      </c>
      <c r="T179" s="33">
        <f t="shared" si="29"/>
        <v>4173526</v>
      </c>
      <c r="U179" s="31"/>
      <c r="V179" s="34" t="s">
        <v>348</v>
      </c>
      <c r="W179" s="34" t="s">
        <v>52</v>
      </c>
      <c r="X179" s="34" t="s">
        <v>52</v>
      </c>
      <c r="Y179" s="34" t="s">
        <v>319</v>
      </c>
      <c r="Z179" s="34" t="s">
        <v>60</v>
      </c>
      <c r="AA179" s="34" t="s">
        <v>61</v>
      </c>
      <c r="AB179" s="34" t="s">
        <v>61</v>
      </c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4" t="s">
        <v>52</v>
      </c>
      <c r="BA179" s="34" t="s">
        <v>52</v>
      </c>
      <c r="BB179" s="35"/>
      <c r="BC179" s="34" t="s">
        <v>349</v>
      </c>
      <c r="BD179" s="35">
        <v>112</v>
      </c>
      <c r="BF179" s="40">
        <v>73.89</v>
      </c>
      <c r="BG179" s="39"/>
      <c r="BH179" s="40"/>
      <c r="BI179" s="37"/>
      <c r="BJ179" s="25"/>
      <c r="BK179" s="41"/>
    </row>
    <row r="180" spans="1:63" s="28" customFormat="1" ht="30" customHeight="1" x14ac:dyDescent="0.3">
      <c r="A180" s="37" t="str">
        <f t="shared" si="19"/>
        <v>0107  방  수  공  사</v>
      </c>
      <c r="B180" s="37" t="s">
        <v>3516</v>
      </c>
      <c r="C180" s="37" t="s">
        <v>3525</v>
      </c>
      <c r="D180" s="37"/>
      <c r="E180" s="37" t="s">
        <v>3590</v>
      </c>
      <c r="F180" s="67" t="s">
        <v>3553</v>
      </c>
      <c r="G180" s="67" t="s">
        <v>3495</v>
      </c>
      <c r="H180" s="30"/>
      <c r="I180" s="31" t="s">
        <v>343</v>
      </c>
      <c r="J180" s="31" t="s">
        <v>189</v>
      </c>
      <c r="K180" s="31" t="s">
        <v>69</v>
      </c>
      <c r="L180" s="32">
        <f>ROUNDUP((BF180*개요!$E$26/1000*개요!$F$26 + 공종별내역서!BG180*개요!$E$27/1000*개요!$F$27)*개요!$D$12/개요!$C$12,0)</f>
        <v>27</v>
      </c>
      <c r="M180" s="33">
        <f>TRUNC(일위대가목록!E64,0)</f>
        <v>36750</v>
      </c>
      <c r="N180" s="33">
        <f t="shared" si="25"/>
        <v>992250</v>
      </c>
      <c r="O180" s="33">
        <f>TRUNC(일위대가목록!F64,0)</f>
        <v>19649</v>
      </c>
      <c r="P180" s="33">
        <f t="shared" si="26"/>
        <v>530523</v>
      </c>
      <c r="Q180" s="33">
        <f>TRUNC(일위대가목록!G64,0)</f>
        <v>0</v>
      </c>
      <c r="R180" s="33">
        <f t="shared" si="27"/>
        <v>0</v>
      </c>
      <c r="S180" s="33">
        <f t="shared" si="28"/>
        <v>56399</v>
      </c>
      <c r="T180" s="33">
        <f t="shared" si="29"/>
        <v>1522773</v>
      </c>
      <c r="U180" s="31"/>
      <c r="V180" s="34" t="s">
        <v>350</v>
      </c>
      <c r="W180" s="34" t="s">
        <v>52</v>
      </c>
      <c r="X180" s="34" t="s">
        <v>52</v>
      </c>
      <c r="Y180" s="34" t="s">
        <v>319</v>
      </c>
      <c r="Z180" s="34" t="s">
        <v>60</v>
      </c>
      <c r="AA180" s="34" t="s">
        <v>61</v>
      </c>
      <c r="AB180" s="34" t="s">
        <v>61</v>
      </c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4" t="s">
        <v>52</v>
      </c>
      <c r="BA180" s="34" t="s">
        <v>52</v>
      </c>
      <c r="BB180" s="35"/>
      <c r="BC180" s="34" t="s">
        <v>351</v>
      </c>
      <c r="BD180" s="35">
        <v>113</v>
      </c>
      <c r="BF180" s="40">
        <f>26.512/3.2</f>
        <v>8.2850000000000001</v>
      </c>
      <c r="BG180" s="39"/>
      <c r="BH180" s="40"/>
      <c r="BI180" s="37"/>
      <c r="BJ180" s="25"/>
      <c r="BK180" s="41"/>
    </row>
    <row r="181" spans="1:63" s="28" customFormat="1" ht="30" customHeight="1" x14ac:dyDescent="0.3">
      <c r="A181" s="37" t="str">
        <f t="shared" si="19"/>
        <v>0107  방  수  공  사</v>
      </c>
      <c r="B181" s="37" t="s">
        <v>3516</v>
      </c>
      <c r="C181" s="37" t="s">
        <v>3524</v>
      </c>
      <c r="D181" s="37" t="s">
        <v>3571</v>
      </c>
      <c r="E181" s="37" t="s">
        <v>3585</v>
      </c>
      <c r="F181" s="67" t="s">
        <v>3553</v>
      </c>
      <c r="G181" s="67"/>
      <c r="H181" s="30"/>
      <c r="I181" s="31" t="s">
        <v>352</v>
      </c>
      <c r="J181" s="31" t="s">
        <v>353</v>
      </c>
      <c r="K181" s="31" t="s">
        <v>69</v>
      </c>
      <c r="L181" s="32">
        <f>ROUNDUP((BF181*개요!$F$26 +공종별내역서!BG181*개요!$F$27 +공종별내역서!BH181*개요!$F$28 +공종별내역서!BI181*개요!$F$29 +공종별내역서!BJ181*개요!$F$30+BK181*개요!$F$31)*개요!$D$12/개요!$C$12,0)</f>
        <v>778</v>
      </c>
      <c r="M181" s="33">
        <f>TRUNC(일위대가목록!E65,0)</f>
        <v>9380</v>
      </c>
      <c r="N181" s="33">
        <f t="shared" si="25"/>
        <v>7297640</v>
      </c>
      <c r="O181" s="33">
        <f>TRUNC(일위대가목록!F65,0)</f>
        <v>6138</v>
      </c>
      <c r="P181" s="33">
        <f t="shared" si="26"/>
        <v>4775364</v>
      </c>
      <c r="Q181" s="33">
        <f>TRUNC(일위대가목록!G65,0)</f>
        <v>0</v>
      </c>
      <c r="R181" s="33">
        <f t="shared" si="27"/>
        <v>0</v>
      </c>
      <c r="S181" s="33">
        <f t="shared" si="28"/>
        <v>15518</v>
      </c>
      <c r="T181" s="33">
        <f t="shared" si="29"/>
        <v>12073004</v>
      </c>
      <c r="U181" s="31"/>
      <c r="V181" s="34" t="s">
        <v>354</v>
      </c>
      <c r="W181" s="34" t="s">
        <v>52</v>
      </c>
      <c r="X181" s="34" t="s">
        <v>52</v>
      </c>
      <c r="Y181" s="34" t="s">
        <v>319</v>
      </c>
      <c r="Z181" s="34" t="s">
        <v>60</v>
      </c>
      <c r="AA181" s="34" t="s">
        <v>61</v>
      </c>
      <c r="AB181" s="34" t="s">
        <v>61</v>
      </c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4" t="s">
        <v>52</v>
      </c>
      <c r="BA181" s="34" t="s">
        <v>52</v>
      </c>
      <c r="BB181" s="35"/>
      <c r="BC181" s="34" t="s">
        <v>355</v>
      </c>
      <c r="BD181" s="35">
        <v>114</v>
      </c>
      <c r="BF181" s="40">
        <v>785.41</v>
      </c>
      <c r="BG181" s="39"/>
      <c r="BH181" s="40"/>
      <c r="BI181" s="37"/>
      <c r="BJ181" s="25"/>
      <c r="BK181" s="41"/>
    </row>
    <row r="182" spans="1:63" s="28" customFormat="1" ht="30" customHeight="1" x14ac:dyDescent="0.3">
      <c r="A182" s="37" t="str">
        <f t="shared" si="19"/>
        <v>0107  방  수  공  사</v>
      </c>
      <c r="B182" s="37" t="s">
        <v>3516</v>
      </c>
      <c r="C182" s="37" t="s">
        <v>3525</v>
      </c>
      <c r="D182" s="37" t="s">
        <v>3572</v>
      </c>
      <c r="E182" s="37" t="s">
        <v>3587</v>
      </c>
      <c r="F182" s="67" t="s">
        <v>3553</v>
      </c>
      <c r="G182" s="67" t="s">
        <v>3495</v>
      </c>
      <c r="H182" s="30"/>
      <c r="I182" s="31" t="s">
        <v>352</v>
      </c>
      <c r="J182" s="31" t="s">
        <v>356</v>
      </c>
      <c r="K182" s="31" t="s">
        <v>69</v>
      </c>
      <c r="L182" s="32">
        <f>ROUNDUP((BF182*개요!$E$26/1000*개요!$F$26 + 공종별내역서!BG182*개요!$E$27/1000*개요!$F$27)*개요!$D$12/개요!$C$12,0)</f>
        <v>644</v>
      </c>
      <c r="M182" s="33">
        <f>TRUNC(일위대가목록!E66,0)</f>
        <v>17862</v>
      </c>
      <c r="N182" s="33">
        <f t="shared" si="25"/>
        <v>11503128</v>
      </c>
      <c r="O182" s="33">
        <f>TRUNC(일위대가목록!F66,0)</f>
        <v>22097</v>
      </c>
      <c r="P182" s="33">
        <f t="shared" si="26"/>
        <v>14230468</v>
      </c>
      <c r="Q182" s="33">
        <f>TRUNC(일위대가목록!G66,0)</f>
        <v>0</v>
      </c>
      <c r="R182" s="33">
        <f t="shared" si="27"/>
        <v>0</v>
      </c>
      <c r="S182" s="33">
        <f t="shared" si="28"/>
        <v>39959</v>
      </c>
      <c r="T182" s="33">
        <f t="shared" si="29"/>
        <v>25733596</v>
      </c>
      <c r="U182" s="31"/>
      <c r="V182" s="34" t="s">
        <v>357</v>
      </c>
      <c r="W182" s="34" t="s">
        <v>52</v>
      </c>
      <c r="X182" s="34" t="s">
        <v>52</v>
      </c>
      <c r="Y182" s="34" t="s">
        <v>319</v>
      </c>
      <c r="Z182" s="34" t="s">
        <v>60</v>
      </c>
      <c r="AA182" s="34" t="s">
        <v>61</v>
      </c>
      <c r="AB182" s="34" t="s">
        <v>61</v>
      </c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4" t="s">
        <v>52</v>
      </c>
      <c r="BA182" s="34" t="s">
        <v>52</v>
      </c>
      <c r="BB182" s="35"/>
      <c r="BC182" s="34" t="s">
        <v>358</v>
      </c>
      <c r="BD182" s="35">
        <v>115</v>
      </c>
      <c r="BF182" s="40">
        <f>356.444/3.2</f>
        <v>111.38875</v>
      </c>
      <c r="BG182" s="48">
        <f>293.442/3.6</f>
        <v>81.51166666666667</v>
      </c>
      <c r="BH182" s="40"/>
      <c r="BI182" s="37"/>
      <c r="BJ182" s="25"/>
      <c r="BK182" s="51"/>
    </row>
    <row r="183" spans="1:63" s="28" customFormat="1" ht="30" customHeight="1" x14ac:dyDescent="0.3">
      <c r="A183" s="37" t="str">
        <f t="shared" si="19"/>
        <v>0107  방  수  공  사</v>
      </c>
      <c r="B183" s="37" t="s">
        <v>3517</v>
      </c>
      <c r="C183" s="37" t="s">
        <v>3524</v>
      </c>
      <c r="D183" s="37"/>
      <c r="E183" s="37" t="s">
        <v>3588</v>
      </c>
      <c r="F183" s="67" t="s">
        <v>3502</v>
      </c>
      <c r="G183" s="67"/>
      <c r="H183" s="30"/>
      <c r="I183" s="31" t="s">
        <v>359</v>
      </c>
      <c r="J183" s="31" t="s">
        <v>360</v>
      </c>
      <c r="K183" s="31" t="s">
        <v>69</v>
      </c>
      <c r="L183" s="32">
        <f>+L174</f>
        <v>1088</v>
      </c>
      <c r="M183" s="33">
        <f>TRUNC(일위대가목록!E67,0)</f>
        <v>0</v>
      </c>
      <c r="N183" s="33">
        <f t="shared" si="25"/>
        <v>0</v>
      </c>
      <c r="O183" s="33">
        <f>TRUNC(일위대가목록!F67,0)</f>
        <v>11489</v>
      </c>
      <c r="P183" s="33">
        <f t="shared" si="26"/>
        <v>12500032</v>
      </c>
      <c r="Q183" s="33">
        <f>TRUNC(일위대가목록!G67,0)</f>
        <v>185</v>
      </c>
      <c r="R183" s="33">
        <f t="shared" si="27"/>
        <v>201280</v>
      </c>
      <c r="S183" s="33">
        <f t="shared" si="28"/>
        <v>11674</v>
      </c>
      <c r="T183" s="33">
        <f t="shared" si="29"/>
        <v>12701312</v>
      </c>
      <c r="U183" s="31"/>
      <c r="V183" s="34" t="s">
        <v>361</v>
      </c>
      <c r="W183" s="34" t="s">
        <v>52</v>
      </c>
      <c r="X183" s="34" t="s">
        <v>52</v>
      </c>
      <c r="Y183" s="34" t="s">
        <v>319</v>
      </c>
      <c r="Z183" s="34" t="s">
        <v>60</v>
      </c>
      <c r="AA183" s="34" t="s">
        <v>61</v>
      </c>
      <c r="AB183" s="34" t="s">
        <v>61</v>
      </c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4" t="s">
        <v>52</v>
      </c>
      <c r="BA183" s="34" t="s">
        <v>52</v>
      </c>
      <c r="BB183" s="35"/>
      <c r="BC183" s="34" t="s">
        <v>362</v>
      </c>
      <c r="BD183" s="35">
        <v>116</v>
      </c>
      <c r="BF183" s="40"/>
      <c r="BG183" s="48"/>
      <c r="BH183" s="40">
        <f>+BH174</f>
        <v>471.67</v>
      </c>
      <c r="BI183" s="37"/>
      <c r="BJ183" s="25"/>
      <c r="BK183" s="51">
        <f>+BK174</f>
        <v>626.62800000000004</v>
      </c>
    </row>
    <row r="184" spans="1:63" s="28" customFormat="1" ht="30" customHeight="1" x14ac:dyDescent="0.3">
      <c r="A184" s="37" t="str">
        <f t="shared" si="19"/>
        <v>0107  방  수  공  사</v>
      </c>
      <c r="B184" s="37" t="s">
        <v>3516</v>
      </c>
      <c r="C184" s="37" t="s">
        <v>3525</v>
      </c>
      <c r="D184" s="37" t="s">
        <v>3572</v>
      </c>
      <c r="E184" s="37" t="s">
        <v>3587</v>
      </c>
      <c r="F184" s="67" t="s">
        <v>3502</v>
      </c>
      <c r="G184" s="67"/>
      <c r="H184" s="30"/>
      <c r="I184" s="31" t="s">
        <v>363</v>
      </c>
      <c r="J184" s="31" t="s">
        <v>364</v>
      </c>
      <c r="K184" s="31" t="s">
        <v>69</v>
      </c>
      <c r="L184" s="32">
        <f>+L172+L175</f>
        <v>1376</v>
      </c>
      <c r="M184" s="33">
        <f>TRUNC(일위대가목록!E68,0)</f>
        <v>0</v>
      </c>
      <c r="N184" s="33">
        <f t="shared" si="25"/>
        <v>0</v>
      </c>
      <c r="O184" s="33">
        <f>TRUNC(일위대가목록!F68,0)</f>
        <v>14108</v>
      </c>
      <c r="P184" s="33">
        <f t="shared" si="26"/>
        <v>19412608</v>
      </c>
      <c r="Q184" s="33">
        <f>TRUNC(일위대가목록!G68,0)</f>
        <v>249</v>
      </c>
      <c r="R184" s="33">
        <f t="shared" si="27"/>
        <v>342624</v>
      </c>
      <c r="S184" s="33">
        <f t="shared" si="28"/>
        <v>14357</v>
      </c>
      <c r="T184" s="33">
        <f t="shared" si="29"/>
        <v>19755232</v>
      </c>
      <c r="U184" s="31"/>
      <c r="V184" s="34" t="s">
        <v>365</v>
      </c>
      <c r="W184" s="34" t="s">
        <v>52</v>
      </c>
      <c r="X184" s="34" t="s">
        <v>52</v>
      </c>
      <c r="Y184" s="34" t="s">
        <v>319</v>
      </c>
      <c r="Z184" s="34" t="s">
        <v>60</v>
      </c>
      <c r="AA184" s="34" t="s">
        <v>61</v>
      </c>
      <c r="AB184" s="34" t="s">
        <v>61</v>
      </c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4" t="s">
        <v>52</v>
      </c>
      <c r="BA184" s="34" t="s">
        <v>52</v>
      </c>
      <c r="BB184" s="35"/>
      <c r="BC184" s="34" t="s">
        <v>366</v>
      </c>
      <c r="BD184" s="35">
        <v>117</v>
      </c>
      <c r="BF184" s="40">
        <f>+BF172</f>
        <v>117.22125</v>
      </c>
      <c r="BG184" s="49">
        <f>+BG172</f>
        <v>111.82361111111111</v>
      </c>
      <c r="BH184" s="40">
        <f>+BH175</f>
        <v>303.96499999999997</v>
      </c>
      <c r="BI184" s="37"/>
      <c r="BJ184" s="25"/>
      <c r="BK184" s="51">
        <f>+BK175</f>
        <v>1022.3600000000001</v>
      </c>
    </row>
    <row r="185" spans="1:63" s="28" customFormat="1" ht="30" customHeight="1" x14ac:dyDescent="0.3">
      <c r="A185" s="37" t="str">
        <f t="shared" si="19"/>
        <v>0107  방  수  공  사</v>
      </c>
      <c r="B185" s="37" t="s">
        <v>3521</v>
      </c>
      <c r="C185" s="37" t="s">
        <v>3528</v>
      </c>
      <c r="D185" s="37" t="s">
        <v>3572</v>
      </c>
      <c r="E185" s="37" t="s">
        <v>3587</v>
      </c>
      <c r="F185" s="67" t="s">
        <v>3553</v>
      </c>
      <c r="G185" s="67"/>
      <c r="H185" s="30"/>
      <c r="I185" s="31" t="s">
        <v>367</v>
      </c>
      <c r="J185" s="31" t="s">
        <v>368</v>
      </c>
      <c r="K185" s="31" t="s">
        <v>69</v>
      </c>
      <c r="L185" s="32">
        <f>ROUNDUP((BF185*개요!$F$26 +공종별내역서!BG185*개요!$F$27 +공종별내역서!BH185*개요!$F$28 +공종별내역서!BI185*개요!$F$29 +공종별내역서!BJ185*개요!$F$30+BK185*개요!$F$31)*개요!$D$12/개요!$C$12,0)</f>
        <v>22</v>
      </c>
      <c r="M185" s="33">
        <f>TRUNC(일위대가목록!E69,0)</f>
        <v>0</v>
      </c>
      <c r="N185" s="33">
        <f t="shared" si="25"/>
        <v>0</v>
      </c>
      <c r="O185" s="33">
        <f>TRUNC(일위대가목록!F69,0)</f>
        <v>13832</v>
      </c>
      <c r="P185" s="33">
        <f t="shared" si="26"/>
        <v>304304</v>
      </c>
      <c r="Q185" s="33">
        <f>TRUNC(일위대가목록!G69,0)</f>
        <v>249</v>
      </c>
      <c r="R185" s="33">
        <f t="shared" si="27"/>
        <v>5478</v>
      </c>
      <c r="S185" s="33">
        <f t="shared" si="28"/>
        <v>14081</v>
      </c>
      <c r="T185" s="33">
        <f t="shared" si="29"/>
        <v>309782</v>
      </c>
      <c r="U185" s="31"/>
      <c r="V185" s="34" t="s">
        <v>369</v>
      </c>
      <c r="W185" s="34" t="s">
        <v>52</v>
      </c>
      <c r="X185" s="34" t="s">
        <v>52</v>
      </c>
      <c r="Y185" s="34" t="s">
        <v>319</v>
      </c>
      <c r="Z185" s="34" t="s">
        <v>60</v>
      </c>
      <c r="AA185" s="34" t="s">
        <v>61</v>
      </c>
      <c r="AB185" s="34" t="s">
        <v>61</v>
      </c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4" t="s">
        <v>52</v>
      </c>
      <c r="BA185" s="34" t="s">
        <v>52</v>
      </c>
      <c r="BB185" s="35"/>
      <c r="BC185" s="34" t="s">
        <v>370</v>
      </c>
      <c r="BD185" s="35">
        <v>118</v>
      </c>
      <c r="BF185" s="40"/>
      <c r="BG185" s="48">
        <v>21.414999999999999</v>
      </c>
      <c r="BH185" s="40"/>
      <c r="BI185" s="37"/>
      <c r="BJ185" s="25"/>
      <c r="BK185" s="51"/>
    </row>
    <row r="186" spans="1:63" s="28" customFormat="1" ht="30" customHeight="1" x14ac:dyDescent="0.3">
      <c r="A186" s="37" t="str">
        <f t="shared" si="19"/>
        <v>0107  방  수  공  사</v>
      </c>
      <c r="B186" s="37" t="s">
        <v>3520</v>
      </c>
      <c r="C186" s="37" t="s">
        <v>3527</v>
      </c>
      <c r="D186" s="37"/>
      <c r="E186" s="37"/>
      <c r="F186" s="67" t="s">
        <v>3553</v>
      </c>
      <c r="G186" s="67"/>
      <c r="H186" s="30"/>
      <c r="I186" s="31" t="s">
        <v>371</v>
      </c>
      <c r="J186" s="31" t="s">
        <v>372</v>
      </c>
      <c r="K186" s="31" t="s">
        <v>58</v>
      </c>
      <c r="L186" s="32">
        <f>ROUNDUP((BF186*개요!$F$26 +공종별내역서!BG186*개요!$F$27 +공종별내역서!BH186*개요!$F$28 +공종별내역서!BI186*개요!$F$29 +공종별내역서!BJ186*개요!$F$30+BK186*개요!$F$31)*개요!$D$12/개요!$C$12,0)</f>
        <v>5988</v>
      </c>
      <c r="M186" s="33">
        <f>TRUNC(일위대가목록!E70,0)</f>
        <v>565</v>
      </c>
      <c r="N186" s="33">
        <f t="shared" si="25"/>
        <v>3383220</v>
      </c>
      <c r="O186" s="33">
        <f>TRUNC(일위대가목록!F70,0)</f>
        <v>4542</v>
      </c>
      <c r="P186" s="33">
        <f t="shared" si="26"/>
        <v>27197496</v>
      </c>
      <c r="Q186" s="33">
        <f>TRUNC(일위대가목록!G70,0)</f>
        <v>0</v>
      </c>
      <c r="R186" s="33">
        <f t="shared" si="27"/>
        <v>0</v>
      </c>
      <c r="S186" s="33">
        <f t="shared" si="28"/>
        <v>5107</v>
      </c>
      <c r="T186" s="33">
        <f t="shared" si="29"/>
        <v>30580716</v>
      </c>
      <c r="U186" s="31"/>
      <c r="V186" s="34" t="s">
        <v>373</v>
      </c>
      <c r="W186" s="34" t="s">
        <v>52</v>
      </c>
      <c r="X186" s="34" t="s">
        <v>52</v>
      </c>
      <c r="Y186" s="34" t="s">
        <v>319</v>
      </c>
      <c r="Z186" s="34" t="s">
        <v>60</v>
      </c>
      <c r="AA186" s="34" t="s">
        <v>61</v>
      </c>
      <c r="AB186" s="34" t="s">
        <v>61</v>
      </c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4" t="s">
        <v>52</v>
      </c>
      <c r="BA186" s="34" t="s">
        <v>52</v>
      </c>
      <c r="BB186" s="35"/>
      <c r="BC186" s="34" t="s">
        <v>374</v>
      </c>
      <c r="BD186" s="35">
        <v>119</v>
      </c>
      <c r="BF186" s="40">
        <v>139.88</v>
      </c>
      <c r="BG186" s="39">
        <v>169.68</v>
      </c>
      <c r="BH186" s="40">
        <v>798.08</v>
      </c>
      <c r="BI186" s="37">
        <v>633.76</v>
      </c>
      <c r="BJ186" s="25">
        <v>717.47329999999999</v>
      </c>
      <c r="BK186" s="41"/>
    </row>
    <row r="187" spans="1:63" ht="30" customHeight="1" x14ac:dyDescent="0.3">
      <c r="A187" s="26" t="str">
        <f t="shared" si="19"/>
        <v>0107  방  수  공  사</v>
      </c>
      <c r="B187" s="26"/>
      <c r="C187" s="26"/>
      <c r="D187" s="26"/>
      <c r="E187" s="26"/>
      <c r="F187" s="66"/>
      <c r="G187" s="66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BF187" s="38"/>
      <c r="BG187" s="39"/>
      <c r="BH187" s="38"/>
      <c r="BI187" s="26"/>
      <c r="BJ187" s="25"/>
      <c r="BK187" s="44"/>
    </row>
    <row r="188" spans="1:63" ht="30" customHeight="1" x14ac:dyDescent="0.3">
      <c r="A188" s="26" t="str">
        <f t="shared" si="19"/>
        <v>0107  방  수  공  사</v>
      </c>
      <c r="B188" s="26"/>
      <c r="C188" s="26"/>
      <c r="D188" s="26"/>
      <c r="E188" s="26"/>
      <c r="F188" s="66"/>
      <c r="G188" s="66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BF188" s="38"/>
      <c r="BG188" s="39"/>
      <c r="BH188" s="38"/>
      <c r="BI188" s="26"/>
      <c r="BJ188" s="25"/>
      <c r="BK188" s="44"/>
    </row>
    <row r="189" spans="1:63" ht="30" customHeight="1" x14ac:dyDescent="0.3">
      <c r="A189" s="26" t="str">
        <f t="shared" si="19"/>
        <v>0107  방  수  공  사</v>
      </c>
      <c r="B189" s="26"/>
      <c r="C189" s="26"/>
      <c r="D189" s="26"/>
      <c r="E189" s="26"/>
      <c r="F189" s="66"/>
      <c r="G189" s="66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BF189" s="38"/>
      <c r="BG189" s="39"/>
      <c r="BH189" s="38"/>
      <c r="BI189" s="26"/>
      <c r="BJ189" s="25"/>
      <c r="BK189" s="44"/>
    </row>
    <row r="190" spans="1:63" ht="30" customHeight="1" x14ac:dyDescent="0.3">
      <c r="A190" s="26" t="str">
        <f t="shared" si="19"/>
        <v>0107  방  수  공  사</v>
      </c>
      <c r="B190" s="26"/>
      <c r="C190" s="26"/>
      <c r="D190" s="26"/>
      <c r="E190" s="26"/>
      <c r="F190" s="66"/>
      <c r="G190" s="66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BF190" s="38"/>
      <c r="BG190" s="39"/>
      <c r="BH190" s="38"/>
      <c r="BI190" s="26"/>
      <c r="BJ190" s="25"/>
      <c r="BK190" s="44"/>
    </row>
    <row r="191" spans="1:63" ht="30" customHeight="1" x14ac:dyDescent="0.3">
      <c r="A191" s="26" t="str">
        <f t="shared" si="19"/>
        <v>0107  방  수  공  사</v>
      </c>
      <c r="B191" s="26"/>
      <c r="C191" s="26"/>
      <c r="D191" s="26"/>
      <c r="E191" s="26"/>
      <c r="F191" s="66"/>
      <c r="G191" s="66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BF191" s="38"/>
      <c r="BG191" s="39"/>
      <c r="BH191" s="38"/>
      <c r="BI191" s="26"/>
      <c r="BJ191" s="25"/>
      <c r="BK191" s="44"/>
    </row>
    <row r="192" spans="1:63" ht="30" customHeight="1" x14ac:dyDescent="0.3">
      <c r="A192" s="26" t="str">
        <f t="shared" si="19"/>
        <v>0107  방  수  공  사</v>
      </c>
      <c r="B192" s="26"/>
      <c r="C192" s="26"/>
      <c r="D192" s="26"/>
      <c r="E192" s="26"/>
      <c r="F192" s="66"/>
      <c r="G192" s="66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BF192" s="38"/>
      <c r="BG192" s="39"/>
      <c r="BH192" s="38"/>
      <c r="BI192" s="26"/>
      <c r="BJ192" s="25"/>
      <c r="BK192" s="44"/>
    </row>
    <row r="193" spans="1:63" ht="30" customHeight="1" x14ac:dyDescent="0.3">
      <c r="A193" s="26" t="str">
        <f t="shared" si="19"/>
        <v>0107  방  수  공  사</v>
      </c>
      <c r="B193" s="26"/>
      <c r="C193" s="26"/>
      <c r="D193" s="26"/>
      <c r="E193" s="26"/>
      <c r="F193" s="66"/>
      <c r="G193" s="66"/>
      <c r="I193" s="8" t="s">
        <v>78</v>
      </c>
      <c r="J193" s="9"/>
      <c r="K193" s="9"/>
      <c r="L193" s="9"/>
      <c r="M193" s="9"/>
      <c r="N193" s="11">
        <f>SUM(N171:N192)</f>
        <v>55824509</v>
      </c>
      <c r="O193" s="9"/>
      <c r="P193" s="11">
        <f>SUM(P171:P192)</f>
        <v>199187696</v>
      </c>
      <c r="Q193" s="9"/>
      <c r="R193" s="11">
        <f>SUM(R171:R192)</f>
        <v>549382</v>
      </c>
      <c r="S193" s="9"/>
      <c r="T193" s="11">
        <f>SUM(T171:T192)</f>
        <v>255561587</v>
      </c>
      <c r="U193" s="9"/>
      <c r="V193" t="s">
        <v>79</v>
      </c>
      <c r="BF193" s="38"/>
      <c r="BG193" s="39"/>
      <c r="BH193" s="38"/>
      <c r="BI193" s="26"/>
      <c r="BJ193" s="25"/>
      <c r="BK193" s="44"/>
    </row>
    <row r="194" spans="1:63" ht="30" customHeight="1" x14ac:dyDescent="0.3">
      <c r="A194" s="26" t="str">
        <f>+I194</f>
        <v>0108  지붕및홈통공사</v>
      </c>
      <c r="B194" s="26"/>
      <c r="C194" s="26"/>
      <c r="D194" s="26"/>
      <c r="E194" s="26"/>
      <c r="F194" s="66"/>
      <c r="G194" s="66"/>
      <c r="I194" s="8" t="s">
        <v>375</v>
      </c>
      <c r="J194" s="8" t="s">
        <v>52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3"/>
      <c r="W194" s="3"/>
      <c r="X194" s="3"/>
      <c r="Y194" s="2" t="s">
        <v>376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F194" s="38"/>
      <c r="BG194" s="39"/>
      <c r="BH194" s="38"/>
      <c r="BI194" s="26"/>
      <c r="BJ194" s="25"/>
      <c r="BK194" s="44"/>
    </row>
    <row r="195" spans="1:63" s="28" customFormat="1" ht="30" customHeight="1" x14ac:dyDescent="0.3">
      <c r="A195" s="37" t="str">
        <f t="shared" si="19"/>
        <v>0108  지붕및홈통공사</v>
      </c>
      <c r="B195" s="37" t="s">
        <v>3517</v>
      </c>
      <c r="C195" s="37" t="s">
        <v>3527</v>
      </c>
      <c r="D195" s="37"/>
      <c r="E195" s="37"/>
      <c r="F195" s="67" t="s">
        <v>3553</v>
      </c>
      <c r="G195" s="67"/>
      <c r="H195" s="30"/>
      <c r="I195" s="31" t="s">
        <v>377</v>
      </c>
      <c r="J195" s="31" t="s">
        <v>378</v>
      </c>
      <c r="K195" s="31" t="s">
        <v>379</v>
      </c>
      <c r="L195" s="32">
        <f>ROUNDUP((BF195*개요!$F$26 +공종별내역서!BG195*개요!$F$27 +공종별내역서!BH195*개요!$F$28 +공종별내역서!BI195*개요!$F$29 +공종별내역서!BJ195*개요!$F$30+BK195*개요!$F$31)*개요!$D$12/개요!$C$12,0)</f>
        <v>16</v>
      </c>
      <c r="M195" s="33">
        <f>TRUNC(일위대가목록!E71,0)</f>
        <v>51632</v>
      </c>
      <c r="N195" s="33">
        <f>TRUNC(M195*L195, 0)</f>
        <v>826112</v>
      </c>
      <c r="O195" s="33">
        <f>TRUNC(일위대가목록!F71,0)</f>
        <v>37723</v>
      </c>
      <c r="P195" s="33">
        <f>TRUNC(O195*L195, 0)</f>
        <v>603568</v>
      </c>
      <c r="Q195" s="33">
        <f>TRUNC(일위대가목록!G71,0)</f>
        <v>0</v>
      </c>
      <c r="R195" s="33">
        <f>TRUNC(Q195*L195, 0)</f>
        <v>0</v>
      </c>
      <c r="S195" s="33">
        <f>TRUNC(M195+O195+Q195, 0)</f>
        <v>89355</v>
      </c>
      <c r="T195" s="33">
        <f>TRUNC(N195+P195+R195, 0)</f>
        <v>1429680</v>
      </c>
      <c r="U195" s="31"/>
      <c r="V195" s="34" t="s">
        <v>380</v>
      </c>
      <c r="W195" s="34" t="s">
        <v>52</v>
      </c>
      <c r="X195" s="34" t="s">
        <v>52</v>
      </c>
      <c r="Y195" s="34" t="s">
        <v>376</v>
      </c>
      <c r="Z195" s="34" t="s">
        <v>60</v>
      </c>
      <c r="AA195" s="34" t="s">
        <v>61</v>
      </c>
      <c r="AB195" s="34" t="s">
        <v>61</v>
      </c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4" t="s">
        <v>52</v>
      </c>
      <c r="BA195" s="34" t="s">
        <v>52</v>
      </c>
      <c r="BB195" s="35"/>
      <c r="BC195" s="34" t="s">
        <v>381</v>
      </c>
      <c r="BD195" s="35">
        <v>121</v>
      </c>
      <c r="BF195" s="40"/>
      <c r="BG195" s="39"/>
      <c r="BH195" s="40"/>
      <c r="BI195" s="37"/>
      <c r="BJ195" s="25"/>
      <c r="BK195" s="41">
        <v>16</v>
      </c>
    </row>
    <row r="196" spans="1:63" ht="30" customHeight="1" x14ac:dyDescent="0.3">
      <c r="A196" s="26" t="str">
        <f t="shared" ref="A196:A259" si="30">+A195</f>
        <v>0108  지붕및홈통공사</v>
      </c>
      <c r="B196" s="26"/>
      <c r="C196" s="26"/>
      <c r="D196" s="26"/>
      <c r="E196" s="26"/>
      <c r="F196" s="66"/>
      <c r="G196" s="66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BF196" s="38"/>
      <c r="BG196" s="39"/>
      <c r="BH196" s="38"/>
      <c r="BI196" s="26"/>
      <c r="BJ196" s="25"/>
      <c r="BK196" s="44"/>
    </row>
    <row r="197" spans="1:63" ht="30" customHeight="1" x14ac:dyDescent="0.3">
      <c r="A197" s="26" t="str">
        <f t="shared" si="30"/>
        <v>0108  지붕및홈통공사</v>
      </c>
      <c r="B197" s="26"/>
      <c r="C197" s="26"/>
      <c r="D197" s="26"/>
      <c r="E197" s="26"/>
      <c r="F197" s="66"/>
      <c r="G197" s="66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BF197" s="38"/>
      <c r="BG197" s="39"/>
      <c r="BH197" s="38"/>
      <c r="BI197" s="26"/>
      <c r="BJ197" s="25"/>
      <c r="BK197" s="44"/>
    </row>
    <row r="198" spans="1:63" ht="30" customHeight="1" x14ac:dyDescent="0.3">
      <c r="A198" s="26" t="str">
        <f t="shared" si="30"/>
        <v>0108  지붕및홈통공사</v>
      </c>
      <c r="B198" s="26"/>
      <c r="C198" s="26"/>
      <c r="D198" s="26"/>
      <c r="E198" s="26"/>
      <c r="F198" s="66"/>
      <c r="G198" s="66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BF198" s="38"/>
      <c r="BG198" s="39"/>
      <c r="BH198" s="38"/>
      <c r="BI198" s="26"/>
      <c r="BJ198" s="25"/>
      <c r="BK198" s="44"/>
    </row>
    <row r="199" spans="1:63" ht="30" customHeight="1" x14ac:dyDescent="0.3">
      <c r="A199" s="26" t="str">
        <f t="shared" si="30"/>
        <v>0108  지붕및홈통공사</v>
      </c>
      <c r="B199" s="26"/>
      <c r="C199" s="26"/>
      <c r="D199" s="26"/>
      <c r="E199" s="26"/>
      <c r="F199" s="66"/>
      <c r="G199" s="66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BF199" s="38"/>
      <c r="BG199" s="39"/>
      <c r="BH199" s="38"/>
      <c r="BI199" s="26"/>
      <c r="BJ199" s="25"/>
      <c r="BK199" s="44"/>
    </row>
    <row r="200" spans="1:63" ht="30" customHeight="1" x14ac:dyDescent="0.3">
      <c r="A200" s="26" t="str">
        <f t="shared" si="30"/>
        <v>0108  지붕및홈통공사</v>
      </c>
      <c r="B200" s="26"/>
      <c r="C200" s="26"/>
      <c r="D200" s="26"/>
      <c r="E200" s="26"/>
      <c r="F200" s="66"/>
      <c r="G200" s="66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BF200" s="38"/>
      <c r="BG200" s="39"/>
      <c r="BH200" s="38"/>
      <c r="BI200" s="26"/>
      <c r="BJ200" s="25"/>
      <c r="BK200" s="44"/>
    </row>
    <row r="201" spans="1:63" ht="30" customHeight="1" x14ac:dyDescent="0.3">
      <c r="A201" s="26" t="str">
        <f t="shared" si="30"/>
        <v>0108  지붕및홈통공사</v>
      </c>
      <c r="B201" s="26"/>
      <c r="C201" s="26"/>
      <c r="D201" s="26"/>
      <c r="E201" s="26"/>
      <c r="F201" s="66"/>
      <c r="G201" s="66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BF201" s="38"/>
      <c r="BG201" s="39"/>
      <c r="BH201" s="38"/>
      <c r="BI201" s="26"/>
      <c r="BJ201" s="25"/>
      <c r="BK201" s="44"/>
    </row>
    <row r="202" spans="1:63" ht="30" customHeight="1" x14ac:dyDescent="0.3">
      <c r="A202" s="26" t="str">
        <f t="shared" si="30"/>
        <v>0108  지붕및홈통공사</v>
      </c>
      <c r="B202" s="26"/>
      <c r="C202" s="26"/>
      <c r="D202" s="26"/>
      <c r="E202" s="26"/>
      <c r="F202" s="66"/>
      <c r="G202" s="66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BF202" s="38"/>
      <c r="BG202" s="39"/>
      <c r="BH202" s="38"/>
      <c r="BI202" s="26"/>
      <c r="BJ202" s="25"/>
      <c r="BK202" s="44"/>
    </row>
    <row r="203" spans="1:63" ht="30" customHeight="1" x14ac:dyDescent="0.3">
      <c r="A203" s="26" t="str">
        <f t="shared" si="30"/>
        <v>0108  지붕및홈통공사</v>
      </c>
      <c r="B203" s="26"/>
      <c r="C203" s="26"/>
      <c r="D203" s="26"/>
      <c r="E203" s="26"/>
      <c r="F203" s="66"/>
      <c r="G203" s="66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BF203" s="38"/>
      <c r="BG203" s="39"/>
      <c r="BH203" s="38"/>
      <c r="BI203" s="26"/>
      <c r="BJ203" s="25"/>
      <c r="BK203" s="44"/>
    </row>
    <row r="204" spans="1:63" ht="30" customHeight="1" x14ac:dyDescent="0.3">
      <c r="A204" s="26" t="str">
        <f t="shared" si="30"/>
        <v>0108  지붕및홈통공사</v>
      </c>
      <c r="B204" s="26"/>
      <c r="C204" s="26"/>
      <c r="D204" s="26"/>
      <c r="E204" s="26"/>
      <c r="F204" s="66"/>
      <c r="G204" s="66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BF204" s="38"/>
      <c r="BG204" s="39"/>
      <c r="BH204" s="38"/>
      <c r="BI204" s="26"/>
      <c r="BJ204" s="25"/>
      <c r="BK204" s="44"/>
    </row>
    <row r="205" spans="1:63" ht="30" customHeight="1" x14ac:dyDescent="0.3">
      <c r="A205" s="26" t="str">
        <f t="shared" si="30"/>
        <v>0108  지붕및홈통공사</v>
      </c>
      <c r="B205" s="26"/>
      <c r="C205" s="26"/>
      <c r="D205" s="26"/>
      <c r="E205" s="26"/>
      <c r="F205" s="66"/>
      <c r="G205" s="66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BF205" s="38"/>
      <c r="BG205" s="39"/>
      <c r="BH205" s="38"/>
      <c r="BI205" s="26"/>
      <c r="BJ205" s="25"/>
      <c r="BK205" s="44"/>
    </row>
    <row r="206" spans="1:63" ht="30" customHeight="1" x14ac:dyDescent="0.3">
      <c r="A206" s="26" t="str">
        <f t="shared" si="30"/>
        <v>0108  지붕및홈통공사</v>
      </c>
      <c r="B206" s="26"/>
      <c r="C206" s="26"/>
      <c r="D206" s="26"/>
      <c r="E206" s="26"/>
      <c r="F206" s="66"/>
      <c r="G206" s="66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BF206" s="38"/>
      <c r="BG206" s="39"/>
      <c r="BH206" s="38"/>
      <c r="BI206" s="26"/>
      <c r="BJ206" s="25"/>
      <c r="BK206" s="44"/>
    </row>
    <row r="207" spans="1:63" ht="30" customHeight="1" x14ac:dyDescent="0.3">
      <c r="A207" s="26" t="str">
        <f t="shared" si="30"/>
        <v>0108  지붕및홈통공사</v>
      </c>
      <c r="B207" s="26"/>
      <c r="C207" s="26"/>
      <c r="D207" s="26"/>
      <c r="E207" s="26"/>
      <c r="F207" s="66"/>
      <c r="G207" s="66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BF207" s="38"/>
      <c r="BG207" s="39"/>
      <c r="BH207" s="38"/>
      <c r="BI207" s="26"/>
      <c r="BJ207" s="25"/>
      <c r="BK207" s="44"/>
    </row>
    <row r="208" spans="1:63" ht="30" customHeight="1" x14ac:dyDescent="0.3">
      <c r="A208" s="26" t="str">
        <f t="shared" si="30"/>
        <v>0108  지붕및홈통공사</v>
      </c>
      <c r="B208" s="26"/>
      <c r="C208" s="26"/>
      <c r="D208" s="26"/>
      <c r="E208" s="26"/>
      <c r="F208" s="66"/>
      <c r="G208" s="66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BF208" s="38"/>
      <c r="BG208" s="39"/>
      <c r="BH208" s="38"/>
      <c r="BI208" s="26"/>
      <c r="BJ208" s="25"/>
      <c r="BK208" s="44"/>
    </row>
    <row r="209" spans="1:63" ht="30" customHeight="1" x14ac:dyDescent="0.3">
      <c r="A209" s="26" t="str">
        <f t="shared" si="30"/>
        <v>0108  지붕및홈통공사</v>
      </c>
      <c r="B209" s="26"/>
      <c r="C209" s="26"/>
      <c r="D209" s="26"/>
      <c r="E209" s="26"/>
      <c r="F209" s="66"/>
      <c r="G209" s="66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BF209" s="38"/>
      <c r="BG209" s="39"/>
      <c r="BH209" s="38"/>
      <c r="BI209" s="26"/>
      <c r="BJ209" s="25"/>
      <c r="BK209" s="44"/>
    </row>
    <row r="210" spans="1:63" ht="30" customHeight="1" x14ac:dyDescent="0.3">
      <c r="A210" s="26" t="str">
        <f t="shared" si="30"/>
        <v>0108  지붕및홈통공사</v>
      </c>
      <c r="B210" s="26"/>
      <c r="C210" s="26"/>
      <c r="D210" s="26"/>
      <c r="E210" s="26"/>
      <c r="F210" s="66"/>
      <c r="G210" s="66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BF210" s="38"/>
      <c r="BG210" s="39"/>
      <c r="BH210" s="38"/>
      <c r="BI210" s="26"/>
      <c r="BJ210" s="25"/>
      <c r="BK210" s="44"/>
    </row>
    <row r="211" spans="1:63" ht="30" customHeight="1" x14ac:dyDescent="0.3">
      <c r="A211" s="26" t="str">
        <f t="shared" si="30"/>
        <v>0108  지붕및홈통공사</v>
      </c>
      <c r="B211" s="26"/>
      <c r="C211" s="26"/>
      <c r="D211" s="26"/>
      <c r="E211" s="26"/>
      <c r="F211" s="66"/>
      <c r="G211" s="66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BF211" s="38"/>
      <c r="BG211" s="39"/>
      <c r="BH211" s="38"/>
      <c r="BI211" s="26"/>
      <c r="BJ211" s="25"/>
      <c r="BK211" s="44"/>
    </row>
    <row r="212" spans="1:63" ht="30" customHeight="1" x14ac:dyDescent="0.3">
      <c r="A212" s="26" t="str">
        <f t="shared" si="30"/>
        <v>0108  지붕및홈통공사</v>
      </c>
      <c r="B212" s="26"/>
      <c r="C212" s="26"/>
      <c r="D212" s="26"/>
      <c r="E212" s="26"/>
      <c r="F212" s="66"/>
      <c r="G212" s="66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BF212" s="38"/>
      <c r="BG212" s="39"/>
      <c r="BH212" s="38"/>
      <c r="BI212" s="26"/>
      <c r="BJ212" s="25"/>
      <c r="BK212" s="44"/>
    </row>
    <row r="213" spans="1:63" ht="30" customHeight="1" x14ac:dyDescent="0.3">
      <c r="A213" s="26" t="str">
        <f t="shared" si="30"/>
        <v>0108  지붕및홈통공사</v>
      </c>
      <c r="B213" s="26"/>
      <c r="C213" s="26"/>
      <c r="D213" s="26"/>
      <c r="E213" s="26"/>
      <c r="F213" s="66"/>
      <c r="G213" s="66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BF213" s="38"/>
      <c r="BG213" s="39"/>
      <c r="BH213" s="38"/>
      <c r="BI213" s="26"/>
      <c r="BJ213" s="25"/>
      <c r="BK213" s="44"/>
    </row>
    <row r="214" spans="1:63" ht="30" customHeight="1" x14ac:dyDescent="0.3">
      <c r="A214" s="26" t="str">
        <f t="shared" si="30"/>
        <v>0108  지붕및홈통공사</v>
      </c>
      <c r="B214" s="26"/>
      <c r="C214" s="26"/>
      <c r="D214" s="26"/>
      <c r="E214" s="26"/>
      <c r="F214" s="66"/>
      <c r="G214" s="66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BF214" s="38"/>
      <c r="BG214" s="39"/>
      <c r="BH214" s="38"/>
      <c r="BI214" s="26"/>
      <c r="BJ214" s="25"/>
      <c r="BK214" s="44"/>
    </row>
    <row r="215" spans="1:63" ht="30" customHeight="1" x14ac:dyDescent="0.3">
      <c r="A215" s="26" t="str">
        <f t="shared" si="30"/>
        <v>0108  지붕및홈통공사</v>
      </c>
      <c r="B215" s="26"/>
      <c r="C215" s="26"/>
      <c r="D215" s="26"/>
      <c r="E215" s="26"/>
      <c r="F215" s="66"/>
      <c r="G215" s="66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BF215" s="38"/>
      <c r="BG215" s="39"/>
      <c r="BH215" s="38"/>
      <c r="BI215" s="26"/>
      <c r="BJ215" s="25"/>
      <c r="BK215" s="44"/>
    </row>
    <row r="216" spans="1:63" ht="30" customHeight="1" x14ac:dyDescent="0.3">
      <c r="A216" s="26" t="str">
        <f t="shared" si="30"/>
        <v>0108  지붕및홈통공사</v>
      </c>
      <c r="B216" s="26"/>
      <c r="C216" s="26"/>
      <c r="D216" s="26"/>
      <c r="E216" s="26"/>
      <c r="F216" s="66"/>
      <c r="G216" s="66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BF216" s="38"/>
      <c r="BG216" s="39"/>
      <c r="BH216" s="38"/>
      <c r="BI216" s="26"/>
      <c r="BJ216" s="25"/>
      <c r="BK216" s="44"/>
    </row>
    <row r="217" spans="1:63" ht="30" customHeight="1" x14ac:dyDescent="0.3">
      <c r="A217" s="26" t="str">
        <f t="shared" si="30"/>
        <v>0108  지붕및홈통공사</v>
      </c>
      <c r="B217" s="26"/>
      <c r="C217" s="26"/>
      <c r="D217" s="26"/>
      <c r="E217" s="26"/>
      <c r="F217" s="66"/>
      <c r="G217" s="66"/>
      <c r="I217" s="8" t="s">
        <v>78</v>
      </c>
      <c r="J217" s="9"/>
      <c r="K217" s="9"/>
      <c r="L217" s="9"/>
      <c r="M217" s="9"/>
      <c r="N217" s="11">
        <f>SUM(N195:N216)</f>
        <v>826112</v>
      </c>
      <c r="O217" s="9"/>
      <c r="P217" s="11">
        <f>SUM(P195:P216)</f>
        <v>603568</v>
      </c>
      <c r="Q217" s="9"/>
      <c r="R217" s="11">
        <f>SUM(R195:R216)</f>
        <v>0</v>
      </c>
      <c r="S217" s="9"/>
      <c r="T217" s="11">
        <f>SUM(T195:T216)</f>
        <v>1429680</v>
      </c>
      <c r="U217" s="9"/>
      <c r="V217" t="s">
        <v>79</v>
      </c>
      <c r="BF217" s="38"/>
      <c r="BG217" s="39"/>
      <c r="BH217" s="38"/>
      <c r="BI217" s="26"/>
      <c r="BJ217" s="25"/>
      <c r="BK217" s="44"/>
    </row>
    <row r="218" spans="1:63" ht="30" customHeight="1" x14ac:dyDescent="0.3">
      <c r="A218" s="26" t="str">
        <f>+I218</f>
        <v>0109  금  속  공  사</v>
      </c>
      <c r="B218" s="26"/>
      <c r="C218" s="26"/>
      <c r="D218" s="26"/>
      <c r="E218" s="26"/>
      <c r="F218" s="66"/>
      <c r="G218" s="66"/>
      <c r="I218" s="8" t="s">
        <v>382</v>
      </c>
      <c r="J218" s="8" t="s">
        <v>52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3"/>
      <c r="W218" s="3"/>
      <c r="X218" s="3"/>
      <c r="Y218" s="2" t="s">
        <v>383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F218" s="38"/>
      <c r="BG218" s="39"/>
      <c r="BH218" s="38"/>
      <c r="BI218" s="26"/>
      <c r="BJ218" s="25"/>
      <c r="BK218" s="44"/>
    </row>
    <row r="219" spans="1:63" s="28" customFormat="1" ht="30" customHeight="1" x14ac:dyDescent="0.3">
      <c r="A219" s="37" t="str">
        <f t="shared" si="30"/>
        <v>0109  금  속  공  사</v>
      </c>
      <c r="B219" s="37" t="s">
        <v>3521</v>
      </c>
      <c r="C219" s="37" t="s">
        <v>3524</v>
      </c>
      <c r="D219" s="37"/>
      <c r="E219" s="37"/>
      <c r="F219" s="67" t="s">
        <v>3484</v>
      </c>
      <c r="G219" s="67"/>
      <c r="H219" s="30"/>
      <c r="I219" s="31" t="s">
        <v>384</v>
      </c>
      <c r="J219" s="31" t="s">
        <v>385</v>
      </c>
      <c r="K219" s="31" t="s">
        <v>69</v>
      </c>
      <c r="L219" s="32">
        <f>ROUNDUP((BF219*개요!$F$26 +공종별내역서!BG219*개요!$F$27 +공종별내역서!BH219*개요!$F$28 +공종별내역서!BI219*개요!$F$29 +공종별내역서!BJ219*개요!$F$30+BK219*개요!$F$31)*개요!$D$12/개요!$C$12,0)</f>
        <v>2734</v>
      </c>
      <c r="M219" s="33">
        <f>TRUNC(일위대가목록!E72,0)</f>
        <v>2270</v>
      </c>
      <c r="N219" s="33">
        <f t="shared" ref="N219:N226" si="31">TRUNC(M219*L219, 0)</f>
        <v>6206180</v>
      </c>
      <c r="O219" s="33">
        <f>TRUNC(일위대가목록!F72,0)</f>
        <v>1007</v>
      </c>
      <c r="P219" s="33">
        <f t="shared" ref="P219:P226" si="32">TRUNC(O219*L219, 0)</f>
        <v>2753138</v>
      </c>
      <c r="Q219" s="33">
        <f>TRUNC(일위대가목록!G72,0)</f>
        <v>0</v>
      </c>
      <c r="R219" s="33">
        <f t="shared" ref="R219:R226" si="33">TRUNC(Q219*L219, 0)</f>
        <v>0</v>
      </c>
      <c r="S219" s="33">
        <f t="shared" ref="S219:T226" si="34">TRUNC(M219+O219+Q219, 0)</f>
        <v>3277</v>
      </c>
      <c r="T219" s="33">
        <f t="shared" si="34"/>
        <v>8959318</v>
      </c>
      <c r="U219" s="31"/>
      <c r="V219" s="34" t="s">
        <v>386</v>
      </c>
      <c r="W219" s="34" t="s">
        <v>52</v>
      </c>
      <c r="X219" s="34" t="s">
        <v>52</v>
      </c>
      <c r="Y219" s="34" t="s">
        <v>383</v>
      </c>
      <c r="Z219" s="34" t="s">
        <v>60</v>
      </c>
      <c r="AA219" s="34" t="s">
        <v>61</v>
      </c>
      <c r="AB219" s="34" t="s">
        <v>61</v>
      </c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4" t="s">
        <v>52</v>
      </c>
      <c r="BA219" s="34" t="s">
        <v>52</v>
      </c>
      <c r="BB219" s="35"/>
      <c r="BC219" s="34" t="s">
        <v>387</v>
      </c>
      <c r="BD219" s="35">
        <v>123</v>
      </c>
      <c r="BF219" s="40">
        <v>891.98699999999997</v>
      </c>
      <c r="BG219" s="39">
        <v>769.875</v>
      </c>
      <c r="BH219" s="40">
        <v>471.67</v>
      </c>
      <c r="BI219" s="37"/>
      <c r="BJ219" s="25"/>
      <c r="BK219" s="41">
        <v>626.62800000000004</v>
      </c>
    </row>
    <row r="220" spans="1:63" s="28" customFormat="1" ht="30" customHeight="1" x14ac:dyDescent="0.3">
      <c r="A220" s="37" t="str">
        <f t="shared" si="30"/>
        <v>0109  금  속  공  사</v>
      </c>
      <c r="B220" s="37" t="s">
        <v>3516</v>
      </c>
      <c r="C220" s="37" t="s">
        <v>3527</v>
      </c>
      <c r="D220" s="37"/>
      <c r="E220" s="37"/>
      <c r="F220" s="67" t="s">
        <v>3484</v>
      </c>
      <c r="G220" s="67"/>
      <c r="H220" s="30"/>
      <c r="I220" s="31" t="s">
        <v>388</v>
      </c>
      <c r="J220" s="31" t="s">
        <v>389</v>
      </c>
      <c r="K220" s="31" t="s">
        <v>58</v>
      </c>
      <c r="L220" s="32">
        <f>ROUNDUP((BF220*개요!$F$26 +공종별내역서!BG220*개요!$F$27 +공종별내역서!BH220*개요!$F$28 +공종별내역서!BI220*개요!$F$29 +공종별내역서!BJ220*개요!$F$30+BK220*개요!$F$31)*개요!$D$12/개요!$C$12,0)</f>
        <v>12</v>
      </c>
      <c r="M220" s="33">
        <f>TRUNC(일위대가목록!E73,0)</f>
        <v>45404</v>
      </c>
      <c r="N220" s="33">
        <f t="shared" si="31"/>
        <v>544848</v>
      </c>
      <c r="O220" s="33">
        <f>TRUNC(일위대가목록!F73,0)</f>
        <v>62727</v>
      </c>
      <c r="P220" s="33">
        <f t="shared" si="32"/>
        <v>752724</v>
      </c>
      <c r="Q220" s="33">
        <f>TRUNC(일위대가목록!G73,0)</f>
        <v>1951</v>
      </c>
      <c r="R220" s="33">
        <f t="shared" si="33"/>
        <v>23412</v>
      </c>
      <c r="S220" s="33">
        <f t="shared" si="34"/>
        <v>110082</v>
      </c>
      <c r="T220" s="33">
        <f t="shared" si="34"/>
        <v>1320984</v>
      </c>
      <c r="U220" s="31"/>
      <c r="V220" s="34" t="s">
        <v>390</v>
      </c>
      <c r="W220" s="34" t="s">
        <v>52</v>
      </c>
      <c r="X220" s="34" t="s">
        <v>52</v>
      </c>
      <c r="Y220" s="34" t="s">
        <v>383</v>
      </c>
      <c r="Z220" s="34" t="s">
        <v>60</v>
      </c>
      <c r="AA220" s="34" t="s">
        <v>61</v>
      </c>
      <c r="AB220" s="34" t="s">
        <v>61</v>
      </c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4" t="s">
        <v>52</v>
      </c>
      <c r="BA220" s="34" t="s">
        <v>52</v>
      </c>
      <c r="BB220" s="35"/>
      <c r="BC220" s="34" t="s">
        <v>391</v>
      </c>
      <c r="BD220" s="35">
        <v>124</v>
      </c>
      <c r="BF220" s="40">
        <v>7.9080000000000004</v>
      </c>
      <c r="BG220" s="39">
        <v>4.0999999999999996</v>
      </c>
      <c r="BH220" s="40"/>
      <c r="BI220" s="37"/>
      <c r="BJ220" s="25"/>
      <c r="BK220" s="41"/>
    </row>
    <row r="221" spans="1:63" s="28" customFormat="1" ht="30" customHeight="1" x14ac:dyDescent="0.3">
      <c r="A221" s="37" t="str">
        <f t="shared" si="30"/>
        <v>0109  금  속  공  사</v>
      </c>
      <c r="B221" s="37" t="s">
        <v>3516</v>
      </c>
      <c r="C221" s="37" t="s">
        <v>3527</v>
      </c>
      <c r="D221" s="37"/>
      <c r="E221" s="37"/>
      <c r="F221" s="67" t="s">
        <v>3484</v>
      </c>
      <c r="G221" s="67"/>
      <c r="H221" s="30"/>
      <c r="I221" s="31" t="s">
        <v>392</v>
      </c>
      <c r="J221" s="31" t="s">
        <v>393</v>
      </c>
      <c r="K221" s="31" t="s">
        <v>58</v>
      </c>
      <c r="L221" s="32">
        <f>ROUNDUP((BF221*개요!$F$26 +공종별내역서!BG221*개요!$F$27 +공종별내역서!BH221*개요!$F$28 +공종별내역서!BI221*개요!$F$29 +공종별내역서!BJ221*개요!$F$30+BK221*개요!$F$31)*개요!$D$12/개요!$C$12,0)</f>
        <v>236</v>
      </c>
      <c r="M221" s="33">
        <f>TRUNC(일위대가목록!E74,0)</f>
        <v>1280</v>
      </c>
      <c r="N221" s="33">
        <f t="shared" si="31"/>
        <v>302080</v>
      </c>
      <c r="O221" s="33">
        <f>TRUNC(일위대가목록!F74,0)</f>
        <v>9850</v>
      </c>
      <c r="P221" s="33">
        <f t="shared" si="32"/>
        <v>2324600</v>
      </c>
      <c r="Q221" s="33">
        <f>TRUNC(일위대가목록!G74,0)</f>
        <v>311</v>
      </c>
      <c r="R221" s="33">
        <f t="shared" si="33"/>
        <v>73396</v>
      </c>
      <c r="S221" s="33">
        <f t="shared" si="34"/>
        <v>11441</v>
      </c>
      <c r="T221" s="33">
        <f t="shared" si="34"/>
        <v>2700076</v>
      </c>
      <c r="U221" s="31"/>
      <c r="V221" s="34" t="s">
        <v>394</v>
      </c>
      <c r="W221" s="34" t="s">
        <v>52</v>
      </c>
      <c r="X221" s="34" t="s">
        <v>52</v>
      </c>
      <c r="Y221" s="34" t="s">
        <v>383</v>
      </c>
      <c r="Z221" s="34" t="s">
        <v>60</v>
      </c>
      <c r="AA221" s="34" t="s">
        <v>61</v>
      </c>
      <c r="AB221" s="34" t="s">
        <v>61</v>
      </c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4" t="s">
        <v>52</v>
      </c>
      <c r="BA221" s="34" t="s">
        <v>52</v>
      </c>
      <c r="BB221" s="35"/>
      <c r="BC221" s="34" t="s">
        <v>395</v>
      </c>
      <c r="BD221" s="35">
        <v>125</v>
      </c>
      <c r="BF221" s="40">
        <f>30.15+29.3+30.15+29.3</f>
        <v>118.89999999999999</v>
      </c>
      <c r="BG221" s="39">
        <v>118.9</v>
      </c>
      <c r="BH221" s="40"/>
      <c r="BI221" s="37"/>
      <c r="BJ221" s="25"/>
      <c r="BK221" s="41"/>
    </row>
    <row r="222" spans="1:63" s="28" customFormat="1" ht="30" customHeight="1" x14ac:dyDescent="0.3">
      <c r="A222" s="37" t="str">
        <f t="shared" si="30"/>
        <v>0109  금  속  공  사</v>
      </c>
      <c r="B222" s="37" t="s">
        <v>3516</v>
      </c>
      <c r="C222" s="37" t="s">
        <v>3527</v>
      </c>
      <c r="D222" s="37"/>
      <c r="E222" s="37"/>
      <c r="F222" s="67" t="s">
        <v>3484</v>
      </c>
      <c r="G222" s="67"/>
      <c r="H222" s="30"/>
      <c r="I222" s="31" t="s">
        <v>396</v>
      </c>
      <c r="J222" s="31" t="s">
        <v>397</v>
      </c>
      <c r="K222" s="31" t="s">
        <v>58</v>
      </c>
      <c r="L222" s="32">
        <f>ROUNDUP((BF222*개요!$F$26 +공종별내역서!BG222*개요!$F$27 +공종별내역서!BH222*개요!$F$28 +공종별내역서!BI222*개요!$F$29 +공종별내역서!BJ222*개요!$F$30+BK222*개요!$F$31)*개요!$D$12/개요!$C$12,0)</f>
        <v>91</v>
      </c>
      <c r="M222" s="33">
        <f>TRUNC(일위대가목록!E75,0)</f>
        <v>18311</v>
      </c>
      <c r="N222" s="33">
        <f t="shared" si="31"/>
        <v>1666301</v>
      </c>
      <c r="O222" s="33">
        <f>TRUNC(일위대가목록!F75,0)</f>
        <v>26553</v>
      </c>
      <c r="P222" s="33">
        <f t="shared" si="32"/>
        <v>2416323</v>
      </c>
      <c r="Q222" s="33">
        <f>TRUNC(일위대가목록!G75,0)</f>
        <v>533</v>
      </c>
      <c r="R222" s="33">
        <f t="shared" si="33"/>
        <v>48503</v>
      </c>
      <c r="S222" s="33">
        <f t="shared" si="34"/>
        <v>45397</v>
      </c>
      <c r="T222" s="33">
        <f t="shared" si="34"/>
        <v>4131127</v>
      </c>
      <c r="U222" s="31"/>
      <c r="V222" s="34" t="s">
        <v>398</v>
      </c>
      <c r="W222" s="34" t="s">
        <v>52</v>
      </c>
      <c r="X222" s="34" t="s">
        <v>52</v>
      </c>
      <c r="Y222" s="34" t="s">
        <v>383</v>
      </c>
      <c r="Z222" s="34" t="s">
        <v>60</v>
      </c>
      <c r="AA222" s="34" t="s">
        <v>61</v>
      </c>
      <c r="AB222" s="34" t="s">
        <v>61</v>
      </c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4" t="s">
        <v>52</v>
      </c>
      <c r="BA222" s="34" t="s">
        <v>52</v>
      </c>
      <c r="BB222" s="35"/>
      <c r="BC222" s="34" t="s">
        <v>399</v>
      </c>
      <c r="BD222" s="35">
        <v>126</v>
      </c>
      <c r="BF222" s="40">
        <v>6.8760000000000003</v>
      </c>
      <c r="BG222" s="39">
        <v>7.6</v>
      </c>
      <c r="BH222" s="40">
        <v>12.624000000000001</v>
      </c>
      <c r="BI222" s="37">
        <v>9.2639999999999993</v>
      </c>
      <c r="BJ222" s="25">
        <v>8.9280000000000008</v>
      </c>
      <c r="BK222" s="41">
        <v>1.135</v>
      </c>
    </row>
    <row r="223" spans="1:63" s="28" customFormat="1" ht="30" customHeight="1" x14ac:dyDescent="0.3">
      <c r="A223" s="37" t="str">
        <f t="shared" si="30"/>
        <v>0109  금  속  공  사</v>
      </c>
      <c r="B223" s="37" t="s">
        <v>3517</v>
      </c>
      <c r="C223" s="37" t="s">
        <v>3527</v>
      </c>
      <c r="D223" s="37"/>
      <c r="E223" s="37"/>
      <c r="F223" s="67" t="s">
        <v>3484</v>
      </c>
      <c r="G223" s="67"/>
      <c r="H223" s="30"/>
      <c r="I223" s="31" t="s">
        <v>400</v>
      </c>
      <c r="J223" s="31" t="s">
        <v>401</v>
      </c>
      <c r="K223" s="31" t="s">
        <v>58</v>
      </c>
      <c r="L223" s="32">
        <f>ROUNDUP((BF223*개요!$F$26 +공종별내역서!BG223*개요!$F$27 +공종별내역서!BH223*개요!$F$28 +공종별내역서!BI223*개요!$F$29 +공종별내역서!BJ223*개요!$F$30+BK223*개요!$F$31)*개요!$D$12/개요!$C$12,0)</f>
        <v>38</v>
      </c>
      <c r="M223" s="33">
        <f>TRUNC(일위대가목록!E76,0)</f>
        <v>5638</v>
      </c>
      <c r="N223" s="33">
        <f t="shared" si="31"/>
        <v>214244</v>
      </c>
      <c r="O223" s="33">
        <f>TRUNC(일위대가목록!F76,0)</f>
        <v>28521</v>
      </c>
      <c r="P223" s="33">
        <f t="shared" si="32"/>
        <v>1083798</v>
      </c>
      <c r="Q223" s="33">
        <f>TRUNC(일위대가목록!G76,0)</f>
        <v>453</v>
      </c>
      <c r="R223" s="33">
        <f t="shared" si="33"/>
        <v>17214</v>
      </c>
      <c r="S223" s="33">
        <f t="shared" si="34"/>
        <v>34612</v>
      </c>
      <c r="T223" s="33">
        <f t="shared" si="34"/>
        <v>1315256</v>
      </c>
      <c r="U223" s="31"/>
      <c r="V223" s="34" t="s">
        <v>402</v>
      </c>
      <c r="W223" s="34" t="s">
        <v>52</v>
      </c>
      <c r="X223" s="34" t="s">
        <v>52</v>
      </c>
      <c r="Y223" s="34" t="s">
        <v>383</v>
      </c>
      <c r="Z223" s="34" t="s">
        <v>60</v>
      </c>
      <c r="AA223" s="34" t="s">
        <v>61</v>
      </c>
      <c r="AB223" s="34" t="s">
        <v>61</v>
      </c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4" t="s">
        <v>52</v>
      </c>
      <c r="BA223" s="34" t="s">
        <v>52</v>
      </c>
      <c r="BB223" s="35"/>
      <c r="BC223" s="34" t="s">
        <v>403</v>
      </c>
      <c r="BD223" s="35">
        <v>127</v>
      </c>
      <c r="BF223" s="40"/>
      <c r="BG223" s="39"/>
      <c r="BH223" s="40"/>
      <c r="BI223" s="37"/>
      <c r="BJ223" s="25"/>
      <c r="BK223" s="41">
        <v>37.75</v>
      </c>
    </row>
    <row r="224" spans="1:63" s="28" customFormat="1" ht="30" customHeight="1" x14ac:dyDescent="0.3">
      <c r="A224" s="37" t="str">
        <f t="shared" si="30"/>
        <v>0109  금  속  공  사</v>
      </c>
      <c r="B224" s="37" t="s">
        <v>3516</v>
      </c>
      <c r="C224" s="37" t="s">
        <v>3527</v>
      </c>
      <c r="D224" s="37"/>
      <c r="E224" s="37"/>
      <c r="F224" s="67" t="s">
        <v>3565</v>
      </c>
      <c r="G224" s="67"/>
      <c r="H224" s="30"/>
      <c r="I224" s="31" t="s">
        <v>404</v>
      </c>
      <c r="J224" s="31" t="s">
        <v>405</v>
      </c>
      <c r="K224" s="31" t="s">
        <v>406</v>
      </c>
      <c r="L224" s="32">
        <f>ROUNDUP((BF224*개요!$F$26 +공종별내역서!BG224*개요!$F$27 +공종별내역서!BH224*개요!$F$28 +공종별내역서!BI224*개요!$F$29 +공종별내역서!BJ224*개요!$F$30+BK224*개요!$F$31)*개요!$D$12/개요!$C$12,0)</f>
        <v>2</v>
      </c>
      <c r="M224" s="33">
        <f>TRUNC(일위대가목록!E77,0)</f>
        <v>55989</v>
      </c>
      <c r="N224" s="33">
        <f t="shared" si="31"/>
        <v>111978</v>
      </c>
      <c r="O224" s="33">
        <f>TRUNC(일위대가목록!F77,0)</f>
        <v>96579</v>
      </c>
      <c r="P224" s="33">
        <f t="shared" si="32"/>
        <v>193158</v>
      </c>
      <c r="Q224" s="33">
        <f>TRUNC(일위대가목록!G77,0)</f>
        <v>3096</v>
      </c>
      <c r="R224" s="33">
        <f t="shared" si="33"/>
        <v>6192</v>
      </c>
      <c r="S224" s="33">
        <f t="shared" si="34"/>
        <v>155664</v>
      </c>
      <c r="T224" s="33">
        <f t="shared" si="34"/>
        <v>311328</v>
      </c>
      <c r="U224" s="31"/>
      <c r="V224" s="34" t="s">
        <v>407</v>
      </c>
      <c r="W224" s="34" t="s">
        <v>52</v>
      </c>
      <c r="X224" s="34" t="s">
        <v>52</v>
      </c>
      <c r="Y224" s="34" t="s">
        <v>383</v>
      </c>
      <c r="Z224" s="34" t="s">
        <v>60</v>
      </c>
      <c r="AA224" s="34" t="s">
        <v>61</v>
      </c>
      <c r="AB224" s="34" t="s">
        <v>61</v>
      </c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4" t="s">
        <v>52</v>
      </c>
      <c r="BA224" s="34" t="s">
        <v>52</v>
      </c>
      <c r="BB224" s="35"/>
      <c r="BC224" s="34" t="s">
        <v>408</v>
      </c>
      <c r="BD224" s="35">
        <v>128</v>
      </c>
      <c r="BF224" s="40">
        <v>2</v>
      </c>
      <c r="BG224" s="39"/>
      <c r="BH224" s="40"/>
      <c r="BI224" s="37"/>
      <c r="BJ224" s="25"/>
      <c r="BK224" s="41"/>
    </row>
    <row r="225" spans="1:63" s="28" customFormat="1" ht="30" customHeight="1" x14ac:dyDescent="0.3">
      <c r="A225" s="37" t="str">
        <f t="shared" si="30"/>
        <v>0109  금  속  공  사</v>
      </c>
      <c r="B225" s="37" t="s">
        <v>3516</v>
      </c>
      <c r="C225" s="37" t="s">
        <v>3527</v>
      </c>
      <c r="D225" s="37"/>
      <c r="E225" s="37"/>
      <c r="F225" s="67" t="s">
        <v>3565</v>
      </c>
      <c r="G225" s="67"/>
      <c r="H225" s="30"/>
      <c r="I225" s="31" t="s">
        <v>409</v>
      </c>
      <c r="J225" s="31" t="s">
        <v>410</v>
      </c>
      <c r="K225" s="31" t="s">
        <v>406</v>
      </c>
      <c r="L225" s="32">
        <f>ROUNDUP((BF225*개요!$F$26 +공종별내역서!BG225*개요!$F$27 +공종별내역서!BH225*개요!$F$28 +공종별내역서!BI225*개요!$F$29 +공종별내역서!BJ225*개요!$F$30+BK225*개요!$F$31)*개요!$D$12/개요!$C$12,0)</f>
        <v>1</v>
      </c>
      <c r="M225" s="33">
        <f>TRUNC(일위대가목록!E78,0)</f>
        <v>10474</v>
      </c>
      <c r="N225" s="33">
        <f t="shared" si="31"/>
        <v>10474</v>
      </c>
      <c r="O225" s="33">
        <f>TRUNC(일위대가목록!F78,0)</f>
        <v>80526</v>
      </c>
      <c r="P225" s="33">
        <f t="shared" si="32"/>
        <v>80526</v>
      </c>
      <c r="Q225" s="33">
        <f>TRUNC(일위대가목록!G78,0)</f>
        <v>2573</v>
      </c>
      <c r="R225" s="33">
        <f t="shared" si="33"/>
        <v>2573</v>
      </c>
      <c r="S225" s="33">
        <f t="shared" si="34"/>
        <v>93573</v>
      </c>
      <c r="T225" s="33">
        <f t="shared" si="34"/>
        <v>93573</v>
      </c>
      <c r="U225" s="31"/>
      <c r="V225" s="34" t="s">
        <v>411</v>
      </c>
      <c r="W225" s="34" t="s">
        <v>52</v>
      </c>
      <c r="X225" s="34" t="s">
        <v>52</v>
      </c>
      <c r="Y225" s="34" t="s">
        <v>383</v>
      </c>
      <c r="Z225" s="34" t="s">
        <v>60</v>
      </c>
      <c r="AA225" s="34" t="s">
        <v>61</v>
      </c>
      <c r="AB225" s="34" t="s">
        <v>61</v>
      </c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4" t="s">
        <v>52</v>
      </c>
      <c r="BA225" s="34" t="s">
        <v>52</v>
      </c>
      <c r="BB225" s="35"/>
      <c r="BC225" s="34" t="s">
        <v>412</v>
      </c>
      <c r="BD225" s="35">
        <v>129</v>
      </c>
      <c r="BF225" s="40">
        <v>1</v>
      </c>
      <c r="BG225" s="39"/>
      <c r="BH225" s="40"/>
      <c r="BI225" s="37"/>
      <c r="BJ225" s="25"/>
      <c r="BK225" s="41"/>
    </row>
    <row r="226" spans="1:63" s="127" customFormat="1" ht="30" customHeight="1" x14ac:dyDescent="0.3">
      <c r="A226" s="119" t="str">
        <f t="shared" si="30"/>
        <v>0109  금  속  공  사</v>
      </c>
      <c r="B226" s="119" t="s">
        <v>3517</v>
      </c>
      <c r="C226" s="119" t="s">
        <v>3525</v>
      </c>
      <c r="D226" s="119"/>
      <c r="E226" s="119"/>
      <c r="F226" s="120" t="s">
        <v>3565</v>
      </c>
      <c r="G226" s="120" t="s">
        <v>3623</v>
      </c>
      <c r="H226" s="121"/>
      <c r="I226" s="122" t="s">
        <v>413</v>
      </c>
      <c r="J226" s="122" t="s">
        <v>414</v>
      </c>
      <c r="K226" s="122" t="s">
        <v>69</v>
      </c>
      <c r="L226" s="123">
        <f>ROUNDUP(개요!D17*개요!D20,0)</f>
        <v>329</v>
      </c>
      <c r="M226" s="124">
        <f>TRUNC(단가대비표!O88,0)</f>
        <v>115000</v>
      </c>
      <c r="N226" s="124">
        <f t="shared" si="31"/>
        <v>37835000</v>
      </c>
      <c r="O226" s="124">
        <f>TRUNC(단가대비표!P88,0)</f>
        <v>0</v>
      </c>
      <c r="P226" s="124">
        <f t="shared" si="32"/>
        <v>0</v>
      </c>
      <c r="Q226" s="124">
        <f>TRUNC(단가대비표!V88,0)</f>
        <v>0</v>
      </c>
      <c r="R226" s="124">
        <f t="shared" si="33"/>
        <v>0</v>
      </c>
      <c r="S226" s="124">
        <f t="shared" si="34"/>
        <v>115000</v>
      </c>
      <c r="T226" s="124">
        <f t="shared" si="34"/>
        <v>37835000</v>
      </c>
      <c r="U226" s="122"/>
      <c r="V226" s="125" t="s">
        <v>416</v>
      </c>
      <c r="W226" s="125" t="s">
        <v>52</v>
      </c>
      <c r="X226" s="125" t="s">
        <v>52</v>
      </c>
      <c r="Y226" s="125" t="s">
        <v>383</v>
      </c>
      <c r="Z226" s="125" t="s">
        <v>61</v>
      </c>
      <c r="AA226" s="125" t="s">
        <v>61</v>
      </c>
      <c r="AB226" s="125" t="s">
        <v>60</v>
      </c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26"/>
      <c r="AX226" s="126"/>
      <c r="AY226" s="126"/>
      <c r="AZ226" s="125" t="s">
        <v>52</v>
      </c>
      <c r="BA226" s="125" t="s">
        <v>52</v>
      </c>
      <c r="BB226" s="126"/>
      <c r="BC226" s="125" t="s">
        <v>417</v>
      </c>
      <c r="BD226" s="126">
        <v>130</v>
      </c>
      <c r="BF226" s="128"/>
      <c r="BG226" s="129"/>
      <c r="BH226" s="128">
        <f>141.271/6</f>
        <v>23.545166666666663</v>
      </c>
      <c r="BI226" s="119"/>
      <c r="BJ226" s="119">
        <f>26.9703/4.5</f>
        <v>5.9934000000000003</v>
      </c>
      <c r="BK226" s="129">
        <f>24.0312/4.45</f>
        <v>5.4002696629213478</v>
      </c>
    </row>
    <row r="227" spans="1:63" ht="30" customHeight="1" x14ac:dyDescent="0.3">
      <c r="A227" s="26" t="str">
        <f t="shared" si="30"/>
        <v>0109  금  속  공  사</v>
      </c>
      <c r="B227" s="26"/>
      <c r="C227" s="26"/>
      <c r="D227" s="26"/>
      <c r="E227" s="26"/>
      <c r="F227" s="66"/>
      <c r="G227" s="66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BF227" s="38"/>
      <c r="BG227" s="39"/>
      <c r="BH227" s="38"/>
      <c r="BI227" s="26"/>
      <c r="BJ227" s="25"/>
      <c r="BK227" s="44"/>
    </row>
    <row r="228" spans="1:63" ht="30" customHeight="1" x14ac:dyDescent="0.3">
      <c r="A228" s="26" t="str">
        <f t="shared" si="30"/>
        <v>0109  금  속  공  사</v>
      </c>
      <c r="B228" s="26"/>
      <c r="C228" s="26"/>
      <c r="D228" s="26"/>
      <c r="E228" s="26"/>
      <c r="F228" s="66"/>
      <c r="G228" s="66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BF228" s="38"/>
      <c r="BG228" s="39"/>
      <c r="BH228" s="38"/>
      <c r="BI228" s="26"/>
      <c r="BJ228" s="25"/>
      <c r="BK228" s="44"/>
    </row>
    <row r="229" spans="1:63" ht="30" customHeight="1" x14ac:dyDescent="0.3">
      <c r="A229" s="26" t="str">
        <f t="shared" si="30"/>
        <v>0109  금  속  공  사</v>
      </c>
      <c r="B229" s="26"/>
      <c r="C229" s="26"/>
      <c r="D229" s="26"/>
      <c r="E229" s="26"/>
      <c r="F229" s="66"/>
      <c r="G229" s="66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BF229" s="38"/>
      <c r="BG229" s="39"/>
      <c r="BH229" s="38"/>
      <c r="BI229" s="26"/>
      <c r="BJ229" s="25"/>
      <c r="BK229" s="44"/>
    </row>
    <row r="230" spans="1:63" ht="30" customHeight="1" x14ac:dyDescent="0.3">
      <c r="A230" s="26" t="str">
        <f t="shared" si="30"/>
        <v>0109  금  속  공  사</v>
      </c>
      <c r="B230" s="26"/>
      <c r="C230" s="26"/>
      <c r="D230" s="26"/>
      <c r="E230" s="26"/>
      <c r="F230" s="66"/>
      <c r="G230" s="66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BF230" s="38"/>
      <c r="BG230" s="39"/>
      <c r="BH230" s="38"/>
      <c r="BI230" s="26"/>
      <c r="BJ230" s="25"/>
      <c r="BK230" s="44"/>
    </row>
    <row r="231" spans="1:63" ht="30" customHeight="1" x14ac:dyDescent="0.3">
      <c r="A231" s="26" t="str">
        <f t="shared" si="30"/>
        <v>0109  금  속  공  사</v>
      </c>
      <c r="B231" s="26"/>
      <c r="C231" s="26"/>
      <c r="D231" s="26"/>
      <c r="E231" s="26"/>
      <c r="F231" s="66"/>
      <c r="G231" s="66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BF231" s="38"/>
      <c r="BG231" s="39"/>
      <c r="BH231" s="38"/>
      <c r="BI231" s="26"/>
      <c r="BJ231" s="25"/>
      <c r="BK231" s="44"/>
    </row>
    <row r="232" spans="1:63" ht="30" customHeight="1" x14ac:dyDescent="0.3">
      <c r="A232" s="26" t="str">
        <f t="shared" si="30"/>
        <v>0109  금  속  공  사</v>
      </c>
      <c r="B232" s="26"/>
      <c r="C232" s="26"/>
      <c r="D232" s="26"/>
      <c r="E232" s="26"/>
      <c r="F232" s="66"/>
      <c r="G232" s="66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BF232" s="38"/>
      <c r="BG232" s="39"/>
      <c r="BH232" s="38"/>
      <c r="BI232" s="26"/>
      <c r="BJ232" s="25"/>
      <c r="BK232" s="44"/>
    </row>
    <row r="233" spans="1:63" ht="30" customHeight="1" x14ac:dyDescent="0.3">
      <c r="A233" s="26" t="str">
        <f t="shared" si="30"/>
        <v>0109  금  속  공  사</v>
      </c>
      <c r="B233" s="26"/>
      <c r="C233" s="26"/>
      <c r="D233" s="26"/>
      <c r="E233" s="26"/>
      <c r="F233" s="66"/>
      <c r="G233" s="66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BF233" s="38"/>
      <c r="BG233" s="39"/>
      <c r="BH233" s="38"/>
      <c r="BI233" s="26"/>
      <c r="BJ233" s="25"/>
      <c r="BK233" s="44"/>
    </row>
    <row r="234" spans="1:63" ht="30" customHeight="1" x14ac:dyDescent="0.3">
      <c r="A234" s="26" t="str">
        <f t="shared" si="30"/>
        <v>0109  금  속  공  사</v>
      </c>
      <c r="B234" s="26"/>
      <c r="C234" s="26"/>
      <c r="D234" s="26"/>
      <c r="E234" s="26"/>
      <c r="F234" s="66"/>
      <c r="G234" s="66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BF234" s="38"/>
      <c r="BG234" s="39"/>
      <c r="BH234" s="38"/>
      <c r="BI234" s="26"/>
      <c r="BJ234" s="25"/>
      <c r="BK234" s="44"/>
    </row>
    <row r="235" spans="1:63" ht="30" customHeight="1" x14ac:dyDescent="0.3">
      <c r="A235" s="26" t="str">
        <f t="shared" si="30"/>
        <v>0109  금  속  공  사</v>
      </c>
      <c r="B235" s="26"/>
      <c r="C235" s="26"/>
      <c r="D235" s="26"/>
      <c r="E235" s="26"/>
      <c r="F235" s="66"/>
      <c r="G235" s="66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BF235" s="38"/>
      <c r="BG235" s="39"/>
      <c r="BH235" s="38"/>
      <c r="BI235" s="26"/>
      <c r="BJ235" s="25"/>
      <c r="BK235" s="44"/>
    </row>
    <row r="236" spans="1:63" ht="30" customHeight="1" x14ac:dyDescent="0.3">
      <c r="A236" s="26" t="str">
        <f t="shared" si="30"/>
        <v>0109  금  속  공  사</v>
      </c>
      <c r="B236" s="26"/>
      <c r="C236" s="26"/>
      <c r="D236" s="26"/>
      <c r="E236" s="26"/>
      <c r="F236" s="66"/>
      <c r="G236" s="66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BF236" s="38"/>
      <c r="BG236" s="39"/>
      <c r="BH236" s="38"/>
      <c r="BI236" s="26"/>
      <c r="BJ236" s="25"/>
      <c r="BK236" s="44"/>
    </row>
    <row r="237" spans="1:63" ht="30" customHeight="1" x14ac:dyDescent="0.3">
      <c r="A237" s="26" t="str">
        <f t="shared" si="30"/>
        <v>0109  금  속  공  사</v>
      </c>
      <c r="B237" s="26"/>
      <c r="C237" s="26"/>
      <c r="D237" s="26"/>
      <c r="E237" s="26"/>
      <c r="F237" s="66"/>
      <c r="G237" s="66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BF237" s="38"/>
      <c r="BG237" s="39"/>
      <c r="BH237" s="38"/>
      <c r="BI237" s="26"/>
      <c r="BJ237" s="25"/>
      <c r="BK237" s="44"/>
    </row>
    <row r="238" spans="1:63" ht="30" customHeight="1" x14ac:dyDescent="0.3">
      <c r="A238" s="26" t="str">
        <f t="shared" si="30"/>
        <v>0109  금  속  공  사</v>
      </c>
      <c r="B238" s="26"/>
      <c r="C238" s="26"/>
      <c r="D238" s="26"/>
      <c r="E238" s="26"/>
      <c r="F238" s="66"/>
      <c r="G238" s="66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BF238" s="38"/>
      <c r="BG238" s="39"/>
      <c r="BH238" s="38"/>
      <c r="BI238" s="26"/>
      <c r="BJ238" s="25"/>
      <c r="BK238" s="44"/>
    </row>
    <row r="239" spans="1:63" ht="30" customHeight="1" x14ac:dyDescent="0.3">
      <c r="A239" s="26" t="str">
        <f t="shared" si="30"/>
        <v>0109  금  속  공  사</v>
      </c>
      <c r="B239" s="26"/>
      <c r="C239" s="26"/>
      <c r="D239" s="26"/>
      <c r="E239" s="26"/>
      <c r="F239" s="66"/>
      <c r="G239" s="66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BF239" s="38"/>
      <c r="BG239" s="39"/>
      <c r="BH239" s="38"/>
      <c r="BI239" s="26"/>
      <c r="BJ239" s="25"/>
      <c r="BK239" s="44"/>
    </row>
    <row r="240" spans="1:63" ht="30" customHeight="1" x14ac:dyDescent="0.3">
      <c r="A240" s="26" t="str">
        <f t="shared" si="30"/>
        <v>0109  금  속  공  사</v>
      </c>
      <c r="B240" s="26"/>
      <c r="C240" s="26"/>
      <c r="D240" s="26"/>
      <c r="E240" s="26"/>
      <c r="F240" s="66"/>
      <c r="G240" s="66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BF240" s="38"/>
      <c r="BG240" s="39"/>
      <c r="BH240" s="38"/>
      <c r="BI240" s="26"/>
      <c r="BJ240" s="25"/>
      <c r="BK240" s="44"/>
    </row>
    <row r="241" spans="1:63" ht="30" customHeight="1" x14ac:dyDescent="0.3">
      <c r="A241" s="26" t="str">
        <f t="shared" si="30"/>
        <v>0109  금  속  공  사</v>
      </c>
      <c r="B241" s="26"/>
      <c r="C241" s="26"/>
      <c r="D241" s="26"/>
      <c r="E241" s="26"/>
      <c r="F241" s="66"/>
      <c r="G241" s="66"/>
      <c r="I241" s="8" t="s">
        <v>78</v>
      </c>
      <c r="J241" s="9"/>
      <c r="K241" s="9"/>
      <c r="L241" s="9"/>
      <c r="M241" s="9"/>
      <c r="N241" s="11">
        <f>SUM(N219:N240)</f>
        <v>46891105</v>
      </c>
      <c r="O241" s="9"/>
      <c r="P241" s="11">
        <f>SUM(P219:P240)</f>
        <v>9604267</v>
      </c>
      <c r="Q241" s="9"/>
      <c r="R241" s="11">
        <f>SUM(R219:R240)</f>
        <v>171290</v>
      </c>
      <c r="S241" s="9"/>
      <c r="T241" s="11">
        <f>SUM(T219:T240)</f>
        <v>56666662</v>
      </c>
      <c r="U241" s="9"/>
      <c r="V241" t="s">
        <v>79</v>
      </c>
      <c r="BF241" s="38"/>
      <c r="BG241" s="39"/>
      <c r="BH241" s="38"/>
      <c r="BI241" s="26"/>
      <c r="BJ241" s="25"/>
      <c r="BK241" s="44"/>
    </row>
    <row r="242" spans="1:63" ht="30" customHeight="1" x14ac:dyDescent="0.3">
      <c r="A242" s="26" t="str">
        <f>+I242</f>
        <v>0110  미  장  공  사</v>
      </c>
      <c r="B242" s="26"/>
      <c r="C242" s="26"/>
      <c r="D242" s="26"/>
      <c r="E242" s="26"/>
      <c r="F242" s="66"/>
      <c r="G242" s="66"/>
      <c r="I242" s="8" t="s">
        <v>418</v>
      </c>
      <c r="J242" s="8" t="s">
        <v>52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3"/>
      <c r="W242" s="3"/>
      <c r="X242" s="3"/>
      <c r="Y242" s="2" t="s">
        <v>419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F242" s="38"/>
      <c r="BG242" s="39"/>
      <c r="BH242" s="38"/>
      <c r="BI242" s="26"/>
      <c r="BJ242" s="25"/>
      <c r="BK242" s="44"/>
    </row>
    <row r="243" spans="1:63" ht="30" customHeight="1" x14ac:dyDescent="0.3">
      <c r="A243" s="26" t="str">
        <f t="shared" si="30"/>
        <v>0110  미  장  공  사</v>
      </c>
      <c r="B243" s="26"/>
      <c r="C243" s="26"/>
      <c r="D243" s="26"/>
      <c r="E243" s="26"/>
      <c r="F243" s="66"/>
      <c r="G243" s="66"/>
      <c r="I243" s="8" t="s">
        <v>420</v>
      </c>
      <c r="J243" s="8" t="s">
        <v>52</v>
      </c>
      <c r="K243" s="8" t="s">
        <v>52</v>
      </c>
      <c r="L243" s="9"/>
      <c r="M243" s="11">
        <f>TRUNC(단가대비표!O262,0)</f>
        <v>0</v>
      </c>
      <c r="N243" s="11">
        <f t="shared" ref="N243:N257" si="35">TRUNC(M243*L243, 0)</f>
        <v>0</v>
      </c>
      <c r="O243" s="11">
        <f>TRUNC(단가대비표!P262,0)</f>
        <v>0</v>
      </c>
      <c r="P243" s="11">
        <f t="shared" ref="P243:P257" si="36">TRUNC(O243*L243, 0)</f>
        <v>0</v>
      </c>
      <c r="Q243" s="11">
        <f>TRUNC(단가대비표!V262,0)</f>
        <v>0</v>
      </c>
      <c r="R243" s="11">
        <f t="shared" ref="R243:R257" si="37">TRUNC(Q243*L243, 0)</f>
        <v>0</v>
      </c>
      <c r="S243" s="11">
        <f t="shared" ref="S243:S257" si="38">TRUNC(M243+O243+Q243, 0)</f>
        <v>0</v>
      </c>
      <c r="T243" s="11">
        <f t="shared" ref="T243:T257" si="39">TRUNC(N243+P243+R243, 0)</f>
        <v>0</v>
      </c>
      <c r="U243" s="8"/>
      <c r="V243" s="2" t="s">
        <v>421</v>
      </c>
      <c r="W243" s="2" t="s">
        <v>52</v>
      </c>
      <c r="X243" s="2" t="s">
        <v>52</v>
      </c>
      <c r="Y243" s="2" t="s">
        <v>419</v>
      </c>
      <c r="Z243" s="2" t="s">
        <v>61</v>
      </c>
      <c r="AA243" s="2" t="s">
        <v>61</v>
      </c>
      <c r="AB243" s="2" t="s">
        <v>60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2" t="s">
        <v>52</v>
      </c>
      <c r="BA243" s="2" t="s">
        <v>52</v>
      </c>
      <c r="BB243" s="3"/>
      <c r="BC243" s="2" t="s">
        <v>422</v>
      </c>
      <c r="BD243" s="3">
        <v>132</v>
      </c>
      <c r="BF243" s="38"/>
      <c r="BG243" s="39"/>
      <c r="BH243" s="38"/>
      <c r="BI243" s="26"/>
      <c r="BJ243" s="25"/>
      <c r="BK243" s="44"/>
    </row>
    <row r="244" spans="1:63" s="28" customFormat="1" ht="30" customHeight="1" x14ac:dyDescent="0.3">
      <c r="A244" s="37" t="str">
        <f t="shared" si="30"/>
        <v>0110  미  장  공  사</v>
      </c>
      <c r="B244" s="37" t="s">
        <v>3516</v>
      </c>
      <c r="C244" s="37" t="s">
        <v>3524</v>
      </c>
      <c r="D244" s="37"/>
      <c r="E244" s="37"/>
      <c r="F244" s="67" t="s">
        <v>3484</v>
      </c>
      <c r="G244" s="67"/>
      <c r="H244" s="30"/>
      <c r="I244" s="31" t="s">
        <v>423</v>
      </c>
      <c r="J244" s="31" t="s">
        <v>424</v>
      </c>
      <c r="K244" s="31" t="s">
        <v>69</v>
      </c>
      <c r="L244" s="32">
        <f>ROUNDUP((BF244*개요!$F$26 +공종별내역서!BG244*개요!$F$27 +공종별내역서!BH244*개요!$F$28 +공종별내역서!BI244*개요!$F$29 +공종별내역서!BJ244*개요!$F$30+BK244*개요!$F$31)*개요!$D$12/개요!$C$12,0)</f>
        <v>2078</v>
      </c>
      <c r="M244" s="33">
        <f>TRUNC(일위대가목록!E79,0)</f>
        <v>0</v>
      </c>
      <c r="N244" s="33">
        <f t="shared" si="35"/>
        <v>0</v>
      </c>
      <c r="O244" s="33">
        <f>TRUNC(일위대가목록!F79,0)</f>
        <v>12957</v>
      </c>
      <c r="P244" s="33">
        <f t="shared" si="36"/>
        <v>26924646</v>
      </c>
      <c r="Q244" s="33">
        <f>TRUNC(일위대가목록!G79,0)</f>
        <v>185</v>
      </c>
      <c r="R244" s="33">
        <f t="shared" si="37"/>
        <v>384430</v>
      </c>
      <c r="S244" s="33">
        <f t="shared" si="38"/>
        <v>13142</v>
      </c>
      <c r="T244" s="33">
        <f t="shared" si="39"/>
        <v>27309076</v>
      </c>
      <c r="U244" s="31"/>
      <c r="V244" s="34" t="s">
        <v>425</v>
      </c>
      <c r="W244" s="34" t="s">
        <v>52</v>
      </c>
      <c r="X244" s="34" t="s">
        <v>52</v>
      </c>
      <c r="Y244" s="34" t="s">
        <v>419</v>
      </c>
      <c r="Z244" s="34" t="s">
        <v>60</v>
      </c>
      <c r="AA244" s="34" t="s">
        <v>61</v>
      </c>
      <c r="AB244" s="34" t="s">
        <v>61</v>
      </c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4" t="s">
        <v>52</v>
      </c>
      <c r="BA244" s="34" t="s">
        <v>52</v>
      </c>
      <c r="BB244" s="35"/>
      <c r="BC244" s="34" t="s">
        <v>426</v>
      </c>
      <c r="BD244" s="35">
        <v>133</v>
      </c>
      <c r="BF244" s="40"/>
      <c r="BG244" s="39"/>
      <c r="BH244" s="40"/>
      <c r="BI244" s="37">
        <v>295.13</v>
      </c>
      <c r="BJ244" s="25">
        <v>300.47300000000001</v>
      </c>
      <c r="BK244" s="41"/>
    </row>
    <row r="245" spans="1:63" s="28" customFormat="1" ht="30" customHeight="1" x14ac:dyDescent="0.3">
      <c r="A245" s="37" t="str">
        <f t="shared" si="30"/>
        <v>0110  미  장  공  사</v>
      </c>
      <c r="B245" s="37" t="s">
        <v>3521</v>
      </c>
      <c r="C245" s="37" t="s">
        <v>3524</v>
      </c>
      <c r="D245" s="37"/>
      <c r="E245" s="37"/>
      <c r="F245" s="67" t="s">
        <v>3484</v>
      </c>
      <c r="G245" s="67"/>
      <c r="H245" s="30"/>
      <c r="I245" s="31" t="s">
        <v>427</v>
      </c>
      <c r="J245" s="31" t="s">
        <v>428</v>
      </c>
      <c r="K245" s="31" t="s">
        <v>69</v>
      </c>
      <c r="L245" s="32">
        <f>ROUNDUP((BF245*개요!$F$26 +공종별내역서!BG245*개요!$F$27 +공종별내역서!BH245*개요!$F$28 +공종별내역서!BI245*개요!$F$29 +공종별내역서!BJ245*개요!$F$30+BK245*개요!$F$31)*개요!$D$12/개요!$C$12,0)</f>
        <v>2637</v>
      </c>
      <c r="M245" s="33">
        <f>TRUNC(일위대가목록!E80,0)</f>
        <v>0</v>
      </c>
      <c r="N245" s="33">
        <f t="shared" si="35"/>
        <v>0</v>
      </c>
      <c r="O245" s="33">
        <f>TRUNC(일위대가목록!F80,0)</f>
        <v>479</v>
      </c>
      <c r="P245" s="33">
        <f t="shared" si="36"/>
        <v>1263123</v>
      </c>
      <c r="Q245" s="33">
        <f>TRUNC(일위대가목록!G80,0)</f>
        <v>43</v>
      </c>
      <c r="R245" s="33">
        <f t="shared" si="37"/>
        <v>113391</v>
      </c>
      <c r="S245" s="33">
        <f t="shared" si="38"/>
        <v>522</v>
      </c>
      <c r="T245" s="33">
        <f t="shared" si="39"/>
        <v>1376514</v>
      </c>
      <c r="U245" s="31"/>
      <c r="V245" s="34" t="s">
        <v>429</v>
      </c>
      <c r="W245" s="34" t="s">
        <v>52</v>
      </c>
      <c r="X245" s="34" t="s">
        <v>52</v>
      </c>
      <c r="Y245" s="34" t="s">
        <v>419</v>
      </c>
      <c r="Z245" s="34" t="s">
        <v>60</v>
      </c>
      <c r="AA245" s="34" t="s">
        <v>61</v>
      </c>
      <c r="AB245" s="34" t="s">
        <v>61</v>
      </c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4" t="s">
        <v>52</v>
      </c>
      <c r="BA245" s="34" t="s">
        <v>52</v>
      </c>
      <c r="BB245" s="35"/>
      <c r="BC245" s="34" t="s">
        <v>430</v>
      </c>
      <c r="BD245" s="35">
        <v>134</v>
      </c>
      <c r="BF245" s="40">
        <v>896.11500000000001</v>
      </c>
      <c r="BG245" s="39">
        <v>769.875</v>
      </c>
      <c r="BH245" s="40">
        <v>357.80500000000001</v>
      </c>
      <c r="BI245" s="37"/>
      <c r="BJ245" s="25"/>
      <c r="BK245" s="41">
        <v>638.46100000000001</v>
      </c>
    </row>
    <row r="246" spans="1:63" s="28" customFormat="1" ht="30" customHeight="1" x14ac:dyDescent="0.3">
      <c r="A246" s="37" t="str">
        <f t="shared" si="30"/>
        <v>0110  미  장  공  사</v>
      </c>
      <c r="B246" s="37" t="s">
        <v>3521</v>
      </c>
      <c r="C246" s="37" t="s">
        <v>3524</v>
      </c>
      <c r="D246" s="37"/>
      <c r="E246" s="37"/>
      <c r="F246" s="67" t="s">
        <v>3484</v>
      </c>
      <c r="G246" s="67"/>
      <c r="H246" s="30"/>
      <c r="I246" s="31" t="s">
        <v>427</v>
      </c>
      <c r="J246" s="31" t="s">
        <v>431</v>
      </c>
      <c r="K246" s="31" t="s">
        <v>69</v>
      </c>
      <c r="L246" s="32">
        <f>ROUNDUP((BF246*개요!$F$26 +공종별내역서!BG246*개요!$F$27 +공종별내역서!BH246*개요!$F$28 +공종별내역서!BI246*개요!$F$29 +공종별내역서!BJ246*개요!$F$30+BK246*개요!$F$31)*개요!$D$12/개요!$C$12,0)</f>
        <v>1174</v>
      </c>
      <c r="M246" s="33">
        <f>TRUNC(일위대가목록!E81,0)</f>
        <v>0</v>
      </c>
      <c r="N246" s="33">
        <f t="shared" si="35"/>
        <v>0</v>
      </c>
      <c r="O246" s="33">
        <f>TRUNC(일위대가목록!F81,0)</f>
        <v>479</v>
      </c>
      <c r="P246" s="33">
        <f t="shared" si="36"/>
        <v>562346</v>
      </c>
      <c r="Q246" s="33">
        <f>TRUNC(일위대가목록!G81,0)</f>
        <v>43</v>
      </c>
      <c r="R246" s="33">
        <f t="shared" si="37"/>
        <v>50482</v>
      </c>
      <c r="S246" s="33">
        <f t="shared" si="38"/>
        <v>522</v>
      </c>
      <c r="T246" s="33">
        <f t="shared" si="39"/>
        <v>612828</v>
      </c>
      <c r="U246" s="31"/>
      <c r="V246" s="34" t="s">
        <v>432</v>
      </c>
      <c r="W246" s="34" t="s">
        <v>52</v>
      </c>
      <c r="X246" s="34" t="s">
        <v>52</v>
      </c>
      <c r="Y246" s="34" t="s">
        <v>419</v>
      </c>
      <c r="Z246" s="34" t="s">
        <v>60</v>
      </c>
      <c r="AA246" s="34" t="s">
        <v>61</v>
      </c>
      <c r="AB246" s="34" t="s">
        <v>61</v>
      </c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4" t="s">
        <v>52</v>
      </c>
      <c r="BA246" s="34" t="s">
        <v>52</v>
      </c>
      <c r="BB246" s="35"/>
      <c r="BC246" s="34" t="s">
        <v>433</v>
      </c>
      <c r="BD246" s="35">
        <v>135</v>
      </c>
      <c r="BF246" s="40">
        <v>26.872</v>
      </c>
      <c r="BG246" s="39"/>
      <c r="BH246" s="40">
        <v>500.68200000000002</v>
      </c>
      <c r="BI246" s="37">
        <v>19.093</v>
      </c>
      <c r="BJ246" s="25"/>
      <c r="BK246" s="41">
        <v>638.46100000000001</v>
      </c>
    </row>
    <row r="247" spans="1:63" s="28" customFormat="1" ht="30" customHeight="1" x14ac:dyDescent="0.3">
      <c r="A247" s="37" t="str">
        <f t="shared" si="30"/>
        <v>0110  미  장  공  사</v>
      </c>
      <c r="B247" s="37" t="s">
        <v>3516</v>
      </c>
      <c r="C247" s="37" t="s">
        <v>3524</v>
      </c>
      <c r="D247" s="37"/>
      <c r="E247" s="37"/>
      <c r="F247" s="67" t="s">
        <v>3484</v>
      </c>
      <c r="G247" s="67"/>
      <c r="H247" s="30"/>
      <c r="I247" s="31" t="s">
        <v>434</v>
      </c>
      <c r="J247" s="31" t="s">
        <v>52</v>
      </c>
      <c r="K247" s="31" t="s">
        <v>69</v>
      </c>
      <c r="L247" s="32">
        <f>ROUNDUP((BF247*개요!$F$26 +공종별내역서!BG247*개요!$F$27 +공종별내역서!BH247*개요!$F$28 +공종별내역서!BI247*개요!$F$29 +공종별내역서!BJ247*개요!$F$30+BK247*개요!$F$31)*개요!$D$12/개요!$C$12,0)</f>
        <v>250</v>
      </c>
      <c r="M247" s="33">
        <f>TRUNC(일위대가목록!E82,0)</f>
        <v>0</v>
      </c>
      <c r="N247" s="33">
        <f t="shared" si="35"/>
        <v>0</v>
      </c>
      <c r="O247" s="33">
        <f>TRUNC(일위대가목록!F82,0)</f>
        <v>653</v>
      </c>
      <c r="P247" s="33">
        <f t="shared" si="36"/>
        <v>163250</v>
      </c>
      <c r="Q247" s="33">
        <f>TRUNC(일위대가목록!G82,0)</f>
        <v>0</v>
      </c>
      <c r="R247" s="33">
        <f t="shared" si="37"/>
        <v>0</v>
      </c>
      <c r="S247" s="33">
        <f t="shared" si="38"/>
        <v>653</v>
      </c>
      <c r="T247" s="33">
        <f t="shared" si="39"/>
        <v>163250</v>
      </c>
      <c r="U247" s="31"/>
      <c r="V247" s="34" t="s">
        <v>435</v>
      </c>
      <c r="W247" s="34" t="s">
        <v>52</v>
      </c>
      <c r="X247" s="34" t="s">
        <v>52</v>
      </c>
      <c r="Y247" s="34" t="s">
        <v>419</v>
      </c>
      <c r="Z247" s="34" t="s">
        <v>60</v>
      </c>
      <c r="AA247" s="34" t="s">
        <v>61</v>
      </c>
      <c r="AB247" s="34" t="s">
        <v>61</v>
      </c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4" t="s">
        <v>52</v>
      </c>
      <c r="BA247" s="34" t="s">
        <v>52</v>
      </c>
      <c r="BB247" s="35"/>
      <c r="BC247" s="34" t="s">
        <v>436</v>
      </c>
      <c r="BD247" s="35">
        <v>136</v>
      </c>
      <c r="BF247" s="40">
        <v>124.628</v>
      </c>
      <c r="BG247" s="39">
        <v>127.568</v>
      </c>
      <c r="BH247" s="40"/>
      <c r="BI247" s="37"/>
      <c r="BJ247" s="25"/>
      <c r="BK247" s="41"/>
    </row>
    <row r="248" spans="1:63" ht="30" customHeight="1" x14ac:dyDescent="0.3">
      <c r="A248" s="26" t="str">
        <f t="shared" si="30"/>
        <v>0110  미  장  공  사</v>
      </c>
      <c r="B248" s="26"/>
      <c r="C248" s="26"/>
      <c r="D248" s="26"/>
      <c r="E248" s="26"/>
      <c r="F248" s="66"/>
      <c r="G248" s="66"/>
      <c r="I248" s="8" t="s">
        <v>437</v>
      </c>
      <c r="J248" s="8" t="s">
        <v>52</v>
      </c>
      <c r="K248" s="8" t="s">
        <v>52</v>
      </c>
      <c r="L248" s="9"/>
      <c r="M248" s="11">
        <f>TRUNC(단가대비표!O263,0)</f>
        <v>0</v>
      </c>
      <c r="N248" s="11">
        <f t="shared" si="35"/>
        <v>0</v>
      </c>
      <c r="O248" s="11">
        <f>TRUNC(단가대비표!P263,0)</f>
        <v>0</v>
      </c>
      <c r="P248" s="11">
        <f t="shared" si="36"/>
        <v>0</v>
      </c>
      <c r="Q248" s="11">
        <f>TRUNC(단가대비표!V263,0)</f>
        <v>0</v>
      </c>
      <c r="R248" s="11">
        <f t="shared" si="37"/>
        <v>0</v>
      </c>
      <c r="S248" s="11">
        <f t="shared" si="38"/>
        <v>0</v>
      </c>
      <c r="T248" s="11">
        <f t="shared" si="39"/>
        <v>0</v>
      </c>
      <c r="U248" s="8"/>
      <c r="V248" s="2" t="s">
        <v>438</v>
      </c>
      <c r="W248" s="2" t="s">
        <v>52</v>
      </c>
      <c r="X248" s="2" t="s">
        <v>52</v>
      </c>
      <c r="Y248" s="2" t="s">
        <v>419</v>
      </c>
      <c r="Z248" s="2" t="s">
        <v>61</v>
      </c>
      <c r="AA248" s="2" t="s">
        <v>61</v>
      </c>
      <c r="AB248" s="2" t="s">
        <v>60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2" t="s">
        <v>52</v>
      </c>
      <c r="BA248" s="2" t="s">
        <v>52</v>
      </c>
      <c r="BB248" s="3"/>
      <c r="BC248" s="2" t="s">
        <v>439</v>
      </c>
      <c r="BD248" s="3">
        <v>137</v>
      </c>
      <c r="BF248" s="38"/>
      <c r="BG248" s="39"/>
      <c r="BH248" s="38"/>
      <c r="BI248" s="26"/>
      <c r="BJ248" s="25"/>
      <c r="BK248" s="44"/>
    </row>
    <row r="249" spans="1:63" s="28" customFormat="1" ht="30" customHeight="1" x14ac:dyDescent="0.3">
      <c r="A249" s="37" t="str">
        <f t="shared" si="30"/>
        <v>0110  미  장  공  사</v>
      </c>
      <c r="B249" s="37" t="s">
        <v>3516</v>
      </c>
      <c r="C249" s="37" t="s">
        <v>3525</v>
      </c>
      <c r="D249" s="37"/>
      <c r="E249" s="37"/>
      <c r="F249" s="67" t="s">
        <v>3484</v>
      </c>
      <c r="G249" s="67" t="s">
        <v>3560</v>
      </c>
      <c r="H249" s="30"/>
      <c r="I249" s="31" t="s">
        <v>423</v>
      </c>
      <c r="J249" s="31" t="s">
        <v>440</v>
      </c>
      <c r="K249" s="31" t="s">
        <v>69</v>
      </c>
      <c r="L249" s="32">
        <f>ROUNDUP((BF249*개요!$E$26/1000*개요!$F$26 + 공종별내역서!BG249*개요!$E$27/1000*개요!$F$27 + 공종별내역서!BH249*개요!$C$36/1000*개요!$F$28 + 공종별내역서!BI249*개요!$C$36/1000*개요!$F$29 + 공종별내역서!BJ249*개요!$C$36/1000*개요!$F$30 + 공종별내역서!BK249*개요!$C$36/1000*개요!$F$31)*개요!$D$12/개요!$C$12,0)</f>
        <v>3417</v>
      </c>
      <c r="M249" s="33">
        <f>TRUNC(일위대가목록!E83,0)</f>
        <v>0</v>
      </c>
      <c r="N249" s="33">
        <f t="shared" si="35"/>
        <v>0</v>
      </c>
      <c r="O249" s="33">
        <f>TRUNC(일위대가목록!F83,0)</f>
        <v>30374</v>
      </c>
      <c r="P249" s="33">
        <f t="shared" si="36"/>
        <v>103787958</v>
      </c>
      <c r="Q249" s="33">
        <f>TRUNC(일위대가목록!G83,0)</f>
        <v>574</v>
      </c>
      <c r="R249" s="33">
        <f t="shared" si="37"/>
        <v>1961358</v>
      </c>
      <c r="S249" s="33">
        <f t="shared" si="38"/>
        <v>30948</v>
      </c>
      <c r="T249" s="33">
        <f t="shared" si="39"/>
        <v>105749316</v>
      </c>
      <c r="U249" s="31"/>
      <c r="V249" s="34" t="s">
        <v>441</v>
      </c>
      <c r="W249" s="34" t="s">
        <v>52</v>
      </c>
      <c r="X249" s="34" t="s">
        <v>52</v>
      </c>
      <c r="Y249" s="34" t="s">
        <v>419</v>
      </c>
      <c r="Z249" s="34" t="s">
        <v>60</v>
      </c>
      <c r="AA249" s="34" t="s">
        <v>61</v>
      </c>
      <c r="AB249" s="34" t="s">
        <v>61</v>
      </c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4" t="s">
        <v>52</v>
      </c>
      <c r="BA249" s="34" t="s">
        <v>52</v>
      </c>
      <c r="BB249" s="35"/>
      <c r="BC249" s="34" t="s">
        <v>442</v>
      </c>
      <c r="BD249" s="35">
        <v>141</v>
      </c>
      <c r="BF249" s="40">
        <f>440.669/3.2</f>
        <v>137.70906249999999</v>
      </c>
      <c r="BG249" s="39">
        <f>401.305/3.6</f>
        <v>111.47361111111111</v>
      </c>
      <c r="BH249" s="40">
        <f>204.929/3.5</f>
        <v>58.551142857142857</v>
      </c>
      <c r="BI249" s="37">
        <f>195.077/3.5</f>
        <v>55.736285714285714</v>
      </c>
      <c r="BJ249" s="25">
        <f>355.6394/3.5</f>
        <v>101.61125714285716</v>
      </c>
      <c r="BK249" s="41">
        <f>74.198/3.5</f>
        <v>21.19942857142857</v>
      </c>
    </row>
    <row r="250" spans="1:63" s="28" customFormat="1" ht="30" customHeight="1" x14ac:dyDescent="0.3">
      <c r="A250" s="37" t="str">
        <f t="shared" si="30"/>
        <v>0110  미  장  공  사</v>
      </c>
      <c r="B250" s="37" t="s">
        <v>3517</v>
      </c>
      <c r="C250" s="37" t="s">
        <v>3525</v>
      </c>
      <c r="D250" s="37"/>
      <c r="E250" s="37"/>
      <c r="F250" s="67" t="s">
        <v>3484</v>
      </c>
      <c r="G250" s="67" t="s">
        <v>3561</v>
      </c>
      <c r="H250" s="30"/>
      <c r="I250" s="31" t="s">
        <v>423</v>
      </c>
      <c r="J250" s="31" t="s">
        <v>443</v>
      </c>
      <c r="K250" s="31" t="s">
        <v>69</v>
      </c>
      <c r="L250" s="32">
        <f>ROUNDUP((BH250*개요!$C$39/1000 + 공종별내역서!BK250*개요!$C$38/1000)*개요!$D$12/개요!$C$12,0)</f>
        <v>52</v>
      </c>
      <c r="M250" s="33">
        <f>TRUNC(일위대가목록!E84,0)</f>
        <v>0</v>
      </c>
      <c r="N250" s="33">
        <f t="shared" si="35"/>
        <v>0</v>
      </c>
      <c r="O250" s="33">
        <f>TRUNC(일위대가목록!F84,0)</f>
        <v>30374</v>
      </c>
      <c r="P250" s="33">
        <f t="shared" si="36"/>
        <v>1579448</v>
      </c>
      <c r="Q250" s="33">
        <f>TRUNC(일위대가목록!G84,0)</f>
        <v>574</v>
      </c>
      <c r="R250" s="33">
        <f t="shared" si="37"/>
        <v>29848</v>
      </c>
      <c r="S250" s="33">
        <f t="shared" si="38"/>
        <v>30948</v>
      </c>
      <c r="T250" s="33">
        <f t="shared" si="39"/>
        <v>1609296</v>
      </c>
      <c r="U250" s="31"/>
      <c r="V250" s="34" t="s">
        <v>444</v>
      </c>
      <c r="W250" s="34" t="s">
        <v>52</v>
      </c>
      <c r="X250" s="34" t="s">
        <v>52</v>
      </c>
      <c r="Y250" s="34" t="s">
        <v>419</v>
      </c>
      <c r="Z250" s="34" t="s">
        <v>60</v>
      </c>
      <c r="AA250" s="34" t="s">
        <v>61</v>
      </c>
      <c r="AB250" s="34" t="s">
        <v>61</v>
      </c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4" t="s">
        <v>52</v>
      </c>
      <c r="BA250" s="34" t="s">
        <v>52</v>
      </c>
      <c r="BB250" s="35"/>
      <c r="BC250" s="34" t="s">
        <v>445</v>
      </c>
      <c r="BD250" s="35">
        <v>142</v>
      </c>
      <c r="BF250" s="40"/>
      <c r="BG250" s="39"/>
      <c r="BH250" s="40"/>
      <c r="BI250" s="37"/>
      <c r="BJ250" s="25"/>
      <c r="BK250" s="41">
        <f>51.848/0.3</f>
        <v>172.82666666666668</v>
      </c>
    </row>
    <row r="251" spans="1:63" s="28" customFormat="1" ht="30" customHeight="1" x14ac:dyDescent="0.3">
      <c r="A251" s="37" t="str">
        <f t="shared" si="30"/>
        <v>0110  미  장  공  사</v>
      </c>
      <c r="B251" s="37" t="s">
        <v>3516</v>
      </c>
      <c r="C251" s="37" t="s">
        <v>3530</v>
      </c>
      <c r="D251" s="37"/>
      <c r="E251" s="37"/>
      <c r="F251" s="67" t="s">
        <v>3484</v>
      </c>
      <c r="G251" s="67" t="s">
        <v>3560</v>
      </c>
      <c r="H251" s="30"/>
      <c r="I251" s="31" t="s">
        <v>446</v>
      </c>
      <c r="J251" s="31" t="s">
        <v>447</v>
      </c>
      <c r="K251" s="31" t="s">
        <v>69</v>
      </c>
      <c r="L251" s="32">
        <f>ROUNDUP((BF251*개요!$E$26/1000*개요!$F$26 + 공종별내역서!BG251*개요!$E$27/1000*개요!$F$27 + 공종별내역서!BH251*개요!$C$36/1000*개요!$F$28 + 공종별내역서!BI251*개요!$C$36/1000*개요!$F$29 + 공종별내역서!BJ251*개요!$C$36/1000*개요!$F$30 + 공종별내역서!BK251*개요!$C$36/1000*개요!$F$31)*개요!$D$12/개요!$C$12,0)</f>
        <v>74</v>
      </c>
      <c r="M251" s="33">
        <f>TRUNC(일위대가목록!E85,0)</f>
        <v>0</v>
      </c>
      <c r="N251" s="33">
        <f t="shared" si="35"/>
        <v>0</v>
      </c>
      <c r="O251" s="33">
        <f>TRUNC(일위대가목록!F85,0)</f>
        <v>4674</v>
      </c>
      <c r="P251" s="33">
        <f t="shared" si="36"/>
        <v>345876</v>
      </c>
      <c r="Q251" s="33">
        <f>TRUNC(일위대가목록!G85,0)</f>
        <v>0</v>
      </c>
      <c r="R251" s="33">
        <f t="shared" si="37"/>
        <v>0</v>
      </c>
      <c r="S251" s="33">
        <f t="shared" si="38"/>
        <v>4674</v>
      </c>
      <c r="T251" s="33">
        <f t="shared" si="39"/>
        <v>345876</v>
      </c>
      <c r="U251" s="31"/>
      <c r="V251" s="34" t="s">
        <v>448</v>
      </c>
      <c r="W251" s="34" t="s">
        <v>52</v>
      </c>
      <c r="X251" s="34" t="s">
        <v>52</v>
      </c>
      <c r="Y251" s="34" t="s">
        <v>419</v>
      </c>
      <c r="Z251" s="34" t="s">
        <v>60</v>
      </c>
      <c r="AA251" s="34" t="s">
        <v>61</v>
      </c>
      <c r="AB251" s="34" t="s">
        <v>61</v>
      </c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4" t="s">
        <v>52</v>
      </c>
      <c r="BA251" s="34" t="s">
        <v>52</v>
      </c>
      <c r="BB251" s="35"/>
      <c r="BC251" s="34" t="s">
        <v>449</v>
      </c>
      <c r="BD251" s="35">
        <v>138</v>
      </c>
      <c r="BF251" s="40">
        <f>73.89/3.2</f>
        <v>23.090624999999999</v>
      </c>
      <c r="BG251" s="39"/>
      <c r="BH251" s="40"/>
      <c r="BI251" s="37"/>
      <c r="BJ251" s="25"/>
      <c r="BK251" s="41"/>
    </row>
    <row r="252" spans="1:63" s="28" customFormat="1" ht="30" customHeight="1" x14ac:dyDescent="0.3">
      <c r="A252" s="37" t="str">
        <f t="shared" si="30"/>
        <v>0110  미  장  공  사</v>
      </c>
      <c r="B252" s="37" t="s">
        <v>3517</v>
      </c>
      <c r="C252" s="37" t="s">
        <v>3525</v>
      </c>
      <c r="D252" s="37"/>
      <c r="E252" s="37"/>
      <c r="F252" s="67" t="s">
        <v>3484</v>
      </c>
      <c r="G252" s="67" t="s">
        <v>3561</v>
      </c>
      <c r="H252" s="30"/>
      <c r="I252" s="31" t="s">
        <v>446</v>
      </c>
      <c r="J252" s="31" t="s">
        <v>450</v>
      </c>
      <c r="K252" s="31" t="s">
        <v>69</v>
      </c>
      <c r="L252" s="32">
        <f>ROUNDUP((BH252*개요!$C$39/1000 + 공종별내역서!BK252*개요!$C$38/1000)*개요!$D$12/개요!$C$12,0)</f>
        <v>17</v>
      </c>
      <c r="M252" s="33">
        <f>TRUNC(일위대가목록!E86,0)</f>
        <v>0</v>
      </c>
      <c r="N252" s="33">
        <f t="shared" si="35"/>
        <v>0</v>
      </c>
      <c r="O252" s="33">
        <f>TRUNC(일위대가목록!F86,0)</f>
        <v>4674</v>
      </c>
      <c r="P252" s="33">
        <f t="shared" si="36"/>
        <v>79458</v>
      </c>
      <c r="Q252" s="33">
        <f>TRUNC(일위대가목록!G86,0)</f>
        <v>0</v>
      </c>
      <c r="R252" s="33">
        <f t="shared" si="37"/>
        <v>0</v>
      </c>
      <c r="S252" s="33">
        <f t="shared" si="38"/>
        <v>4674</v>
      </c>
      <c r="T252" s="33">
        <f t="shared" si="39"/>
        <v>79458</v>
      </c>
      <c r="U252" s="31"/>
      <c r="V252" s="34" t="s">
        <v>451</v>
      </c>
      <c r="W252" s="34" t="s">
        <v>52</v>
      </c>
      <c r="X252" s="34" t="s">
        <v>52</v>
      </c>
      <c r="Y252" s="34" t="s">
        <v>419</v>
      </c>
      <c r="Z252" s="34" t="s">
        <v>60</v>
      </c>
      <c r="AA252" s="34" t="s">
        <v>61</v>
      </c>
      <c r="AB252" s="34" t="s">
        <v>61</v>
      </c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4" t="s">
        <v>52</v>
      </c>
      <c r="BA252" s="34" t="s">
        <v>52</v>
      </c>
      <c r="BB252" s="35"/>
      <c r="BC252" s="34" t="s">
        <v>452</v>
      </c>
      <c r="BD252" s="35">
        <v>139</v>
      </c>
      <c r="BF252" s="40"/>
      <c r="BG252" s="39"/>
      <c r="BH252" s="40"/>
      <c r="BI252" s="37"/>
      <c r="BJ252" s="25"/>
      <c r="BK252" s="41">
        <f>16.64/0.3</f>
        <v>55.466666666666669</v>
      </c>
    </row>
    <row r="253" spans="1:63" s="28" customFormat="1" ht="30" customHeight="1" x14ac:dyDescent="0.3">
      <c r="A253" s="37" t="str">
        <f t="shared" si="30"/>
        <v>0110  미  장  공  사</v>
      </c>
      <c r="B253" s="37" t="s">
        <v>3517</v>
      </c>
      <c r="C253" s="37" t="s">
        <v>3525</v>
      </c>
      <c r="D253" s="37"/>
      <c r="E253" s="37"/>
      <c r="F253" s="67" t="s">
        <v>3484</v>
      </c>
      <c r="G253" s="67" t="s">
        <v>3561</v>
      </c>
      <c r="H253" s="30"/>
      <c r="I253" s="31" t="s">
        <v>446</v>
      </c>
      <c r="J253" s="31" t="s">
        <v>453</v>
      </c>
      <c r="K253" s="31" t="s">
        <v>69</v>
      </c>
      <c r="L253" s="32">
        <f>ROUNDUP((BH253*개요!$C$39/1000 + 공종별내역서!BK253*개요!$C$38/1000)*개요!$D$12/개요!$C$12,0)</f>
        <v>605</v>
      </c>
      <c r="M253" s="33">
        <f>TRUNC(일위대가목록!E87,0)</f>
        <v>0</v>
      </c>
      <c r="N253" s="33">
        <f t="shared" si="35"/>
        <v>0</v>
      </c>
      <c r="O253" s="33">
        <f>TRUNC(일위대가목록!F87,0)</f>
        <v>4674</v>
      </c>
      <c r="P253" s="33">
        <f t="shared" si="36"/>
        <v>2827770</v>
      </c>
      <c r="Q253" s="33">
        <f>TRUNC(일위대가목록!G87,0)</f>
        <v>0</v>
      </c>
      <c r="R253" s="33">
        <f t="shared" si="37"/>
        <v>0</v>
      </c>
      <c r="S253" s="33">
        <f t="shared" si="38"/>
        <v>4674</v>
      </c>
      <c r="T253" s="33">
        <f t="shared" si="39"/>
        <v>2827770</v>
      </c>
      <c r="U253" s="31"/>
      <c r="V253" s="34" t="s">
        <v>454</v>
      </c>
      <c r="W253" s="34" t="s">
        <v>52</v>
      </c>
      <c r="X253" s="34" t="s">
        <v>52</v>
      </c>
      <c r="Y253" s="34" t="s">
        <v>419</v>
      </c>
      <c r="Z253" s="34" t="s">
        <v>60</v>
      </c>
      <c r="AA253" s="34" t="s">
        <v>61</v>
      </c>
      <c r="AB253" s="34" t="s">
        <v>61</v>
      </c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4" t="s">
        <v>52</v>
      </c>
      <c r="BA253" s="34" t="s">
        <v>52</v>
      </c>
      <c r="BB253" s="35"/>
      <c r="BC253" s="34" t="s">
        <v>455</v>
      </c>
      <c r="BD253" s="35">
        <v>140</v>
      </c>
      <c r="BF253" s="40"/>
      <c r="BG253" s="39"/>
      <c r="BH253" s="40">
        <v>303.96499999999997</v>
      </c>
      <c r="BI253" s="37"/>
      <c r="BJ253" s="25"/>
      <c r="BK253" s="40">
        <v>1022.3600000000001</v>
      </c>
    </row>
    <row r="254" spans="1:63" ht="30" customHeight="1" x14ac:dyDescent="0.3">
      <c r="A254" s="26" t="str">
        <f t="shared" si="30"/>
        <v>0110  미  장  공  사</v>
      </c>
      <c r="B254" s="26"/>
      <c r="C254" s="26"/>
      <c r="D254" s="26"/>
      <c r="E254" s="26"/>
      <c r="F254" s="66"/>
      <c r="G254" s="66"/>
      <c r="I254" s="8" t="s">
        <v>456</v>
      </c>
      <c r="J254" s="8" t="s">
        <v>52</v>
      </c>
      <c r="K254" s="8" t="s">
        <v>52</v>
      </c>
      <c r="L254" s="9"/>
      <c r="M254" s="11">
        <f>TRUNC(단가대비표!O264,0)</f>
        <v>0</v>
      </c>
      <c r="N254" s="11">
        <f t="shared" si="35"/>
        <v>0</v>
      </c>
      <c r="O254" s="11">
        <f>TRUNC(단가대비표!P264,0)</f>
        <v>0</v>
      </c>
      <c r="P254" s="11">
        <f t="shared" si="36"/>
        <v>0</v>
      </c>
      <c r="Q254" s="11">
        <f>TRUNC(단가대비표!V264,0)</f>
        <v>0</v>
      </c>
      <c r="R254" s="11">
        <f t="shared" si="37"/>
        <v>0</v>
      </c>
      <c r="S254" s="11">
        <f t="shared" si="38"/>
        <v>0</v>
      </c>
      <c r="T254" s="11">
        <f t="shared" si="39"/>
        <v>0</v>
      </c>
      <c r="U254" s="8"/>
      <c r="V254" s="2" t="s">
        <v>457</v>
      </c>
      <c r="W254" s="2" t="s">
        <v>52</v>
      </c>
      <c r="X254" s="2" t="s">
        <v>52</v>
      </c>
      <c r="Y254" s="2" t="s">
        <v>419</v>
      </c>
      <c r="Z254" s="2" t="s">
        <v>61</v>
      </c>
      <c r="AA254" s="2" t="s">
        <v>61</v>
      </c>
      <c r="AB254" s="2" t="s">
        <v>60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2" t="s">
        <v>52</v>
      </c>
      <c r="BA254" s="2" t="s">
        <v>52</v>
      </c>
      <c r="BB254" s="3"/>
      <c r="BC254" s="2" t="s">
        <v>458</v>
      </c>
      <c r="BD254" s="3">
        <v>143</v>
      </c>
      <c r="BF254" s="38"/>
      <c r="BG254" s="39"/>
      <c r="BH254" s="38"/>
      <c r="BI254" s="26"/>
      <c r="BJ254" s="25"/>
      <c r="BK254" s="44"/>
    </row>
    <row r="255" spans="1:63" s="28" customFormat="1" ht="30" customHeight="1" x14ac:dyDescent="0.3">
      <c r="A255" s="37" t="str">
        <f t="shared" si="30"/>
        <v>0110  미  장  공  사</v>
      </c>
      <c r="B255" s="37" t="s">
        <v>3516</v>
      </c>
      <c r="C255" s="37" t="s">
        <v>3528</v>
      </c>
      <c r="D255" s="37"/>
      <c r="E255" s="37"/>
      <c r="F255" s="67" t="s">
        <v>3484</v>
      </c>
      <c r="G255" s="67"/>
      <c r="H255" s="30"/>
      <c r="I255" s="31" t="s">
        <v>446</v>
      </c>
      <c r="J255" s="31" t="s">
        <v>459</v>
      </c>
      <c r="K255" s="31" t="s">
        <v>69</v>
      </c>
      <c r="L255" s="32">
        <f>ROUNDUP((BF255*개요!$F$26 +공종별내역서!BG255*개요!$F$27 +공종별내역서!BH255*개요!$F$28 +공종별내역서!BI255*개요!$F$29 +공종별내역서!BJ255*개요!$F$30+BK255*개요!$F$31)*개요!$D$12/개요!$C$12,0)</f>
        <v>218</v>
      </c>
      <c r="M255" s="33">
        <f>TRUNC(일위대가목록!E88,0)</f>
        <v>0</v>
      </c>
      <c r="N255" s="33">
        <f t="shared" si="35"/>
        <v>0</v>
      </c>
      <c r="O255" s="33">
        <f>TRUNC(일위대가목록!F88,0)</f>
        <v>5609</v>
      </c>
      <c r="P255" s="33">
        <f t="shared" si="36"/>
        <v>1222762</v>
      </c>
      <c r="Q255" s="33">
        <f>TRUNC(일위대가목록!G88,0)</f>
        <v>0</v>
      </c>
      <c r="R255" s="33">
        <f t="shared" si="37"/>
        <v>0</v>
      </c>
      <c r="S255" s="33">
        <f t="shared" si="38"/>
        <v>5609</v>
      </c>
      <c r="T255" s="33">
        <f t="shared" si="39"/>
        <v>1222762</v>
      </c>
      <c r="U255" s="31"/>
      <c r="V255" s="34" t="s">
        <v>460</v>
      </c>
      <c r="W255" s="34" t="s">
        <v>52</v>
      </c>
      <c r="X255" s="34" t="s">
        <v>52</v>
      </c>
      <c r="Y255" s="34" t="s">
        <v>419</v>
      </c>
      <c r="Z255" s="34" t="s">
        <v>60</v>
      </c>
      <c r="AA255" s="34" t="s">
        <v>61</v>
      </c>
      <c r="AB255" s="34" t="s">
        <v>61</v>
      </c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4" t="s">
        <v>52</v>
      </c>
      <c r="BA255" s="34" t="s">
        <v>52</v>
      </c>
      <c r="BB255" s="35"/>
      <c r="BC255" s="34" t="s">
        <v>461</v>
      </c>
      <c r="BD255" s="35">
        <v>144</v>
      </c>
      <c r="BF255" s="40">
        <v>38.179000000000002</v>
      </c>
      <c r="BG255" s="39">
        <v>17.175999999999998</v>
      </c>
      <c r="BH255" s="40">
        <v>35.518000000000001</v>
      </c>
      <c r="BI255" s="37">
        <v>18.808</v>
      </c>
      <c r="BJ255" s="25">
        <v>18.363</v>
      </c>
      <c r="BK255" s="41"/>
    </row>
    <row r="256" spans="1:63" s="28" customFormat="1" ht="30" customHeight="1" x14ac:dyDescent="0.3">
      <c r="A256" s="37" t="str">
        <f t="shared" si="30"/>
        <v>0110  미  장  공  사</v>
      </c>
      <c r="B256" s="37" t="s">
        <v>3520</v>
      </c>
      <c r="C256" s="37" t="s">
        <v>3527</v>
      </c>
      <c r="D256" s="37"/>
      <c r="E256" s="37"/>
      <c r="F256" s="67" t="s">
        <v>3484</v>
      </c>
      <c r="G256" s="67"/>
      <c r="H256" s="30"/>
      <c r="I256" s="31" t="s">
        <v>462</v>
      </c>
      <c r="J256" s="31" t="s">
        <v>52</v>
      </c>
      <c r="K256" s="31" t="s">
        <v>58</v>
      </c>
      <c r="L256" s="32">
        <f>ROUNDUP((BF256*개요!$F$26 +공종별내역서!BG256*개요!$F$27 +공종별내역서!BH256*개요!$F$28 +공종별내역서!BI256*개요!$F$29 +공종별내역서!BJ256*개요!$F$30+BK256*개요!$F$31)*개요!$D$12/개요!$C$12,0)</f>
        <v>2629</v>
      </c>
      <c r="M256" s="33">
        <f>TRUNC(일위대가목록!E89,0)</f>
        <v>0</v>
      </c>
      <c r="N256" s="33">
        <f t="shared" si="35"/>
        <v>0</v>
      </c>
      <c r="O256" s="33">
        <f>TRUNC(일위대가목록!F89,0)</f>
        <v>2158</v>
      </c>
      <c r="P256" s="33">
        <f t="shared" si="36"/>
        <v>5673382</v>
      </c>
      <c r="Q256" s="33">
        <f>TRUNC(일위대가목록!G89,0)</f>
        <v>0</v>
      </c>
      <c r="R256" s="33">
        <f t="shared" si="37"/>
        <v>0</v>
      </c>
      <c r="S256" s="33">
        <f t="shared" si="38"/>
        <v>2158</v>
      </c>
      <c r="T256" s="33">
        <f t="shared" si="39"/>
        <v>5673382</v>
      </c>
      <c r="U256" s="31"/>
      <c r="V256" s="34" t="s">
        <v>463</v>
      </c>
      <c r="W256" s="34" t="s">
        <v>52</v>
      </c>
      <c r="X256" s="34" t="s">
        <v>52</v>
      </c>
      <c r="Y256" s="34" t="s">
        <v>419</v>
      </c>
      <c r="Z256" s="34" t="s">
        <v>60</v>
      </c>
      <c r="AA256" s="34" t="s">
        <v>61</v>
      </c>
      <c r="AB256" s="34" t="s">
        <v>61</v>
      </c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4" t="s">
        <v>52</v>
      </c>
      <c r="BA256" s="34" t="s">
        <v>52</v>
      </c>
      <c r="BB256" s="35"/>
      <c r="BC256" s="34" t="s">
        <v>464</v>
      </c>
      <c r="BD256" s="35">
        <v>145</v>
      </c>
      <c r="BF256" s="40">
        <v>6.24</v>
      </c>
      <c r="BG256" s="39">
        <v>6.24</v>
      </c>
      <c r="BH256" s="40">
        <v>311.14</v>
      </c>
      <c r="BI256" s="37">
        <v>294.08</v>
      </c>
      <c r="BJ256" s="25">
        <v>333.25299999999999</v>
      </c>
      <c r="BK256" s="41">
        <v>37.57</v>
      </c>
    </row>
    <row r="257" spans="1:64" s="28" customFormat="1" ht="30" customHeight="1" x14ac:dyDescent="0.3">
      <c r="A257" s="37" t="str">
        <f t="shared" si="30"/>
        <v>0110  미  장  공  사</v>
      </c>
      <c r="B257" s="37" t="s">
        <v>3520</v>
      </c>
      <c r="C257" s="37" t="s">
        <v>3527</v>
      </c>
      <c r="D257" s="37"/>
      <c r="E257" s="37"/>
      <c r="F257" s="67" t="s">
        <v>3484</v>
      </c>
      <c r="G257" s="67"/>
      <c r="H257" s="30"/>
      <c r="I257" s="31" t="s">
        <v>465</v>
      </c>
      <c r="J257" s="31" t="s">
        <v>52</v>
      </c>
      <c r="K257" s="31" t="s">
        <v>58</v>
      </c>
      <c r="L257" s="32">
        <f>ROUNDUP((BF257*개요!$F$26 +공종별내역서!BG257*개요!$F$27 +공종별내역서!BH257*개요!$F$28 +공종별내역서!BI257*개요!$F$29 +공종별내역서!BJ257*개요!$F$30+BK257*개요!$F$31)*개요!$D$12/개요!$C$12,0)</f>
        <v>412</v>
      </c>
      <c r="M257" s="33">
        <f>TRUNC(일위대가목록!E90,0)</f>
        <v>0</v>
      </c>
      <c r="N257" s="33">
        <f t="shared" si="35"/>
        <v>0</v>
      </c>
      <c r="O257" s="33">
        <f>TRUNC(일위대가목록!F90,0)</f>
        <v>3604</v>
      </c>
      <c r="P257" s="33">
        <f t="shared" si="36"/>
        <v>1484848</v>
      </c>
      <c r="Q257" s="33">
        <f>TRUNC(일위대가목록!G90,0)</f>
        <v>72</v>
      </c>
      <c r="R257" s="33">
        <f t="shared" si="37"/>
        <v>29664</v>
      </c>
      <c r="S257" s="33">
        <f t="shared" si="38"/>
        <v>3676</v>
      </c>
      <c r="T257" s="33">
        <f t="shared" si="39"/>
        <v>1514512</v>
      </c>
      <c r="U257" s="31"/>
      <c r="V257" s="34" t="s">
        <v>466</v>
      </c>
      <c r="W257" s="34" t="s">
        <v>52</v>
      </c>
      <c r="X257" s="34" t="s">
        <v>52</v>
      </c>
      <c r="Y257" s="34" t="s">
        <v>419</v>
      </c>
      <c r="Z257" s="34" t="s">
        <v>60</v>
      </c>
      <c r="AA257" s="34" t="s">
        <v>61</v>
      </c>
      <c r="AB257" s="34" t="s">
        <v>61</v>
      </c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4" t="s">
        <v>52</v>
      </c>
      <c r="BA257" s="34" t="s">
        <v>52</v>
      </c>
      <c r="BB257" s="35"/>
      <c r="BC257" s="34" t="s">
        <v>467</v>
      </c>
      <c r="BD257" s="35">
        <v>146</v>
      </c>
      <c r="BF257" s="40">
        <v>63.7</v>
      </c>
      <c r="BG257" s="39">
        <v>78.599999999999994</v>
      </c>
      <c r="BH257" s="40">
        <v>87.9</v>
      </c>
      <c r="BI257" s="37">
        <v>22.8</v>
      </c>
      <c r="BJ257" s="25">
        <v>25.483000000000001</v>
      </c>
      <c r="BK257" s="41">
        <v>9.8000000000000007</v>
      </c>
    </row>
    <row r="258" spans="1:64" ht="30" customHeight="1" x14ac:dyDescent="0.3">
      <c r="A258" s="26" t="str">
        <f t="shared" si="30"/>
        <v>0110  미  장  공  사</v>
      </c>
      <c r="B258" s="26"/>
      <c r="C258" s="26"/>
      <c r="D258" s="26"/>
      <c r="E258" s="26"/>
      <c r="F258" s="66"/>
      <c r="G258" s="66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BF258" s="38"/>
      <c r="BG258" s="39"/>
      <c r="BH258" s="38"/>
      <c r="BI258" s="26"/>
      <c r="BJ258" s="25"/>
      <c r="BK258" s="44"/>
    </row>
    <row r="259" spans="1:64" ht="30" customHeight="1" x14ac:dyDescent="0.3">
      <c r="A259" s="26" t="str">
        <f t="shared" si="30"/>
        <v>0110  미  장  공  사</v>
      </c>
      <c r="B259" s="26"/>
      <c r="C259" s="26"/>
      <c r="D259" s="26"/>
      <c r="E259" s="26"/>
      <c r="F259" s="66"/>
      <c r="G259" s="66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BF259" s="38"/>
      <c r="BG259" s="39"/>
      <c r="BH259" s="38"/>
      <c r="BI259" s="26"/>
      <c r="BJ259" s="25"/>
      <c r="BK259" s="44"/>
    </row>
    <row r="260" spans="1:64" ht="30" customHeight="1" x14ac:dyDescent="0.3">
      <c r="A260" s="26" t="str">
        <f t="shared" ref="A260:A323" si="40">+A259</f>
        <v>0110  미  장  공  사</v>
      </c>
      <c r="B260" s="26"/>
      <c r="C260" s="26"/>
      <c r="D260" s="26"/>
      <c r="E260" s="26"/>
      <c r="F260" s="66"/>
      <c r="G260" s="66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BF260" s="38"/>
      <c r="BG260" s="39"/>
      <c r="BH260" s="38"/>
      <c r="BI260" s="26"/>
      <c r="BJ260" s="25"/>
      <c r="BK260" s="44"/>
    </row>
    <row r="261" spans="1:64" ht="30" customHeight="1" x14ac:dyDescent="0.3">
      <c r="A261" s="26" t="str">
        <f t="shared" si="40"/>
        <v>0110  미  장  공  사</v>
      </c>
      <c r="B261" s="26"/>
      <c r="C261" s="26"/>
      <c r="D261" s="26"/>
      <c r="E261" s="26"/>
      <c r="F261" s="66"/>
      <c r="G261" s="66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BF261" s="38"/>
      <c r="BG261" s="39"/>
      <c r="BH261" s="38"/>
      <c r="BI261" s="26"/>
      <c r="BJ261" s="25"/>
      <c r="BK261" s="44"/>
    </row>
    <row r="262" spans="1:64" ht="30" customHeight="1" x14ac:dyDescent="0.3">
      <c r="A262" s="26" t="str">
        <f t="shared" si="40"/>
        <v>0110  미  장  공  사</v>
      </c>
      <c r="B262" s="26"/>
      <c r="C262" s="26"/>
      <c r="D262" s="26"/>
      <c r="E262" s="26"/>
      <c r="F262" s="66"/>
      <c r="G262" s="66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BF262" s="38"/>
      <c r="BG262" s="39"/>
      <c r="BH262" s="38"/>
      <c r="BI262" s="26"/>
      <c r="BJ262" s="25"/>
      <c r="BK262" s="44"/>
    </row>
    <row r="263" spans="1:64" ht="30" customHeight="1" x14ac:dyDescent="0.3">
      <c r="A263" s="26" t="str">
        <f t="shared" si="40"/>
        <v>0110  미  장  공  사</v>
      </c>
      <c r="B263" s="26"/>
      <c r="C263" s="26"/>
      <c r="D263" s="26"/>
      <c r="E263" s="26"/>
      <c r="F263" s="66"/>
      <c r="G263" s="66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BF263" s="38"/>
      <c r="BG263" s="39"/>
      <c r="BH263" s="38"/>
      <c r="BI263" s="26"/>
      <c r="BJ263" s="25"/>
      <c r="BK263" s="44"/>
    </row>
    <row r="264" spans="1:64" ht="30" customHeight="1" x14ac:dyDescent="0.3">
      <c r="A264" s="26" t="str">
        <f t="shared" si="40"/>
        <v>0110  미  장  공  사</v>
      </c>
      <c r="B264" s="26"/>
      <c r="C264" s="26"/>
      <c r="D264" s="26"/>
      <c r="E264" s="26"/>
      <c r="F264" s="66"/>
      <c r="G264" s="66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BF264" s="38"/>
      <c r="BG264" s="39"/>
      <c r="BH264" s="38"/>
      <c r="BI264" s="26"/>
      <c r="BJ264" s="25"/>
      <c r="BK264" s="44"/>
    </row>
    <row r="265" spans="1:64" ht="30" customHeight="1" x14ac:dyDescent="0.3">
      <c r="A265" s="26" t="str">
        <f t="shared" si="40"/>
        <v>0110  미  장  공  사</v>
      </c>
      <c r="B265" s="26"/>
      <c r="C265" s="26"/>
      <c r="D265" s="26"/>
      <c r="E265" s="26"/>
      <c r="F265" s="66"/>
      <c r="G265" s="66"/>
      <c r="I265" s="8" t="s">
        <v>78</v>
      </c>
      <c r="J265" s="9"/>
      <c r="K265" s="9"/>
      <c r="L265" s="9"/>
      <c r="M265" s="9"/>
      <c r="N265" s="11">
        <f>SUM(N243:N264)</f>
        <v>0</v>
      </c>
      <c r="O265" s="9"/>
      <c r="P265" s="11">
        <f>SUM(P243:P264)</f>
        <v>145914867</v>
      </c>
      <c r="Q265" s="9"/>
      <c r="R265" s="11">
        <f>SUM(R243:R264)</f>
        <v>2569173</v>
      </c>
      <c r="S265" s="9"/>
      <c r="T265" s="11">
        <f>SUM(T243:T264)</f>
        <v>148484040</v>
      </c>
      <c r="U265" s="9"/>
      <c r="V265" t="s">
        <v>79</v>
      </c>
      <c r="BF265" s="38"/>
      <c r="BG265" s="39"/>
      <c r="BH265" s="38"/>
      <c r="BI265" s="26"/>
      <c r="BJ265" s="25"/>
      <c r="BK265" s="44"/>
    </row>
    <row r="266" spans="1:64" ht="30" customHeight="1" x14ac:dyDescent="0.3">
      <c r="A266" s="26" t="str">
        <f>+I266</f>
        <v>0111  창  호  공  사</v>
      </c>
      <c r="B266" s="26"/>
      <c r="C266" s="26"/>
      <c r="D266" s="26"/>
      <c r="E266" s="26"/>
      <c r="F266" s="66"/>
      <c r="G266" s="66"/>
      <c r="I266" s="8" t="s">
        <v>468</v>
      </c>
      <c r="J266" s="8" t="s">
        <v>52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3"/>
      <c r="W266" s="3"/>
      <c r="X266" s="3"/>
      <c r="Y266" s="2" t="s">
        <v>469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F266" s="38"/>
      <c r="BG266" s="39"/>
      <c r="BH266" s="38"/>
      <c r="BI266" s="26"/>
      <c r="BJ266" s="25"/>
      <c r="BK266" s="44"/>
    </row>
    <row r="267" spans="1:64" s="127" customFormat="1" ht="30" customHeight="1" x14ac:dyDescent="0.3">
      <c r="A267" s="119" t="str">
        <f t="shared" si="40"/>
        <v>0111  창  호  공  사</v>
      </c>
      <c r="B267" s="119" t="s">
        <v>3520</v>
      </c>
      <c r="C267" s="119" t="s">
        <v>3531</v>
      </c>
      <c r="D267" s="119"/>
      <c r="E267" s="119"/>
      <c r="F267" s="120" t="s">
        <v>3484</v>
      </c>
      <c r="G267" s="120" t="s">
        <v>3620</v>
      </c>
      <c r="H267" s="121"/>
      <c r="I267" s="122" t="s">
        <v>470</v>
      </c>
      <c r="J267" s="122" t="s">
        <v>52</v>
      </c>
      <c r="K267" s="122" t="s">
        <v>69</v>
      </c>
      <c r="L267" s="123">
        <f>ROUNDUP(개요!D17*개요!D18,0)</f>
        <v>1600</v>
      </c>
      <c r="M267" s="124">
        <f>TRUNC(일위대가목록!E91,0)</f>
        <v>213000</v>
      </c>
      <c r="N267" s="124">
        <f t="shared" ref="N267:N278" si="41">TRUNC(M267*L267, 0)</f>
        <v>340800000</v>
      </c>
      <c r="O267" s="124">
        <f>TRUNC(일위대가목록!F91,0)</f>
        <v>0</v>
      </c>
      <c r="P267" s="124">
        <f t="shared" ref="P267:P278" si="42">TRUNC(O267*L267, 0)</f>
        <v>0</v>
      </c>
      <c r="Q267" s="124">
        <f>TRUNC(일위대가목록!G91,0)</f>
        <v>0</v>
      </c>
      <c r="R267" s="124">
        <f t="shared" ref="R267:R278" si="43">TRUNC(Q267*L267, 0)</f>
        <v>0</v>
      </c>
      <c r="S267" s="124">
        <f t="shared" ref="S267:S278" si="44">TRUNC(M267+O267+Q267, 0)</f>
        <v>213000</v>
      </c>
      <c r="T267" s="124">
        <f t="shared" ref="T267:T278" si="45">TRUNC(N267+P267+R267, 0)</f>
        <v>340800000</v>
      </c>
      <c r="U267" s="122"/>
      <c r="V267" s="125" t="s">
        <v>471</v>
      </c>
      <c r="W267" s="125" t="s">
        <v>52</v>
      </c>
      <c r="X267" s="125" t="s">
        <v>52</v>
      </c>
      <c r="Y267" s="125" t="s">
        <v>469</v>
      </c>
      <c r="Z267" s="125" t="s">
        <v>60</v>
      </c>
      <c r="AA267" s="125" t="s">
        <v>61</v>
      </c>
      <c r="AB267" s="125" t="s">
        <v>61</v>
      </c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/>
      <c r="AX267" s="126"/>
      <c r="AY267" s="126"/>
      <c r="AZ267" s="125" t="s">
        <v>52</v>
      </c>
      <c r="BA267" s="125" t="s">
        <v>52</v>
      </c>
      <c r="BB267" s="126"/>
      <c r="BC267" s="125" t="s">
        <v>472</v>
      </c>
      <c r="BD267" s="126">
        <v>148</v>
      </c>
      <c r="BF267" s="128">
        <v>2.4329999999999998</v>
      </c>
      <c r="BG267" s="129">
        <v>2.4329999999999998</v>
      </c>
      <c r="BH267" s="128">
        <v>109.753</v>
      </c>
      <c r="BI267" s="119">
        <v>144.94400000000002</v>
      </c>
      <c r="BJ267" s="119">
        <v>218.58566666666664</v>
      </c>
      <c r="BK267" s="129">
        <v>10.376000000000001</v>
      </c>
    </row>
    <row r="268" spans="1:64" s="52" customFormat="1" ht="30" customHeight="1" x14ac:dyDescent="0.3">
      <c r="A268" s="61" t="str">
        <f t="shared" si="40"/>
        <v>0111  창  호  공  사</v>
      </c>
      <c r="B268" s="61" t="s">
        <v>3520</v>
      </c>
      <c r="C268" s="61" t="s">
        <v>3532</v>
      </c>
      <c r="D268" s="61"/>
      <c r="E268" s="61"/>
      <c r="F268" s="68" t="s">
        <v>3484</v>
      </c>
      <c r="G268" s="68"/>
      <c r="H268" s="53"/>
      <c r="I268" s="54" t="s">
        <v>473</v>
      </c>
      <c r="J268" s="54" t="s">
        <v>474</v>
      </c>
      <c r="K268" s="54" t="s">
        <v>379</v>
      </c>
      <c r="L268" s="55">
        <f>ROUNDUP((BF268*개요!$F$26 +공종별내역서!BG268*개요!$F$27 +공종별내역서!BH268*개요!$F$28 +공종별내역서!BI268*개요!$F$29 +공종별내역서!BJ268*개요!$F$30+BK268*개요!$F$31)*개요!$D$12/개요!$C$12,0)</f>
        <v>86</v>
      </c>
      <c r="M268" s="56">
        <f>TRUNC(일위대가목록!E92,0)</f>
        <v>266666</v>
      </c>
      <c r="N268" s="56">
        <f t="shared" si="41"/>
        <v>22933276</v>
      </c>
      <c r="O268" s="56">
        <f>TRUNC(일위대가목록!F92,0)</f>
        <v>103142</v>
      </c>
      <c r="P268" s="56">
        <f t="shared" si="42"/>
        <v>8870212</v>
      </c>
      <c r="Q268" s="56">
        <f>TRUNC(일위대가목록!G92,0)</f>
        <v>3094</v>
      </c>
      <c r="R268" s="56">
        <f t="shared" si="43"/>
        <v>266084</v>
      </c>
      <c r="S268" s="56">
        <f t="shared" si="44"/>
        <v>372902</v>
      </c>
      <c r="T268" s="56">
        <f t="shared" si="45"/>
        <v>32069572</v>
      </c>
      <c r="U268" s="54"/>
      <c r="V268" s="57" t="s">
        <v>475</v>
      </c>
      <c r="W268" s="57" t="s">
        <v>52</v>
      </c>
      <c r="X268" s="57" t="s">
        <v>52</v>
      </c>
      <c r="Y268" s="57" t="s">
        <v>469</v>
      </c>
      <c r="Z268" s="57" t="s">
        <v>60</v>
      </c>
      <c r="AA268" s="57" t="s">
        <v>61</v>
      </c>
      <c r="AB268" s="57" t="s">
        <v>61</v>
      </c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7" t="s">
        <v>52</v>
      </c>
      <c r="BA268" s="57" t="s">
        <v>52</v>
      </c>
      <c r="BB268" s="58"/>
      <c r="BC268" s="57" t="s">
        <v>476</v>
      </c>
      <c r="BD268" s="58">
        <v>150</v>
      </c>
      <c r="BF268" s="59">
        <v>5</v>
      </c>
      <c r="BG268" s="39">
        <v>9</v>
      </c>
      <c r="BH268" s="59">
        <v>9</v>
      </c>
      <c r="BI268" s="61">
        <v>6</v>
      </c>
      <c r="BJ268" s="25">
        <v>9</v>
      </c>
      <c r="BK268" s="60">
        <v>3</v>
      </c>
      <c r="BL268" s="52">
        <f>86+14</f>
        <v>100</v>
      </c>
    </row>
    <row r="269" spans="1:64" s="52" customFormat="1" ht="30" customHeight="1" x14ac:dyDescent="0.3">
      <c r="A269" s="61" t="str">
        <f t="shared" si="40"/>
        <v>0111  창  호  공  사</v>
      </c>
      <c r="B269" s="61" t="s">
        <v>3520</v>
      </c>
      <c r="C269" s="61" t="s">
        <v>3533</v>
      </c>
      <c r="D269" s="61"/>
      <c r="E269" s="61"/>
      <c r="F269" s="68" t="s">
        <v>3484</v>
      </c>
      <c r="G269" s="68"/>
      <c r="H269" s="53"/>
      <c r="I269" s="54" t="s">
        <v>473</v>
      </c>
      <c r="J269" s="54" t="s">
        <v>477</v>
      </c>
      <c r="K269" s="54" t="s">
        <v>379</v>
      </c>
      <c r="L269" s="55">
        <f>ROUNDUP((BF269*개요!$F$26 +공종별내역서!BG269*개요!$F$27 +공종별내역서!BH269*개요!$F$28 +공종별내역서!BI269*개요!$F$29 +공종별내역서!BJ269*개요!$F$30+BK269*개요!$F$31)*개요!$D$12/개요!$C$12,0)</f>
        <v>7</v>
      </c>
      <c r="M269" s="56">
        <f>TRUNC(일위대가목록!E93,0)</f>
        <v>479999</v>
      </c>
      <c r="N269" s="56">
        <f t="shared" si="41"/>
        <v>3359993</v>
      </c>
      <c r="O269" s="56">
        <f>TRUNC(일위대가목록!F93,0)</f>
        <v>133770</v>
      </c>
      <c r="P269" s="56">
        <f t="shared" si="42"/>
        <v>936390</v>
      </c>
      <c r="Q269" s="56">
        <f>TRUNC(일위대가목록!G93,0)</f>
        <v>4013</v>
      </c>
      <c r="R269" s="56">
        <f t="shared" si="43"/>
        <v>28091</v>
      </c>
      <c r="S269" s="56">
        <f t="shared" si="44"/>
        <v>617782</v>
      </c>
      <c r="T269" s="56">
        <f t="shared" si="45"/>
        <v>4324474</v>
      </c>
      <c r="U269" s="54"/>
      <c r="V269" s="57" t="s">
        <v>478</v>
      </c>
      <c r="W269" s="57" t="s">
        <v>52</v>
      </c>
      <c r="X269" s="57" t="s">
        <v>52</v>
      </c>
      <c r="Y269" s="57" t="s">
        <v>469</v>
      </c>
      <c r="Z269" s="57" t="s">
        <v>60</v>
      </c>
      <c r="AA269" s="57" t="s">
        <v>61</v>
      </c>
      <c r="AB269" s="57" t="s">
        <v>61</v>
      </c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7" t="s">
        <v>52</v>
      </c>
      <c r="BA269" s="57" t="s">
        <v>52</v>
      </c>
      <c r="BB269" s="58"/>
      <c r="BC269" s="57" t="s">
        <v>479</v>
      </c>
      <c r="BD269" s="58">
        <v>151</v>
      </c>
      <c r="BF269" s="59">
        <v>2</v>
      </c>
      <c r="BG269" s="39">
        <v>2</v>
      </c>
      <c r="BH269" s="59">
        <v>0</v>
      </c>
      <c r="BI269" s="61">
        <v>0</v>
      </c>
      <c r="BJ269" s="25">
        <v>0.5</v>
      </c>
      <c r="BK269" s="60">
        <v>0</v>
      </c>
    </row>
    <row r="270" spans="1:64" s="52" customFormat="1" ht="30" customHeight="1" x14ac:dyDescent="0.3">
      <c r="A270" s="61" t="str">
        <f t="shared" si="40"/>
        <v>0111  창  호  공  사</v>
      </c>
      <c r="B270" s="61" t="s">
        <v>3520</v>
      </c>
      <c r="C270" s="61" t="s">
        <v>3534</v>
      </c>
      <c r="D270" s="61"/>
      <c r="E270" s="61"/>
      <c r="F270" s="68" t="s">
        <v>3484</v>
      </c>
      <c r="G270" s="68"/>
      <c r="H270" s="53"/>
      <c r="I270" s="54" t="s">
        <v>480</v>
      </c>
      <c r="J270" s="54" t="s">
        <v>52</v>
      </c>
      <c r="K270" s="54" t="s">
        <v>69</v>
      </c>
      <c r="L270" s="55">
        <f>ROUNDUP((BF270*개요!$F$26 +공종별내역서!BG270*개요!$F$27 +공종별내역서!BH270*개요!$F$28 +공종별내역서!BI270*개요!$F$29 +공종별내역서!BJ270*개요!$F$30+BK270*개요!$F$31)*개요!$D$12/개요!$C$12,0)</f>
        <v>545</v>
      </c>
      <c r="M270" s="56">
        <f>TRUNC(일위대가목록!E94,0)</f>
        <v>200000</v>
      </c>
      <c r="N270" s="56">
        <f t="shared" si="41"/>
        <v>109000000</v>
      </c>
      <c r="O270" s="56">
        <f>TRUNC(일위대가목록!F94,0)</f>
        <v>0</v>
      </c>
      <c r="P270" s="56">
        <f t="shared" si="42"/>
        <v>0</v>
      </c>
      <c r="Q270" s="56">
        <f>TRUNC(일위대가목록!G94,0)</f>
        <v>0</v>
      </c>
      <c r="R270" s="56">
        <f t="shared" si="43"/>
        <v>0</v>
      </c>
      <c r="S270" s="56">
        <f t="shared" si="44"/>
        <v>200000</v>
      </c>
      <c r="T270" s="56">
        <f t="shared" si="45"/>
        <v>109000000</v>
      </c>
      <c r="U270" s="54"/>
      <c r="V270" s="57" t="s">
        <v>481</v>
      </c>
      <c r="W270" s="57" t="s">
        <v>52</v>
      </c>
      <c r="X270" s="57" t="s">
        <v>52</v>
      </c>
      <c r="Y270" s="57" t="s">
        <v>469</v>
      </c>
      <c r="Z270" s="57" t="s">
        <v>60</v>
      </c>
      <c r="AA270" s="57" t="s">
        <v>61</v>
      </c>
      <c r="AB270" s="57" t="s">
        <v>61</v>
      </c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7" t="s">
        <v>52</v>
      </c>
      <c r="BA270" s="57" t="s">
        <v>52</v>
      </c>
      <c r="BB270" s="58"/>
      <c r="BC270" s="57" t="s">
        <v>482</v>
      </c>
      <c r="BD270" s="58">
        <v>149</v>
      </c>
      <c r="BF270" s="59">
        <v>3.06</v>
      </c>
      <c r="BG270" s="39">
        <v>2.25</v>
      </c>
      <c r="BH270" s="59">
        <v>62.127000000000002</v>
      </c>
      <c r="BI270" s="61">
        <v>90.65</v>
      </c>
      <c r="BJ270" s="25">
        <v>64.036666666666676</v>
      </c>
      <c r="BK270" s="60">
        <v>7.1400000000000006</v>
      </c>
    </row>
    <row r="271" spans="1:64" s="52" customFormat="1" ht="30" customHeight="1" x14ac:dyDescent="0.3">
      <c r="A271" s="61" t="str">
        <f t="shared" si="40"/>
        <v>0111  창  호  공  사</v>
      </c>
      <c r="B271" s="61"/>
      <c r="C271" s="61"/>
      <c r="D271" s="61"/>
      <c r="E271" s="61"/>
      <c r="F271" s="68"/>
      <c r="G271" s="68"/>
      <c r="H271" s="53"/>
      <c r="I271" s="54" t="s">
        <v>483</v>
      </c>
      <c r="J271" s="54" t="s">
        <v>52</v>
      </c>
      <c r="K271" s="54" t="s">
        <v>52</v>
      </c>
      <c r="L271" s="55"/>
      <c r="M271" s="56">
        <f>TRUNC(단가대비표!O265,0)</f>
        <v>0</v>
      </c>
      <c r="N271" s="56">
        <f t="shared" si="41"/>
        <v>0</v>
      </c>
      <c r="O271" s="56">
        <f>TRUNC(단가대비표!P265,0)</f>
        <v>0</v>
      </c>
      <c r="P271" s="56">
        <f t="shared" si="42"/>
        <v>0</v>
      </c>
      <c r="Q271" s="56">
        <f>TRUNC(단가대비표!V265,0)</f>
        <v>0</v>
      </c>
      <c r="R271" s="56">
        <f t="shared" si="43"/>
        <v>0</v>
      </c>
      <c r="S271" s="56">
        <f t="shared" si="44"/>
        <v>0</v>
      </c>
      <c r="T271" s="56">
        <f t="shared" si="45"/>
        <v>0</v>
      </c>
      <c r="U271" s="54"/>
      <c r="V271" s="57" t="s">
        <v>484</v>
      </c>
      <c r="W271" s="57" t="s">
        <v>52</v>
      </c>
      <c r="X271" s="57" t="s">
        <v>52</v>
      </c>
      <c r="Y271" s="57" t="s">
        <v>469</v>
      </c>
      <c r="Z271" s="57" t="s">
        <v>61</v>
      </c>
      <c r="AA271" s="57" t="s">
        <v>61</v>
      </c>
      <c r="AB271" s="57" t="s">
        <v>60</v>
      </c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7" t="s">
        <v>52</v>
      </c>
      <c r="BA271" s="57" t="s">
        <v>52</v>
      </c>
      <c r="BB271" s="58"/>
      <c r="BC271" s="57" t="s">
        <v>485</v>
      </c>
      <c r="BD271" s="58">
        <v>152</v>
      </c>
      <c r="BF271" s="59"/>
      <c r="BG271" s="39">
        <v>0</v>
      </c>
      <c r="BH271" s="59"/>
      <c r="BI271" s="61"/>
      <c r="BJ271" s="25"/>
      <c r="BK271" s="60"/>
    </row>
    <row r="272" spans="1:64" s="52" customFormat="1" ht="30" customHeight="1" x14ac:dyDescent="0.3">
      <c r="A272" s="61" t="str">
        <f t="shared" si="40"/>
        <v>0111  창  호  공  사</v>
      </c>
      <c r="B272" s="61" t="s">
        <v>3520</v>
      </c>
      <c r="C272" s="61" t="s">
        <v>3535</v>
      </c>
      <c r="D272" s="61"/>
      <c r="E272" s="61"/>
      <c r="F272" s="68" t="s">
        <v>3484</v>
      </c>
      <c r="G272" s="68"/>
      <c r="H272" s="53"/>
      <c r="I272" s="54" t="s">
        <v>486</v>
      </c>
      <c r="J272" s="54" t="s">
        <v>487</v>
      </c>
      <c r="K272" s="54" t="s">
        <v>488</v>
      </c>
      <c r="L272" s="55">
        <f>ROUNDUP((BF272*개요!$F$26 +공종별내역서!BG272*개요!$F$27 +공종별내역서!BH272*개요!$F$28 +공종별내역서!BI272*개요!$F$29 +공종별내역서!BJ272*개요!$F$30+BK272*개요!$F$31)*개요!$D$12/개요!$C$12,0)</f>
        <v>100</v>
      </c>
      <c r="M272" s="56">
        <f>TRUNC(단가대비표!O116,0)</f>
        <v>53900</v>
      </c>
      <c r="N272" s="56">
        <f t="shared" si="41"/>
        <v>5390000</v>
      </c>
      <c r="O272" s="56">
        <f>TRUNC(단가대비표!P116,0)</f>
        <v>0</v>
      </c>
      <c r="P272" s="56">
        <f t="shared" si="42"/>
        <v>0</v>
      </c>
      <c r="Q272" s="56">
        <f>TRUNC(단가대비표!V116,0)</f>
        <v>0</v>
      </c>
      <c r="R272" s="56">
        <f t="shared" si="43"/>
        <v>0</v>
      </c>
      <c r="S272" s="56">
        <f t="shared" si="44"/>
        <v>53900</v>
      </c>
      <c r="T272" s="56">
        <f t="shared" si="45"/>
        <v>5390000</v>
      </c>
      <c r="U272" s="54"/>
      <c r="V272" s="57" t="s">
        <v>489</v>
      </c>
      <c r="W272" s="57" t="s">
        <v>52</v>
      </c>
      <c r="X272" s="57" t="s">
        <v>52</v>
      </c>
      <c r="Y272" s="57" t="s">
        <v>469</v>
      </c>
      <c r="Z272" s="57" t="s">
        <v>61</v>
      </c>
      <c r="AA272" s="57" t="s">
        <v>61</v>
      </c>
      <c r="AB272" s="57" t="s">
        <v>60</v>
      </c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7" t="s">
        <v>52</v>
      </c>
      <c r="BA272" s="57" t="s">
        <v>52</v>
      </c>
      <c r="BB272" s="58"/>
      <c r="BC272" s="57" t="s">
        <v>490</v>
      </c>
      <c r="BD272" s="58">
        <v>153</v>
      </c>
      <c r="BF272" s="59">
        <v>9</v>
      </c>
      <c r="BG272" s="39">
        <v>13</v>
      </c>
      <c r="BH272" s="59">
        <v>9</v>
      </c>
      <c r="BI272" s="61">
        <v>6</v>
      </c>
      <c r="BJ272" s="25">
        <v>10</v>
      </c>
      <c r="BK272" s="60">
        <v>3</v>
      </c>
    </row>
    <row r="273" spans="1:63" s="52" customFormat="1" ht="30" customHeight="1" x14ac:dyDescent="0.3">
      <c r="A273" s="61" t="str">
        <f t="shared" si="40"/>
        <v>0111  창  호  공  사</v>
      </c>
      <c r="B273" s="61" t="s">
        <v>3520</v>
      </c>
      <c r="C273" s="61" t="s">
        <v>3535</v>
      </c>
      <c r="D273" s="61"/>
      <c r="E273" s="61"/>
      <c r="F273" s="68" t="s">
        <v>3484</v>
      </c>
      <c r="G273" s="68"/>
      <c r="H273" s="53"/>
      <c r="I273" s="54" t="s">
        <v>491</v>
      </c>
      <c r="J273" s="54" t="s">
        <v>492</v>
      </c>
      <c r="K273" s="54" t="s">
        <v>379</v>
      </c>
      <c r="L273" s="55">
        <f>ROUNDUP((BF273*개요!$F$26 +공종별내역서!BG273*개요!$F$27 +공종별내역서!BH273*개요!$F$28 +공종별내역서!BI273*개요!$F$29 +공종별내역서!BJ273*개요!$F$30+BK273*개요!$F$31)*개요!$D$12/개요!$C$12,0)</f>
        <v>100</v>
      </c>
      <c r="M273" s="56">
        <f>TRUNC(일위대가목록!E95,0)</f>
        <v>0</v>
      </c>
      <c r="N273" s="56">
        <f t="shared" si="41"/>
        <v>0</v>
      </c>
      <c r="O273" s="56">
        <f>TRUNC(일위대가목록!F95,0)</f>
        <v>17056</v>
      </c>
      <c r="P273" s="56">
        <f t="shared" si="42"/>
        <v>1705600</v>
      </c>
      <c r="Q273" s="56">
        <f>TRUNC(일위대가목록!G95,0)</f>
        <v>341</v>
      </c>
      <c r="R273" s="56">
        <f t="shared" si="43"/>
        <v>34100</v>
      </c>
      <c r="S273" s="56">
        <f t="shared" si="44"/>
        <v>17397</v>
      </c>
      <c r="T273" s="56">
        <f t="shared" si="45"/>
        <v>1739700</v>
      </c>
      <c r="U273" s="54"/>
      <c r="V273" s="57" t="s">
        <v>493</v>
      </c>
      <c r="W273" s="57" t="s">
        <v>52</v>
      </c>
      <c r="X273" s="57" t="s">
        <v>52</v>
      </c>
      <c r="Y273" s="57" t="s">
        <v>469</v>
      </c>
      <c r="Z273" s="57" t="s">
        <v>60</v>
      </c>
      <c r="AA273" s="57" t="s">
        <v>61</v>
      </c>
      <c r="AB273" s="57" t="s">
        <v>61</v>
      </c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7" t="s">
        <v>52</v>
      </c>
      <c r="BA273" s="57" t="s">
        <v>52</v>
      </c>
      <c r="BB273" s="58"/>
      <c r="BC273" s="57" t="s">
        <v>494</v>
      </c>
      <c r="BD273" s="58">
        <v>154</v>
      </c>
      <c r="BF273" s="59">
        <v>9</v>
      </c>
      <c r="BG273" s="39">
        <v>13</v>
      </c>
      <c r="BH273" s="59">
        <v>9</v>
      </c>
      <c r="BI273" s="61">
        <v>6</v>
      </c>
      <c r="BJ273" s="25">
        <v>10</v>
      </c>
      <c r="BK273" s="60">
        <v>3</v>
      </c>
    </row>
    <row r="274" spans="1:63" s="52" customFormat="1" ht="30" customHeight="1" x14ac:dyDescent="0.3">
      <c r="A274" s="61" t="str">
        <f t="shared" si="40"/>
        <v>0111  창  호  공  사</v>
      </c>
      <c r="B274" s="61" t="s">
        <v>3520</v>
      </c>
      <c r="C274" s="61" t="s">
        <v>3535</v>
      </c>
      <c r="D274" s="61"/>
      <c r="E274" s="61"/>
      <c r="F274" s="68" t="s">
        <v>3484</v>
      </c>
      <c r="G274" s="68"/>
      <c r="H274" s="53"/>
      <c r="I274" s="54" t="s">
        <v>495</v>
      </c>
      <c r="J274" s="54" t="s">
        <v>496</v>
      </c>
      <c r="K274" s="54" t="s">
        <v>488</v>
      </c>
      <c r="L274" s="55">
        <f>ROUNDUP((BF274*개요!$F$26 +공종별내역서!BG274*개요!$F$27 +공종별내역서!BH274*개요!$F$28 +공종별내역서!BI274*개요!$F$29 +공종별내역서!BJ274*개요!$F$30+BK274*개요!$F$31)*개요!$D$12/개요!$C$12,0)</f>
        <v>100</v>
      </c>
      <c r="M274" s="56">
        <f>TRUNC(단가대비표!O190,0)</f>
        <v>40800</v>
      </c>
      <c r="N274" s="56">
        <f t="shared" si="41"/>
        <v>4080000</v>
      </c>
      <c r="O274" s="56">
        <f>TRUNC(단가대비표!P190,0)</f>
        <v>0</v>
      </c>
      <c r="P274" s="56">
        <f t="shared" si="42"/>
        <v>0</v>
      </c>
      <c r="Q274" s="56">
        <f>TRUNC(단가대비표!V190,0)</f>
        <v>0</v>
      </c>
      <c r="R274" s="56">
        <f t="shared" si="43"/>
        <v>0</v>
      </c>
      <c r="S274" s="56">
        <f t="shared" si="44"/>
        <v>40800</v>
      </c>
      <c r="T274" s="56">
        <f t="shared" si="45"/>
        <v>4080000</v>
      </c>
      <c r="U274" s="54"/>
      <c r="V274" s="57" t="s">
        <v>497</v>
      </c>
      <c r="W274" s="57" t="s">
        <v>52</v>
      </c>
      <c r="X274" s="57" t="s">
        <v>52</v>
      </c>
      <c r="Y274" s="57" t="s">
        <v>469</v>
      </c>
      <c r="Z274" s="57" t="s">
        <v>61</v>
      </c>
      <c r="AA274" s="57" t="s">
        <v>61</v>
      </c>
      <c r="AB274" s="57" t="s">
        <v>60</v>
      </c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7" t="s">
        <v>52</v>
      </c>
      <c r="BA274" s="57" t="s">
        <v>52</v>
      </c>
      <c r="BB274" s="58"/>
      <c r="BC274" s="57" t="s">
        <v>498</v>
      </c>
      <c r="BD274" s="58">
        <v>155</v>
      </c>
      <c r="BF274" s="59">
        <v>9</v>
      </c>
      <c r="BG274" s="39">
        <v>13</v>
      </c>
      <c r="BH274" s="59">
        <v>9</v>
      </c>
      <c r="BI274" s="61">
        <v>6</v>
      </c>
      <c r="BJ274" s="25">
        <v>10</v>
      </c>
      <c r="BK274" s="60">
        <v>3</v>
      </c>
    </row>
    <row r="275" spans="1:63" s="52" customFormat="1" ht="30" customHeight="1" x14ac:dyDescent="0.3">
      <c r="A275" s="61" t="str">
        <f t="shared" si="40"/>
        <v>0111  창  호  공  사</v>
      </c>
      <c r="B275" s="61" t="s">
        <v>3520</v>
      </c>
      <c r="C275" s="61" t="s">
        <v>3535</v>
      </c>
      <c r="D275" s="61"/>
      <c r="E275" s="61"/>
      <c r="F275" s="68" t="s">
        <v>3484</v>
      </c>
      <c r="G275" s="68"/>
      <c r="H275" s="53"/>
      <c r="I275" s="54" t="s">
        <v>499</v>
      </c>
      <c r="J275" s="54" t="s">
        <v>492</v>
      </c>
      <c r="K275" s="54" t="s">
        <v>379</v>
      </c>
      <c r="L275" s="55">
        <f>ROUNDUP((BF275*개요!$F$26 +공종별내역서!BG275*개요!$F$27 +공종별내역서!BH275*개요!$F$28 +공종별내역서!BI275*개요!$F$29 +공종별내역서!BJ275*개요!$F$30+BK275*개요!$F$31)*개요!$D$12/개요!$C$12,0)</f>
        <v>100</v>
      </c>
      <c r="M275" s="56">
        <f>TRUNC(일위대가목록!E96,0)</f>
        <v>0</v>
      </c>
      <c r="N275" s="56">
        <f t="shared" si="41"/>
        <v>0</v>
      </c>
      <c r="O275" s="56">
        <f>TRUNC(일위대가목록!F96,0)</f>
        <v>4934</v>
      </c>
      <c r="P275" s="56">
        <f t="shared" si="42"/>
        <v>493400</v>
      </c>
      <c r="Q275" s="56">
        <f>TRUNC(일위대가목록!G96,0)</f>
        <v>98</v>
      </c>
      <c r="R275" s="56">
        <f t="shared" si="43"/>
        <v>9800</v>
      </c>
      <c r="S275" s="56">
        <f t="shared" si="44"/>
        <v>5032</v>
      </c>
      <c r="T275" s="56">
        <f t="shared" si="45"/>
        <v>503200</v>
      </c>
      <c r="U275" s="54"/>
      <c r="V275" s="57" t="s">
        <v>500</v>
      </c>
      <c r="W275" s="57" t="s">
        <v>52</v>
      </c>
      <c r="X275" s="57" t="s">
        <v>52</v>
      </c>
      <c r="Y275" s="57" t="s">
        <v>469</v>
      </c>
      <c r="Z275" s="57" t="s">
        <v>60</v>
      </c>
      <c r="AA275" s="57" t="s">
        <v>61</v>
      </c>
      <c r="AB275" s="57" t="s">
        <v>61</v>
      </c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7" t="s">
        <v>52</v>
      </c>
      <c r="BA275" s="57" t="s">
        <v>52</v>
      </c>
      <c r="BB275" s="58"/>
      <c r="BC275" s="57" t="s">
        <v>501</v>
      </c>
      <c r="BD275" s="58">
        <v>156</v>
      </c>
      <c r="BF275" s="59">
        <v>9</v>
      </c>
      <c r="BG275" s="39">
        <v>13</v>
      </c>
      <c r="BH275" s="59">
        <v>9</v>
      </c>
      <c r="BI275" s="61">
        <v>6</v>
      </c>
      <c r="BJ275" s="25">
        <v>10</v>
      </c>
      <c r="BK275" s="60">
        <v>3</v>
      </c>
    </row>
    <row r="276" spans="1:63" s="52" customFormat="1" ht="30" customHeight="1" x14ac:dyDescent="0.3">
      <c r="A276" s="61" t="str">
        <f t="shared" si="40"/>
        <v>0111  창  호  공  사</v>
      </c>
      <c r="B276" s="61" t="s">
        <v>3520</v>
      </c>
      <c r="C276" s="61" t="s">
        <v>3535</v>
      </c>
      <c r="D276" s="61"/>
      <c r="E276" s="61"/>
      <c r="F276" s="68" t="s">
        <v>3484</v>
      </c>
      <c r="G276" s="68"/>
      <c r="H276" s="53"/>
      <c r="I276" s="54" t="s">
        <v>502</v>
      </c>
      <c r="J276" s="54" t="s">
        <v>503</v>
      </c>
      <c r="K276" s="54" t="s">
        <v>488</v>
      </c>
      <c r="L276" s="55">
        <f>ROUNDUP((BF276*개요!$F$26 +공종별내역서!BG276*개요!$F$27 +공종별내역서!BH276*개요!$F$28 +공종별내역서!BI276*개요!$F$29 +공종별내역서!BJ276*개요!$F$30+BK276*개요!$F$31)*개요!$D$12/개요!$C$12,0)</f>
        <v>100</v>
      </c>
      <c r="M276" s="56">
        <f>TRUNC(단가대비표!O188,0)</f>
        <v>64300</v>
      </c>
      <c r="N276" s="56">
        <f t="shared" si="41"/>
        <v>6430000</v>
      </c>
      <c r="O276" s="56">
        <f>TRUNC(단가대비표!P188,0)</f>
        <v>0</v>
      </c>
      <c r="P276" s="56">
        <f t="shared" si="42"/>
        <v>0</v>
      </c>
      <c r="Q276" s="56">
        <f>TRUNC(단가대비표!V188,0)</f>
        <v>0</v>
      </c>
      <c r="R276" s="56">
        <f t="shared" si="43"/>
        <v>0</v>
      </c>
      <c r="S276" s="56">
        <f t="shared" si="44"/>
        <v>64300</v>
      </c>
      <c r="T276" s="56">
        <f t="shared" si="45"/>
        <v>6430000</v>
      </c>
      <c r="U276" s="54"/>
      <c r="V276" s="57" t="s">
        <v>504</v>
      </c>
      <c r="W276" s="57" t="s">
        <v>52</v>
      </c>
      <c r="X276" s="57" t="s">
        <v>52</v>
      </c>
      <c r="Y276" s="57" t="s">
        <v>469</v>
      </c>
      <c r="Z276" s="57" t="s">
        <v>61</v>
      </c>
      <c r="AA276" s="57" t="s">
        <v>61</v>
      </c>
      <c r="AB276" s="57" t="s">
        <v>60</v>
      </c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7" t="s">
        <v>52</v>
      </c>
      <c r="BA276" s="57" t="s">
        <v>52</v>
      </c>
      <c r="BB276" s="58"/>
      <c r="BC276" s="57" t="s">
        <v>505</v>
      </c>
      <c r="BD276" s="58">
        <v>157</v>
      </c>
      <c r="BF276" s="59">
        <v>9</v>
      </c>
      <c r="BG276" s="39">
        <v>13</v>
      </c>
      <c r="BH276" s="59">
        <v>9</v>
      </c>
      <c r="BI276" s="61">
        <v>6</v>
      </c>
      <c r="BJ276" s="25">
        <v>10</v>
      </c>
      <c r="BK276" s="60">
        <v>3</v>
      </c>
    </row>
    <row r="277" spans="1:63" s="52" customFormat="1" ht="30" customHeight="1" x14ac:dyDescent="0.3">
      <c r="A277" s="61" t="str">
        <f t="shared" si="40"/>
        <v>0111  창  호  공  사</v>
      </c>
      <c r="B277" s="61" t="s">
        <v>3520</v>
      </c>
      <c r="C277" s="61" t="s">
        <v>3535</v>
      </c>
      <c r="D277" s="61"/>
      <c r="E277" s="61"/>
      <c r="F277" s="68" t="s">
        <v>3484</v>
      </c>
      <c r="G277" s="68"/>
      <c r="H277" s="53"/>
      <c r="I277" s="54" t="s">
        <v>506</v>
      </c>
      <c r="J277" s="54" t="s">
        <v>507</v>
      </c>
      <c r="K277" s="54" t="s">
        <v>488</v>
      </c>
      <c r="L277" s="55">
        <f>ROUNDUP((BF277*개요!$F$26 +공종별내역서!BG277*개요!$F$27 +공종별내역서!BH277*개요!$F$28 +공종별내역서!BI277*개요!$F$29 +공종별내역서!BJ277*개요!$F$30+BK277*개요!$F$31)*개요!$D$12/개요!$C$12,0)</f>
        <v>48</v>
      </c>
      <c r="M277" s="56">
        <f>TRUNC(단가대비표!O189,0)</f>
        <v>57800</v>
      </c>
      <c r="N277" s="56">
        <f t="shared" si="41"/>
        <v>2774400</v>
      </c>
      <c r="O277" s="56">
        <f>TRUNC(단가대비표!P189,0)</f>
        <v>0</v>
      </c>
      <c r="P277" s="56">
        <f t="shared" si="42"/>
        <v>0</v>
      </c>
      <c r="Q277" s="56">
        <f>TRUNC(단가대비표!V189,0)</f>
        <v>0</v>
      </c>
      <c r="R277" s="56">
        <f t="shared" si="43"/>
        <v>0</v>
      </c>
      <c r="S277" s="56">
        <f t="shared" si="44"/>
        <v>57800</v>
      </c>
      <c r="T277" s="56">
        <f t="shared" si="45"/>
        <v>2774400</v>
      </c>
      <c r="U277" s="54"/>
      <c r="V277" s="57" t="s">
        <v>508</v>
      </c>
      <c r="W277" s="57" t="s">
        <v>52</v>
      </c>
      <c r="X277" s="57" t="s">
        <v>52</v>
      </c>
      <c r="Y277" s="57" t="s">
        <v>469</v>
      </c>
      <c r="Z277" s="57" t="s">
        <v>61</v>
      </c>
      <c r="AA277" s="57" t="s">
        <v>61</v>
      </c>
      <c r="AB277" s="57" t="s">
        <v>60</v>
      </c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7" t="s">
        <v>52</v>
      </c>
      <c r="BA277" s="57" t="s">
        <v>52</v>
      </c>
      <c r="BB277" s="58"/>
      <c r="BC277" s="57" t="s">
        <v>509</v>
      </c>
      <c r="BD277" s="58">
        <v>158</v>
      </c>
      <c r="BF277" s="59">
        <v>0</v>
      </c>
      <c r="BG277" s="39">
        <v>0</v>
      </c>
      <c r="BH277" s="59">
        <v>5</v>
      </c>
      <c r="BI277" s="61">
        <v>6</v>
      </c>
      <c r="BJ277" s="25">
        <v>5.666666666666667</v>
      </c>
      <c r="BK277" s="60">
        <v>3</v>
      </c>
    </row>
    <row r="278" spans="1:63" s="52" customFormat="1" ht="30" customHeight="1" x14ac:dyDescent="0.3">
      <c r="A278" s="61" t="str">
        <f t="shared" si="40"/>
        <v>0111  창  호  공  사</v>
      </c>
      <c r="B278" s="61" t="s">
        <v>3520</v>
      </c>
      <c r="C278" s="61" t="s">
        <v>3535</v>
      </c>
      <c r="D278" s="61"/>
      <c r="E278" s="61"/>
      <c r="F278" s="68" t="s">
        <v>3484</v>
      </c>
      <c r="G278" s="68"/>
      <c r="H278" s="53"/>
      <c r="I278" s="54" t="s">
        <v>510</v>
      </c>
      <c r="J278" s="54" t="s">
        <v>492</v>
      </c>
      <c r="K278" s="54" t="s">
        <v>379</v>
      </c>
      <c r="L278" s="55">
        <f>ROUNDUP((BF278*개요!$F$26 +공종별내역서!BG278*개요!$F$27 +공종별내역서!BH278*개요!$F$28 +공종별내역서!BI278*개요!$F$29 +공종별내역서!BJ278*개요!$F$30+BK278*개요!$F$31)*개요!$D$12/개요!$C$12,0)</f>
        <v>48</v>
      </c>
      <c r="M278" s="56">
        <f>TRUNC(일위대가목록!E97,0)</f>
        <v>0</v>
      </c>
      <c r="N278" s="56">
        <f t="shared" si="41"/>
        <v>0</v>
      </c>
      <c r="O278" s="56">
        <f>TRUNC(일위대가목록!F97,0)</f>
        <v>26410</v>
      </c>
      <c r="P278" s="56">
        <f t="shared" si="42"/>
        <v>1267680</v>
      </c>
      <c r="Q278" s="56">
        <f>TRUNC(일위대가목록!G97,0)</f>
        <v>528</v>
      </c>
      <c r="R278" s="56">
        <f t="shared" si="43"/>
        <v>25344</v>
      </c>
      <c r="S278" s="56">
        <f t="shared" si="44"/>
        <v>26938</v>
      </c>
      <c r="T278" s="56">
        <f t="shared" si="45"/>
        <v>1293024</v>
      </c>
      <c r="U278" s="54"/>
      <c r="V278" s="57" t="s">
        <v>511</v>
      </c>
      <c r="W278" s="57" t="s">
        <v>52</v>
      </c>
      <c r="X278" s="57" t="s">
        <v>52</v>
      </c>
      <c r="Y278" s="57" t="s">
        <v>469</v>
      </c>
      <c r="Z278" s="57" t="s">
        <v>60</v>
      </c>
      <c r="AA278" s="57" t="s">
        <v>61</v>
      </c>
      <c r="AB278" s="57" t="s">
        <v>61</v>
      </c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7" t="s">
        <v>52</v>
      </c>
      <c r="BA278" s="57" t="s">
        <v>52</v>
      </c>
      <c r="BB278" s="58"/>
      <c r="BC278" s="57" t="s">
        <v>512</v>
      </c>
      <c r="BD278" s="58">
        <v>159</v>
      </c>
      <c r="BF278" s="59">
        <v>0</v>
      </c>
      <c r="BG278" s="39">
        <v>0</v>
      </c>
      <c r="BH278" s="59">
        <v>5</v>
      </c>
      <c r="BI278" s="61">
        <v>6</v>
      </c>
      <c r="BJ278" s="25">
        <v>5.666666666666667</v>
      </c>
      <c r="BK278" s="60">
        <v>3</v>
      </c>
    </row>
    <row r="279" spans="1:63" ht="30" customHeight="1" x14ac:dyDescent="0.3">
      <c r="A279" s="26" t="str">
        <f t="shared" si="40"/>
        <v>0111  창  호  공  사</v>
      </c>
      <c r="B279" s="26"/>
      <c r="C279" s="26"/>
      <c r="D279" s="26"/>
      <c r="E279" s="26"/>
      <c r="F279" s="66"/>
      <c r="G279" s="66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BF279" s="38"/>
      <c r="BG279" s="39"/>
      <c r="BH279" s="38"/>
      <c r="BI279" s="26"/>
      <c r="BJ279" s="25"/>
      <c r="BK279" s="44"/>
    </row>
    <row r="280" spans="1:63" ht="30" customHeight="1" x14ac:dyDescent="0.3">
      <c r="A280" s="26" t="str">
        <f t="shared" si="40"/>
        <v>0111  창  호  공  사</v>
      </c>
      <c r="B280" s="26"/>
      <c r="C280" s="26"/>
      <c r="D280" s="26"/>
      <c r="E280" s="26"/>
      <c r="F280" s="66"/>
      <c r="G280" s="66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BF280" s="38"/>
      <c r="BG280" s="39"/>
      <c r="BH280" s="38"/>
      <c r="BI280" s="26"/>
      <c r="BJ280" s="25"/>
      <c r="BK280" s="44"/>
    </row>
    <row r="281" spans="1:63" ht="30" customHeight="1" x14ac:dyDescent="0.3">
      <c r="A281" s="26" t="str">
        <f t="shared" si="40"/>
        <v>0111  창  호  공  사</v>
      </c>
      <c r="B281" s="26"/>
      <c r="C281" s="26"/>
      <c r="D281" s="26"/>
      <c r="E281" s="26"/>
      <c r="F281" s="66"/>
      <c r="G281" s="66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BF281" s="38"/>
      <c r="BG281" s="39"/>
      <c r="BH281" s="38"/>
      <c r="BI281" s="26"/>
      <c r="BJ281" s="25"/>
      <c r="BK281" s="44"/>
    </row>
    <row r="282" spans="1:63" ht="30" customHeight="1" x14ac:dyDescent="0.3">
      <c r="A282" s="26" t="str">
        <f t="shared" si="40"/>
        <v>0111  창  호  공  사</v>
      </c>
      <c r="B282" s="26"/>
      <c r="C282" s="26"/>
      <c r="D282" s="26"/>
      <c r="E282" s="26"/>
      <c r="F282" s="66"/>
      <c r="G282" s="66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BF282" s="38"/>
      <c r="BG282" s="39"/>
      <c r="BH282" s="38"/>
      <c r="BI282" s="26"/>
      <c r="BJ282" s="25"/>
      <c r="BK282" s="44"/>
    </row>
    <row r="283" spans="1:63" ht="30" customHeight="1" x14ac:dyDescent="0.3">
      <c r="A283" s="26" t="str">
        <f t="shared" si="40"/>
        <v>0111  창  호  공  사</v>
      </c>
      <c r="B283" s="26"/>
      <c r="C283" s="26"/>
      <c r="D283" s="26"/>
      <c r="E283" s="26"/>
      <c r="F283" s="66"/>
      <c r="G283" s="66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BF283" s="38"/>
      <c r="BG283" s="39"/>
      <c r="BH283" s="38"/>
      <c r="BI283" s="26"/>
      <c r="BJ283" s="25"/>
      <c r="BK283" s="44"/>
    </row>
    <row r="284" spans="1:63" ht="30" customHeight="1" x14ac:dyDescent="0.3">
      <c r="A284" s="26" t="str">
        <f t="shared" si="40"/>
        <v>0111  창  호  공  사</v>
      </c>
      <c r="B284" s="26"/>
      <c r="C284" s="26"/>
      <c r="D284" s="26"/>
      <c r="E284" s="26"/>
      <c r="F284" s="66"/>
      <c r="G284" s="66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BF284" s="38"/>
      <c r="BG284" s="39"/>
      <c r="BH284" s="38"/>
      <c r="BI284" s="26"/>
      <c r="BJ284" s="25"/>
      <c r="BK284" s="44"/>
    </row>
    <row r="285" spans="1:63" ht="30" customHeight="1" x14ac:dyDescent="0.3">
      <c r="A285" s="26" t="str">
        <f t="shared" si="40"/>
        <v>0111  창  호  공  사</v>
      </c>
      <c r="B285" s="26"/>
      <c r="C285" s="26"/>
      <c r="D285" s="26"/>
      <c r="E285" s="26"/>
      <c r="F285" s="66"/>
      <c r="G285" s="66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BF285" s="38"/>
      <c r="BG285" s="39"/>
      <c r="BH285" s="38"/>
      <c r="BI285" s="26"/>
      <c r="BJ285" s="25"/>
      <c r="BK285" s="44"/>
    </row>
    <row r="286" spans="1:63" ht="30" customHeight="1" x14ac:dyDescent="0.3">
      <c r="A286" s="26" t="str">
        <f t="shared" si="40"/>
        <v>0111  창  호  공  사</v>
      </c>
      <c r="B286" s="26"/>
      <c r="C286" s="26"/>
      <c r="D286" s="26"/>
      <c r="E286" s="26"/>
      <c r="F286" s="66"/>
      <c r="G286" s="66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BF286" s="38"/>
      <c r="BG286" s="39"/>
      <c r="BH286" s="38"/>
      <c r="BI286" s="26"/>
      <c r="BJ286" s="25"/>
      <c r="BK286" s="44"/>
    </row>
    <row r="287" spans="1:63" ht="30" customHeight="1" x14ac:dyDescent="0.3">
      <c r="A287" s="26" t="str">
        <f t="shared" si="40"/>
        <v>0111  창  호  공  사</v>
      </c>
      <c r="B287" s="26"/>
      <c r="C287" s="26"/>
      <c r="D287" s="26"/>
      <c r="E287" s="26"/>
      <c r="F287" s="66"/>
      <c r="G287" s="66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BF287" s="38"/>
      <c r="BG287" s="39"/>
      <c r="BH287" s="38"/>
      <c r="BI287" s="26"/>
      <c r="BJ287" s="25"/>
      <c r="BK287" s="44"/>
    </row>
    <row r="288" spans="1:63" ht="30" customHeight="1" x14ac:dyDescent="0.3">
      <c r="A288" s="26" t="str">
        <f t="shared" si="40"/>
        <v>0111  창  호  공  사</v>
      </c>
      <c r="B288" s="26"/>
      <c r="C288" s="26"/>
      <c r="D288" s="26"/>
      <c r="E288" s="26"/>
      <c r="F288" s="66"/>
      <c r="G288" s="66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BF288" s="38"/>
      <c r="BG288" s="39"/>
      <c r="BH288" s="38"/>
      <c r="BI288" s="26"/>
      <c r="BJ288" s="25"/>
      <c r="BK288" s="44"/>
    </row>
    <row r="289" spans="1:63" ht="30" customHeight="1" x14ac:dyDescent="0.3">
      <c r="A289" s="26" t="str">
        <f t="shared" si="40"/>
        <v>0111  창  호  공  사</v>
      </c>
      <c r="B289" s="26"/>
      <c r="C289" s="26"/>
      <c r="D289" s="26"/>
      <c r="E289" s="26"/>
      <c r="F289" s="66"/>
      <c r="G289" s="66"/>
      <c r="I289" s="8" t="s">
        <v>78</v>
      </c>
      <c r="J289" s="9"/>
      <c r="K289" s="9"/>
      <c r="L289" s="9"/>
      <c r="M289" s="9"/>
      <c r="N289" s="11">
        <f>SUM(N267:N288)</f>
        <v>494767669</v>
      </c>
      <c r="O289" s="9"/>
      <c r="P289" s="11">
        <f>SUM(P267:P288)</f>
        <v>13273282</v>
      </c>
      <c r="Q289" s="9"/>
      <c r="R289" s="11">
        <f>SUM(R267:R288)</f>
        <v>363419</v>
      </c>
      <c r="S289" s="9"/>
      <c r="T289" s="11">
        <f>SUM(T267:T288)</f>
        <v>508404370</v>
      </c>
      <c r="U289" s="9"/>
      <c r="V289" t="s">
        <v>79</v>
      </c>
      <c r="BF289" s="38"/>
      <c r="BG289" s="39"/>
      <c r="BH289" s="38"/>
      <c r="BI289" s="26"/>
      <c r="BJ289" s="25"/>
      <c r="BK289" s="44"/>
    </row>
    <row r="290" spans="1:63" ht="30" customHeight="1" x14ac:dyDescent="0.3">
      <c r="A290" s="26" t="str">
        <f>+I290</f>
        <v>0112  유  리  공  사</v>
      </c>
      <c r="B290" s="26"/>
      <c r="C290" s="26"/>
      <c r="D290" s="26"/>
      <c r="E290" s="26"/>
      <c r="F290" s="66"/>
      <c r="G290" s="66"/>
      <c r="I290" s="8" t="s">
        <v>513</v>
      </c>
      <c r="J290" s="8" t="s">
        <v>52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3"/>
      <c r="W290" s="3"/>
      <c r="X290" s="3"/>
      <c r="Y290" s="2" t="s">
        <v>514</v>
      </c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F290" s="38"/>
      <c r="BG290" s="39"/>
      <c r="BH290" s="38"/>
      <c r="BI290" s="26"/>
      <c r="BJ290" s="25"/>
      <c r="BK290" s="44"/>
    </row>
    <row r="291" spans="1:63" s="52" customFormat="1" ht="30" customHeight="1" x14ac:dyDescent="0.3">
      <c r="A291" s="61" t="str">
        <f t="shared" si="40"/>
        <v>0112  유  리  공  사</v>
      </c>
      <c r="B291" s="61" t="s">
        <v>3520</v>
      </c>
      <c r="C291" s="61" t="s">
        <v>3536</v>
      </c>
      <c r="D291" s="61"/>
      <c r="E291" s="61"/>
      <c r="F291" s="68" t="s">
        <v>3484</v>
      </c>
      <c r="G291" s="68"/>
      <c r="H291" s="53"/>
      <c r="I291" s="54" t="s">
        <v>515</v>
      </c>
      <c r="J291" s="54" t="s">
        <v>516</v>
      </c>
      <c r="K291" s="54" t="s">
        <v>69</v>
      </c>
      <c r="L291" s="55">
        <f>ROUNDUP((BF291*개요!$F$26 +공종별내역서!BG291*개요!$F$27 +공종별내역서!BH291*개요!$F$28 +공종별내역서!BI291*개요!$F$29 +공종별내역서!BJ291*개요!$F$30+BK291*개요!$F$31)*개요!$D$12/개요!$C$12,0)</f>
        <v>11</v>
      </c>
      <c r="M291" s="56">
        <f>TRUNC(단가대비표!O118,0)</f>
        <v>23460</v>
      </c>
      <c r="N291" s="56">
        <f t="shared" ref="N291:N301" si="46">TRUNC(M291*L291, 0)</f>
        <v>258060</v>
      </c>
      <c r="O291" s="56">
        <f>TRUNC(단가대비표!P118,0)</f>
        <v>0</v>
      </c>
      <c r="P291" s="56">
        <f t="shared" ref="P291:P301" si="47">TRUNC(O291*L291, 0)</f>
        <v>0</v>
      </c>
      <c r="Q291" s="56">
        <f>TRUNC(단가대비표!V118,0)</f>
        <v>0</v>
      </c>
      <c r="R291" s="56">
        <f t="shared" ref="R291:R301" si="48">TRUNC(Q291*L291, 0)</f>
        <v>0</v>
      </c>
      <c r="S291" s="56">
        <f t="shared" ref="S291:S301" si="49">TRUNC(M291+O291+Q291, 0)</f>
        <v>23460</v>
      </c>
      <c r="T291" s="56">
        <f t="shared" ref="T291:T301" si="50">TRUNC(N291+P291+R291, 0)</f>
        <v>258060</v>
      </c>
      <c r="U291" s="54"/>
      <c r="V291" s="57" t="s">
        <v>517</v>
      </c>
      <c r="W291" s="57" t="s">
        <v>52</v>
      </c>
      <c r="X291" s="57" t="s">
        <v>52</v>
      </c>
      <c r="Y291" s="57" t="s">
        <v>514</v>
      </c>
      <c r="Z291" s="57" t="s">
        <v>61</v>
      </c>
      <c r="AA291" s="57" t="s">
        <v>61</v>
      </c>
      <c r="AB291" s="57" t="s">
        <v>60</v>
      </c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7" t="s">
        <v>52</v>
      </c>
      <c r="BA291" s="57" t="s">
        <v>52</v>
      </c>
      <c r="BB291" s="58"/>
      <c r="BC291" s="57" t="s">
        <v>518</v>
      </c>
      <c r="BD291" s="58">
        <v>161</v>
      </c>
      <c r="BF291" s="59">
        <v>0</v>
      </c>
      <c r="BG291" s="39">
        <v>0</v>
      </c>
      <c r="BH291" s="59">
        <v>5.9</v>
      </c>
      <c r="BI291" s="61">
        <v>0</v>
      </c>
      <c r="BJ291" s="25">
        <v>0.77833333333333332</v>
      </c>
      <c r="BK291" s="60">
        <v>0</v>
      </c>
    </row>
    <row r="292" spans="1:63" s="52" customFormat="1" ht="30" customHeight="1" x14ac:dyDescent="0.3">
      <c r="A292" s="61" t="str">
        <f t="shared" si="40"/>
        <v>0112  유  리  공  사</v>
      </c>
      <c r="B292" s="61" t="s">
        <v>3520</v>
      </c>
      <c r="C292" s="61" t="s">
        <v>3536</v>
      </c>
      <c r="D292" s="61"/>
      <c r="E292" s="61"/>
      <c r="F292" s="68" t="s">
        <v>3484</v>
      </c>
      <c r="G292" s="68"/>
      <c r="H292" s="53"/>
      <c r="I292" s="54" t="s">
        <v>519</v>
      </c>
      <c r="J292" s="54" t="s">
        <v>520</v>
      </c>
      <c r="K292" s="54" t="s">
        <v>69</v>
      </c>
      <c r="L292" s="55">
        <f>ROUNDUP((BF292*개요!$F$26 +공종별내역서!BG292*개요!$F$27 +공종별내역서!BH292*개요!$F$28 +공종별내역서!BI292*개요!$F$29 +공종별내역서!BJ292*개요!$F$30+BK292*개요!$F$31)*개요!$D$12/개요!$C$12,0)</f>
        <v>400</v>
      </c>
      <c r="M292" s="56">
        <f>TRUNC(단가대비표!O119,0)</f>
        <v>12416</v>
      </c>
      <c r="N292" s="56">
        <f t="shared" si="46"/>
        <v>4966400</v>
      </c>
      <c r="O292" s="56">
        <f>TRUNC(단가대비표!P119,0)</f>
        <v>0</v>
      </c>
      <c r="P292" s="56">
        <f t="shared" si="47"/>
        <v>0</v>
      </c>
      <c r="Q292" s="56">
        <f>TRUNC(단가대비표!V119,0)</f>
        <v>0</v>
      </c>
      <c r="R292" s="56">
        <f t="shared" si="48"/>
        <v>0</v>
      </c>
      <c r="S292" s="56">
        <f t="shared" si="49"/>
        <v>12416</v>
      </c>
      <c r="T292" s="56">
        <f t="shared" si="50"/>
        <v>4966400</v>
      </c>
      <c r="U292" s="54"/>
      <c r="V292" s="57" t="s">
        <v>521</v>
      </c>
      <c r="W292" s="57" t="s">
        <v>52</v>
      </c>
      <c r="X292" s="57" t="s">
        <v>52</v>
      </c>
      <c r="Y292" s="57" t="s">
        <v>514</v>
      </c>
      <c r="Z292" s="57" t="s">
        <v>61</v>
      </c>
      <c r="AA292" s="57" t="s">
        <v>61</v>
      </c>
      <c r="AB292" s="57" t="s">
        <v>60</v>
      </c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7" t="s">
        <v>52</v>
      </c>
      <c r="BA292" s="57" t="s">
        <v>52</v>
      </c>
      <c r="BB292" s="58"/>
      <c r="BC292" s="57" t="s">
        <v>522</v>
      </c>
      <c r="BD292" s="58">
        <v>162</v>
      </c>
      <c r="BF292" s="59">
        <v>0</v>
      </c>
      <c r="BG292" s="39">
        <v>0</v>
      </c>
      <c r="BH292" s="59">
        <v>37.1</v>
      </c>
      <c r="BI292" s="61">
        <v>76.150000000000006</v>
      </c>
      <c r="BJ292" s="25">
        <v>48.358333333333327</v>
      </c>
      <c r="BK292" s="60">
        <v>0</v>
      </c>
    </row>
    <row r="293" spans="1:63" s="52" customFormat="1" ht="30" customHeight="1" x14ac:dyDescent="0.3">
      <c r="A293" s="61" t="str">
        <f t="shared" si="40"/>
        <v>0112  유  리  공  사</v>
      </c>
      <c r="B293" s="61" t="s">
        <v>3520</v>
      </c>
      <c r="C293" s="61" t="s">
        <v>3536</v>
      </c>
      <c r="D293" s="61"/>
      <c r="E293" s="61"/>
      <c r="F293" s="68" t="s">
        <v>3484</v>
      </c>
      <c r="G293" s="68"/>
      <c r="H293" s="53"/>
      <c r="I293" s="54" t="s">
        <v>523</v>
      </c>
      <c r="J293" s="54" t="s">
        <v>524</v>
      </c>
      <c r="K293" s="54" t="s">
        <v>69</v>
      </c>
      <c r="L293" s="55">
        <f>ROUNDUP((BF293*개요!$F$26 +공종별내역서!BG293*개요!$F$27 +공종별내역서!BH293*개요!$F$28 +공종별내역서!BI293*개요!$F$29 +공종별내역서!BJ293*개요!$F$30+BK293*개요!$F$31)*개요!$D$12/개요!$C$12,0)</f>
        <v>415</v>
      </c>
      <c r="M293" s="56">
        <f>TRUNC(일위대가목록!E98,0)</f>
        <v>0</v>
      </c>
      <c r="N293" s="56">
        <f t="shared" si="46"/>
        <v>0</v>
      </c>
      <c r="O293" s="56">
        <f>TRUNC(일위대가목록!F98,0)</f>
        <v>20864</v>
      </c>
      <c r="P293" s="56">
        <f t="shared" si="47"/>
        <v>8658560</v>
      </c>
      <c r="Q293" s="56">
        <f>TRUNC(일위대가목록!G98,0)</f>
        <v>0</v>
      </c>
      <c r="R293" s="56">
        <f t="shared" si="48"/>
        <v>0</v>
      </c>
      <c r="S293" s="56">
        <f t="shared" si="49"/>
        <v>20864</v>
      </c>
      <c r="T293" s="56">
        <f t="shared" si="50"/>
        <v>8658560</v>
      </c>
      <c r="U293" s="54"/>
      <c r="V293" s="57" t="s">
        <v>525</v>
      </c>
      <c r="W293" s="57" t="s">
        <v>52</v>
      </c>
      <c r="X293" s="57" t="s">
        <v>52</v>
      </c>
      <c r="Y293" s="57" t="s">
        <v>514</v>
      </c>
      <c r="Z293" s="57" t="s">
        <v>60</v>
      </c>
      <c r="AA293" s="57" t="s">
        <v>61</v>
      </c>
      <c r="AB293" s="57" t="s">
        <v>61</v>
      </c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7" t="s">
        <v>52</v>
      </c>
      <c r="BA293" s="57" t="s">
        <v>52</v>
      </c>
      <c r="BB293" s="58"/>
      <c r="BC293" s="57" t="s">
        <v>526</v>
      </c>
      <c r="BD293" s="58">
        <v>163</v>
      </c>
      <c r="BF293" s="59">
        <v>2.25</v>
      </c>
      <c r="BG293" s="39">
        <v>2.25</v>
      </c>
      <c r="BH293" s="59">
        <v>43</v>
      </c>
      <c r="BI293" s="61">
        <v>76.150000000000006</v>
      </c>
      <c r="BJ293" s="25">
        <v>49.138333333333328</v>
      </c>
      <c r="BK293" s="60">
        <v>0</v>
      </c>
    </row>
    <row r="294" spans="1:63" s="127" customFormat="1" ht="30" customHeight="1" x14ac:dyDescent="0.3">
      <c r="A294" s="119" t="str">
        <f t="shared" si="40"/>
        <v>0112  유  리  공  사</v>
      </c>
      <c r="B294" s="119" t="s">
        <v>3520</v>
      </c>
      <c r="C294" s="119" t="s">
        <v>3536</v>
      </c>
      <c r="D294" s="119"/>
      <c r="E294" s="119"/>
      <c r="F294" s="120" t="s">
        <v>3484</v>
      </c>
      <c r="G294" s="120" t="s">
        <v>3623</v>
      </c>
      <c r="H294" s="121"/>
      <c r="I294" s="122" t="s">
        <v>527</v>
      </c>
      <c r="J294" s="122" t="s">
        <v>528</v>
      </c>
      <c r="K294" s="122" t="s">
        <v>69</v>
      </c>
      <c r="L294" s="123">
        <f>ROUNDUP(개요!D17*개요!D18,0)</f>
        <v>1600</v>
      </c>
      <c r="M294" s="124">
        <f>TRUNC(단가대비표!O120,0)</f>
        <v>44080</v>
      </c>
      <c r="N294" s="124">
        <f t="shared" si="46"/>
        <v>70528000</v>
      </c>
      <c r="O294" s="124">
        <f>TRUNC(단가대비표!P120,0)</f>
        <v>0</v>
      </c>
      <c r="P294" s="124">
        <f t="shared" si="47"/>
        <v>0</v>
      </c>
      <c r="Q294" s="124">
        <f>TRUNC(단가대비표!V120,0)</f>
        <v>0</v>
      </c>
      <c r="R294" s="124">
        <f t="shared" si="48"/>
        <v>0</v>
      </c>
      <c r="S294" s="124">
        <f t="shared" si="49"/>
        <v>44080</v>
      </c>
      <c r="T294" s="124">
        <f t="shared" si="50"/>
        <v>70528000</v>
      </c>
      <c r="U294" s="122"/>
      <c r="V294" s="125" t="s">
        <v>529</v>
      </c>
      <c r="W294" s="125" t="s">
        <v>52</v>
      </c>
      <c r="X294" s="125" t="s">
        <v>52</v>
      </c>
      <c r="Y294" s="125" t="s">
        <v>514</v>
      </c>
      <c r="Z294" s="125" t="s">
        <v>61</v>
      </c>
      <c r="AA294" s="125" t="s">
        <v>61</v>
      </c>
      <c r="AB294" s="125" t="s">
        <v>60</v>
      </c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26"/>
      <c r="AX294" s="126"/>
      <c r="AY294" s="126"/>
      <c r="AZ294" s="125" t="s">
        <v>52</v>
      </c>
      <c r="BA294" s="125" t="s">
        <v>52</v>
      </c>
      <c r="BB294" s="126"/>
      <c r="BC294" s="125" t="s">
        <v>530</v>
      </c>
      <c r="BD294" s="126">
        <v>164</v>
      </c>
      <c r="BF294" s="128">
        <f>+BF267</f>
        <v>2.4329999999999998</v>
      </c>
      <c r="BG294" s="129">
        <f t="shared" ref="BG294:BK294" si="51">+BG267</f>
        <v>2.4329999999999998</v>
      </c>
      <c r="BH294" s="128">
        <f t="shared" si="51"/>
        <v>109.753</v>
      </c>
      <c r="BI294" s="119">
        <f t="shared" si="51"/>
        <v>144.94400000000002</v>
      </c>
      <c r="BJ294" s="119">
        <f t="shared" si="51"/>
        <v>218.58566666666664</v>
      </c>
      <c r="BK294" s="129">
        <f t="shared" si="51"/>
        <v>10.376000000000001</v>
      </c>
    </row>
    <row r="295" spans="1:63" s="127" customFormat="1" ht="30" customHeight="1" x14ac:dyDescent="0.3">
      <c r="A295" s="119" t="str">
        <f t="shared" si="40"/>
        <v>0112  유  리  공  사</v>
      </c>
      <c r="B295" s="119" t="s">
        <v>3520</v>
      </c>
      <c r="C295" s="119" t="s">
        <v>3536</v>
      </c>
      <c r="D295" s="119"/>
      <c r="E295" s="119"/>
      <c r="F295" s="120" t="s">
        <v>3484</v>
      </c>
      <c r="G295" s="120" t="s">
        <v>3623</v>
      </c>
      <c r="H295" s="121"/>
      <c r="I295" s="122" t="s">
        <v>531</v>
      </c>
      <c r="J295" s="122" t="s">
        <v>532</v>
      </c>
      <c r="K295" s="122" t="s">
        <v>69</v>
      </c>
      <c r="L295" s="123">
        <f>ROUNDUP(개요!D17*개요!D18,0)</f>
        <v>1600</v>
      </c>
      <c r="M295" s="124">
        <f>TRUNC(일위대가목록!E99,0)</f>
        <v>0</v>
      </c>
      <c r="N295" s="124">
        <f t="shared" si="46"/>
        <v>0</v>
      </c>
      <c r="O295" s="124">
        <f>TRUNC(일위대가목록!F99,0)</f>
        <v>27292</v>
      </c>
      <c r="P295" s="124">
        <f t="shared" si="47"/>
        <v>43667200</v>
      </c>
      <c r="Q295" s="124">
        <f>TRUNC(일위대가목록!G99,0)</f>
        <v>0</v>
      </c>
      <c r="R295" s="124">
        <f t="shared" si="48"/>
        <v>0</v>
      </c>
      <c r="S295" s="124">
        <f t="shared" si="49"/>
        <v>27292</v>
      </c>
      <c r="T295" s="124">
        <f t="shared" si="50"/>
        <v>43667200</v>
      </c>
      <c r="U295" s="122"/>
      <c r="V295" s="125" t="s">
        <v>533</v>
      </c>
      <c r="W295" s="125" t="s">
        <v>52</v>
      </c>
      <c r="X295" s="125" t="s">
        <v>52</v>
      </c>
      <c r="Y295" s="125" t="s">
        <v>514</v>
      </c>
      <c r="Z295" s="125" t="s">
        <v>60</v>
      </c>
      <c r="AA295" s="125" t="s">
        <v>61</v>
      </c>
      <c r="AB295" s="125" t="s">
        <v>61</v>
      </c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5" t="s">
        <v>52</v>
      </c>
      <c r="BA295" s="125" t="s">
        <v>52</v>
      </c>
      <c r="BB295" s="126"/>
      <c r="BC295" s="125" t="s">
        <v>534</v>
      </c>
      <c r="BD295" s="126">
        <v>165</v>
      </c>
      <c r="BF295" s="128">
        <f>+BF267</f>
        <v>2.4329999999999998</v>
      </c>
      <c r="BG295" s="129">
        <f t="shared" ref="BG295:BK295" si="52">+BG267</f>
        <v>2.4329999999999998</v>
      </c>
      <c r="BH295" s="128">
        <f t="shared" si="52"/>
        <v>109.753</v>
      </c>
      <c r="BI295" s="119">
        <f t="shared" si="52"/>
        <v>144.94400000000002</v>
      </c>
      <c r="BJ295" s="119">
        <f t="shared" si="52"/>
        <v>218.58566666666664</v>
      </c>
      <c r="BK295" s="129">
        <f t="shared" si="52"/>
        <v>10.376000000000001</v>
      </c>
    </row>
    <row r="296" spans="1:63" s="52" customFormat="1" ht="30" customHeight="1" x14ac:dyDescent="0.3">
      <c r="A296" s="61" t="str">
        <f t="shared" si="40"/>
        <v>0112  유  리  공  사</v>
      </c>
      <c r="B296" s="61" t="s">
        <v>3520</v>
      </c>
      <c r="C296" s="61" t="s">
        <v>3537</v>
      </c>
      <c r="D296" s="61"/>
      <c r="E296" s="61"/>
      <c r="F296" s="68" t="s">
        <v>3484</v>
      </c>
      <c r="G296" s="68"/>
      <c r="H296" s="53"/>
      <c r="I296" s="54" t="s">
        <v>535</v>
      </c>
      <c r="J296" s="54" t="s">
        <v>536</v>
      </c>
      <c r="K296" s="54" t="s">
        <v>406</v>
      </c>
      <c r="L296" s="55">
        <f>ROUNDUP((BF296*개요!$F$26 +공종별내역서!BG296*개요!$F$27 +공종별내역서!BH296*개요!$F$28 +공종별내역서!BI296*개요!$F$29 +공종별내역서!BJ296*개요!$F$30+BK296*개요!$F$31)*개요!$D$12/개요!$C$12,0)</f>
        <v>48</v>
      </c>
      <c r="M296" s="56">
        <f>TRUNC(단가대비표!O115,0)</f>
        <v>200761</v>
      </c>
      <c r="N296" s="56">
        <f t="shared" si="46"/>
        <v>9636528</v>
      </c>
      <c r="O296" s="56">
        <f>TRUNC(단가대비표!P115,0)</f>
        <v>0</v>
      </c>
      <c r="P296" s="56">
        <f t="shared" si="47"/>
        <v>0</v>
      </c>
      <c r="Q296" s="56">
        <f>TRUNC(단가대비표!V115,0)</f>
        <v>0</v>
      </c>
      <c r="R296" s="56">
        <f t="shared" si="48"/>
        <v>0</v>
      </c>
      <c r="S296" s="56">
        <f t="shared" si="49"/>
        <v>200761</v>
      </c>
      <c r="T296" s="56">
        <f t="shared" si="50"/>
        <v>9636528</v>
      </c>
      <c r="U296" s="54"/>
      <c r="V296" s="57" t="s">
        <v>538</v>
      </c>
      <c r="W296" s="57" t="s">
        <v>52</v>
      </c>
      <c r="X296" s="57" t="s">
        <v>52</v>
      </c>
      <c r="Y296" s="57" t="s">
        <v>514</v>
      </c>
      <c r="Z296" s="57" t="s">
        <v>61</v>
      </c>
      <c r="AA296" s="57" t="s">
        <v>61</v>
      </c>
      <c r="AB296" s="57" t="s">
        <v>60</v>
      </c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7" t="s">
        <v>52</v>
      </c>
      <c r="BA296" s="57" t="s">
        <v>52</v>
      </c>
      <c r="BB296" s="58"/>
      <c r="BC296" s="57" t="s">
        <v>539</v>
      </c>
      <c r="BD296" s="58">
        <v>166</v>
      </c>
      <c r="BF296" s="59">
        <v>0</v>
      </c>
      <c r="BG296" s="39">
        <v>0</v>
      </c>
      <c r="BH296" s="59">
        <v>5</v>
      </c>
      <c r="BI296" s="61">
        <v>6</v>
      </c>
      <c r="BJ296" s="25">
        <v>5.666666666666667</v>
      </c>
      <c r="BK296" s="60">
        <v>3</v>
      </c>
    </row>
    <row r="297" spans="1:63" s="52" customFormat="1" ht="30" customHeight="1" x14ac:dyDescent="0.3">
      <c r="A297" s="61" t="str">
        <f t="shared" si="40"/>
        <v>0112  유  리  공  사</v>
      </c>
      <c r="B297" s="61" t="s">
        <v>3520</v>
      </c>
      <c r="C297" s="61" t="s">
        <v>3527</v>
      </c>
      <c r="D297" s="61"/>
      <c r="E297" s="61"/>
      <c r="F297" s="68" t="s">
        <v>3484</v>
      </c>
      <c r="G297" s="68"/>
      <c r="H297" s="53"/>
      <c r="I297" s="54" t="s">
        <v>540</v>
      </c>
      <c r="J297" s="54" t="s">
        <v>541</v>
      </c>
      <c r="K297" s="54" t="s">
        <v>58</v>
      </c>
      <c r="L297" s="55">
        <f>ROUNDUP((BF297*개요!$F$26 +공종별내역서!BG297*개요!$F$27 +공종별내역서!BH297*개요!$F$28 +공종별내역서!BI297*개요!$F$29 +공종별내역서!BJ297*개요!$F$30+BK297*개요!$F$31)*개요!$D$12/개요!$C$12,0)</f>
        <v>2168</v>
      </c>
      <c r="M297" s="56">
        <f>TRUNC(일위대가목록!E100,0)</f>
        <v>282</v>
      </c>
      <c r="N297" s="56">
        <f t="shared" si="46"/>
        <v>611376</v>
      </c>
      <c r="O297" s="56">
        <f>TRUNC(일위대가목록!F100,0)</f>
        <v>0</v>
      </c>
      <c r="P297" s="56">
        <f t="shared" si="47"/>
        <v>0</v>
      </c>
      <c r="Q297" s="56">
        <f>TRUNC(일위대가목록!G100,0)</f>
        <v>0</v>
      </c>
      <c r="R297" s="56">
        <f t="shared" si="48"/>
        <v>0</v>
      </c>
      <c r="S297" s="56">
        <f t="shared" si="49"/>
        <v>282</v>
      </c>
      <c r="T297" s="56">
        <f t="shared" si="50"/>
        <v>611376</v>
      </c>
      <c r="U297" s="54"/>
      <c r="V297" s="57" t="s">
        <v>542</v>
      </c>
      <c r="W297" s="57" t="s">
        <v>52</v>
      </c>
      <c r="X297" s="57" t="s">
        <v>52</v>
      </c>
      <c r="Y297" s="57" t="s">
        <v>514</v>
      </c>
      <c r="Z297" s="57" t="s">
        <v>60</v>
      </c>
      <c r="AA297" s="57" t="s">
        <v>61</v>
      </c>
      <c r="AB297" s="57" t="s">
        <v>61</v>
      </c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7" t="s">
        <v>52</v>
      </c>
      <c r="BA297" s="57" t="s">
        <v>52</v>
      </c>
      <c r="BB297" s="58"/>
      <c r="BC297" s="57" t="s">
        <v>543</v>
      </c>
      <c r="BD297" s="58">
        <v>167</v>
      </c>
      <c r="BF297" s="59">
        <v>0</v>
      </c>
      <c r="BG297" s="39">
        <v>0</v>
      </c>
      <c r="BH297" s="59">
        <v>222.64</v>
      </c>
      <c r="BI297" s="61">
        <v>414</v>
      </c>
      <c r="BJ297" s="25">
        <v>258.66666666666669</v>
      </c>
      <c r="BK297" s="60">
        <v>0</v>
      </c>
    </row>
    <row r="298" spans="1:63" s="52" customFormat="1" ht="30" customHeight="1" x14ac:dyDescent="0.3">
      <c r="A298" s="61" t="str">
        <f t="shared" si="40"/>
        <v>0112  유  리  공  사</v>
      </c>
      <c r="B298" s="61" t="s">
        <v>3520</v>
      </c>
      <c r="C298" s="61" t="s">
        <v>3527</v>
      </c>
      <c r="D298" s="61"/>
      <c r="E298" s="61"/>
      <c r="F298" s="68" t="s">
        <v>3484</v>
      </c>
      <c r="G298" s="68"/>
      <c r="H298" s="53"/>
      <c r="I298" s="54" t="s">
        <v>544</v>
      </c>
      <c r="J298" s="54" t="s">
        <v>541</v>
      </c>
      <c r="K298" s="54" t="s">
        <v>58</v>
      </c>
      <c r="L298" s="55">
        <f>ROUNDUP((BF298*개요!$F$26 +공종별내역서!BG298*개요!$F$27 +공종별내역서!BH298*개요!$F$28 +공종별내역서!BI298*개요!$F$29 +공종별내역서!BJ298*개요!$F$30+BK298*개요!$F$31)*개요!$D$12/개요!$C$12,0)</f>
        <v>96</v>
      </c>
      <c r="M298" s="56">
        <f>TRUNC(일위대가목록!E101,0)</f>
        <v>282</v>
      </c>
      <c r="N298" s="56">
        <f t="shared" si="46"/>
        <v>27072</v>
      </c>
      <c r="O298" s="56">
        <f>TRUNC(일위대가목록!F101,0)</f>
        <v>0</v>
      </c>
      <c r="P298" s="56">
        <f t="shared" si="47"/>
        <v>0</v>
      </c>
      <c r="Q298" s="56">
        <f>TRUNC(일위대가목록!G101,0)</f>
        <v>0</v>
      </c>
      <c r="R298" s="56">
        <f t="shared" si="48"/>
        <v>0</v>
      </c>
      <c r="S298" s="56">
        <f t="shared" si="49"/>
        <v>282</v>
      </c>
      <c r="T298" s="56">
        <f t="shared" si="50"/>
        <v>27072</v>
      </c>
      <c r="U298" s="54"/>
      <c r="V298" s="57" t="s">
        <v>545</v>
      </c>
      <c r="W298" s="57" t="s">
        <v>52</v>
      </c>
      <c r="X298" s="57" t="s">
        <v>52</v>
      </c>
      <c r="Y298" s="57" t="s">
        <v>514</v>
      </c>
      <c r="Z298" s="57" t="s">
        <v>60</v>
      </c>
      <c r="AA298" s="57" t="s">
        <v>61</v>
      </c>
      <c r="AB298" s="57" t="s">
        <v>61</v>
      </c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7" t="s">
        <v>52</v>
      </c>
      <c r="BA298" s="57" t="s">
        <v>52</v>
      </c>
      <c r="BB298" s="58"/>
      <c r="BC298" s="57" t="s">
        <v>546</v>
      </c>
      <c r="BD298" s="58">
        <v>168</v>
      </c>
      <c r="BF298" s="59">
        <v>0</v>
      </c>
      <c r="BG298" s="39">
        <v>0</v>
      </c>
      <c r="BH298" s="59">
        <v>0</v>
      </c>
      <c r="BI298" s="61">
        <v>0</v>
      </c>
      <c r="BJ298" s="25">
        <v>14</v>
      </c>
      <c r="BK298" s="60">
        <v>12.6</v>
      </c>
    </row>
    <row r="299" spans="1:63" s="52" customFormat="1" ht="30" customHeight="1" x14ac:dyDescent="0.3">
      <c r="A299" s="61" t="str">
        <f t="shared" si="40"/>
        <v>0112  유  리  공  사</v>
      </c>
      <c r="B299" s="61" t="s">
        <v>3520</v>
      </c>
      <c r="C299" s="61" t="s">
        <v>3527</v>
      </c>
      <c r="D299" s="61"/>
      <c r="E299" s="61"/>
      <c r="F299" s="68" t="s">
        <v>3484</v>
      </c>
      <c r="G299" s="68"/>
      <c r="H299" s="53"/>
      <c r="I299" s="54" t="s">
        <v>547</v>
      </c>
      <c r="J299" s="54" t="s">
        <v>52</v>
      </c>
      <c r="K299" s="54" t="s">
        <v>58</v>
      </c>
      <c r="L299" s="55">
        <f>ROUNDUP((BF299*개요!$F$26 +공종별내역서!BG299*개요!$F$27 +공종별내역서!BH299*개요!$F$28 +공종별내역서!BI299*개요!$F$29 +공종별내역서!BJ299*개요!$F$30+BK299*개요!$F$31)*개요!$D$12/개요!$C$12,0)</f>
        <v>5526</v>
      </c>
      <c r="M299" s="56">
        <f>TRUNC(일위대가목록!E102,0)</f>
        <v>2844</v>
      </c>
      <c r="N299" s="56">
        <f t="shared" si="46"/>
        <v>15715944</v>
      </c>
      <c r="O299" s="56">
        <f>TRUNC(일위대가목록!F102,0)</f>
        <v>1453</v>
      </c>
      <c r="P299" s="56">
        <f t="shared" si="47"/>
        <v>8029278</v>
      </c>
      <c r="Q299" s="56">
        <f>TRUNC(일위대가목록!G102,0)</f>
        <v>0</v>
      </c>
      <c r="R299" s="56">
        <f t="shared" si="48"/>
        <v>0</v>
      </c>
      <c r="S299" s="56">
        <f t="shared" si="49"/>
        <v>4297</v>
      </c>
      <c r="T299" s="56">
        <f t="shared" si="50"/>
        <v>23745222</v>
      </c>
      <c r="U299" s="54"/>
      <c r="V299" s="57" t="s">
        <v>548</v>
      </c>
      <c r="W299" s="57" t="s">
        <v>52</v>
      </c>
      <c r="X299" s="57" t="s">
        <v>52</v>
      </c>
      <c r="Y299" s="57" t="s">
        <v>514</v>
      </c>
      <c r="Z299" s="57" t="s">
        <v>60</v>
      </c>
      <c r="AA299" s="57" t="s">
        <v>61</v>
      </c>
      <c r="AB299" s="57" t="s">
        <v>61</v>
      </c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7" t="s">
        <v>52</v>
      </c>
      <c r="BA299" s="57" t="s">
        <v>52</v>
      </c>
      <c r="BB299" s="58"/>
      <c r="BC299" s="57" t="s">
        <v>549</v>
      </c>
      <c r="BD299" s="58">
        <v>169</v>
      </c>
      <c r="BF299" s="59">
        <v>6.24</v>
      </c>
      <c r="BG299" s="39">
        <v>6.24</v>
      </c>
      <c r="BH299" s="59">
        <v>369.14</v>
      </c>
      <c r="BI299" s="61">
        <v>484.53</v>
      </c>
      <c r="BJ299" s="25">
        <v>778.72833333333335</v>
      </c>
      <c r="BK299" s="60">
        <v>41.42</v>
      </c>
    </row>
    <row r="300" spans="1:63" s="52" customFormat="1" ht="30" customHeight="1" x14ac:dyDescent="0.3">
      <c r="A300" s="61" t="str">
        <f t="shared" si="40"/>
        <v>0112  유  리  공  사</v>
      </c>
      <c r="B300" s="61" t="s">
        <v>3520</v>
      </c>
      <c r="C300" s="61" t="s">
        <v>3527</v>
      </c>
      <c r="D300" s="61"/>
      <c r="E300" s="61"/>
      <c r="F300" s="68" t="s">
        <v>3484</v>
      </c>
      <c r="G300" s="68"/>
      <c r="H300" s="53"/>
      <c r="I300" s="54" t="s">
        <v>550</v>
      </c>
      <c r="J300" s="54" t="s">
        <v>52</v>
      </c>
      <c r="K300" s="54" t="s">
        <v>58</v>
      </c>
      <c r="L300" s="55">
        <f>ROUNDUP((BF300*개요!$F$26 +공종별내역서!BG300*개요!$F$27 +공종별내역서!BH300*개요!$F$28 +공종별내역서!BI300*개요!$F$29 +공종별내역서!BJ300*개요!$F$30+BK300*개요!$F$31)*개요!$D$12/개요!$C$12,0)</f>
        <v>6534</v>
      </c>
      <c r="M300" s="56">
        <f>TRUNC(일위대가목록!E103,0)</f>
        <v>1692</v>
      </c>
      <c r="N300" s="56">
        <f t="shared" si="46"/>
        <v>11055528</v>
      </c>
      <c r="O300" s="56">
        <f>TRUNC(일위대가목록!F103,0)</f>
        <v>1544</v>
      </c>
      <c r="P300" s="56">
        <f t="shared" si="47"/>
        <v>10088496</v>
      </c>
      <c r="Q300" s="56">
        <f>TRUNC(일위대가목록!G103,0)</f>
        <v>0</v>
      </c>
      <c r="R300" s="56">
        <f t="shared" si="48"/>
        <v>0</v>
      </c>
      <c r="S300" s="56">
        <f t="shared" si="49"/>
        <v>3236</v>
      </c>
      <c r="T300" s="56">
        <f t="shared" si="50"/>
        <v>21144024</v>
      </c>
      <c r="U300" s="54"/>
      <c r="V300" s="57" t="s">
        <v>551</v>
      </c>
      <c r="W300" s="57" t="s">
        <v>52</v>
      </c>
      <c r="X300" s="57" t="s">
        <v>52</v>
      </c>
      <c r="Y300" s="57" t="s">
        <v>514</v>
      </c>
      <c r="Z300" s="57" t="s">
        <v>60</v>
      </c>
      <c r="AA300" s="57" t="s">
        <v>61</v>
      </c>
      <c r="AB300" s="57" t="s">
        <v>61</v>
      </c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7" t="s">
        <v>52</v>
      </c>
      <c r="BA300" s="57" t="s">
        <v>52</v>
      </c>
      <c r="BB300" s="58"/>
      <c r="BC300" s="57" t="s">
        <v>552</v>
      </c>
      <c r="BD300" s="58">
        <v>171</v>
      </c>
      <c r="BF300" s="59">
        <v>6.24</v>
      </c>
      <c r="BG300" s="39">
        <v>6.24</v>
      </c>
      <c r="BH300" s="59">
        <v>423.34</v>
      </c>
      <c r="BI300" s="61">
        <v>593.92999999999995</v>
      </c>
      <c r="BJ300" s="25">
        <v>919.86</v>
      </c>
      <c r="BK300" s="60">
        <v>48.56</v>
      </c>
    </row>
    <row r="301" spans="1:63" s="52" customFormat="1" ht="30" customHeight="1" x14ac:dyDescent="0.3">
      <c r="A301" s="61" t="str">
        <f t="shared" si="40"/>
        <v>0112  유  리  공  사</v>
      </c>
      <c r="B301" s="61" t="s">
        <v>3520</v>
      </c>
      <c r="C301" s="61" t="s">
        <v>3527</v>
      </c>
      <c r="D301" s="61"/>
      <c r="E301" s="61"/>
      <c r="F301" s="68" t="s">
        <v>3484</v>
      </c>
      <c r="G301" s="68"/>
      <c r="H301" s="53"/>
      <c r="I301" s="54" t="s">
        <v>553</v>
      </c>
      <c r="J301" s="54" t="s">
        <v>52</v>
      </c>
      <c r="K301" s="54" t="s">
        <v>58</v>
      </c>
      <c r="L301" s="55">
        <f>ROUNDUP((BF301*개요!$F$26 +공종별내역서!BG301*개요!$F$27 +공종별내역서!BH301*개요!$F$28 +공종별내역서!BI301*개요!$F$29 +공종별내역서!BJ301*개요!$F$30+BK301*개요!$F$31)*개요!$D$12/개요!$C$12,0)</f>
        <v>6534</v>
      </c>
      <c r="M301" s="56">
        <f>TRUNC(일위대가목록!E104,0)</f>
        <v>785</v>
      </c>
      <c r="N301" s="56">
        <f t="shared" si="46"/>
        <v>5129190</v>
      </c>
      <c r="O301" s="56">
        <f>TRUNC(일위대가목록!F104,0)</f>
        <v>1453</v>
      </c>
      <c r="P301" s="56">
        <f t="shared" si="47"/>
        <v>9493902</v>
      </c>
      <c r="Q301" s="56">
        <f>TRUNC(일위대가목록!G104,0)</f>
        <v>0</v>
      </c>
      <c r="R301" s="56">
        <f t="shared" si="48"/>
        <v>0</v>
      </c>
      <c r="S301" s="56">
        <f t="shared" si="49"/>
        <v>2238</v>
      </c>
      <c r="T301" s="56">
        <f t="shared" si="50"/>
        <v>14623092</v>
      </c>
      <c r="U301" s="54"/>
      <c r="V301" s="57" t="s">
        <v>554</v>
      </c>
      <c r="W301" s="57" t="s">
        <v>52</v>
      </c>
      <c r="X301" s="57" t="s">
        <v>52</v>
      </c>
      <c r="Y301" s="57" t="s">
        <v>514</v>
      </c>
      <c r="Z301" s="57" t="s">
        <v>60</v>
      </c>
      <c r="AA301" s="57" t="s">
        <v>61</v>
      </c>
      <c r="AB301" s="57" t="s">
        <v>61</v>
      </c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7" t="s">
        <v>52</v>
      </c>
      <c r="BA301" s="57" t="s">
        <v>52</v>
      </c>
      <c r="BB301" s="58"/>
      <c r="BC301" s="57" t="s">
        <v>555</v>
      </c>
      <c r="BD301" s="58">
        <v>170</v>
      </c>
      <c r="BF301" s="59">
        <v>6.24</v>
      </c>
      <c r="BG301" s="39">
        <v>6.24</v>
      </c>
      <c r="BH301" s="59">
        <v>423.34</v>
      </c>
      <c r="BI301" s="61">
        <v>593.92999999999995</v>
      </c>
      <c r="BJ301" s="25">
        <v>919.86</v>
      </c>
      <c r="BK301" s="60">
        <v>48.56</v>
      </c>
    </row>
    <row r="302" spans="1:63" ht="30" customHeight="1" x14ac:dyDescent="0.3">
      <c r="A302" s="26" t="str">
        <f t="shared" si="40"/>
        <v>0112  유  리  공  사</v>
      </c>
      <c r="B302" s="26"/>
      <c r="C302" s="26"/>
      <c r="D302" s="26"/>
      <c r="E302" s="26"/>
      <c r="F302" s="66"/>
      <c r="G302" s="66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BF302" s="38"/>
      <c r="BG302" s="39"/>
      <c r="BH302" s="38"/>
      <c r="BI302" s="26"/>
      <c r="BJ302" s="25"/>
      <c r="BK302" s="44"/>
    </row>
    <row r="303" spans="1:63" ht="30" customHeight="1" x14ac:dyDescent="0.3">
      <c r="A303" s="26" t="str">
        <f t="shared" si="40"/>
        <v>0112  유  리  공  사</v>
      </c>
      <c r="B303" s="26"/>
      <c r="C303" s="26"/>
      <c r="D303" s="26"/>
      <c r="E303" s="26"/>
      <c r="F303" s="66"/>
      <c r="G303" s="66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BF303" s="38"/>
      <c r="BG303" s="39"/>
      <c r="BH303" s="38"/>
      <c r="BI303" s="26"/>
      <c r="BJ303" s="25"/>
      <c r="BK303" s="44"/>
    </row>
    <row r="304" spans="1:63" ht="30" customHeight="1" x14ac:dyDescent="0.3">
      <c r="A304" s="26" t="str">
        <f t="shared" si="40"/>
        <v>0112  유  리  공  사</v>
      </c>
      <c r="B304" s="26"/>
      <c r="C304" s="26"/>
      <c r="D304" s="26"/>
      <c r="E304" s="26"/>
      <c r="F304" s="66"/>
      <c r="G304" s="66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BF304" s="38"/>
      <c r="BG304" s="39"/>
      <c r="BH304" s="38"/>
      <c r="BI304" s="26"/>
      <c r="BJ304" s="25"/>
      <c r="BK304" s="44"/>
    </row>
    <row r="305" spans="1:63" ht="30" customHeight="1" x14ac:dyDescent="0.3">
      <c r="A305" s="26" t="str">
        <f t="shared" si="40"/>
        <v>0112  유  리  공  사</v>
      </c>
      <c r="B305" s="26"/>
      <c r="C305" s="26"/>
      <c r="D305" s="26"/>
      <c r="E305" s="26"/>
      <c r="F305" s="66"/>
      <c r="G305" s="66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BF305" s="38"/>
      <c r="BG305" s="39"/>
      <c r="BH305" s="38"/>
      <c r="BI305" s="26"/>
      <c r="BJ305" s="25"/>
      <c r="BK305" s="44"/>
    </row>
    <row r="306" spans="1:63" ht="30" customHeight="1" x14ac:dyDescent="0.3">
      <c r="A306" s="26" t="str">
        <f t="shared" si="40"/>
        <v>0112  유  리  공  사</v>
      </c>
      <c r="B306" s="26"/>
      <c r="C306" s="26"/>
      <c r="D306" s="26"/>
      <c r="E306" s="26"/>
      <c r="F306" s="66"/>
      <c r="G306" s="66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BF306" s="38"/>
      <c r="BG306" s="39"/>
      <c r="BH306" s="38"/>
      <c r="BI306" s="26"/>
      <c r="BJ306" s="25"/>
      <c r="BK306" s="44"/>
    </row>
    <row r="307" spans="1:63" ht="30" customHeight="1" x14ac:dyDescent="0.3">
      <c r="A307" s="26" t="str">
        <f t="shared" si="40"/>
        <v>0112  유  리  공  사</v>
      </c>
      <c r="B307" s="26"/>
      <c r="C307" s="26"/>
      <c r="D307" s="26"/>
      <c r="E307" s="26"/>
      <c r="F307" s="66"/>
      <c r="G307" s="66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BF307" s="38"/>
      <c r="BG307" s="39"/>
      <c r="BH307" s="38"/>
      <c r="BI307" s="26"/>
      <c r="BJ307" s="25"/>
      <c r="BK307" s="44"/>
    </row>
    <row r="308" spans="1:63" ht="30" customHeight="1" x14ac:dyDescent="0.3">
      <c r="A308" s="26" t="str">
        <f t="shared" si="40"/>
        <v>0112  유  리  공  사</v>
      </c>
      <c r="B308" s="26"/>
      <c r="C308" s="26"/>
      <c r="D308" s="26"/>
      <c r="E308" s="26"/>
      <c r="F308" s="66"/>
      <c r="G308" s="66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BF308" s="38"/>
      <c r="BG308" s="39"/>
      <c r="BH308" s="38"/>
      <c r="BI308" s="26"/>
      <c r="BJ308" s="25"/>
      <c r="BK308" s="44"/>
    </row>
    <row r="309" spans="1:63" ht="30" customHeight="1" x14ac:dyDescent="0.3">
      <c r="A309" s="26" t="str">
        <f t="shared" si="40"/>
        <v>0112  유  리  공  사</v>
      </c>
      <c r="B309" s="26"/>
      <c r="C309" s="26"/>
      <c r="D309" s="26"/>
      <c r="E309" s="26"/>
      <c r="F309" s="66"/>
      <c r="G309" s="66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BF309" s="38"/>
      <c r="BG309" s="39"/>
      <c r="BH309" s="38"/>
      <c r="BI309" s="26"/>
      <c r="BJ309" s="25"/>
      <c r="BK309" s="44"/>
    </row>
    <row r="310" spans="1:63" ht="30" customHeight="1" x14ac:dyDescent="0.3">
      <c r="A310" s="26" t="str">
        <f t="shared" si="40"/>
        <v>0112  유  리  공  사</v>
      </c>
      <c r="B310" s="26"/>
      <c r="C310" s="26"/>
      <c r="D310" s="26"/>
      <c r="E310" s="26"/>
      <c r="F310" s="66"/>
      <c r="G310" s="66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BF310" s="38"/>
      <c r="BG310" s="39"/>
      <c r="BH310" s="38"/>
      <c r="BI310" s="26"/>
      <c r="BJ310" s="25"/>
      <c r="BK310" s="44"/>
    </row>
    <row r="311" spans="1:63" ht="30" customHeight="1" x14ac:dyDescent="0.3">
      <c r="A311" s="26" t="str">
        <f t="shared" si="40"/>
        <v>0112  유  리  공  사</v>
      </c>
      <c r="B311" s="26"/>
      <c r="C311" s="26"/>
      <c r="D311" s="26"/>
      <c r="E311" s="26"/>
      <c r="F311" s="66"/>
      <c r="G311" s="66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BF311" s="38"/>
      <c r="BG311" s="39"/>
      <c r="BH311" s="38"/>
      <c r="BI311" s="26"/>
      <c r="BJ311" s="25"/>
      <c r="BK311" s="44"/>
    </row>
    <row r="312" spans="1:63" ht="30" customHeight="1" x14ac:dyDescent="0.3">
      <c r="A312" s="26" t="str">
        <f t="shared" si="40"/>
        <v>0112  유  리  공  사</v>
      </c>
      <c r="B312" s="26"/>
      <c r="C312" s="26"/>
      <c r="D312" s="26"/>
      <c r="E312" s="26"/>
      <c r="F312" s="66"/>
      <c r="G312" s="66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BF312" s="38"/>
      <c r="BG312" s="39"/>
      <c r="BH312" s="38"/>
      <c r="BI312" s="26"/>
      <c r="BJ312" s="25"/>
      <c r="BK312" s="44"/>
    </row>
    <row r="313" spans="1:63" ht="30" customHeight="1" x14ac:dyDescent="0.3">
      <c r="A313" s="26" t="str">
        <f t="shared" si="40"/>
        <v>0112  유  리  공  사</v>
      </c>
      <c r="B313" s="26"/>
      <c r="C313" s="26"/>
      <c r="D313" s="26"/>
      <c r="E313" s="26"/>
      <c r="F313" s="66"/>
      <c r="G313" s="66"/>
      <c r="I313" s="8" t="s">
        <v>78</v>
      </c>
      <c r="J313" s="9"/>
      <c r="K313" s="9"/>
      <c r="L313" s="9"/>
      <c r="M313" s="9"/>
      <c r="N313" s="11">
        <f>SUM(N291:N312)</f>
        <v>117928098</v>
      </c>
      <c r="O313" s="9"/>
      <c r="P313" s="11">
        <f>SUM(P291:P312)</f>
        <v>79937436</v>
      </c>
      <c r="Q313" s="9"/>
      <c r="R313" s="11">
        <f>SUM(R291:R312)</f>
        <v>0</v>
      </c>
      <c r="S313" s="9"/>
      <c r="T313" s="11">
        <f>SUM(T291:T312)</f>
        <v>197865534</v>
      </c>
      <c r="U313" s="9"/>
      <c r="V313" t="s">
        <v>79</v>
      </c>
      <c r="BF313" s="38"/>
      <c r="BG313" s="39"/>
      <c r="BH313" s="38"/>
      <c r="BI313" s="26"/>
      <c r="BJ313" s="25"/>
      <c r="BK313" s="44"/>
    </row>
    <row r="314" spans="1:63" ht="30" customHeight="1" x14ac:dyDescent="0.3">
      <c r="A314" s="26" t="str">
        <f>+I314</f>
        <v>0113  도  장  공  사</v>
      </c>
      <c r="B314" s="26"/>
      <c r="C314" s="26"/>
      <c r="D314" s="26"/>
      <c r="E314" s="26"/>
      <c r="F314" s="66"/>
      <c r="G314" s="66"/>
      <c r="I314" s="8" t="s">
        <v>556</v>
      </c>
      <c r="J314" s="8" t="s">
        <v>52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3"/>
      <c r="W314" s="3"/>
      <c r="X314" s="3"/>
      <c r="Y314" s="2" t="s">
        <v>557</v>
      </c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F314" s="38"/>
      <c r="BG314" s="39"/>
      <c r="BH314" s="38"/>
      <c r="BI314" s="26"/>
      <c r="BJ314" s="25"/>
      <c r="BK314" s="44"/>
    </row>
    <row r="315" spans="1:63" ht="30" customHeight="1" x14ac:dyDescent="0.3">
      <c r="A315" s="26" t="str">
        <f t="shared" si="40"/>
        <v>0113  도  장  공  사</v>
      </c>
      <c r="B315" s="26"/>
      <c r="C315" s="26"/>
      <c r="D315" s="26"/>
      <c r="E315" s="26"/>
      <c r="F315" s="66"/>
      <c r="G315" s="66"/>
      <c r="I315" s="8" t="s">
        <v>558</v>
      </c>
      <c r="J315" s="8" t="s">
        <v>52</v>
      </c>
      <c r="K315" s="8" t="s">
        <v>52</v>
      </c>
      <c r="L315" s="9"/>
      <c r="M315" s="11">
        <f>TRUNC(단가대비표!O266,0)</f>
        <v>0</v>
      </c>
      <c r="N315" s="11">
        <f t="shared" ref="N315:N327" si="53">TRUNC(M315*L315, 0)</f>
        <v>0</v>
      </c>
      <c r="O315" s="11">
        <f>TRUNC(단가대비표!P266,0)</f>
        <v>0</v>
      </c>
      <c r="P315" s="11">
        <f t="shared" ref="P315:P327" si="54">TRUNC(O315*L315, 0)</f>
        <v>0</v>
      </c>
      <c r="Q315" s="11">
        <f>TRUNC(단가대비표!V266,0)</f>
        <v>0</v>
      </c>
      <c r="R315" s="11">
        <f t="shared" ref="R315:R327" si="55">TRUNC(Q315*L315, 0)</f>
        <v>0</v>
      </c>
      <c r="S315" s="11">
        <f t="shared" ref="S315:S327" si="56">TRUNC(M315+O315+Q315, 0)</f>
        <v>0</v>
      </c>
      <c r="T315" s="11">
        <f t="shared" ref="T315:T327" si="57">TRUNC(N315+P315+R315, 0)</f>
        <v>0</v>
      </c>
      <c r="U315" s="8"/>
      <c r="V315" s="2" t="s">
        <v>559</v>
      </c>
      <c r="W315" s="2" t="s">
        <v>52</v>
      </c>
      <c r="X315" s="2" t="s">
        <v>52</v>
      </c>
      <c r="Y315" s="2" t="s">
        <v>557</v>
      </c>
      <c r="Z315" s="2" t="s">
        <v>61</v>
      </c>
      <c r="AA315" s="2" t="s">
        <v>61</v>
      </c>
      <c r="AB315" s="2" t="s">
        <v>60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2" t="s">
        <v>52</v>
      </c>
      <c r="BA315" s="2" t="s">
        <v>52</v>
      </c>
      <c r="BB315" s="3"/>
      <c r="BC315" s="2" t="s">
        <v>560</v>
      </c>
      <c r="BD315" s="3">
        <v>173</v>
      </c>
      <c r="BF315" s="38"/>
      <c r="BG315" s="39" t="s">
        <v>52</v>
      </c>
      <c r="BH315" s="38"/>
      <c r="BI315" s="26"/>
      <c r="BJ315" s="25"/>
      <c r="BK315" s="44"/>
    </row>
    <row r="316" spans="1:63" s="28" customFormat="1" ht="30" customHeight="1" x14ac:dyDescent="0.3">
      <c r="A316" s="37" t="str">
        <f t="shared" si="40"/>
        <v>0113  도  장  공  사</v>
      </c>
      <c r="B316" s="37" t="s">
        <v>3516</v>
      </c>
      <c r="C316" s="37" t="s">
        <v>3524</v>
      </c>
      <c r="D316" s="37" t="s">
        <v>3594</v>
      </c>
      <c r="E316" s="37" t="s">
        <v>3593</v>
      </c>
      <c r="F316" s="67" t="s">
        <v>3484</v>
      </c>
      <c r="G316" s="67"/>
      <c r="H316" s="30"/>
      <c r="I316" s="31" t="s">
        <v>561</v>
      </c>
      <c r="J316" s="31" t="s">
        <v>562</v>
      </c>
      <c r="K316" s="31" t="s">
        <v>69</v>
      </c>
      <c r="L316" s="32">
        <f>ROUNDUP((BF316*개요!$F$26 +공종별내역서!BG316*개요!$F$27 +공종별내역서!BH316*개요!$F$28 +공종별내역서!BI316*개요!$F$29 +공종별내역서!BJ316*개요!$F$30+BK316*개요!$F$31)*개요!$D$12/개요!$C$12,0)</f>
        <v>206</v>
      </c>
      <c r="M316" s="33">
        <f>TRUNC(일위대가목록!E105,0)</f>
        <v>6852</v>
      </c>
      <c r="N316" s="33">
        <f t="shared" si="53"/>
        <v>1411512</v>
      </c>
      <c r="O316" s="33">
        <f>TRUNC(일위대가목록!F105,0)</f>
        <v>8926</v>
      </c>
      <c r="P316" s="33">
        <f t="shared" si="54"/>
        <v>1838756</v>
      </c>
      <c r="Q316" s="33">
        <f>TRUNC(일위대가목록!G105,0)</f>
        <v>0</v>
      </c>
      <c r="R316" s="33">
        <f t="shared" si="55"/>
        <v>0</v>
      </c>
      <c r="S316" s="33">
        <f t="shared" si="56"/>
        <v>15778</v>
      </c>
      <c r="T316" s="33">
        <f t="shared" si="57"/>
        <v>3250268</v>
      </c>
      <c r="U316" s="31"/>
      <c r="V316" s="34" t="s">
        <v>563</v>
      </c>
      <c r="W316" s="34" t="s">
        <v>52</v>
      </c>
      <c r="X316" s="34" t="s">
        <v>52</v>
      </c>
      <c r="Y316" s="34" t="s">
        <v>557</v>
      </c>
      <c r="Z316" s="34" t="s">
        <v>60</v>
      </c>
      <c r="AA316" s="34" t="s">
        <v>61</v>
      </c>
      <c r="AB316" s="34" t="s">
        <v>61</v>
      </c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4" t="s">
        <v>52</v>
      </c>
      <c r="BA316" s="34" t="s">
        <v>52</v>
      </c>
      <c r="BB316" s="35"/>
      <c r="BC316" s="34" t="s">
        <v>564</v>
      </c>
      <c r="BD316" s="35">
        <v>174</v>
      </c>
      <c r="BF316" s="40">
        <v>129.012</v>
      </c>
      <c r="BG316" s="39">
        <v>78.798000000000002</v>
      </c>
      <c r="BH316" s="40">
        <v>0</v>
      </c>
      <c r="BI316" s="37">
        <v>0</v>
      </c>
      <c r="BJ316" s="25"/>
      <c r="BK316" s="41">
        <v>0</v>
      </c>
    </row>
    <row r="317" spans="1:63" s="28" customFormat="1" ht="30" customHeight="1" x14ac:dyDescent="0.3">
      <c r="A317" s="37" t="str">
        <f t="shared" si="40"/>
        <v>0113  도  장  공  사</v>
      </c>
      <c r="B317" s="37" t="s">
        <v>3522</v>
      </c>
      <c r="C317" s="37" t="s">
        <v>3524</v>
      </c>
      <c r="D317" s="37" t="s">
        <v>3595</v>
      </c>
      <c r="E317" s="37" t="s">
        <v>3592</v>
      </c>
      <c r="F317" s="67" t="s">
        <v>3484</v>
      </c>
      <c r="G317" s="67"/>
      <c r="H317" s="30"/>
      <c r="I317" s="31" t="s">
        <v>565</v>
      </c>
      <c r="J317" s="31" t="s">
        <v>562</v>
      </c>
      <c r="K317" s="31" t="s">
        <v>69</v>
      </c>
      <c r="L317" s="32">
        <f>ROUNDUP((BF317*개요!$F$26 +공종별내역서!BG317*개요!$F$27 +공종별내역서!BH317*개요!$F$28 +공종별내역서!BI317*개요!$F$29 +공종별내역서!BJ317*개요!$F$30+BK317*개요!$F$31)*개요!$D$12/개요!$C$12,0)</f>
        <v>1310</v>
      </c>
      <c r="M317" s="33">
        <f>TRUNC(일위대가목록!E106,0)</f>
        <v>6852</v>
      </c>
      <c r="N317" s="33">
        <f t="shared" si="53"/>
        <v>8976120</v>
      </c>
      <c r="O317" s="33">
        <f>TRUNC(일위대가목록!F106,0)</f>
        <v>8926</v>
      </c>
      <c r="P317" s="33">
        <f t="shared" si="54"/>
        <v>11693060</v>
      </c>
      <c r="Q317" s="33">
        <f>TRUNC(일위대가목록!G106,0)</f>
        <v>0</v>
      </c>
      <c r="R317" s="33">
        <f t="shared" si="55"/>
        <v>0</v>
      </c>
      <c r="S317" s="33">
        <f t="shared" si="56"/>
        <v>15778</v>
      </c>
      <c r="T317" s="33">
        <f t="shared" si="57"/>
        <v>20669180</v>
      </c>
      <c r="U317" s="31"/>
      <c r="V317" s="34" t="s">
        <v>566</v>
      </c>
      <c r="W317" s="34" t="s">
        <v>52</v>
      </c>
      <c r="X317" s="34" t="s">
        <v>52</v>
      </c>
      <c r="Y317" s="34" t="s">
        <v>557</v>
      </c>
      <c r="Z317" s="34" t="s">
        <v>60</v>
      </c>
      <c r="AA317" s="34" t="s">
        <v>61</v>
      </c>
      <c r="AB317" s="34" t="s">
        <v>61</v>
      </c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4" t="s">
        <v>52</v>
      </c>
      <c r="BA317" s="34" t="s">
        <v>52</v>
      </c>
      <c r="BB317" s="35"/>
      <c r="BC317" s="34" t="s">
        <v>567</v>
      </c>
      <c r="BD317" s="35">
        <v>175</v>
      </c>
      <c r="BF317" s="40">
        <v>642.82399999999996</v>
      </c>
      <c r="BG317" s="39">
        <v>668.01099999999997</v>
      </c>
      <c r="BH317" s="40">
        <v>0</v>
      </c>
      <c r="BI317" s="37">
        <v>0</v>
      </c>
      <c r="BJ317" s="25"/>
      <c r="BK317" s="41">
        <v>11.833</v>
      </c>
    </row>
    <row r="318" spans="1:63" ht="30" customHeight="1" x14ac:dyDescent="0.3">
      <c r="A318" s="26" t="str">
        <f t="shared" si="40"/>
        <v>0113  도  장  공  사</v>
      </c>
      <c r="B318" s="26"/>
      <c r="C318" s="26"/>
      <c r="D318" s="26"/>
      <c r="E318" s="26"/>
      <c r="F318" s="66"/>
      <c r="G318" s="66"/>
      <c r="I318" s="8" t="s">
        <v>568</v>
      </c>
      <c r="J318" s="8" t="s">
        <v>52</v>
      </c>
      <c r="K318" s="8" t="s">
        <v>52</v>
      </c>
      <c r="L318" s="9"/>
      <c r="M318" s="11">
        <f>TRUNC(단가대비표!O267,0)</f>
        <v>0</v>
      </c>
      <c r="N318" s="11">
        <f t="shared" si="53"/>
        <v>0</v>
      </c>
      <c r="O318" s="11">
        <f>TRUNC(단가대비표!P267,0)</f>
        <v>0</v>
      </c>
      <c r="P318" s="11">
        <f t="shared" si="54"/>
        <v>0</v>
      </c>
      <c r="Q318" s="11">
        <f>TRUNC(단가대비표!V267,0)</f>
        <v>0</v>
      </c>
      <c r="R318" s="11">
        <f t="shared" si="55"/>
        <v>0</v>
      </c>
      <c r="S318" s="11">
        <f t="shared" si="56"/>
        <v>0</v>
      </c>
      <c r="T318" s="11">
        <f t="shared" si="57"/>
        <v>0</v>
      </c>
      <c r="U318" s="8"/>
      <c r="V318" s="2" t="s">
        <v>569</v>
      </c>
      <c r="W318" s="2" t="s">
        <v>52</v>
      </c>
      <c r="X318" s="2" t="s">
        <v>52</v>
      </c>
      <c r="Y318" s="2" t="s">
        <v>557</v>
      </c>
      <c r="Z318" s="2" t="s">
        <v>61</v>
      </c>
      <c r="AA318" s="2" t="s">
        <v>61</v>
      </c>
      <c r="AB318" s="2" t="s">
        <v>60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2" t="s">
        <v>52</v>
      </c>
      <c r="BA318" s="2" t="s">
        <v>52</v>
      </c>
      <c r="BB318" s="3"/>
      <c r="BC318" s="2" t="s">
        <v>570</v>
      </c>
      <c r="BD318" s="3">
        <v>176</v>
      </c>
      <c r="BF318" s="38"/>
      <c r="BG318" s="39" t="s">
        <v>52</v>
      </c>
      <c r="BH318" s="38">
        <v>0</v>
      </c>
      <c r="BI318" s="26">
        <v>0</v>
      </c>
      <c r="BJ318" s="25"/>
      <c r="BK318" s="44">
        <v>0</v>
      </c>
    </row>
    <row r="319" spans="1:63" s="28" customFormat="1" ht="30" customHeight="1" x14ac:dyDescent="0.3">
      <c r="A319" s="37" t="str">
        <f t="shared" si="40"/>
        <v>0113  도  장  공  사</v>
      </c>
      <c r="B319" s="37" t="s">
        <v>3522</v>
      </c>
      <c r="C319" s="37" t="s">
        <v>3525</v>
      </c>
      <c r="D319" s="37"/>
      <c r="E319" s="37"/>
      <c r="F319" s="67" t="s">
        <v>3484</v>
      </c>
      <c r="G319" s="67" t="s">
        <v>3560</v>
      </c>
      <c r="H319" s="30"/>
      <c r="I319" s="31" t="s">
        <v>571</v>
      </c>
      <c r="J319" s="31" t="s">
        <v>572</v>
      </c>
      <c r="K319" s="31" t="s">
        <v>69</v>
      </c>
      <c r="L319" s="32">
        <f>ROUNDUP((BF319*개요!$E$26/1000*개요!$F$26 + 공종별내역서!BG319*개요!$E$27/1000*개요!$F$27 + 공종별내역서!BH319*개요!$C$36/1000*개요!$F$28 + 공종별내역서!BI319*개요!$C$36/1000*개요!$F$29 + 공종별내역서!BJ319*개요!$C$36/1000*개요!$F$30 + 공종별내역서!BK319*개요!$C$36/1000*개요!$F$31)*개요!$D$12/개요!$C$12,0)</f>
        <v>3842</v>
      </c>
      <c r="M319" s="33">
        <f>TRUNC(일위대가목록!E107,0)</f>
        <v>900</v>
      </c>
      <c r="N319" s="33">
        <f t="shared" si="53"/>
        <v>3457800</v>
      </c>
      <c r="O319" s="33">
        <f>TRUNC(일위대가목록!F107,0)</f>
        <v>10189</v>
      </c>
      <c r="P319" s="33">
        <f t="shared" si="54"/>
        <v>39146138</v>
      </c>
      <c r="Q319" s="33">
        <f>TRUNC(일위대가목록!G107,0)</f>
        <v>0</v>
      </c>
      <c r="R319" s="33">
        <f t="shared" si="55"/>
        <v>0</v>
      </c>
      <c r="S319" s="33">
        <f t="shared" si="56"/>
        <v>11089</v>
      </c>
      <c r="T319" s="33">
        <f t="shared" si="57"/>
        <v>42603938</v>
      </c>
      <c r="U319" s="31"/>
      <c r="V319" s="34" t="s">
        <v>573</v>
      </c>
      <c r="W319" s="34" t="s">
        <v>52</v>
      </c>
      <c r="X319" s="34" t="s">
        <v>52</v>
      </c>
      <c r="Y319" s="34" t="s">
        <v>557</v>
      </c>
      <c r="Z319" s="34" t="s">
        <v>60</v>
      </c>
      <c r="AA319" s="34" t="s">
        <v>61</v>
      </c>
      <c r="AB319" s="34" t="s">
        <v>61</v>
      </c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4" t="s">
        <v>52</v>
      </c>
      <c r="BA319" s="34" t="s">
        <v>52</v>
      </c>
      <c r="BB319" s="35"/>
      <c r="BC319" s="34" t="s">
        <v>574</v>
      </c>
      <c r="BD319" s="35">
        <v>183</v>
      </c>
      <c r="BF319" s="40">
        <f>434.849/3.2</f>
        <v>135.89031249999999</v>
      </c>
      <c r="BG319" s="39">
        <f>397.286/3.6</f>
        <v>110.35722222222222</v>
      </c>
      <c r="BH319" s="40">
        <f>400.705/3.5</f>
        <v>114.48714285714286</v>
      </c>
      <c r="BI319" s="37">
        <f>266.743/3.5</f>
        <v>76.212285714285713</v>
      </c>
      <c r="BJ319" s="25">
        <f>380.034033333333/3.5</f>
        <v>108.58115238095229</v>
      </c>
      <c r="BK319" s="41">
        <f>98.964/3.5</f>
        <v>28.27542857142857</v>
      </c>
    </row>
    <row r="320" spans="1:63" s="28" customFormat="1" ht="30" customHeight="1" x14ac:dyDescent="0.3">
      <c r="A320" s="37" t="str">
        <f t="shared" si="40"/>
        <v>0113  도  장  공  사</v>
      </c>
      <c r="B320" s="37" t="s">
        <v>3522</v>
      </c>
      <c r="C320" s="37" t="s">
        <v>3525</v>
      </c>
      <c r="D320" s="37"/>
      <c r="E320" s="37"/>
      <c r="F320" s="67" t="s">
        <v>3484</v>
      </c>
      <c r="G320" s="67" t="s">
        <v>3560</v>
      </c>
      <c r="H320" s="30"/>
      <c r="I320" s="31" t="s">
        <v>571</v>
      </c>
      <c r="J320" s="31" t="s">
        <v>575</v>
      </c>
      <c r="K320" s="31" t="s">
        <v>69</v>
      </c>
      <c r="L320" s="32">
        <f>ROUNDUP((BF320*개요!$E$26/1000*개요!$F$26 + 공종별내역서!BG320*개요!$E$27/1000*개요!$F$27 + 공종별내역서!BH320*개요!$C$36/1000*개요!$F$28 + 공종별내역서!BI320*개요!$C$36/1000*개요!$F$29 + 공종별내역서!BJ320*개요!$C$36/1000*개요!$F$30 + 공종별내역서!BK320*개요!$C$36/1000*개요!$F$31)*개요!$D$12/개요!$C$12,0)</f>
        <v>1251</v>
      </c>
      <c r="M320" s="33">
        <f>TRUNC(일위대가목록!E108,0)</f>
        <v>2252</v>
      </c>
      <c r="N320" s="33">
        <f t="shared" si="53"/>
        <v>2817252</v>
      </c>
      <c r="O320" s="33">
        <f>TRUNC(일위대가목록!F108,0)</f>
        <v>16450</v>
      </c>
      <c r="P320" s="33">
        <f t="shared" si="54"/>
        <v>20578950</v>
      </c>
      <c r="Q320" s="33">
        <f>TRUNC(일위대가목록!G108,0)</f>
        <v>168</v>
      </c>
      <c r="R320" s="33">
        <f t="shared" si="55"/>
        <v>210168</v>
      </c>
      <c r="S320" s="33">
        <f t="shared" si="56"/>
        <v>18870</v>
      </c>
      <c r="T320" s="33">
        <f t="shared" si="57"/>
        <v>23606370</v>
      </c>
      <c r="U320" s="31"/>
      <c r="V320" s="34" t="s">
        <v>576</v>
      </c>
      <c r="W320" s="34" t="s">
        <v>52</v>
      </c>
      <c r="X320" s="34" t="s">
        <v>52</v>
      </c>
      <c r="Y320" s="34" t="s">
        <v>557</v>
      </c>
      <c r="Z320" s="34" t="s">
        <v>60</v>
      </c>
      <c r="AA320" s="34" t="s">
        <v>61</v>
      </c>
      <c r="AB320" s="34" t="s">
        <v>61</v>
      </c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4" t="s">
        <v>52</v>
      </c>
      <c r="BA320" s="34" t="s">
        <v>52</v>
      </c>
      <c r="BB320" s="35"/>
      <c r="BC320" s="34" t="s">
        <v>577</v>
      </c>
      <c r="BD320" s="35">
        <v>184</v>
      </c>
      <c r="BF320" s="40">
        <f>101.98/3.2</f>
        <v>31.868749999999999</v>
      </c>
      <c r="BG320" s="39">
        <f>57.872/3.6</f>
        <v>16.075555555555557</v>
      </c>
      <c r="BH320" s="40">
        <f>12.33/3.5</f>
        <v>3.5228571428571427</v>
      </c>
      <c r="BI320" s="37">
        <f>81.462/3.5</f>
        <v>23.274857142857144</v>
      </c>
      <c r="BJ320" s="25">
        <f>168.2528/3.5</f>
        <v>48.072228571428575</v>
      </c>
      <c r="BK320" s="41"/>
    </row>
    <row r="321" spans="1:63" s="28" customFormat="1" ht="30" customHeight="1" x14ac:dyDescent="0.3">
      <c r="A321" s="37" t="str">
        <f t="shared" si="40"/>
        <v>0113  도  장  공  사</v>
      </c>
      <c r="B321" s="37" t="s">
        <v>3522</v>
      </c>
      <c r="C321" s="37" t="s">
        <v>3526</v>
      </c>
      <c r="D321" s="37"/>
      <c r="E321" s="37"/>
      <c r="F321" s="67" t="s">
        <v>3484</v>
      </c>
      <c r="G321" s="67"/>
      <c r="H321" s="30"/>
      <c r="I321" s="31" t="s">
        <v>578</v>
      </c>
      <c r="J321" s="31" t="s">
        <v>52</v>
      </c>
      <c r="K321" s="31" t="s">
        <v>58</v>
      </c>
      <c r="L321" s="32">
        <f>ROUNDUP((BF321*개요!$F$26 +공종별내역서!BG321*개요!$F$27 +공종별내역서!BH321*개요!$F$28 +공종별내역서!BI321*개요!$F$29 +공종별내역서!BJ321*개요!$F$30+BK321*개요!$F$31)*개요!$D$12/개요!$C$12,0)</f>
        <v>747</v>
      </c>
      <c r="M321" s="33">
        <f>TRUNC(일위대가목록!E109,0)</f>
        <v>179</v>
      </c>
      <c r="N321" s="33">
        <f t="shared" si="53"/>
        <v>133713</v>
      </c>
      <c r="O321" s="33">
        <f>TRUNC(일위대가목록!F109,0)</f>
        <v>1709</v>
      </c>
      <c r="P321" s="33">
        <f t="shared" si="54"/>
        <v>1276623</v>
      </c>
      <c r="Q321" s="33">
        <f>TRUNC(일위대가목록!G109,0)</f>
        <v>0</v>
      </c>
      <c r="R321" s="33">
        <f t="shared" si="55"/>
        <v>0</v>
      </c>
      <c r="S321" s="33">
        <f t="shared" si="56"/>
        <v>1888</v>
      </c>
      <c r="T321" s="33">
        <f t="shared" si="57"/>
        <v>1410336</v>
      </c>
      <c r="U321" s="31"/>
      <c r="V321" s="34" t="s">
        <v>579</v>
      </c>
      <c r="W321" s="34" t="s">
        <v>52</v>
      </c>
      <c r="X321" s="34" t="s">
        <v>52</v>
      </c>
      <c r="Y321" s="34" t="s">
        <v>557</v>
      </c>
      <c r="Z321" s="34" t="s">
        <v>60</v>
      </c>
      <c r="AA321" s="34" t="s">
        <v>61</v>
      </c>
      <c r="AB321" s="34" t="s">
        <v>61</v>
      </c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4" t="s">
        <v>52</v>
      </c>
      <c r="BA321" s="34" t="s">
        <v>52</v>
      </c>
      <c r="BB321" s="35"/>
      <c r="BC321" s="34" t="s">
        <v>580</v>
      </c>
      <c r="BD321" s="35">
        <v>179</v>
      </c>
      <c r="BF321" s="40">
        <v>169.46600000000001</v>
      </c>
      <c r="BG321" s="39">
        <v>136.85</v>
      </c>
      <c r="BH321" s="40">
        <v>94.971999999999994</v>
      </c>
      <c r="BI321" s="37">
        <v>35.823999999999998</v>
      </c>
      <c r="BJ321" s="25">
        <v>50.588000000000001</v>
      </c>
      <c r="BK321" s="41">
        <v>12.76</v>
      </c>
    </row>
    <row r="322" spans="1:63" ht="30" customHeight="1" x14ac:dyDescent="0.3">
      <c r="A322" s="26" t="str">
        <f t="shared" si="40"/>
        <v>0113  도  장  공  사</v>
      </c>
      <c r="B322" s="26"/>
      <c r="C322" s="26"/>
      <c r="D322" s="26"/>
      <c r="E322" s="26"/>
      <c r="F322" s="66"/>
      <c r="G322" s="66"/>
      <c r="I322" s="8" t="s">
        <v>581</v>
      </c>
      <c r="J322" s="8" t="s">
        <v>52</v>
      </c>
      <c r="K322" s="8" t="s">
        <v>52</v>
      </c>
      <c r="L322" s="9"/>
      <c r="M322" s="11">
        <f>TRUNC(단가대비표!O268,0)</f>
        <v>0</v>
      </c>
      <c r="N322" s="11">
        <f t="shared" si="53"/>
        <v>0</v>
      </c>
      <c r="O322" s="11">
        <f>TRUNC(단가대비표!P268,0)</f>
        <v>0</v>
      </c>
      <c r="P322" s="11">
        <f t="shared" si="54"/>
        <v>0</v>
      </c>
      <c r="Q322" s="11">
        <f>TRUNC(단가대비표!V268,0)</f>
        <v>0</v>
      </c>
      <c r="R322" s="11">
        <f t="shared" si="55"/>
        <v>0</v>
      </c>
      <c r="S322" s="11">
        <f t="shared" si="56"/>
        <v>0</v>
      </c>
      <c r="T322" s="11">
        <f t="shared" si="57"/>
        <v>0</v>
      </c>
      <c r="U322" s="8"/>
      <c r="V322" s="2" t="s">
        <v>582</v>
      </c>
      <c r="W322" s="2" t="s">
        <v>52</v>
      </c>
      <c r="X322" s="2" t="s">
        <v>52</v>
      </c>
      <c r="Y322" s="2" t="s">
        <v>557</v>
      </c>
      <c r="Z322" s="2" t="s">
        <v>61</v>
      </c>
      <c r="AA322" s="2" t="s">
        <v>61</v>
      </c>
      <c r="AB322" s="2" t="s">
        <v>60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2" t="s">
        <v>52</v>
      </c>
      <c r="BA322" s="2" t="s">
        <v>52</v>
      </c>
      <c r="BB322" s="3"/>
      <c r="BC322" s="2" t="s">
        <v>583</v>
      </c>
      <c r="BD322" s="3">
        <v>180</v>
      </c>
      <c r="BF322" s="38"/>
      <c r="BG322" s="39" t="s">
        <v>52</v>
      </c>
      <c r="BH322" s="38">
        <v>9.4971999999999994</v>
      </c>
      <c r="BI322" s="26">
        <v>3.5823999999999998</v>
      </c>
      <c r="BJ322" s="25">
        <v>5.0588000000000006</v>
      </c>
      <c r="BK322" s="44">
        <v>12.76</v>
      </c>
    </row>
    <row r="323" spans="1:63" s="28" customFormat="1" ht="30" customHeight="1" x14ac:dyDescent="0.3">
      <c r="A323" s="37" t="str">
        <f t="shared" si="40"/>
        <v>0113  도  장  공  사</v>
      </c>
      <c r="B323" s="37" t="s">
        <v>3522</v>
      </c>
      <c r="C323" s="37" t="s">
        <v>3528</v>
      </c>
      <c r="D323" s="37"/>
      <c r="E323" s="37"/>
      <c r="F323" s="67" t="s">
        <v>3484</v>
      </c>
      <c r="G323" s="67"/>
      <c r="H323" s="30"/>
      <c r="I323" s="31" t="s">
        <v>571</v>
      </c>
      <c r="J323" s="31" t="s">
        <v>584</v>
      </c>
      <c r="K323" s="31" t="s">
        <v>69</v>
      </c>
      <c r="L323" s="32">
        <f>ROUNDUP((BF323*개요!$F$26 +공종별내역서!BG323*개요!$F$27 +공종별내역서!BH323*개요!$F$28 +공종별내역서!BI323*개요!$F$29 +공종별내역서!BJ323*개요!$F$30+BK323*개요!$F$31)*개요!$D$12/개요!$C$12,0)</f>
        <v>192</v>
      </c>
      <c r="M323" s="33">
        <f>TRUNC(일위대가목록!E110,0)</f>
        <v>900</v>
      </c>
      <c r="N323" s="33">
        <f t="shared" si="53"/>
        <v>172800</v>
      </c>
      <c r="O323" s="33">
        <f>TRUNC(일위대가목록!F110,0)</f>
        <v>12228</v>
      </c>
      <c r="P323" s="33">
        <f t="shared" si="54"/>
        <v>2347776</v>
      </c>
      <c r="Q323" s="33">
        <f>TRUNC(일위대가목록!G110,0)</f>
        <v>0</v>
      </c>
      <c r="R323" s="33">
        <f t="shared" si="55"/>
        <v>0</v>
      </c>
      <c r="S323" s="33">
        <f t="shared" si="56"/>
        <v>13128</v>
      </c>
      <c r="T323" s="33">
        <f t="shared" si="57"/>
        <v>2520576</v>
      </c>
      <c r="U323" s="31"/>
      <c r="V323" s="34" t="s">
        <v>585</v>
      </c>
      <c r="W323" s="34" t="s">
        <v>52</v>
      </c>
      <c r="X323" s="34" t="s">
        <v>52</v>
      </c>
      <c r="Y323" s="34" t="s">
        <v>557</v>
      </c>
      <c r="Z323" s="34" t="s">
        <v>60</v>
      </c>
      <c r="AA323" s="34" t="s">
        <v>61</v>
      </c>
      <c r="AB323" s="34" t="s">
        <v>61</v>
      </c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4" t="s">
        <v>52</v>
      </c>
      <c r="BA323" s="34" t="s">
        <v>52</v>
      </c>
      <c r="BB323" s="35"/>
      <c r="BC323" s="34" t="s">
        <v>586</v>
      </c>
      <c r="BD323" s="35">
        <v>181</v>
      </c>
      <c r="BF323" s="40">
        <v>11.667</v>
      </c>
      <c r="BG323" s="39">
        <v>17.175999999999998</v>
      </c>
      <c r="BH323" s="40">
        <v>35.518000000000001</v>
      </c>
      <c r="BI323" s="37">
        <v>18.808</v>
      </c>
      <c r="BJ323" s="25">
        <v>18.363</v>
      </c>
      <c r="BK323" s="41">
        <v>0</v>
      </c>
    </row>
    <row r="324" spans="1:63" s="28" customFormat="1" ht="30" customHeight="1" x14ac:dyDescent="0.3">
      <c r="A324" s="37" t="str">
        <f t="shared" ref="A324:A384" si="58">+A323</f>
        <v>0113  도  장  공  사</v>
      </c>
      <c r="B324" s="37" t="s">
        <v>3522</v>
      </c>
      <c r="C324" s="37" t="s">
        <v>3528</v>
      </c>
      <c r="D324" s="37"/>
      <c r="E324" s="37"/>
      <c r="F324" s="67" t="s">
        <v>3484</v>
      </c>
      <c r="G324" s="67"/>
      <c r="H324" s="30"/>
      <c r="I324" s="31" t="s">
        <v>571</v>
      </c>
      <c r="J324" s="31" t="s">
        <v>587</v>
      </c>
      <c r="K324" s="31" t="s">
        <v>69</v>
      </c>
      <c r="L324" s="32">
        <f>ROUNDUP((BF324*개요!$F$26 +공종별내역서!BG324*개요!$F$27 +공종별내역서!BH324*개요!$F$28 +공종별내역서!BI324*개요!$F$29 +공종별내역서!BJ324*개요!$F$30+BK324*개요!$F$31)*개요!$D$12/개요!$C$12,0)</f>
        <v>2749</v>
      </c>
      <c r="M324" s="33">
        <f>TRUNC(일위대가목록!E111,0)</f>
        <v>2252</v>
      </c>
      <c r="N324" s="33">
        <f t="shared" si="53"/>
        <v>6190748</v>
      </c>
      <c r="O324" s="33">
        <f>TRUNC(일위대가목록!F111,0)</f>
        <v>19740</v>
      </c>
      <c r="P324" s="33">
        <f t="shared" si="54"/>
        <v>54265260</v>
      </c>
      <c r="Q324" s="33">
        <f>TRUNC(일위대가목록!G111,0)</f>
        <v>168</v>
      </c>
      <c r="R324" s="33">
        <f t="shared" si="55"/>
        <v>461832</v>
      </c>
      <c r="S324" s="33">
        <f t="shared" si="56"/>
        <v>22160</v>
      </c>
      <c r="T324" s="33">
        <f t="shared" si="57"/>
        <v>60917840</v>
      </c>
      <c r="U324" s="31"/>
      <c r="V324" s="34" t="s">
        <v>588</v>
      </c>
      <c r="W324" s="34" t="s">
        <v>52</v>
      </c>
      <c r="X324" s="34" t="s">
        <v>52</v>
      </c>
      <c r="Y324" s="34" t="s">
        <v>557</v>
      </c>
      <c r="Z324" s="34" t="s">
        <v>60</v>
      </c>
      <c r="AA324" s="34" t="s">
        <v>61</v>
      </c>
      <c r="AB324" s="34" t="s">
        <v>61</v>
      </c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4" t="s">
        <v>52</v>
      </c>
      <c r="BA324" s="34" t="s">
        <v>52</v>
      </c>
      <c r="BB324" s="35"/>
      <c r="BC324" s="34" t="s">
        <v>589</v>
      </c>
      <c r="BD324" s="35">
        <v>182</v>
      </c>
      <c r="BF324" s="40">
        <f>26.987</f>
        <v>26.986999999999998</v>
      </c>
      <c r="BG324" s="39">
        <v>21.722000000000001</v>
      </c>
      <c r="BH324" s="40">
        <f>220.969+41.682</f>
        <v>262.65100000000001</v>
      </c>
      <c r="BI324" s="37">
        <f>37.088+295.13</f>
        <v>332.21800000000002</v>
      </c>
      <c r="BJ324" s="25">
        <f>51.093+297.827</f>
        <v>348.92</v>
      </c>
      <c r="BK324" s="41">
        <v>37.889000000000003</v>
      </c>
    </row>
    <row r="325" spans="1:63" s="28" customFormat="1" ht="30" customHeight="1" x14ac:dyDescent="0.3">
      <c r="A325" s="37" t="str">
        <f t="shared" si="58"/>
        <v>0113  도  장  공  사</v>
      </c>
      <c r="B325" s="37" t="s">
        <v>3522</v>
      </c>
      <c r="C325" s="37" t="s">
        <v>3528</v>
      </c>
      <c r="D325" s="37" t="s">
        <v>3595</v>
      </c>
      <c r="E325" s="37" t="s">
        <v>3596</v>
      </c>
      <c r="F325" s="67" t="s">
        <v>3484</v>
      </c>
      <c r="G325" s="67"/>
      <c r="H325" s="30"/>
      <c r="I325" s="31" t="s">
        <v>590</v>
      </c>
      <c r="J325" s="31" t="s">
        <v>591</v>
      </c>
      <c r="K325" s="31" t="s">
        <v>69</v>
      </c>
      <c r="L325" s="32">
        <f>ROUNDUP((BF325*개요!$F$26 +공종별내역서!BG325*개요!$F$27 +공종별내역서!BH325*개요!$F$28 +공종별내역서!BI325*개요!$F$29 +공종별내역서!BJ325*개요!$F$30+BK325*개요!$F$31)*개요!$D$12/개요!$C$12,0)</f>
        <v>2562</v>
      </c>
      <c r="M325" s="33">
        <f>TRUNC(단가대비표!O86,0)</f>
        <v>16000</v>
      </c>
      <c r="N325" s="33">
        <f t="shared" si="53"/>
        <v>40992000</v>
      </c>
      <c r="O325" s="33">
        <f>TRUNC(단가대비표!P86,0)</f>
        <v>0</v>
      </c>
      <c r="P325" s="33">
        <f t="shared" si="54"/>
        <v>0</v>
      </c>
      <c r="Q325" s="33">
        <f>TRUNC(단가대비표!V86,0)</f>
        <v>0</v>
      </c>
      <c r="R325" s="33">
        <f t="shared" si="55"/>
        <v>0</v>
      </c>
      <c r="S325" s="33">
        <f t="shared" si="56"/>
        <v>16000</v>
      </c>
      <c r="T325" s="33">
        <f t="shared" si="57"/>
        <v>40992000</v>
      </c>
      <c r="U325" s="31"/>
      <c r="V325" s="34" t="s">
        <v>592</v>
      </c>
      <c r="W325" s="34" t="s">
        <v>52</v>
      </c>
      <c r="X325" s="34" t="s">
        <v>52</v>
      </c>
      <c r="Y325" s="34" t="s">
        <v>557</v>
      </c>
      <c r="Z325" s="34" t="s">
        <v>61</v>
      </c>
      <c r="AA325" s="34" t="s">
        <v>61</v>
      </c>
      <c r="AB325" s="34" t="s">
        <v>60</v>
      </c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4" t="s">
        <v>52</v>
      </c>
      <c r="BA325" s="34" t="s">
        <v>52</v>
      </c>
      <c r="BB325" s="35"/>
      <c r="BC325" s="34" t="s">
        <v>593</v>
      </c>
      <c r="BD325" s="35">
        <v>185</v>
      </c>
      <c r="BF325" s="40">
        <v>1060.2660000000001</v>
      </c>
      <c r="BG325" s="39">
        <v>923.96</v>
      </c>
      <c r="BH325" s="40">
        <v>220.96899999999999</v>
      </c>
      <c r="BI325" s="37">
        <v>37.088000000000001</v>
      </c>
      <c r="BJ325" s="25">
        <v>51.093000000000004</v>
      </c>
      <c r="BK325" s="41">
        <v>37.889000000000003</v>
      </c>
    </row>
    <row r="326" spans="1:63" s="28" customFormat="1" ht="30" customHeight="1" x14ac:dyDescent="0.3">
      <c r="A326" s="37" t="str">
        <f t="shared" si="58"/>
        <v>0113  도  장  공  사</v>
      </c>
      <c r="B326" s="37" t="s">
        <v>3520</v>
      </c>
      <c r="C326" s="37" t="s">
        <v>3527</v>
      </c>
      <c r="D326" s="37"/>
      <c r="E326" s="37"/>
      <c r="F326" s="67" t="s">
        <v>3484</v>
      </c>
      <c r="G326" s="67"/>
      <c r="H326" s="30"/>
      <c r="I326" s="31" t="s">
        <v>594</v>
      </c>
      <c r="J326" s="31" t="s">
        <v>595</v>
      </c>
      <c r="K326" s="31" t="s">
        <v>69</v>
      </c>
      <c r="L326" s="32">
        <f>ROUNDUP((BF326*개요!$F$26 +공종별내역서!BG326*개요!$F$27 +공종별내역서!BH326*개요!$F$28 +공종별내역서!BI326*개요!$F$29 +공종별내역서!BJ326*개요!$F$30+BK326*개요!$F$31)*개요!$D$12/개요!$C$12,0)</f>
        <v>425</v>
      </c>
      <c r="M326" s="33">
        <f>TRUNC(일위대가목록!E112,0)</f>
        <v>795</v>
      </c>
      <c r="N326" s="33">
        <f t="shared" si="53"/>
        <v>337875</v>
      </c>
      <c r="O326" s="33">
        <f>TRUNC(일위대가목록!F112,0)</f>
        <v>3422</v>
      </c>
      <c r="P326" s="33">
        <f t="shared" si="54"/>
        <v>1454350</v>
      </c>
      <c r="Q326" s="33">
        <f>TRUNC(일위대가목록!G112,0)</f>
        <v>0</v>
      </c>
      <c r="R326" s="33">
        <f t="shared" si="55"/>
        <v>0</v>
      </c>
      <c r="S326" s="33">
        <f t="shared" si="56"/>
        <v>4217</v>
      </c>
      <c r="T326" s="33">
        <f t="shared" si="57"/>
        <v>1792225</v>
      </c>
      <c r="U326" s="31"/>
      <c r="V326" s="34" t="s">
        <v>596</v>
      </c>
      <c r="W326" s="34" t="s">
        <v>52</v>
      </c>
      <c r="X326" s="34" t="s">
        <v>52</v>
      </c>
      <c r="Y326" s="34" t="s">
        <v>557</v>
      </c>
      <c r="Z326" s="34" t="s">
        <v>60</v>
      </c>
      <c r="AA326" s="34" t="s">
        <v>61</v>
      </c>
      <c r="AB326" s="34" t="s">
        <v>61</v>
      </c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4" t="s">
        <v>52</v>
      </c>
      <c r="BA326" s="34" t="s">
        <v>52</v>
      </c>
      <c r="BB326" s="35"/>
      <c r="BC326" s="34" t="s">
        <v>597</v>
      </c>
      <c r="BD326" s="35">
        <v>186</v>
      </c>
      <c r="BF326" s="40">
        <v>53.399000000000001</v>
      </c>
      <c r="BG326" s="39">
        <v>61.234000000000002</v>
      </c>
      <c r="BH326" s="40">
        <v>51.374000000000002</v>
      </c>
      <c r="BI326" s="37">
        <v>30.436</v>
      </c>
      <c r="BJ326" s="25">
        <v>36.686</v>
      </c>
      <c r="BK326" s="41">
        <v>12.374000000000001</v>
      </c>
    </row>
    <row r="327" spans="1:63" s="28" customFormat="1" ht="30" customHeight="1" x14ac:dyDescent="0.3">
      <c r="A327" s="37" t="str">
        <f t="shared" si="58"/>
        <v>0113  도  장  공  사</v>
      </c>
      <c r="B327" s="37" t="s">
        <v>3520</v>
      </c>
      <c r="C327" s="37" t="s">
        <v>3527</v>
      </c>
      <c r="D327" s="37"/>
      <c r="E327" s="37"/>
      <c r="F327" s="67" t="s">
        <v>3484</v>
      </c>
      <c r="G327" s="67"/>
      <c r="H327" s="30"/>
      <c r="I327" s="31" t="s">
        <v>598</v>
      </c>
      <c r="J327" s="31" t="s">
        <v>599</v>
      </c>
      <c r="K327" s="31" t="s">
        <v>69</v>
      </c>
      <c r="L327" s="32">
        <f>ROUNDUP((BF327*개요!$F$26 +공종별내역서!BG327*개요!$F$27 +공종별내역서!BH327*개요!$F$28 +공종별내역서!BI327*개요!$F$29 +공종별내역서!BJ327*개요!$F$30+BK327*개요!$F$31)*개요!$D$12/개요!$C$12,0)</f>
        <v>425</v>
      </c>
      <c r="M327" s="33">
        <f>TRUNC(일위대가목록!E113,0)</f>
        <v>900</v>
      </c>
      <c r="N327" s="33">
        <f t="shared" si="53"/>
        <v>382500</v>
      </c>
      <c r="O327" s="33">
        <f>TRUNC(일위대가목록!F113,0)</f>
        <v>9127</v>
      </c>
      <c r="P327" s="33">
        <f t="shared" si="54"/>
        <v>3878975</v>
      </c>
      <c r="Q327" s="33">
        <f>TRUNC(일위대가목록!G113,0)</f>
        <v>0</v>
      </c>
      <c r="R327" s="33">
        <f t="shared" si="55"/>
        <v>0</v>
      </c>
      <c r="S327" s="33">
        <f t="shared" si="56"/>
        <v>10027</v>
      </c>
      <c r="T327" s="33">
        <f t="shared" si="57"/>
        <v>4261475</v>
      </c>
      <c r="U327" s="31"/>
      <c r="V327" s="34" t="s">
        <v>600</v>
      </c>
      <c r="W327" s="34" t="s">
        <v>52</v>
      </c>
      <c r="X327" s="34" t="s">
        <v>52</v>
      </c>
      <c r="Y327" s="34" t="s">
        <v>557</v>
      </c>
      <c r="Z327" s="34" t="s">
        <v>60</v>
      </c>
      <c r="AA327" s="34" t="s">
        <v>61</v>
      </c>
      <c r="AB327" s="34" t="s">
        <v>61</v>
      </c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4" t="s">
        <v>52</v>
      </c>
      <c r="BA327" s="34" t="s">
        <v>52</v>
      </c>
      <c r="BB327" s="35"/>
      <c r="BC327" s="34" t="s">
        <v>601</v>
      </c>
      <c r="BD327" s="35">
        <v>187</v>
      </c>
      <c r="BF327" s="40">
        <v>53.399000000000001</v>
      </c>
      <c r="BG327" s="39">
        <v>61.234000000000002</v>
      </c>
      <c r="BH327" s="40">
        <v>51.374000000000002</v>
      </c>
      <c r="BI327" s="37">
        <v>30.436</v>
      </c>
      <c r="BJ327" s="25">
        <v>36.686</v>
      </c>
      <c r="BK327" s="41">
        <v>12.374000000000001</v>
      </c>
    </row>
    <row r="328" spans="1:63" ht="30" customHeight="1" x14ac:dyDescent="0.3">
      <c r="A328" s="26" t="str">
        <f t="shared" si="58"/>
        <v>0113  도  장  공  사</v>
      </c>
      <c r="B328" s="26"/>
      <c r="C328" s="26"/>
      <c r="D328" s="26"/>
      <c r="E328" s="26"/>
      <c r="F328" s="66"/>
      <c r="G328" s="66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BF328" s="38"/>
      <c r="BG328" s="39"/>
      <c r="BH328" s="38">
        <v>51.374000000000002</v>
      </c>
      <c r="BI328" s="26">
        <v>30.436</v>
      </c>
      <c r="BJ328" s="25">
        <v>36.686</v>
      </c>
      <c r="BK328" s="44">
        <v>12.374000000000001</v>
      </c>
    </row>
    <row r="329" spans="1:63" ht="30" customHeight="1" x14ac:dyDescent="0.3">
      <c r="A329" s="26" t="str">
        <f t="shared" si="58"/>
        <v>0113  도  장  공  사</v>
      </c>
      <c r="B329" s="26"/>
      <c r="C329" s="26"/>
      <c r="D329" s="26"/>
      <c r="E329" s="26"/>
      <c r="F329" s="66"/>
      <c r="G329" s="66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BF329" s="38"/>
      <c r="BG329" s="39"/>
      <c r="BH329" s="38"/>
      <c r="BI329" s="26"/>
      <c r="BJ329" s="25"/>
      <c r="BK329" s="44"/>
    </row>
    <row r="330" spans="1:63" ht="30" customHeight="1" x14ac:dyDescent="0.3">
      <c r="A330" s="26" t="str">
        <f t="shared" si="58"/>
        <v>0113  도  장  공  사</v>
      </c>
      <c r="B330" s="26"/>
      <c r="C330" s="26"/>
      <c r="D330" s="26"/>
      <c r="E330" s="26"/>
      <c r="F330" s="66"/>
      <c r="G330" s="66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BF330" s="38"/>
      <c r="BG330" s="39"/>
      <c r="BH330" s="38"/>
      <c r="BI330" s="26"/>
      <c r="BJ330" s="25"/>
      <c r="BK330" s="44"/>
    </row>
    <row r="331" spans="1:63" ht="30" customHeight="1" x14ac:dyDescent="0.3">
      <c r="A331" s="26" t="str">
        <f t="shared" si="58"/>
        <v>0113  도  장  공  사</v>
      </c>
      <c r="B331" s="26"/>
      <c r="C331" s="26"/>
      <c r="D331" s="26"/>
      <c r="E331" s="26"/>
      <c r="F331" s="66"/>
      <c r="G331" s="66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BF331" s="38"/>
      <c r="BG331" s="39"/>
      <c r="BH331" s="38"/>
      <c r="BI331" s="26"/>
      <c r="BJ331" s="25"/>
      <c r="BK331" s="44"/>
    </row>
    <row r="332" spans="1:63" ht="30" customHeight="1" x14ac:dyDescent="0.3">
      <c r="A332" s="26" t="str">
        <f t="shared" si="58"/>
        <v>0113  도  장  공  사</v>
      </c>
      <c r="B332" s="26"/>
      <c r="C332" s="26"/>
      <c r="D332" s="26"/>
      <c r="E332" s="26"/>
      <c r="F332" s="66"/>
      <c r="G332" s="66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BF332" s="38"/>
      <c r="BG332" s="39"/>
      <c r="BH332" s="38"/>
      <c r="BI332" s="26"/>
      <c r="BJ332" s="25"/>
      <c r="BK332" s="44"/>
    </row>
    <row r="333" spans="1:63" ht="30" customHeight="1" x14ac:dyDescent="0.3">
      <c r="A333" s="26" t="str">
        <f t="shared" si="58"/>
        <v>0113  도  장  공  사</v>
      </c>
      <c r="B333" s="26"/>
      <c r="C333" s="26"/>
      <c r="D333" s="26"/>
      <c r="E333" s="26"/>
      <c r="F333" s="66"/>
      <c r="G333" s="66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BF333" s="38"/>
      <c r="BG333" s="39"/>
      <c r="BH333" s="38"/>
      <c r="BI333" s="26"/>
      <c r="BJ333" s="25"/>
      <c r="BK333" s="44"/>
    </row>
    <row r="334" spans="1:63" ht="30" customHeight="1" x14ac:dyDescent="0.3">
      <c r="A334" s="26" t="str">
        <f t="shared" si="58"/>
        <v>0113  도  장  공  사</v>
      </c>
      <c r="B334" s="26"/>
      <c r="C334" s="26"/>
      <c r="D334" s="26"/>
      <c r="E334" s="26"/>
      <c r="F334" s="66"/>
      <c r="G334" s="66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BF334" s="38"/>
      <c r="BG334" s="39"/>
      <c r="BH334" s="38"/>
      <c r="BI334" s="26"/>
      <c r="BJ334" s="25"/>
      <c r="BK334" s="44"/>
    </row>
    <row r="335" spans="1:63" ht="30" customHeight="1" x14ac:dyDescent="0.3">
      <c r="A335" s="26" t="str">
        <f t="shared" si="58"/>
        <v>0113  도  장  공  사</v>
      </c>
      <c r="B335" s="26"/>
      <c r="C335" s="26"/>
      <c r="D335" s="26"/>
      <c r="E335" s="26"/>
      <c r="F335" s="66"/>
      <c r="G335" s="66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BF335" s="38"/>
      <c r="BG335" s="39"/>
      <c r="BH335" s="38"/>
      <c r="BI335" s="26"/>
      <c r="BJ335" s="25"/>
      <c r="BK335" s="44"/>
    </row>
    <row r="336" spans="1:63" ht="30" customHeight="1" x14ac:dyDescent="0.3">
      <c r="A336" s="26" t="str">
        <f t="shared" si="58"/>
        <v>0113  도  장  공  사</v>
      </c>
      <c r="B336" s="26"/>
      <c r="C336" s="26"/>
      <c r="D336" s="26"/>
      <c r="E336" s="26"/>
      <c r="F336" s="66"/>
      <c r="G336" s="66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BF336" s="38"/>
      <c r="BG336" s="39"/>
      <c r="BH336" s="38"/>
      <c r="BI336" s="26"/>
      <c r="BJ336" s="25"/>
      <c r="BK336" s="44"/>
    </row>
    <row r="337" spans="1:63" ht="30" customHeight="1" x14ac:dyDescent="0.3">
      <c r="A337" s="26" t="str">
        <f t="shared" si="58"/>
        <v>0113  도  장  공  사</v>
      </c>
      <c r="B337" s="26"/>
      <c r="C337" s="26"/>
      <c r="D337" s="26"/>
      <c r="E337" s="26"/>
      <c r="F337" s="66"/>
      <c r="G337" s="66"/>
      <c r="I337" s="8" t="s">
        <v>78</v>
      </c>
      <c r="J337" s="9"/>
      <c r="K337" s="9"/>
      <c r="L337" s="9"/>
      <c r="M337" s="9"/>
      <c r="N337" s="11">
        <f>SUM(N315:N336)</f>
        <v>64872320</v>
      </c>
      <c r="O337" s="9"/>
      <c r="P337" s="11">
        <f>SUM(P315:P336)</f>
        <v>136479888</v>
      </c>
      <c r="Q337" s="9"/>
      <c r="R337" s="11">
        <f>SUM(R315:R336)</f>
        <v>672000</v>
      </c>
      <c r="S337" s="9"/>
      <c r="T337" s="11">
        <f>SUM(T315:T336)</f>
        <v>202024208</v>
      </c>
      <c r="U337" s="9"/>
      <c r="V337" t="s">
        <v>79</v>
      </c>
      <c r="BF337" s="38"/>
      <c r="BG337" s="39"/>
      <c r="BH337" s="38"/>
      <c r="BI337" s="26"/>
      <c r="BJ337" s="25"/>
      <c r="BK337" s="44"/>
    </row>
    <row r="338" spans="1:63" ht="30" customHeight="1" x14ac:dyDescent="0.3">
      <c r="A338" s="26" t="str">
        <f>+I338</f>
        <v>0114  수  장  공  사</v>
      </c>
      <c r="B338" s="26"/>
      <c r="C338" s="26"/>
      <c r="D338" s="26"/>
      <c r="E338" s="26"/>
      <c r="F338" s="66"/>
      <c r="G338" s="66"/>
      <c r="I338" s="8" t="s">
        <v>602</v>
      </c>
      <c r="J338" s="8" t="s">
        <v>52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3"/>
      <c r="W338" s="3"/>
      <c r="X338" s="3"/>
      <c r="Y338" s="2" t="s">
        <v>603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F338" s="38"/>
      <c r="BG338" s="39"/>
      <c r="BH338" s="38"/>
      <c r="BI338" s="26"/>
      <c r="BJ338" s="25"/>
      <c r="BK338" s="44"/>
    </row>
    <row r="339" spans="1:63" s="28" customFormat="1" ht="30" customHeight="1" x14ac:dyDescent="0.3">
      <c r="A339" s="37" t="str">
        <f t="shared" si="58"/>
        <v>0114  수  장  공  사</v>
      </c>
      <c r="B339" s="37" t="s">
        <v>3516</v>
      </c>
      <c r="C339" s="37" t="s">
        <v>3528</v>
      </c>
      <c r="D339" s="37"/>
      <c r="E339" s="37"/>
      <c r="F339" s="67" t="s">
        <v>3484</v>
      </c>
      <c r="G339" s="67"/>
      <c r="H339" s="30"/>
      <c r="I339" s="31" t="s">
        <v>604</v>
      </c>
      <c r="J339" s="31" t="s">
        <v>605</v>
      </c>
      <c r="K339" s="31" t="s">
        <v>69</v>
      </c>
      <c r="L339" s="32">
        <f>ROUNDUP((BF339*개요!$F$26 +공종별내역서!BG339*개요!$F$27 +공종별내역서!BH339*개요!$F$28 +공종별내역서!BI339*개요!$F$29 +공종별내역서!BJ339*개요!$F$30+BK339*개요!$F$31)*개요!$D$12/개요!$C$12,0)</f>
        <v>2749</v>
      </c>
      <c r="M339" s="33">
        <f>TRUNC(일위대가목록!E114,0)</f>
        <v>5145</v>
      </c>
      <c r="N339" s="33">
        <f t="shared" ref="N339:N350" si="59">TRUNC(M339*L339, 0)</f>
        <v>14143605</v>
      </c>
      <c r="O339" s="33">
        <f>TRUNC(일위대가목록!F114,0)</f>
        <v>11296</v>
      </c>
      <c r="P339" s="33">
        <f t="shared" ref="P339:P350" si="60">TRUNC(O339*L339, 0)</f>
        <v>31052704</v>
      </c>
      <c r="Q339" s="33">
        <f>TRUNC(일위대가목록!G114,0)</f>
        <v>566</v>
      </c>
      <c r="R339" s="33">
        <f t="shared" ref="R339:R350" si="61">TRUNC(Q339*L339, 0)</f>
        <v>1555934</v>
      </c>
      <c r="S339" s="33">
        <f t="shared" ref="S339:S350" si="62">TRUNC(M339+O339+Q339, 0)</f>
        <v>17007</v>
      </c>
      <c r="T339" s="33">
        <f t="shared" ref="T339:T350" si="63">TRUNC(N339+P339+R339, 0)</f>
        <v>46752243</v>
      </c>
      <c r="U339" s="31"/>
      <c r="V339" s="34" t="s">
        <v>606</v>
      </c>
      <c r="W339" s="34" t="s">
        <v>52</v>
      </c>
      <c r="X339" s="34" t="s">
        <v>52</v>
      </c>
      <c r="Y339" s="34" t="s">
        <v>603</v>
      </c>
      <c r="Z339" s="34" t="s">
        <v>60</v>
      </c>
      <c r="AA339" s="34" t="s">
        <v>61</v>
      </c>
      <c r="AB339" s="34" t="s">
        <v>61</v>
      </c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4" t="s">
        <v>52</v>
      </c>
      <c r="BA339" s="34" t="s">
        <v>52</v>
      </c>
      <c r="BB339" s="35"/>
      <c r="BC339" s="34" t="s">
        <v>607</v>
      </c>
      <c r="BD339" s="35">
        <v>189</v>
      </c>
      <c r="BF339" s="40">
        <f>26.987</f>
        <v>26.986999999999998</v>
      </c>
      <c r="BG339" s="39">
        <v>21.722000000000001</v>
      </c>
      <c r="BH339" s="40">
        <f>220.969+41.682</f>
        <v>262.65100000000001</v>
      </c>
      <c r="BI339" s="37">
        <f>37.088+295.13</f>
        <v>332.21800000000002</v>
      </c>
      <c r="BJ339" s="25">
        <f>51.093+297.827</f>
        <v>348.92</v>
      </c>
      <c r="BK339" s="41">
        <v>37.889000000000003</v>
      </c>
    </row>
    <row r="340" spans="1:63" s="28" customFormat="1" ht="30" customHeight="1" x14ac:dyDescent="0.3">
      <c r="A340" s="37" t="str">
        <f t="shared" si="58"/>
        <v>0114  수  장  공  사</v>
      </c>
      <c r="B340" s="37" t="s">
        <v>3516</v>
      </c>
      <c r="C340" s="37" t="s">
        <v>3528</v>
      </c>
      <c r="D340" s="37"/>
      <c r="E340" s="37"/>
      <c r="F340" s="67" t="s">
        <v>3484</v>
      </c>
      <c r="G340" s="67"/>
      <c r="H340" s="30"/>
      <c r="I340" s="31" t="s">
        <v>608</v>
      </c>
      <c r="J340" s="31" t="s">
        <v>609</v>
      </c>
      <c r="K340" s="31" t="s">
        <v>69</v>
      </c>
      <c r="L340" s="32">
        <f>ROUNDUP((BF340*개요!$F$26 +공종별내역서!BG340*개요!$F$27 +공종별내역서!BH340*개요!$F$28 +공종별내역서!BI340*개요!$F$29 +공종별내역서!BJ340*개요!$F$30+BK340*개요!$F$31)*개요!$D$12/개요!$C$12,0)</f>
        <v>2749</v>
      </c>
      <c r="M340" s="33">
        <f>TRUNC(일위대가목록!E115,0)</f>
        <v>1924</v>
      </c>
      <c r="N340" s="33">
        <f t="shared" si="59"/>
        <v>5289076</v>
      </c>
      <c r="O340" s="33">
        <f>TRUNC(일위대가목록!F115,0)</f>
        <v>11758</v>
      </c>
      <c r="P340" s="33">
        <f t="shared" si="60"/>
        <v>32322742</v>
      </c>
      <c r="Q340" s="33">
        <f>TRUNC(일위대가목록!G115,0)</f>
        <v>90</v>
      </c>
      <c r="R340" s="33">
        <f t="shared" si="61"/>
        <v>247410</v>
      </c>
      <c r="S340" s="33">
        <f t="shared" si="62"/>
        <v>13772</v>
      </c>
      <c r="T340" s="33">
        <f t="shared" si="63"/>
        <v>37859228</v>
      </c>
      <c r="U340" s="31"/>
      <c r="V340" s="34" t="s">
        <v>610</v>
      </c>
      <c r="W340" s="34" t="s">
        <v>52</v>
      </c>
      <c r="X340" s="34" t="s">
        <v>52</v>
      </c>
      <c r="Y340" s="34" t="s">
        <v>603</v>
      </c>
      <c r="Z340" s="34" t="s">
        <v>60</v>
      </c>
      <c r="AA340" s="34" t="s">
        <v>61</v>
      </c>
      <c r="AB340" s="34" t="s">
        <v>61</v>
      </c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4" t="s">
        <v>52</v>
      </c>
      <c r="BA340" s="34" t="s">
        <v>52</v>
      </c>
      <c r="BB340" s="35"/>
      <c r="BC340" s="34" t="s">
        <v>611</v>
      </c>
      <c r="BD340" s="35">
        <v>190</v>
      </c>
      <c r="BF340" s="40">
        <f>26.987</f>
        <v>26.986999999999998</v>
      </c>
      <c r="BG340" s="39">
        <v>21.722000000000001</v>
      </c>
      <c r="BH340" s="40">
        <f>220.969+41.682</f>
        <v>262.65100000000001</v>
      </c>
      <c r="BI340" s="37">
        <f>37.088+295.13</f>
        <v>332.21800000000002</v>
      </c>
      <c r="BJ340" s="25">
        <f>51.093+297.827</f>
        <v>348.92</v>
      </c>
      <c r="BK340" s="41">
        <v>37.889000000000003</v>
      </c>
    </row>
    <row r="341" spans="1:63" s="28" customFormat="1" ht="30" customHeight="1" x14ac:dyDescent="0.3">
      <c r="A341" s="37" t="str">
        <f t="shared" si="58"/>
        <v>0114  수  장  공  사</v>
      </c>
      <c r="B341" s="37" t="s">
        <v>3516</v>
      </c>
      <c r="C341" s="37" t="s">
        <v>3528</v>
      </c>
      <c r="D341" s="37" t="s">
        <v>3591</v>
      </c>
      <c r="E341" s="37" t="s">
        <v>3581</v>
      </c>
      <c r="F341" s="67" t="s">
        <v>3484</v>
      </c>
      <c r="G341" s="67"/>
      <c r="H341" s="30"/>
      <c r="I341" s="31" t="s">
        <v>612</v>
      </c>
      <c r="J341" s="31" t="s">
        <v>613</v>
      </c>
      <c r="K341" s="31" t="s">
        <v>69</v>
      </c>
      <c r="L341" s="32">
        <f>ROUNDUP((BF341*개요!$F$26 +공종별내역서!BG341*개요!$F$27 +공종별내역서!BH341*개요!$F$28 +공종별내역서!BI341*개요!$F$29 +공종별내역서!BJ341*개요!$F$30+BK341*개요!$F$31)*개요!$D$12/개요!$C$12,0)</f>
        <v>178</v>
      </c>
      <c r="M341" s="33">
        <f>TRUNC(단가대비표!O103,0)</f>
        <v>52000</v>
      </c>
      <c r="N341" s="33">
        <f t="shared" si="59"/>
        <v>9256000</v>
      </c>
      <c r="O341" s="33">
        <f>TRUNC(단가대비표!P103,0)</f>
        <v>0</v>
      </c>
      <c r="P341" s="33">
        <f t="shared" si="60"/>
        <v>0</v>
      </c>
      <c r="Q341" s="33">
        <f>TRUNC(단가대비표!V103,0)</f>
        <v>0</v>
      </c>
      <c r="R341" s="33">
        <f t="shared" si="61"/>
        <v>0</v>
      </c>
      <c r="S341" s="33">
        <f t="shared" si="62"/>
        <v>52000</v>
      </c>
      <c r="T341" s="33">
        <f t="shared" si="63"/>
        <v>9256000</v>
      </c>
      <c r="U341" s="31"/>
      <c r="V341" s="34" t="s">
        <v>614</v>
      </c>
      <c r="W341" s="34" t="s">
        <v>52</v>
      </c>
      <c r="X341" s="34" t="s">
        <v>52</v>
      </c>
      <c r="Y341" s="34" t="s">
        <v>603</v>
      </c>
      <c r="Z341" s="34" t="s">
        <v>61</v>
      </c>
      <c r="AA341" s="34" t="s">
        <v>61</v>
      </c>
      <c r="AB341" s="34" t="s">
        <v>60</v>
      </c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4" t="s">
        <v>52</v>
      </c>
      <c r="BA341" s="34" t="s">
        <v>52</v>
      </c>
      <c r="BB341" s="35"/>
      <c r="BC341" s="34" t="s">
        <v>615</v>
      </c>
      <c r="BD341" s="35">
        <v>191</v>
      </c>
      <c r="BF341" s="40">
        <v>0</v>
      </c>
      <c r="BG341" s="39">
        <v>0</v>
      </c>
      <c r="BH341" s="40">
        <v>29.012</v>
      </c>
      <c r="BI341" s="37">
        <v>19.093</v>
      </c>
      <c r="BJ341" s="25">
        <v>21.920999999999999</v>
      </c>
      <c r="BK341" s="41">
        <v>0</v>
      </c>
    </row>
    <row r="342" spans="1:63" s="28" customFormat="1" ht="30" customHeight="1" x14ac:dyDescent="0.3">
      <c r="A342" s="37" t="str">
        <f t="shared" si="58"/>
        <v>0114  수  장  공  사</v>
      </c>
      <c r="B342" s="37" t="s">
        <v>3517</v>
      </c>
      <c r="C342" s="37" t="s">
        <v>3528</v>
      </c>
      <c r="D342" s="37"/>
      <c r="E342" s="37"/>
      <c r="F342" s="67" t="s">
        <v>3463</v>
      </c>
      <c r="G342" s="67"/>
      <c r="H342" s="30"/>
      <c r="I342" s="31" t="s">
        <v>612</v>
      </c>
      <c r="J342" s="31" t="s">
        <v>613</v>
      </c>
      <c r="K342" s="31" t="s">
        <v>69</v>
      </c>
      <c r="L342" s="32">
        <f>ROUNDUP((BF342*개요!$F$26 +공종별내역서!BG342*개요!$F$27 +공종별내역서!BH342*개요!$F$28 +공종별내역서!BI342*개요!$F$29 +공종별내역서!BJ342*개요!$F$30+BK342*개요!$F$31)*개요!$D$12/개요!$C$12,0)</f>
        <v>193</v>
      </c>
      <c r="M342" s="33">
        <f>TRUNC(단가대비표!O103,0)</f>
        <v>52000</v>
      </c>
      <c r="N342" s="33">
        <f t="shared" ref="N342" si="64">TRUNC(M342*L342, 0)</f>
        <v>10036000</v>
      </c>
      <c r="O342" s="33">
        <f>TRUNC(단가대비표!P104,0)</f>
        <v>0</v>
      </c>
      <c r="P342" s="33">
        <f t="shared" ref="P342" si="65">TRUNC(O342*L342, 0)</f>
        <v>0</v>
      </c>
      <c r="Q342" s="33">
        <f>TRUNC(단가대비표!V104,0)</f>
        <v>0</v>
      </c>
      <c r="R342" s="33">
        <f t="shared" ref="R342" si="66">TRUNC(Q342*L342, 0)</f>
        <v>0</v>
      </c>
      <c r="S342" s="33">
        <f t="shared" ref="S342" si="67">TRUNC(M342+O342+Q342, 0)</f>
        <v>52000</v>
      </c>
      <c r="T342" s="33">
        <f t="shared" ref="T342" si="68">TRUNC(N342+P342+R342, 0)</f>
        <v>10036000</v>
      </c>
      <c r="U342" s="31"/>
      <c r="V342" s="34" t="s">
        <v>614</v>
      </c>
      <c r="W342" s="34" t="s">
        <v>52</v>
      </c>
      <c r="X342" s="34" t="s">
        <v>52</v>
      </c>
      <c r="Y342" s="34" t="s">
        <v>603</v>
      </c>
      <c r="Z342" s="34" t="s">
        <v>61</v>
      </c>
      <c r="AA342" s="34" t="s">
        <v>61</v>
      </c>
      <c r="AB342" s="34" t="s">
        <v>60</v>
      </c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4" t="s">
        <v>52</v>
      </c>
      <c r="BA342" s="34" t="s">
        <v>52</v>
      </c>
      <c r="BB342" s="35"/>
      <c r="BC342" s="34" t="s">
        <v>615</v>
      </c>
      <c r="BD342" s="35">
        <v>191</v>
      </c>
      <c r="BF342" s="40">
        <v>0</v>
      </c>
      <c r="BG342" s="39">
        <v>0</v>
      </c>
      <c r="BH342" s="40">
        <v>193.98</v>
      </c>
      <c r="BI342" s="37"/>
      <c r="BJ342" s="25"/>
      <c r="BK342" s="41"/>
    </row>
    <row r="343" spans="1:63" s="28" customFormat="1" ht="30" customHeight="1" x14ac:dyDescent="0.3">
      <c r="A343" s="37" t="str">
        <f>+A341</f>
        <v>0114  수  장  공  사</v>
      </c>
      <c r="B343" s="37" t="s">
        <v>3516</v>
      </c>
      <c r="C343" s="37" t="s">
        <v>3527</v>
      </c>
      <c r="D343" s="37"/>
      <c r="E343" s="37"/>
      <c r="F343" s="67" t="s">
        <v>3484</v>
      </c>
      <c r="G343" s="67"/>
      <c r="H343" s="30"/>
      <c r="I343" s="31" t="s">
        <v>616</v>
      </c>
      <c r="J343" s="31" t="s">
        <v>617</v>
      </c>
      <c r="K343" s="31" t="s">
        <v>58</v>
      </c>
      <c r="L343" s="32">
        <f>ROUNDUP((BF343*개요!$F$26 +공종별내역서!BG343*개요!$F$27 +공종별내역서!BH343*개요!$F$28 +공종별내역서!BI343*개요!$F$29 +공종별내역서!BJ343*개요!$F$30+BK343*개요!$F$31)*개요!$D$12/개요!$C$12,0)</f>
        <v>1351</v>
      </c>
      <c r="M343" s="33">
        <f>TRUNC(일위대가목록!E116,0)</f>
        <v>2182</v>
      </c>
      <c r="N343" s="33">
        <f t="shared" si="59"/>
        <v>2947882</v>
      </c>
      <c r="O343" s="33">
        <f>TRUNC(일위대가목록!F116,0)</f>
        <v>7234</v>
      </c>
      <c r="P343" s="33">
        <f t="shared" si="60"/>
        <v>9773134</v>
      </c>
      <c r="Q343" s="33">
        <f>TRUNC(일위대가목록!G116,0)</f>
        <v>289</v>
      </c>
      <c r="R343" s="33">
        <f t="shared" si="61"/>
        <v>390439</v>
      </c>
      <c r="S343" s="33">
        <f t="shared" si="62"/>
        <v>9705</v>
      </c>
      <c r="T343" s="33">
        <f t="shared" si="63"/>
        <v>13111455</v>
      </c>
      <c r="U343" s="31"/>
      <c r="V343" s="34" t="s">
        <v>618</v>
      </c>
      <c r="W343" s="34" t="s">
        <v>52</v>
      </c>
      <c r="X343" s="34" t="s">
        <v>52</v>
      </c>
      <c r="Y343" s="34" t="s">
        <v>603</v>
      </c>
      <c r="Z343" s="34" t="s">
        <v>60</v>
      </c>
      <c r="AA343" s="34" t="s">
        <v>61</v>
      </c>
      <c r="AB343" s="34" t="s">
        <v>61</v>
      </c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4" t="s">
        <v>52</v>
      </c>
      <c r="BA343" s="34" t="s">
        <v>52</v>
      </c>
      <c r="BB343" s="35"/>
      <c r="BC343" s="34" t="s">
        <v>619</v>
      </c>
      <c r="BD343" s="35">
        <v>192</v>
      </c>
      <c r="BF343" s="40">
        <v>40.584000000000003</v>
      </c>
      <c r="BG343" s="39">
        <v>31.283999999999999</v>
      </c>
      <c r="BH343" s="40">
        <v>119.538</v>
      </c>
      <c r="BI343" s="37">
        <v>131.9</v>
      </c>
      <c r="BJ343" s="25">
        <v>166.57750000000001</v>
      </c>
      <c r="BK343" s="41">
        <v>40.78</v>
      </c>
    </row>
    <row r="344" spans="1:63" s="28" customFormat="1" ht="30" customHeight="1" x14ac:dyDescent="0.3">
      <c r="A344" s="37" t="str">
        <f t="shared" si="58"/>
        <v>0114  수  장  공  사</v>
      </c>
      <c r="B344" s="37" t="s">
        <v>3516</v>
      </c>
      <c r="C344" s="37" t="s">
        <v>3527</v>
      </c>
      <c r="D344" s="37"/>
      <c r="E344" s="37"/>
      <c r="F344" s="67" t="s">
        <v>3484</v>
      </c>
      <c r="G344" s="67"/>
      <c r="H344" s="30"/>
      <c r="I344" s="31" t="s">
        <v>620</v>
      </c>
      <c r="J344" s="31" t="s">
        <v>621</v>
      </c>
      <c r="K344" s="31" t="s">
        <v>58</v>
      </c>
      <c r="L344" s="32">
        <f>ROUNDUP((BF344*개요!$F$26 +공종별내역서!BG344*개요!$F$27 +공종별내역서!BH344*개요!$F$28 +공종별내역서!BI344*개요!$F$29 +공종별내역서!BJ344*개요!$F$30+BK344*개요!$F$31)*개요!$D$12/개요!$C$12,0)</f>
        <v>174</v>
      </c>
      <c r="M344" s="33">
        <f>TRUNC(일위대가목록!E117,0)</f>
        <v>3157</v>
      </c>
      <c r="N344" s="33">
        <f t="shared" si="59"/>
        <v>549318</v>
      </c>
      <c r="O344" s="33">
        <f>TRUNC(일위대가목록!F117,0)</f>
        <v>22938</v>
      </c>
      <c r="P344" s="33">
        <f t="shared" si="60"/>
        <v>3991212</v>
      </c>
      <c r="Q344" s="33">
        <f>TRUNC(일위대가목록!G117,0)</f>
        <v>624</v>
      </c>
      <c r="R344" s="33">
        <f t="shared" si="61"/>
        <v>108576</v>
      </c>
      <c r="S344" s="33">
        <f t="shared" si="62"/>
        <v>26719</v>
      </c>
      <c r="T344" s="33">
        <f t="shared" si="63"/>
        <v>4649106</v>
      </c>
      <c r="U344" s="31"/>
      <c r="V344" s="34" t="s">
        <v>622</v>
      </c>
      <c r="W344" s="34" t="s">
        <v>52</v>
      </c>
      <c r="X344" s="34" t="s">
        <v>52</v>
      </c>
      <c r="Y344" s="34" t="s">
        <v>603</v>
      </c>
      <c r="Z344" s="34" t="s">
        <v>60</v>
      </c>
      <c r="AA344" s="34" t="s">
        <v>61</v>
      </c>
      <c r="AB344" s="34" t="s">
        <v>61</v>
      </c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4" t="s">
        <v>52</v>
      </c>
      <c r="BA344" s="34" t="s">
        <v>52</v>
      </c>
      <c r="BB344" s="35"/>
      <c r="BC344" s="34" t="s">
        <v>623</v>
      </c>
      <c r="BD344" s="35">
        <v>193</v>
      </c>
      <c r="BF344" s="40">
        <v>0</v>
      </c>
      <c r="BG344" s="39">
        <v>0</v>
      </c>
      <c r="BH344" s="40">
        <v>11.66</v>
      </c>
      <c r="BI344" s="37">
        <v>32.89</v>
      </c>
      <c r="BJ344" s="25">
        <v>20.753333333333334</v>
      </c>
      <c r="BK344" s="41">
        <v>6.06</v>
      </c>
    </row>
    <row r="345" spans="1:63" s="28" customFormat="1" ht="30" customHeight="1" x14ac:dyDescent="0.3">
      <c r="A345" s="37" t="str">
        <f t="shared" si="58"/>
        <v>0114  수  장  공  사</v>
      </c>
      <c r="B345" s="37" t="s">
        <v>3516</v>
      </c>
      <c r="C345" s="37" t="s">
        <v>3524</v>
      </c>
      <c r="D345" s="37" t="s">
        <v>3572</v>
      </c>
      <c r="E345" s="37" t="s">
        <v>3597</v>
      </c>
      <c r="F345" s="67" t="s">
        <v>3484</v>
      </c>
      <c r="G345" s="67"/>
      <c r="H345" s="30"/>
      <c r="I345" s="31" t="s">
        <v>624</v>
      </c>
      <c r="J345" s="31" t="s">
        <v>625</v>
      </c>
      <c r="K345" s="31" t="s">
        <v>69</v>
      </c>
      <c r="L345" s="32">
        <f>ROUNDUP((BF345*개요!$F$26 +공종별내역서!BG345*개요!$F$27 +공종별내역서!BH345*개요!$F$28 +공종별내역서!BI345*개요!$F$29 +공종별내역서!BJ345*개요!$F$30+BK345*개요!$F$31)*개요!$D$12/개요!$C$12,0)</f>
        <v>2078</v>
      </c>
      <c r="M345" s="33">
        <f>TRUNC(일위대가목록!E118,0)</f>
        <v>7444</v>
      </c>
      <c r="N345" s="33">
        <f t="shared" si="59"/>
        <v>15468632</v>
      </c>
      <c r="O345" s="33">
        <f>TRUNC(일위대가목록!F118,0)</f>
        <v>13735</v>
      </c>
      <c r="P345" s="33">
        <f t="shared" si="60"/>
        <v>28541330</v>
      </c>
      <c r="Q345" s="33">
        <f>TRUNC(일위대가목록!G118,0)</f>
        <v>0</v>
      </c>
      <c r="R345" s="33">
        <f t="shared" si="61"/>
        <v>0</v>
      </c>
      <c r="S345" s="33">
        <f t="shared" si="62"/>
        <v>21179</v>
      </c>
      <c r="T345" s="33">
        <f t="shared" si="63"/>
        <v>44009962</v>
      </c>
      <c r="U345" s="31"/>
      <c r="V345" s="34" t="s">
        <v>626</v>
      </c>
      <c r="W345" s="34" t="s">
        <v>52</v>
      </c>
      <c r="X345" s="34" t="s">
        <v>52</v>
      </c>
      <c r="Y345" s="34" t="s">
        <v>603</v>
      </c>
      <c r="Z345" s="34" t="s">
        <v>60</v>
      </c>
      <c r="AA345" s="34" t="s">
        <v>61</v>
      </c>
      <c r="AB345" s="34" t="s">
        <v>61</v>
      </c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4" t="s">
        <v>52</v>
      </c>
      <c r="BA345" s="34" t="s">
        <v>52</v>
      </c>
      <c r="BB345" s="35"/>
      <c r="BC345" s="34" t="s">
        <v>627</v>
      </c>
      <c r="BD345" s="35">
        <v>194</v>
      </c>
      <c r="BF345" s="40">
        <v>0</v>
      </c>
      <c r="BG345" s="39">
        <v>0</v>
      </c>
      <c r="BH345" s="40">
        <v>0</v>
      </c>
      <c r="BI345" s="37">
        <v>295.13</v>
      </c>
      <c r="BJ345" s="25">
        <v>300.47383333333335</v>
      </c>
      <c r="BK345" s="41">
        <v>0</v>
      </c>
    </row>
    <row r="346" spans="1:63" s="28" customFormat="1" ht="30" customHeight="1" x14ac:dyDescent="0.3">
      <c r="A346" s="37" t="str">
        <f t="shared" si="58"/>
        <v>0114  수  장  공  사</v>
      </c>
      <c r="B346" s="37" t="s">
        <v>3516</v>
      </c>
      <c r="C346" s="37" t="s">
        <v>3526</v>
      </c>
      <c r="D346" s="37"/>
      <c r="E346" s="37"/>
      <c r="F346" s="67" t="s">
        <v>3484</v>
      </c>
      <c r="G346" s="67"/>
      <c r="H346" s="30"/>
      <c r="I346" s="31" t="s">
        <v>628</v>
      </c>
      <c r="J346" s="31" t="s">
        <v>629</v>
      </c>
      <c r="K346" s="31" t="s">
        <v>58</v>
      </c>
      <c r="L346" s="32">
        <f>ROUNDUP((BF346*개요!$F$26 +공종별내역서!BG346*개요!$F$27 +공종별내역서!BH346*개요!$F$28 +공종별내역서!BI346*개요!$F$29 +공종별내역서!BJ346*개요!$F$30+BK346*개요!$F$31)*개요!$D$12/개요!$C$12,0)</f>
        <v>667</v>
      </c>
      <c r="M346" s="33">
        <f>TRUNC(일위대가목록!E119,0)</f>
        <v>715</v>
      </c>
      <c r="N346" s="33">
        <f t="shared" si="59"/>
        <v>476905</v>
      </c>
      <c r="O346" s="33">
        <f>TRUNC(일위대가목록!F119,0)</f>
        <v>3310</v>
      </c>
      <c r="P346" s="33">
        <f t="shared" si="60"/>
        <v>2207770</v>
      </c>
      <c r="Q346" s="33">
        <f>TRUNC(일위대가목록!G119,0)</f>
        <v>66</v>
      </c>
      <c r="R346" s="33">
        <f t="shared" si="61"/>
        <v>44022</v>
      </c>
      <c r="S346" s="33">
        <f t="shared" si="62"/>
        <v>4091</v>
      </c>
      <c r="T346" s="33">
        <f t="shared" si="63"/>
        <v>2728697</v>
      </c>
      <c r="U346" s="31"/>
      <c r="V346" s="34" t="s">
        <v>630</v>
      </c>
      <c r="W346" s="34" t="s">
        <v>52</v>
      </c>
      <c r="X346" s="34" t="s">
        <v>52</v>
      </c>
      <c r="Y346" s="34" t="s">
        <v>603</v>
      </c>
      <c r="Z346" s="34" t="s">
        <v>60</v>
      </c>
      <c r="AA346" s="34" t="s">
        <v>61</v>
      </c>
      <c r="AB346" s="34" t="s">
        <v>61</v>
      </c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4" t="s">
        <v>52</v>
      </c>
      <c r="BA346" s="34" t="s">
        <v>52</v>
      </c>
      <c r="BB346" s="35"/>
      <c r="BC346" s="34" t="s">
        <v>631</v>
      </c>
      <c r="BD346" s="35">
        <v>195</v>
      </c>
      <c r="BF346" s="40">
        <v>0</v>
      </c>
      <c r="BG346" s="39">
        <v>0</v>
      </c>
      <c r="BH346" s="40">
        <v>0</v>
      </c>
      <c r="BI346" s="37">
        <v>54.365000000000002</v>
      </c>
      <c r="BJ346" s="25">
        <v>103.13916666666667</v>
      </c>
      <c r="BK346" s="41">
        <v>0</v>
      </c>
    </row>
    <row r="347" spans="1:63" s="28" customFormat="1" ht="30" customHeight="1" x14ac:dyDescent="0.3">
      <c r="A347" s="37" t="str">
        <f>+A346</f>
        <v>0114  수  장  공  사</v>
      </c>
      <c r="B347" s="37" t="s">
        <v>3514</v>
      </c>
      <c r="C347" s="37" t="s">
        <v>3538</v>
      </c>
      <c r="D347" s="37"/>
      <c r="E347" s="37"/>
      <c r="F347" s="67" t="s">
        <v>3484</v>
      </c>
      <c r="G347" s="67" t="s">
        <v>3495</v>
      </c>
      <c r="H347" s="30"/>
      <c r="I347" s="31" t="s">
        <v>637</v>
      </c>
      <c r="J347" s="31" t="s">
        <v>638</v>
      </c>
      <c r="K347" s="31" t="s">
        <v>69</v>
      </c>
      <c r="L347" s="32">
        <f>ROUNDUP(BH347*개요!$E$28/1000+공종별내역서!BI347*개요!$E$29/1000*개요!$F$29 + 공종별내역서!BJ347*개요!$E$30/1000*개요!$F$30 + 공종별내역서!BK347*개요!$E$31/1000*개요!$F$31*개요!$D$12/개요!$C$12,0)</f>
        <v>1092</v>
      </c>
      <c r="M347" s="33">
        <f>TRUNC(일위대가목록!E122,0)</f>
        <v>28495</v>
      </c>
      <c r="N347" s="33">
        <f t="shared" si="59"/>
        <v>31116540</v>
      </c>
      <c r="O347" s="33">
        <f>TRUNC(일위대가목록!F122,0)</f>
        <v>31223</v>
      </c>
      <c r="P347" s="33">
        <f t="shared" si="60"/>
        <v>34095516</v>
      </c>
      <c r="Q347" s="33">
        <f>TRUNC(일위대가목록!G122,0)</f>
        <v>0</v>
      </c>
      <c r="R347" s="33">
        <f t="shared" si="61"/>
        <v>0</v>
      </c>
      <c r="S347" s="33">
        <f t="shared" si="62"/>
        <v>59718</v>
      </c>
      <c r="T347" s="33">
        <f t="shared" si="63"/>
        <v>65212056</v>
      </c>
      <c r="U347" s="31"/>
      <c r="V347" s="34" t="s">
        <v>639</v>
      </c>
      <c r="W347" s="34" t="s">
        <v>52</v>
      </c>
      <c r="X347" s="34" t="s">
        <v>52</v>
      </c>
      <c r="Y347" s="34" t="s">
        <v>603</v>
      </c>
      <c r="Z347" s="34" t="s">
        <v>60</v>
      </c>
      <c r="AA347" s="34" t="s">
        <v>61</v>
      </c>
      <c r="AB347" s="34" t="s">
        <v>61</v>
      </c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4" t="s">
        <v>52</v>
      </c>
      <c r="BA347" s="34" t="s">
        <v>52</v>
      </c>
      <c r="BB347" s="35"/>
      <c r="BC347" s="34" t="s">
        <v>640</v>
      </c>
      <c r="BD347" s="35">
        <v>198</v>
      </c>
      <c r="BF347" s="40">
        <f>45.96/3.2</f>
        <v>14.362499999999999</v>
      </c>
      <c r="BG347" s="39">
        <f>65.141/3.6</f>
        <v>18.094722222222224</v>
      </c>
      <c r="BH347" s="40">
        <f>48.081/6</f>
        <v>8.0135000000000005</v>
      </c>
      <c r="BI347" s="37">
        <f>117.841/5</f>
        <v>23.568199999999997</v>
      </c>
      <c r="BJ347" s="25">
        <f>154.260833333333/4.5</f>
        <v>34.280185185185111</v>
      </c>
      <c r="BK347" s="41">
        <v>0</v>
      </c>
    </row>
    <row r="348" spans="1:63" s="28" customFormat="1" ht="30" customHeight="1" x14ac:dyDescent="0.3">
      <c r="A348" s="37" t="str">
        <f t="shared" si="58"/>
        <v>0114  수  장  공  사</v>
      </c>
      <c r="B348" s="37" t="s">
        <v>3516</v>
      </c>
      <c r="C348" s="37" t="s">
        <v>3539</v>
      </c>
      <c r="D348" s="37"/>
      <c r="E348" s="37"/>
      <c r="F348" s="67" t="s">
        <v>3484</v>
      </c>
      <c r="G348" s="67"/>
      <c r="H348" s="30"/>
      <c r="I348" s="31" t="s">
        <v>641</v>
      </c>
      <c r="J348" s="31" t="s">
        <v>642</v>
      </c>
      <c r="K348" s="31" t="s">
        <v>69</v>
      </c>
      <c r="L348" s="32">
        <f>ROUNDUP((BF348*개요!$F$26 +공종별내역서!BG348*개요!$F$27 +공종별내역서!BH348*개요!$F$28 +공종별내역서!BI348*개요!$F$29 +공종별내역서!BJ348*개요!$F$30+BK348*개요!$F$31)*개요!$D$12/개요!$C$12,0)</f>
        <v>1451</v>
      </c>
      <c r="M348" s="33">
        <f>TRUNC(일위대가목록!E123,0)</f>
        <v>13911</v>
      </c>
      <c r="N348" s="33">
        <f t="shared" si="59"/>
        <v>20184861</v>
      </c>
      <c r="O348" s="33">
        <f>TRUNC(일위대가목록!F123,0)</f>
        <v>8414</v>
      </c>
      <c r="P348" s="33">
        <f t="shared" si="60"/>
        <v>12208714</v>
      </c>
      <c r="Q348" s="33">
        <f>TRUNC(일위대가목록!G123,0)</f>
        <v>0</v>
      </c>
      <c r="R348" s="33">
        <f t="shared" si="61"/>
        <v>0</v>
      </c>
      <c r="S348" s="33">
        <f t="shared" si="62"/>
        <v>22325</v>
      </c>
      <c r="T348" s="33">
        <f t="shared" si="63"/>
        <v>32393575</v>
      </c>
      <c r="U348" s="31"/>
      <c r="V348" s="34" t="s">
        <v>643</v>
      </c>
      <c r="W348" s="34" t="s">
        <v>52</v>
      </c>
      <c r="X348" s="34" t="s">
        <v>52</v>
      </c>
      <c r="Y348" s="34" t="s">
        <v>603</v>
      </c>
      <c r="Z348" s="34" t="s">
        <v>60</v>
      </c>
      <c r="AA348" s="34" t="s">
        <v>61</v>
      </c>
      <c r="AB348" s="34" t="s">
        <v>61</v>
      </c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4" t="s">
        <v>52</v>
      </c>
      <c r="BA348" s="34" t="s">
        <v>52</v>
      </c>
      <c r="BB348" s="35"/>
      <c r="BC348" s="34" t="s">
        <v>644</v>
      </c>
      <c r="BD348" s="35">
        <v>201</v>
      </c>
      <c r="BF348" s="40">
        <v>0</v>
      </c>
      <c r="BG348" s="39">
        <v>0</v>
      </c>
      <c r="BH348" s="40">
        <v>675.59100000000001</v>
      </c>
      <c r="BI348" s="37">
        <v>0</v>
      </c>
      <c r="BJ348" s="25"/>
      <c r="BK348" s="41">
        <v>789.07</v>
      </c>
    </row>
    <row r="349" spans="1:63" s="28" customFormat="1" ht="30" customHeight="1" x14ac:dyDescent="0.3">
      <c r="A349" s="37" t="str">
        <f t="shared" si="58"/>
        <v>0114  수  장  공  사</v>
      </c>
      <c r="B349" s="37" t="s">
        <v>3516</v>
      </c>
      <c r="C349" s="37" t="s">
        <v>3540</v>
      </c>
      <c r="D349" s="37"/>
      <c r="E349" s="37"/>
      <c r="F349" s="67" t="s">
        <v>3484</v>
      </c>
      <c r="G349" s="67"/>
      <c r="H349" s="30"/>
      <c r="I349" s="31" t="s">
        <v>645</v>
      </c>
      <c r="J349" s="31" t="s">
        <v>646</v>
      </c>
      <c r="K349" s="31" t="s">
        <v>69</v>
      </c>
      <c r="L349" s="32">
        <f>ROUNDUP((BF349*개요!$F$26 +공종별내역서!BG349*개요!$F$27 +공종별내역서!BH349*개요!$F$28 +공종별내역서!BI349*개요!$F$29 +공종별내역서!BJ349*개요!$F$30+BK349*개요!$F$31)*개요!$D$12/개요!$C$12,0)</f>
        <v>1496</v>
      </c>
      <c r="M349" s="33">
        <f>TRUNC(일위대가목록!E124,0)</f>
        <v>9473</v>
      </c>
      <c r="N349" s="33">
        <f t="shared" si="59"/>
        <v>14171608</v>
      </c>
      <c r="O349" s="33">
        <f>TRUNC(일위대가목록!F124,0)</f>
        <v>13172</v>
      </c>
      <c r="P349" s="33">
        <f t="shared" si="60"/>
        <v>19705312</v>
      </c>
      <c r="Q349" s="33">
        <f>TRUNC(일위대가목록!G124,0)</f>
        <v>0</v>
      </c>
      <c r="R349" s="33">
        <f t="shared" si="61"/>
        <v>0</v>
      </c>
      <c r="S349" s="33">
        <f t="shared" si="62"/>
        <v>22645</v>
      </c>
      <c r="T349" s="33">
        <f t="shared" si="63"/>
        <v>33876920</v>
      </c>
      <c r="U349" s="31"/>
      <c r="V349" s="34" t="s">
        <v>647</v>
      </c>
      <c r="W349" s="34" t="s">
        <v>52</v>
      </c>
      <c r="X349" s="34" t="s">
        <v>52</v>
      </c>
      <c r="Y349" s="34" t="s">
        <v>603</v>
      </c>
      <c r="Z349" s="34" t="s">
        <v>60</v>
      </c>
      <c r="AA349" s="34" t="s">
        <v>61</v>
      </c>
      <c r="AB349" s="34" t="s">
        <v>61</v>
      </c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4" t="s">
        <v>52</v>
      </c>
      <c r="BA349" s="34" t="s">
        <v>52</v>
      </c>
      <c r="BB349" s="35"/>
      <c r="BC349" s="34" t="s">
        <v>648</v>
      </c>
      <c r="BD349" s="35">
        <v>202</v>
      </c>
      <c r="BF349" s="40">
        <v>863.66300000000001</v>
      </c>
      <c r="BG349" s="39">
        <v>602.89599999999996</v>
      </c>
      <c r="BH349" s="40">
        <v>44.1</v>
      </c>
      <c r="BI349" s="37">
        <v>0</v>
      </c>
      <c r="BJ349" s="25"/>
      <c r="BK349" s="41">
        <v>0</v>
      </c>
    </row>
    <row r="350" spans="1:63" s="28" customFormat="1" ht="30" customHeight="1" x14ac:dyDescent="0.3">
      <c r="A350" s="37" t="str">
        <f t="shared" si="58"/>
        <v>0114  수  장  공  사</v>
      </c>
      <c r="B350" s="37" t="s">
        <v>3517</v>
      </c>
      <c r="C350" s="37" t="s">
        <v>3541</v>
      </c>
      <c r="D350" s="37"/>
      <c r="E350" s="37"/>
      <c r="F350" s="67" t="s">
        <v>3484</v>
      </c>
      <c r="G350" s="67"/>
      <c r="H350" s="30"/>
      <c r="I350" s="31" t="s">
        <v>645</v>
      </c>
      <c r="J350" s="31" t="s">
        <v>649</v>
      </c>
      <c r="K350" s="31" t="s">
        <v>69</v>
      </c>
      <c r="L350" s="32">
        <f>ROUNDUP((BF350*개요!$F$26 +공종별내역서!BG350*개요!$F$27 +공종별내역서!BH350*개요!$F$28 +공종별내역서!BI350*개요!$F$29 +공종별내역서!BJ350*개요!$F$30+BK350*개요!$F$31)*개요!$D$12/개요!$C$12,0)</f>
        <v>2652</v>
      </c>
      <c r="M350" s="33">
        <f>TRUNC(일위대가목록!E125,0)</f>
        <v>10738</v>
      </c>
      <c r="N350" s="33">
        <f t="shared" si="59"/>
        <v>28477176</v>
      </c>
      <c r="O350" s="33">
        <f>TRUNC(일위대가목록!F125,0)</f>
        <v>13172</v>
      </c>
      <c r="P350" s="33">
        <f t="shared" si="60"/>
        <v>34932144</v>
      </c>
      <c r="Q350" s="33">
        <f>TRUNC(일위대가목록!G125,0)</f>
        <v>0</v>
      </c>
      <c r="R350" s="33">
        <f t="shared" si="61"/>
        <v>0</v>
      </c>
      <c r="S350" s="33">
        <f t="shared" si="62"/>
        <v>23910</v>
      </c>
      <c r="T350" s="33">
        <f t="shared" si="63"/>
        <v>63409320</v>
      </c>
      <c r="U350" s="31"/>
      <c r="V350" s="34" t="s">
        <v>650</v>
      </c>
      <c r="W350" s="34" t="s">
        <v>52</v>
      </c>
      <c r="X350" s="34" t="s">
        <v>52</v>
      </c>
      <c r="Y350" s="34" t="s">
        <v>603</v>
      </c>
      <c r="Z350" s="34" t="s">
        <v>60</v>
      </c>
      <c r="AA350" s="34" t="s">
        <v>61</v>
      </c>
      <c r="AB350" s="34" t="s">
        <v>61</v>
      </c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4" t="s">
        <v>52</v>
      </c>
      <c r="BA350" s="34" t="s">
        <v>52</v>
      </c>
      <c r="BB350" s="35"/>
      <c r="BC350" s="34" t="s">
        <v>651</v>
      </c>
      <c r="BD350" s="35">
        <v>203</v>
      </c>
      <c r="BF350" s="40">
        <v>0</v>
      </c>
      <c r="BG350" s="39">
        <v>0</v>
      </c>
      <c r="BH350" s="40">
        <v>101.209</v>
      </c>
      <c r="BI350" s="37">
        <v>0</v>
      </c>
      <c r="BJ350" s="25">
        <v>429.435</v>
      </c>
      <c r="BK350" s="41">
        <v>0</v>
      </c>
    </row>
    <row r="351" spans="1:63" ht="30" customHeight="1" x14ac:dyDescent="0.3">
      <c r="A351" s="26" t="str">
        <f t="shared" si="58"/>
        <v>0114  수  장  공  사</v>
      </c>
      <c r="B351" s="26"/>
      <c r="C351" s="26"/>
      <c r="D351" s="26"/>
      <c r="E351" s="26"/>
      <c r="F351" s="66"/>
      <c r="G351" s="66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BF351" s="38"/>
      <c r="BG351" s="39"/>
      <c r="BH351" s="38"/>
      <c r="BI351" s="26"/>
      <c r="BJ351" s="25"/>
      <c r="BK351" s="44"/>
    </row>
    <row r="352" spans="1:63" ht="30" customHeight="1" x14ac:dyDescent="0.3">
      <c r="A352" s="26" t="str">
        <f t="shared" si="58"/>
        <v>0114  수  장  공  사</v>
      </c>
      <c r="B352" s="26"/>
      <c r="C352" s="26"/>
      <c r="D352" s="26"/>
      <c r="E352" s="26"/>
      <c r="F352" s="66"/>
      <c r="G352" s="66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BF352" s="38"/>
      <c r="BG352" s="39"/>
      <c r="BH352" s="38"/>
      <c r="BI352" s="26"/>
      <c r="BJ352" s="25"/>
      <c r="BK352" s="44"/>
    </row>
    <row r="353" spans="1:63" ht="30" customHeight="1" x14ac:dyDescent="0.3">
      <c r="A353" s="26" t="str">
        <f t="shared" si="58"/>
        <v>0114  수  장  공  사</v>
      </c>
      <c r="B353" s="26"/>
      <c r="C353" s="26"/>
      <c r="D353" s="26"/>
      <c r="E353" s="26"/>
      <c r="F353" s="66"/>
      <c r="G353" s="66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BF353" s="38"/>
      <c r="BG353" s="39"/>
      <c r="BH353" s="38"/>
      <c r="BI353" s="26"/>
      <c r="BJ353" s="25"/>
      <c r="BK353" s="44"/>
    </row>
    <row r="354" spans="1:63" ht="30" customHeight="1" x14ac:dyDescent="0.3">
      <c r="A354" s="26" t="str">
        <f t="shared" si="58"/>
        <v>0114  수  장  공  사</v>
      </c>
      <c r="B354" s="26"/>
      <c r="C354" s="26"/>
      <c r="D354" s="26"/>
      <c r="E354" s="26"/>
      <c r="F354" s="66"/>
      <c r="G354" s="66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BF354" s="38"/>
      <c r="BG354" s="39"/>
      <c r="BH354" s="38"/>
      <c r="BI354" s="26"/>
      <c r="BJ354" s="25"/>
      <c r="BK354" s="44"/>
    </row>
    <row r="355" spans="1:63" ht="30" customHeight="1" x14ac:dyDescent="0.3">
      <c r="A355" s="26" t="str">
        <f t="shared" si="58"/>
        <v>0114  수  장  공  사</v>
      </c>
      <c r="B355" s="26"/>
      <c r="C355" s="26"/>
      <c r="D355" s="26"/>
      <c r="E355" s="26"/>
      <c r="F355" s="66"/>
      <c r="G355" s="66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BF355" s="38"/>
      <c r="BG355" s="39"/>
      <c r="BH355" s="38"/>
      <c r="BI355" s="26"/>
      <c r="BJ355" s="25"/>
      <c r="BK355" s="44"/>
    </row>
    <row r="356" spans="1:63" ht="30" customHeight="1" x14ac:dyDescent="0.3">
      <c r="A356" s="26" t="str">
        <f t="shared" si="58"/>
        <v>0114  수  장  공  사</v>
      </c>
      <c r="B356" s="26"/>
      <c r="C356" s="26"/>
      <c r="D356" s="26"/>
      <c r="E356" s="26"/>
      <c r="F356" s="66"/>
      <c r="G356" s="66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BF356" s="38"/>
      <c r="BG356" s="39"/>
      <c r="BH356" s="38"/>
      <c r="BI356" s="26"/>
      <c r="BJ356" s="25"/>
      <c r="BK356" s="44"/>
    </row>
    <row r="357" spans="1:63" ht="30" customHeight="1" x14ac:dyDescent="0.3">
      <c r="A357" s="26" t="str">
        <f t="shared" si="58"/>
        <v>0114  수  장  공  사</v>
      </c>
      <c r="B357" s="26"/>
      <c r="C357" s="26"/>
      <c r="D357" s="26"/>
      <c r="E357" s="26"/>
      <c r="F357" s="66"/>
      <c r="G357" s="66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BF357" s="38"/>
      <c r="BG357" s="39"/>
      <c r="BH357" s="38"/>
      <c r="BI357" s="26"/>
      <c r="BJ357" s="25"/>
      <c r="BK357" s="44"/>
    </row>
    <row r="358" spans="1:63" ht="30" customHeight="1" x14ac:dyDescent="0.3">
      <c r="A358" s="26" t="str">
        <f t="shared" si="58"/>
        <v>0114  수  장  공  사</v>
      </c>
      <c r="B358" s="26"/>
      <c r="C358" s="26"/>
      <c r="D358" s="26"/>
      <c r="E358" s="26"/>
      <c r="F358" s="66"/>
      <c r="G358" s="66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BF358" s="38"/>
      <c r="BG358" s="39"/>
      <c r="BH358" s="38"/>
      <c r="BI358" s="26"/>
      <c r="BJ358" s="25"/>
      <c r="BK358" s="44"/>
    </row>
    <row r="359" spans="1:63" ht="30" customHeight="1" x14ac:dyDescent="0.3">
      <c r="A359" s="26" t="str">
        <f t="shared" si="58"/>
        <v>0114  수  장  공  사</v>
      </c>
      <c r="B359" s="26"/>
      <c r="C359" s="26"/>
      <c r="D359" s="26"/>
      <c r="E359" s="26"/>
      <c r="F359" s="66"/>
      <c r="G359" s="66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BF359" s="38"/>
      <c r="BG359" s="39"/>
      <c r="BH359" s="38"/>
      <c r="BI359" s="26"/>
      <c r="BJ359" s="25"/>
      <c r="BK359" s="44"/>
    </row>
    <row r="360" spans="1:63" ht="30" customHeight="1" x14ac:dyDescent="0.3">
      <c r="A360" s="26" t="str">
        <f t="shared" si="58"/>
        <v>0114  수  장  공  사</v>
      </c>
      <c r="B360" s="26"/>
      <c r="C360" s="26"/>
      <c r="D360" s="26"/>
      <c r="E360" s="26"/>
      <c r="F360" s="66"/>
      <c r="G360" s="66"/>
      <c r="I360" s="8" t="s">
        <v>78</v>
      </c>
      <c r="J360" s="9"/>
      <c r="K360" s="9"/>
      <c r="L360" s="9"/>
      <c r="M360" s="9"/>
      <c r="N360" s="11">
        <f>SUM(N339:N359)</f>
        <v>152117603</v>
      </c>
      <c r="O360" s="9"/>
      <c r="P360" s="11">
        <f>SUM(P339:P359)</f>
        <v>208830578</v>
      </c>
      <c r="Q360" s="9"/>
      <c r="R360" s="11">
        <f>SUM(R339:R359)</f>
        <v>2346381</v>
      </c>
      <c r="S360" s="9"/>
      <c r="T360" s="11">
        <f>SUM(T339:T359)</f>
        <v>363294562</v>
      </c>
      <c r="U360" s="9"/>
      <c r="V360" t="s">
        <v>79</v>
      </c>
      <c r="BF360" s="38"/>
      <c r="BG360" s="39"/>
      <c r="BH360" s="38"/>
      <c r="BI360" s="26"/>
      <c r="BJ360" s="25"/>
      <c r="BK360" s="44"/>
    </row>
    <row r="361" spans="1:63" ht="30" customHeight="1" x14ac:dyDescent="0.3">
      <c r="A361" s="26" t="str">
        <f>+I361</f>
        <v>0115  골재비 및 운반비</v>
      </c>
      <c r="B361" s="26"/>
      <c r="C361" s="26"/>
      <c r="D361" s="26"/>
      <c r="E361" s="26"/>
      <c r="F361" s="66"/>
      <c r="G361" s="66"/>
      <c r="I361" s="8" t="s">
        <v>652</v>
      </c>
      <c r="J361" s="8" t="s">
        <v>52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3"/>
      <c r="W361" s="3"/>
      <c r="X361" s="3"/>
      <c r="Y361" s="2" t="s">
        <v>653</v>
      </c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F361" s="38"/>
      <c r="BG361" s="39"/>
      <c r="BH361" s="38"/>
      <c r="BI361" s="26"/>
      <c r="BJ361" s="25"/>
      <c r="BK361" s="44"/>
    </row>
    <row r="362" spans="1:63" s="28" customFormat="1" ht="30" customHeight="1" x14ac:dyDescent="0.3">
      <c r="A362" s="37" t="str">
        <f t="shared" si="58"/>
        <v>0115  골재비 및 운반비</v>
      </c>
      <c r="B362" s="37" t="s">
        <v>3523</v>
      </c>
      <c r="C362" s="37" t="s">
        <v>3542</v>
      </c>
      <c r="D362" s="37"/>
      <c r="E362" s="37"/>
      <c r="F362" s="67" t="s">
        <v>3484</v>
      </c>
      <c r="G362" s="67"/>
      <c r="H362" s="30"/>
      <c r="I362" s="31" t="s">
        <v>654</v>
      </c>
      <c r="J362" s="31" t="s">
        <v>655</v>
      </c>
      <c r="K362" s="31" t="s">
        <v>656</v>
      </c>
      <c r="L362" s="32">
        <f>ROUNDUP((BF362*개요!$F$26 +공종별내역서!BG362*개요!$F$27 +공종별내역서!BH362*개요!$F$28 +공종별내역서!BI362*개요!$F$29 +공종별내역서!BJ362*개요!$F$30+BK362*개요!$F$31)*개요!$D$12/개요!$C$12,0)</f>
        <v>3097</v>
      </c>
      <c r="M362" s="33">
        <f>TRUNC(단가대비표!O64,0)</f>
        <v>3681</v>
      </c>
      <c r="N362" s="33">
        <f>TRUNC(M362*L362, 0)</f>
        <v>11400057</v>
      </c>
      <c r="O362" s="33">
        <f>TRUNC(단가대비표!P64,0)</f>
        <v>0</v>
      </c>
      <c r="P362" s="33">
        <f>TRUNC(O362*L362, 0)</f>
        <v>0</v>
      </c>
      <c r="Q362" s="33">
        <f>TRUNC(단가대비표!V64,0)</f>
        <v>0</v>
      </c>
      <c r="R362" s="33">
        <f>TRUNC(Q362*L362, 0)</f>
        <v>0</v>
      </c>
      <c r="S362" s="33">
        <f t="shared" ref="S362:T364" si="69">TRUNC(M362+O362+Q362, 0)</f>
        <v>3681</v>
      </c>
      <c r="T362" s="33">
        <f t="shared" si="69"/>
        <v>11400057</v>
      </c>
      <c r="U362" s="31"/>
      <c r="V362" s="34" t="s">
        <v>657</v>
      </c>
      <c r="W362" s="34" t="s">
        <v>52</v>
      </c>
      <c r="X362" s="34" t="s">
        <v>52</v>
      </c>
      <c r="Y362" s="34" t="s">
        <v>653</v>
      </c>
      <c r="Z362" s="34" t="s">
        <v>61</v>
      </c>
      <c r="AA362" s="34" t="s">
        <v>61</v>
      </c>
      <c r="AB362" s="34" t="s">
        <v>60</v>
      </c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4" t="s">
        <v>52</v>
      </c>
      <c r="BA362" s="34" t="s">
        <v>52</v>
      </c>
      <c r="BB362" s="35"/>
      <c r="BC362" s="34" t="s">
        <v>658</v>
      </c>
      <c r="BD362" s="35">
        <v>205</v>
      </c>
      <c r="BF362" s="40">
        <v>222.50450000000001</v>
      </c>
      <c r="BG362" s="39">
        <v>226.23759999999999</v>
      </c>
      <c r="BH362" s="40">
        <v>395.82990000000001</v>
      </c>
      <c r="BI362" s="37">
        <v>271.4051</v>
      </c>
      <c r="BJ362" s="25">
        <v>304.13850000000002</v>
      </c>
      <c r="BK362" s="41">
        <v>186.38470000000001</v>
      </c>
    </row>
    <row r="363" spans="1:63" s="28" customFormat="1" ht="30" customHeight="1" x14ac:dyDescent="0.3">
      <c r="A363" s="37" t="str">
        <f t="shared" si="58"/>
        <v>0115  골재비 및 운반비</v>
      </c>
      <c r="B363" s="37" t="s">
        <v>3523</v>
      </c>
      <c r="C363" s="37" t="s">
        <v>3543</v>
      </c>
      <c r="D363" s="37"/>
      <c r="E363" s="37"/>
      <c r="F363" s="67" t="s">
        <v>3484</v>
      </c>
      <c r="G363" s="67"/>
      <c r="H363" s="30"/>
      <c r="I363" s="31" t="s">
        <v>659</v>
      </c>
      <c r="J363" s="31" t="s">
        <v>660</v>
      </c>
      <c r="K363" s="31" t="s">
        <v>133</v>
      </c>
      <c r="L363" s="32">
        <f>ROUNDUP((BF363*개요!$F$26 +공종별내역서!BG363*개요!$F$27 +공종별내역서!BH363*개요!$F$28 +공종별내역서!BI363*개요!$F$29 +공종별내역서!BJ363*개요!$F$30+BK363*개요!$F$31)*개요!$D$12/개요!$C$12,0)</f>
        <v>265</v>
      </c>
      <c r="M363" s="33">
        <f>TRUNC(단가대비표!O13,0)</f>
        <v>32000</v>
      </c>
      <c r="N363" s="33">
        <f>TRUNC(M363*L363, 0)</f>
        <v>8480000</v>
      </c>
      <c r="O363" s="33">
        <f>TRUNC(단가대비표!P13,0)</f>
        <v>0</v>
      </c>
      <c r="P363" s="33">
        <f>TRUNC(O363*L363, 0)</f>
        <v>0</v>
      </c>
      <c r="Q363" s="33">
        <f>TRUNC(단가대비표!V13,0)</f>
        <v>0</v>
      </c>
      <c r="R363" s="33">
        <f>TRUNC(Q363*L363, 0)</f>
        <v>0</v>
      </c>
      <c r="S363" s="33">
        <f t="shared" si="69"/>
        <v>32000</v>
      </c>
      <c r="T363" s="33">
        <f t="shared" si="69"/>
        <v>8480000</v>
      </c>
      <c r="U363" s="31"/>
      <c r="V363" s="34" t="s">
        <v>661</v>
      </c>
      <c r="W363" s="34" t="s">
        <v>52</v>
      </c>
      <c r="X363" s="34" t="s">
        <v>52</v>
      </c>
      <c r="Y363" s="34" t="s">
        <v>653</v>
      </c>
      <c r="Z363" s="34" t="s">
        <v>61</v>
      </c>
      <c r="AA363" s="34" t="s">
        <v>61</v>
      </c>
      <c r="AB363" s="34" t="s">
        <v>60</v>
      </c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4" t="s">
        <v>52</v>
      </c>
      <c r="BA363" s="34" t="s">
        <v>52</v>
      </c>
      <c r="BB363" s="35"/>
      <c r="BC363" s="34" t="s">
        <v>662</v>
      </c>
      <c r="BD363" s="35">
        <v>206</v>
      </c>
      <c r="BF363" s="40">
        <v>18.859100000000002</v>
      </c>
      <c r="BG363" s="39">
        <v>19.4756</v>
      </c>
      <c r="BH363" s="40">
        <v>33.113999999999997</v>
      </c>
      <c r="BI363" s="37">
        <v>23.3611</v>
      </c>
      <c r="BJ363" s="25">
        <v>26.1874</v>
      </c>
      <c r="BK363" s="41">
        <v>15.4053</v>
      </c>
    </row>
    <row r="364" spans="1:63" s="28" customFormat="1" ht="30" customHeight="1" x14ac:dyDescent="0.3">
      <c r="A364" s="37" t="str">
        <f t="shared" si="58"/>
        <v>0115  골재비 및 운반비</v>
      </c>
      <c r="B364" s="37" t="s">
        <v>3523</v>
      </c>
      <c r="C364" s="37" t="s">
        <v>3544</v>
      </c>
      <c r="D364" s="37"/>
      <c r="E364" s="37"/>
      <c r="F364" s="67" t="s">
        <v>3566</v>
      </c>
      <c r="G364" s="67"/>
      <c r="H364" s="30"/>
      <c r="I364" s="31" t="s">
        <v>663</v>
      </c>
      <c r="J364" s="31" t="s">
        <v>664</v>
      </c>
      <c r="K364" s="31" t="s">
        <v>656</v>
      </c>
      <c r="L364" s="32">
        <f>+L362</f>
        <v>3097</v>
      </c>
      <c r="M364" s="33">
        <f>TRUNC(중기단가목록!E4,0)</f>
        <v>0</v>
      </c>
      <c r="N364" s="33">
        <f>TRUNC(M364*L364, 0)</f>
        <v>0</v>
      </c>
      <c r="O364" s="33">
        <f>TRUNC(중기단가목록!F4,0)</f>
        <v>0</v>
      </c>
      <c r="P364" s="33">
        <f>TRUNC(O364*L364, 0)</f>
        <v>0</v>
      </c>
      <c r="Q364" s="33">
        <f>TRUNC(중기단가목록!G4,0)</f>
        <v>1360</v>
      </c>
      <c r="R364" s="33">
        <f>TRUNC(Q364*L364, 0)</f>
        <v>4211920</v>
      </c>
      <c r="S364" s="33">
        <f t="shared" si="69"/>
        <v>1360</v>
      </c>
      <c r="T364" s="33">
        <f t="shared" si="69"/>
        <v>4211920</v>
      </c>
      <c r="U364" s="31"/>
      <c r="V364" s="34" t="s">
        <v>665</v>
      </c>
      <c r="W364" s="34" t="s">
        <v>52</v>
      </c>
      <c r="X364" s="34" t="s">
        <v>52</v>
      </c>
      <c r="Y364" s="34" t="s">
        <v>653</v>
      </c>
      <c r="Z364" s="34" t="s">
        <v>61</v>
      </c>
      <c r="AA364" s="34" t="s">
        <v>60</v>
      </c>
      <c r="AB364" s="34" t="s">
        <v>61</v>
      </c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4" t="s">
        <v>52</v>
      </c>
      <c r="BA364" s="34" t="s">
        <v>52</v>
      </c>
      <c r="BB364" s="35"/>
      <c r="BC364" s="34" t="s">
        <v>666</v>
      </c>
      <c r="BD364" s="35">
        <v>207</v>
      </c>
      <c r="BF364" s="40"/>
      <c r="BG364" s="39"/>
      <c r="BH364" s="40"/>
      <c r="BI364" s="37"/>
      <c r="BJ364" s="25"/>
      <c r="BK364" s="41"/>
    </row>
    <row r="365" spans="1:63" ht="30" customHeight="1" x14ac:dyDescent="0.3">
      <c r="A365" s="26" t="str">
        <f t="shared" si="58"/>
        <v>0115  골재비 및 운반비</v>
      </c>
      <c r="B365" s="26"/>
      <c r="C365" s="26"/>
      <c r="D365" s="26"/>
      <c r="E365" s="26"/>
      <c r="F365" s="66"/>
      <c r="G365" s="66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BF365" s="38"/>
      <c r="BG365" s="39"/>
      <c r="BH365" s="38"/>
      <c r="BI365" s="26"/>
      <c r="BJ365" s="25"/>
      <c r="BK365" s="44"/>
    </row>
    <row r="366" spans="1:63" ht="30" customHeight="1" x14ac:dyDescent="0.3">
      <c r="A366" s="26" t="str">
        <f t="shared" si="58"/>
        <v>0115  골재비 및 운반비</v>
      </c>
      <c r="B366" s="26"/>
      <c r="C366" s="26"/>
      <c r="D366" s="26"/>
      <c r="E366" s="26"/>
      <c r="F366" s="66"/>
      <c r="G366" s="66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BF366" s="38"/>
      <c r="BG366" s="39"/>
      <c r="BH366" s="38"/>
      <c r="BI366" s="26"/>
      <c r="BJ366" s="25"/>
      <c r="BK366" s="44"/>
    </row>
    <row r="367" spans="1:63" ht="30" customHeight="1" x14ac:dyDescent="0.3">
      <c r="A367" s="26" t="str">
        <f t="shared" si="58"/>
        <v>0115  골재비 및 운반비</v>
      </c>
      <c r="B367" s="26"/>
      <c r="C367" s="26"/>
      <c r="D367" s="26"/>
      <c r="E367" s="26"/>
      <c r="F367" s="66"/>
      <c r="G367" s="66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BF367" s="38"/>
      <c r="BG367" s="39"/>
      <c r="BH367" s="38"/>
      <c r="BI367" s="26"/>
      <c r="BJ367" s="25"/>
      <c r="BK367" s="44"/>
    </row>
    <row r="368" spans="1:63" ht="30" customHeight="1" x14ac:dyDescent="0.3">
      <c r="A368" s="26" t="str">
        <f t="shared" si="58"/>
        <v>0115  골재비 및 운반비</v>
      </c>
      <c r="B368" s="26"/>
      <c r="C368" s="26"/>
      <c r="D368" s="26"/>
      <c r="E368" s="26"/>
      <c r="F368" s="66"/>
      <c r="G368" s="66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BF368" s="38"/>
      <c r="BG368" s="39"/>
      <c r="BH368" s="38"/>
      <c r="BI368" s="26"/>
      <c r="BJ368" s="25"/>
      <c r="BK368" s="44"/>
    </row>
    <row r="369" spans="1:63" ht="30" customHeight="1" x14ac:dyDescent="0.3">
      <c r="A369" s="26" t="str">
        <f t="shared" si="58"/>
        <v>0115  골재비 및 운반비</v>
      </c>
      <c r="B369" s="26"/>
      <c r="C369" s="26"/>
      <c r="D369" s="26"/>
      <c r="E369" s="26"/>
      <c r="F369" s="66"/>
      <c r="G369" s="66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BF369" s="38"/>
      <c r="BG369" s="39"/>
      <c r="BH369" s="38"/>
      <c r="BI369" s="26"/>
      <c r="BJ369" s="25"/>
      <c r="BK369" s="44"/>
    </row>
    <row r="370" spans="1:63" ht="30" customHeight="1" x14ac:dyDescent="0.3">
      <c r="A370" s="26" t="str">
        <f t="shared" si="58"/>
        <v>0115  골재비 및 운반비</v>
      </c>
      <c r="B370" s="26"/>
      <c r="C370" s="26"/>
      <c r="D370" s="26"/>
      <c r="E370" s="26"/>
      <c r="F370" s="66"/>
      <c r="G370" s="66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BF370" s="38"/>
      <c r="BG370" s="39"/>
      <c r="BH370" s="38"/>
      <c r="BI370" s="26"/>
      <c r="BJ370" s="25"/>
      <c r="BK370" s="44"/>
    </row>
    <row r="371" spans="1:63" ht="30" customHeight="1" x14ac:dyDescent="0.3">
      <c r="A371" s="26" t="str">
        <f t="shared" si="58"/>
        <v>0115  골재비 및 운반비</v>
      </c>
      <c r="B371" s="26"/>
      <c r="C371" s="26"/>
      <c r="D371" s="26"/>
      <c r="E371" s="26"/>
      <c r="F371" s="66"/>
      <c r="G371" s="66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BF371" s="38"/>
      <c r="BG371" s="39"/>
      <c r="BH371" s="38"/>
      <c r="BI371" s="26"/>
      <c r="BJ371" s="25"/>
      <c r="BK371" s="44"/>
    </row>
    <row r="372" spans="1:63" ht="30" customHeight="1" x14ac:dyDescent="0.3">
      <c r="A372" s="26" t="str">
        <f t="shared" si="58"/>
        <v>0115  골재비 및 운반비</v>
      </c>
      <c r="B372" s="26"/>
      <c r="C372" s="26"/>
      <c r="D372" s="26"/>
      <c r="E372" s="26"/>
      <c r="F372" s="66"/>
      <c r="G372" s="66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BF372" s="38"/>
      <c r="BG372" s="39"/>
      <c r="BH372" s="38"/>
      <c r="BI372" s="26"/>
      <c r="BJ372" s="25"/>
      <c r="BK372" s="44"/>
    </row>
    <row r="373" spans="1:63" ht="30" customHeight="1" x14ac:dyDescent="0.3">
      <c r="A373" s="26" t="str">
        <f t="shared" si="58"/>
        <v>0115  골재비 및 운반비</v>
      </c>
      <c r="B373" s="26"/>
      <c r="C373" s="26"/>
      <c r="D373" s="26"/>
      <c r="E373" s="26"/>
      <c r="F373" s="66"/>
      <c r="G373" s="66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BF373" s="38"/>
      <c r="BG373" s="39"/>
      <c r="BH373" s="38"/>
      <c r="BI373" s="26"/>
      <c r="BJ373" s="25"/>
      <c r="BK373" s="44"/>
    </row>
    <row r="374" spans="1:63" ht="30" customHeight="1" x14ac:dyDescent="0.3">
      <c r="A374" s="26" t="str">
        <f t="shared" si="58"/>
        <v>0115  골재비 및 운반비</v>
      </c>
      <c r="B374" s="26"/>
      <c r="C374" s="26"/>
      <c r="D374" s="26"/>
      <c r="E374" s="26"/>
      <c r="F374" s="66"/>
      <c r="G374" s="66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BF374" s="38"/>
      <c r="BG374" s="39"/>
      <c r="BH374" s="38"/>
      <c r="BI374" s="26"/>
      <c r="BJ374" s="25"/>
      <c r="BK374" s="44"/>
    </row>
    <row r="375" spans="1:63" ht="30" customHeight="1" x14ac:dyDescent="0.3">
      <c r="A375" s="26" t="str">
        <f t="shared" si="58"/>
        <v>0115  골재비 및 운반비</v>
      </c>
      <c r="B375" s="26"/>
      <c r="C375" s="26"/>
      <c r="D375" s="26"/>
      <c r="E375" s="26"/>
      <c r="F375" s="66"/>
      <c r="G375" s="66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BF375" s="38"/>
      <c r="BG375" s="39"/>
      <c r="BH375" s="38"/>
      <c r="BI375" s="26"/>
      <c r="BJ375" s="25"/>
      <c r="BK375" s="44"/>
    </row>
    <row r="376" spans="1:63" ht="30" customHeight="1" x14ac:dyDescent="0.3">
      <c r="A376" s="26" t="str">
        <f t="shared" si="58"/>
        <v>0115  골재비 및 운반비</v>
      </c>
      <c r="B376" s="26"/>
      <c r="C376" s="26"/>
      <c r="D376" s="26"/>
      <c r="E376" s="26"/>
      <c r="F376" s="66"/>
      <c r="G376" s="66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BF376" s="38"/>
      <c r="BG376" s="39"/>
      <c r="BH376" s="38"/>
      <c r="BI376" s="26"/>
      <c r="BJ376" s="25"/>
      <c r="BK376" s="44"/>
    </row>
    <row r="377" spans="1:63" ht="30" customHeight="1" x14ac:dyDescent="0.3">
      <c r="A377" s="26" t="str">
        <f t="shared" si="58"/>
        <v>0115  골재비 및 운반비</v>
      </c>
      <c r="B377" s="26"/>
      <c r="C377" s="26"/>
      <c r="D377" s="26"/>
      <c r="E377" s="26"/>
      <c r="F377" s="66"/>
      <c r="G377" s="66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BF377" s="38"/>
      <c r="BG377" s="39"/>
      <c r="BH377" s="38"/>
      <c r="BI377" s="26"/>
      <c r="BJ377" s="25"/>
      <c r="BK377" s="44"/>
    </row>
    <row r="378" spans="1:63" ht="30" customHeight="1" x14ac:dyDescent="0.3">
      <c r="A378" s="26" t="str">
        <f t="shared" si="58"/>
        <v>0115  골재비 및 운반비</v>
      </c>
      <c r="B378" s="26"/>
      <c r="C378" s="26"/>
      <c r="D378" s="26"/>
      <c r="E378" s="26"/>
      <c r="F378" s="66"/>
      <c r="G378" s="66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BF378" s="38"/>
      <c r="BG378" s="39"/>
      <c r="BH378" s="38"/>
      <c r="BI378" s="26"/>
      <c r="BJ378" s="25"/>
      <c r="BK378" s="44"/>
    </row>
    <row r="379" spans="1:63" ht="30" customHeight="1" x14ac:dyDescent="0.3">
      <c r="A379" s="26" t="str">
        <f t="shared" si="58"/>
        <v>0115  골재비 및 운반비</v>
      </c>
      <c r="B379" s="26"/>
      <c r="C379" s="26"/>
      <c r="D379" s="26"/>
      <c r="E379" s="26"/>
      <c r="F379" s="66"/>
      <c r="G379" s="66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BF379" s="38"/>
      <c r="BG379" s="39"/>
      <c r="BH379" s="38"/>
      <c r="BI379" s="26"/>
      <c r="BJ379" s="25"/>
      <c r="BK379" s="44"/>
    </row>
    <row r="380" spans="1:63" ht="30" customHeight="1" x14ac:dyDescent="0.3">
      <c r="A380" s="26" t="str">
        <f t="shared" si="58"/>
        <v>0115  골재비 및 운반비</v>
      </c>
      <c r="B380" s="26"/>
      <c r="C380" s="26"/>
      <c r="D380" s="26"/>
      <c r="E380" s="26"/>
      <c r="F380" s="66"/>
      <c r="G380" s="66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BF380" s="38"/>
      <c r="BG380" s="39"/>
      <c r="BH380" s="38"/>
      <c r="BI380" s="26"/>
      <c r="BJ380" s="25"/>
      <c r="BK380" s="44"/>
    </row>
    <row r="381" spans="1:63" ht="30" customHeight="1" x14ac:dyDescent="0.3">
      <c r="A381" s="26" t="str">
        <f t="shared" si="58"/>
        <v>0115  골재비 및 운반비</v>
      </c>
      <c r="B381" s="26"/>
      <c r="C381" s="26"/>
      <c r="D381" s="26"/>
      <c r="E381" s="26"/>
      <c r="F381" s="66"/>
      <c r="G381" s="66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BF381" s="38"/>
      <c r="BG381" s="39"/>
      <c r="BH381" s="38"/>
      <c r="BI381" s="26"/>
      <c r="BJ381" s="25"/>
      <c r="BK381" s="44"/>
    </row>
    <row r="382" spans="1:63" ht="30" customHeight="1" x14ac:dyDescent="0.3">
      <c r="A382" s="26" t="str">
        <f t="shared" si="58"/>
        <v>0115  골재비 및 운반비</v>
      </c>
      <c r="B382" s="26"/>
      <c r="C382" s="26"/>
      <c r="D382" s="26"/>
      <c r="E382" s="26"/>
      <c r="F382" s="66"/>
      <c r="G382" s="66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BF382" s="38"/>
      <c r="BG382" s="39"/>
      <c r="BH382" s="38"/>
      <c r="BI382" s="26"/>
      <c r="BJ382" s="25"/>
      <c r="BK382" s="44"/>
    </row>
    <row r="383" spans="1:63" ht="30" customHeight="1" x14ac:dyDescent="0.3">
      <c r="A383" s="26" t="str">
        <f t="shared" si="58"/>
        <v>0115  골재비 및 운반비</v>
      </c>
      <c r="B383" s="26"/>
      <c r="C383" s="26"/>
      <c r="D383" s="26"/>
      <c r="E383" s="26"/>
      <c r="F383" s="66"/>
      <c r="G383" s="66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BF383" s="38"/>
      <c r="BG383" s="39"/>
      <c r="BH383" s="38"/>
      <c r="BI383" s="26"/>
      <c r="BJ383" s="25"/>
      <c r="BK383" s="44"/>
    </row>
    <row r="384" spans="1:63" ht="30" customHeight="1" thickBot="1" x14ac:dyDescent="0.35">
      <c r="A384" s="26" t="str">
        <f t="shared" si="58"/>
        <v>0115  골재비 및 운반비</v>
      </c>
      <c r="B384" s="26"/>
      <c r="C384" s="26"/>
      <c r="D384" s="26"/>
      <c r="E384" s="26"/>
      <c r="F384" s="66"/>
      <c r="G384" s="66"/>
      <c r="I384" s="8" t="s">
        <v>78</v>
      </c>
      <c r="J384" s="9"/>
      <c r="K384" s="9"/>
      <c r="L384" s="9"/>
      <c r="M384" s="9"/>
      <c r="N384" s="11">
        <f>SUM(N362:N383)</f>
        <v>19880057</v>
      </c>
      <c r="O384" s="9"/>
      <c r="P384" s="11">
        <f>SUM(P362:P383)</f>
        <v>0</v>
      </c>
      <c r="Q384" s="9"/>
      <c r="R384" s="11">
        <f>SUM(R362:R383)</f>
        <v>4211920</v>
      </c>
      <c r="S384" s="9"/>
      <c r="T384" s="11">
        <f>SUM(T362:T383)</f>
        <v>24091977</v>
      </c>
      <c r="U384" s="9"/>
      <c r="V384" t="s">
        <v>79</v>
      </c>
      <c r="BF384" s="42"/>
      <c r="BG384" s="43"/>
      <c r="BH384" s="42"/>
      <c r="BI384" s="45"/>
      <c r="BJ384" s="46"/>
      <c r="BK384" s="47"/>
    </row>
  </sheetData>
  <autoFilter ref="A1:BN384"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57" showButton="0"/>
    <filterColumn colId="59" showButton="0"/>
    <filterColumn colId="60" showButton="0"/>
    <filterColumn colId="61" showButton="0"/>
  </autoFilter>
  <mergeCells count="53">
    <mergeCell ref="BF1:BG1"/>
    <mergeCell ref="BH1:BK1"/>
    <mergeCell ref="A2:A3"/>
    <mergeCell ref="B2:B3"/>
    <mergeCell ref="C2:C3"/>
    <mergeCell ref="F2:G3"/>
    <mergeCell ref="AA2:AA3"/>
    <mergeCell ref="I1:U1"/>
    <mergeCell ref="I2:I3"/>
    <mergeCell ref="J2:J3"/>
    <mergeCell ref="K2:K3"/>
    <mergeCell ref="L2:L3"/>
    <mergeCell ref="M2:N2"/>
    <mergeCell ref="O2:P2"/>
    <mergeCell ref="Q2:R2"/>
    <mergeCell ref="S2:T2"/>
    <mergeCell ref="AK2:AK3"/>
    <mergeCell ref="AL2:AL3"/>
    <mergeCell ref="U2:U3"/>
    <mergeCell ref="V2:V3"/>
    <mergeCell ref="W2:W3"/>
    <mergeCell ref="X2:X3"/>
    <mergeCell ref="Y2:Y3"/>
    <mergeCell ref="BC2:BC3"/>
    <mergeCell ref="BD2:BD3"/>
    <mergeCell ref="AY2:AY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E2:E3"/>
    <mergeCell ref="D2:D3"/>
    <mergeCell ref="AZ2:AZ3"/>
    <mergeCell ref="BA2:BA3"/>
    <mergeCell ref="BB2:BB3"/>
    <mergeCell ref="Z2:Z3"/>
    <mergeCell ref="AM2:AM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</mergeCells>
  <phoneticPr fontId="1" type="noConversion"/>
  <pageMargins left="0.78740157480314954" right="0" top="0.39370078740157477" bottom="0.39370078740157477" header="0" footer="0"/>
  <pageSetup paperSize="9" scale="63" fitToHeight="0" orientation="landscape" r:id="rId1"/>
  <rowBreaks count="15" manualBreakCount="15">
    <brk id="27" max="16383" man="1"/>
    <brk id="51" max="16383" man="1"/>
    <brk id="99" max="16383" man="1"/>
    <brk id="123" max="16383" man="1"/>
    <brk id="145" max="16383" man="1"/>
    <brk id="169" max="16383" man="1"/>
    <brk id="193" max="16383" man="1"/>
    <brk id="217" max="16383" man="1"/>
    <brk id="241" max="16383" man="1"/>
    <brk id="265" max="16383" man="1"/>
    <brk id="289" max="16383" man="1"/>
    <brk id="313" max="16383" man="1"/>
    <brk id="337" max="16383" man="1"/>
    <brk id="360" max="16383" man="1"/>
    <brk id="38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N228"/>
  <sheetViews>
    <sheetView topLeftCell="B1" workbookViewId="0">
      <selection activeCell="L34" sqref="L34"/>
    </sheetView>
  </sheetViews>
  <sheetFormatPr defaultRowHeight="16.5" x14ac:dyDescent="0.3"/>
  <cols>
    <col min="1" max="1" width="11.625" hidden="1" customWidth="1"/>
    <col min="2" max="3" width="30.625" customWidth="1"/>
    <col min="4" max="4" width="4.625" customWidth="1"/>
    <col min="5" max="8" width="13.625" customWidth="1"/>
    <col min="9" max="9" width="8.625" customWidth="1"/>
    <col min="10" max="10" width="12.625" customWidth="1"/>
    <col min="11" max="14" width="2.625" hidden="1" customWidth="1"/>
  </cols>
  <sheetData>
    <row r="1" spans="1:14" ht="30" customHeight="1" x14ac:dyDescent="0.3">
      <c r="A1" s="414" t="s">
        <v>667</v>
      </c>
      <c r="B1" s="414"/>
      <c r="C1" s="414"/>
      <c r="D1" s="414"/>
      <c r="E1" s="414"/>
      <c r="F1" s="414"/>
      <c r="G1" s="414"/>
      <c r="H1" s="414"/>
      <c r="I1" s="414"/>
      <c r="J1" s="414"/>
    </row>
    <row r="2" spans="1:14" ht="30" customHeight="1" x14ac:dyDescent="0.3">
      <c r="A2" s="415" t="s">
        <v>1</v>
      </c>
      <c r="B2" s="415"/>
      <c r="C2" s="415"/>
      <c r="D2" s="415"/>
      <c r="E2" s="415"/>
      <c r="F2" s="415"/>
      <c r="G2" s="415"/>
      <c r="H2" s="415"/>
      <c r="I2" s="415"/>
      <c r="J2" s="415"/>
    </row>
    <row r="3" spans="1:14" ht="30" customHeight="1" x14ac:dyDescent="0.3">
      <c r="A3" s="4" t="s">
        <v>668</v>
      </c>
      <c r="B3" s="4" t="s">
        <v>2</v>
      </c>
      <c r="C3" s="4" t="s">
        <v>3</v>
      </c>
      <c r="D3" s="4" t="s">
        <v>4</v>
      </c>
      <c r="E3" s="4" t="s">
        <v>669</v>
      </c>
      <c r="F3" s="4" t="s">
        <v>670</v>
      </c>
      <c r="G3" s="4" t="s">
        <v>671</v>
      </c>
      <c r="H3" s="4" t="s">
        <v>672</v>
      </c>
      <c r="I3" s="4" t="s">
        <v>673</v>
      </c>
      <c r="J3" s="4" t="s">
        <v>674</v>
      </c>
      <c r="K3" s="1" t="s">
        <v>675</v>
      </c>
      <c r="L3" s="1" t="s">
        <v>676</v>
      </c>
      <c r="M3" s="1" t="s">
        <v>677</v>
      </c>
      <c r="N3" s="1" t="s">
        <v>678</v>
      </c>
    </row>
    <row r="4" spans="1:14" ht="30" customHeight="1" x14ac:dyDescent="0.3">
      <c r="A4" s="8" t="s">
        <v>59</v>
      </c>
      <c r="B4" s="8" t="s">
        <v>56</v>
      </c>
      <c r="C4" s="8" t="s">
        <v>57</v>
      </c>
      <c r="D4" s="8" t="s">
        <v>58</v>
      </c>
      <c r="E4" s="13">
        <f>일위대가!F17</f>
        <v>0</v>
      </c>
      <c r="F4" s="13">
        <f>일위대가!H17</f>
        <v>0</v>
      </c>
      <c r="G4" s="13">
        <f>일위대가!J17</f>
        <v>54703</v>
      </c>
      <c r="H4" s="13">
        <f t="shared" ref="H4:H67" si="0">E4+F4+G4</f>
        <v>54703</v>
      </c>
      <c r="I4" s="8" t="s">
        <v>688</v>
      </c>
      <c r="J4" s="8" t="s">
        <v>689</v>
      </c>
      <c r="K4" s="2" t="s">
        <v>52</v>
      </c>
      <c r="L4" s="2" t="s">
        <v>52</v>
      </c>
      <c r="M4" s="2" t="s">
        <v>689</v>
      </c>
      <c r="N4" s="2" t="s">
        <v>52</v>
      </c>
    </row>
    <row r="5" spans="1:14" ht="30" customHeight="1" x14ac:dyDescent="0.3">
      <c r="A5" s="8" t="s">
        <v>65</v>
      </c>
      <c r="B5" s="8" t="s">
        <v>63</v>
      </c>
      <c r="C5" s="8" t="s">
        <v>52</v>
      </c>
      <c r="D5" s="8" t="s">
        <v>64</v>
      </c>
      <c r="E5" s="13">
        <f>일위대가!F35</f>
        <v>0</v>
      </c>
      <c r="F5" s="13">
        <f>일위대가!H35</f>
        <v>0</v>
      </c>
      <c r="G5" s="13">
        <f>일위대가!J35</f>
        <v>15269645</v>
      </c>
      <c r="H5" s="13">
        <f t="shared" si="0"/>
        <v>15269645</v>
      </c>
      <c r="I5" s="8" t="s">
        <v>741</v>
      </c>
      <c r="J5" s="8" t="s">
        <v>52</v>
      </c>
      <c r="K5" s="2" t="s">
        <v>52</v>
      </c>
      <c r="L5" s="2" t="s">
        <v>52</v>
      </c>
      <c r="M5" s="2" t="s">
        <v>52</v>
      </c>
      <c r="N5" s="2" t="s">
        <v>52</v>
      </c>
    </row>
    <row r="6" spans="1:14" ht="30" customHeight="1" x14ac:dyDescent="0.3">
      <c r="A6" s="8" t="s">
        <v>70</v>
      </c>
      <c r="B6" s="8" t="s">
        <v>67</v>
      </c>
      <c r="C6" s="8" t="s">
        <v>68</v>
      </c>
      <c r="D6" s="8" t="s">
        <v>69</v>
      </c>
      <c r="E6" s="13">
        <f>일위대가!F56</f>
        <v>0</v>
      </c>
      <c r="F6" s="13">
        <f>일위대가!H56</f>
        <v>0</v>
      </c>
      <c r="G6" s="13">
        <f>일위대가!J56</f>
        <v>101535</v>
      </c>
      <c r="H6" s="13">
        <f t="shared" si="0"/>
        <v>101535</v>
      </c>
      <c r="I6" s="8" t="s">
        <v>780</v>
      </c>
      <c r="J6" s="8" t="s">
        <v>781</v>
      </c>
      <c r="K6" s="2" t="s">
        <v>52</v>
      </c>
      <c r="L6" s="2" t="s">
        <v>52</v>
      </c>
      <c r="M6" s="2" t="s">
        <v>781</v>
      </c>
      <c r="N6" s="2" t="s">
        <v>52</v>
      </c>
    </row>
    <row r="7" spans="1:14" ht="30" customHeight="1" x14ac:dyDescent="0.3">
      <c r="A7" s="8" t="s">
        <v>73</v>
      </c>
      <c r="B7" s="8" t="s">
        <v>72</v>
      </c>
      <c r="C7" s="8" t="s">
        <v>68</v>
      </c>
      <c r="D7" s="8" t="s">
        <v>69</v>
      </c>
      <c r="E7" s="13">
        <f>일위대가!F77</f>
        <v>0</v>
      </c>
      <c r="F7" s="13">
        <f>일위대가!H77</f>
        <v>0</v>
      </c>
      <c r="G7" s="13">
        <f>일위대가!J77</f>
        <v>101535</v>
      </c>
      <c r="H7" s="13">
        <f t="shared" si="0"/>
        <v>101535</v>
      </c>
      <c r="I7" s="8" t="s">
        <v>837</v>
      </c>
      <c r="J7" s="8" t="s">
        <v>781</v>
      </c>
      <c r="K7" s="2" t="s">
        <v>52</v>
      </c>
      <c r="L7" s="2" t="s">
        <v>52</v>
      </c>
      <c r="M7" s="2" t="s">
        <v>781</v>
      </c>
      <c r="N7" s="2" t="s">
        <v>52</v>
      </c>
    </row>
    <row r="8" spans="1:14" ht="30" customHeight="1" x14ac:dyDescent="0.3">
      <c r="A8" s="8" t="s">
        <v>76</v>
      </c>
      <c r="B8" s="8" t="s">
        <v>75</v>
      </c>
      <c r="C8" s="8" t="s">
        <v>68</v>
      </c>
      <c r="D8" s="8" t="s">
        <v>69</v>
      </c>
      <c r="E8" s="13">
        <f>일위대가!F94</f>
        <v>0</v>
      </c>
      <c r="F8" s="13">
        <f>일위대가!H94</f>
        <v>0</v>
      </c>
      <c r="G8" s="13">
        <f>일위대가!J94</f>
        <v>76951</v>
      </c>
      <c r="H8" s="13">
        <f t="shared" si="0"/>
        <v>76951</v>
      </c>
      <c r="I8" s="8" t="s">
        <v>857</v>
      </c>
      <c r="J8" s="8" t="s">
        <v>781</v>
      </c>
      <c r="K8" s="2" t="s">
        <v>52</v>
      </c>
      <c r="L8" s="2" t="s">
        <v>52</v>
      </c>
      <c r="M8" s="2" t="s">
        <v>781</v>
      </c>
      <c r="N8" s="2" t="s">
        <v>52</v>
      </c>
    </row>
    <row r="9" spans="1:14" ht="30" customHeight="1" x14ac:dyDescent="0.3">
      <c r="A9" s="8" t="s">
        <v>82</v>
      </c>
      <c r="B9" s="8" t="s">
        <v>81</v>
      </c>
      <c r="C9" s="8" t="s">
        <v>52</v>
      </c>
      <c r="D9" s="8" t="s">
        <v>69</v>
      </c>
      <c r="E9" s="13">
        <f>일위대가!F100</f>
        <v>584</v>
      </c>
      <c r="F9" s="13">
        <f>일위대가!H100</f>
        <v>6145</v>
      </c>
      <c r="G9" s="13">
        <f>일위대가!J100</f>
        <v>0</v>
      </c>
      <c r="H9" s="13">
        <f t="shared" si="0"/>
        <v>6729</v>
      </c>
      <c r="I9" s="8" t="s">
        <v>876</v>
      </c>
      <c r="J9" s="8" t="s">
        <v>877</v>
      </c>
      <c r="K9" s="2" t="s">
        <v>52</v>
      </c>
      <c r="L9" s="2" t="s">
        <v>52</v>
      </c>
      <c r="M9" s="2" t="s">
        <v>877</v>
      </c>
      <c r="N9" s="2" t="s">
        <v>52</v>
      </c>
    </row>
    <row r="10" spans="1:14" ht="30" customHeight="1" x14ac:dyDescent="0.3">
      <c r="A10" s="8" t="s">
        <v>86</v>
      </c>
      <c r="B10" s="8" t="s">
        <v>84</v>
      </c>
      <c r="C10" s="8" t="s">
        <v>85</v>
      </c>
      <c r="D10" s="8" t="s">
        <v>69</v>
      </c>
      <c r="E10" s="13">
        <f>일위대가!F105</f>
        <v>1453</v>
      </c>
      <c r="F10" s="13">
        <f>일위대가!H105</f>
        <v>14638</v>
      </c>
      <c r="G10" s="13">
        <f>일위대가!J105</f>
        <v>0</v>
      </c>
      <c r="H10" s="13">
        <f t="shared" si="0"/>
        <v>16091</v>
      </c>
      <c r="I10" s="8" t="s">
        <v>887</v>
      </c>
      <c r="J10" s="8" t="s">
        <v>52</v>
      </c>
      <c r="K10" s="2" t="s">
        <v>52</v>
      </c>
      <c r="L10" s="2" t="s">
        <v>52</v>
      </c>
      <c r="M10" s="2" t="s">
        <v>52</v>
      </c>
      <c r="N10" s="2" t="s">
        <v>52</v>
      </c>
    </row>
    <row r="11" spans="1:14" ht="30" customHeight="1" x14ac:dyDescent="0.3">
      <c r="A11" s="8" t="s">
        <v>91</v>
      </c>
      <c r="B11" s="8" t="s">
        <v>88</v>
      </c>
      <c r="C11" s="8" t="s">
        <v>89</v>
      </c>
      <c r="D11" s="8" t="s">
        <v>90</v>
      </c>
      <c r="E11" s="13">
        <f>일위대가!F112</f>
        <v>64927</v>
      </c>
      <c r="F11" s="13">
        <f>일위대가!H112</f>
        <v>160307</v>
      </c>
      <c r="G11" s="13">
        <f>일위대가!J112</f>
        <v>6406</v>
      </c>
      <c r="H11" s="13">
        <f t="shared" si="0"/>
        <v>231640</v>
      </c>
      <c r="I11" s="8" t="s">
        <v>896</v>
      </c>
      <c r="J11" s="8" t="s">
        <v>897</v>
      </c>
      <c r="K11" s="2" t="s">
        <v>52</v>
      </c>
      <c r="L11" s="2" t="s">
        <v>52</v>
      </c>
      <c r="M11" s="2" t="s">
        <v>897</v>
      </c>
      <c r="N11" s="2" t="s">
        <v>52</v>
      </c>
    </row>
    <row r="12" spans="1:14" ht="30" customHeight="1" x14ac:dyDescent="0.3">
      <c r="A12" s="8" t="s">
        <v>94</v>
      </c>
      <c r="B12" s="8" t="s">
        <v>93</v>
      </c>
      <c r="C12" s="8" t="s">
        <v>52</v>
      </c>
      <c r="D12" s="8" t="s">
        <v>69</v>
      </c>
      <c r="E12" s="13">
        <f>일위대가!F118</f>
        <v>7821</v>
      </c>
      <c r="F12" s="13">
        <f>일위대가!H118</f>
        <v>10864</v>
      </c>
      <c r="G12" s="13">
        <f>일위대가!J118</f>
        <v>0</v>
      </c>
      <c r="H12" s="13">
        <f t="shared" si="0"/>
        <v>18685</v>
      </c>
      <c r="I12" s="8" t="s">
        <v>910</v>
      </c>
      <c r="J12" s="8" t="s">
        <v>911</v>
      </c>
      <c r="K12" s="2" t="s">
        <v>52</v>
      </c>
      <c r="L12" s="2" t="s">
        <v>52</v>
      </c>
      <c r="M12" s="2" t="s">
        <v>911</v>
      </c>
      <c r="N12" s="2" t="s">
        <v>52</v>
      </c>
    </row>
    <row r="13" spans="1:14" ht="30" customHeight="1" x14ac:dyDescent="0.3">
      <c r="A13" s="8" t="s">
        <v>97</v>
      </c>
      <c r="B13" s="8" t="s">
        <v>96</v>
      </c>
      <c r="C13" s="8" t="s">
        <v>52</v>
      </c>
      <c r="D13" s="8" t="s">
        <v>69</v>
      </c>
      <c r="E13" s="13">
        <f>일위대가!F125</f>
        <v>7190</v>
      </c>
      <c r="F13" s="13">
        <f>일위대가!H125</f>
        <v>76460</v>
      </c>
      <c r="G13" s="13">
        <f>일위대가!J125</f>
        <v>1529</v>
      </c>
      <c r="H13" s="13">
        <f t="shared" si="0"/>
        <v>85179</v>
      </c>
      <c r="I13" s="8" t="s">
        <v>919</v>
      </c>
      <c r="J13" s="8" t="s">
        <v>920</v>
      </c>
      <c r="K13" s="2" t="s">
        <v>52</v>
      </c>
      <c r="L13" s="2" t="s">
        <v>52</v>
      </c>
      <c r="M13" s="2" t="s">
        <v>920</v>
      </c>
      <c r="N13" s="2" t="s">
        <v>52</v>
      </c>
    </row>
    <row r="14" spans="1:14" ht="30" customHeight="1" x14ac:dyDescent="0.3">
      <c r="A14" s="8" t="s">
        <v>102</v>
      </c>
      <c r="B14" s="8" t="s">
        <v>99</v>
      </c>
      <c r="C14" s="8" t="s">
        <v>100</v>
      </c>
      <c r="D14" s="8" t="s">
        <v>101</v>
      </c>
      <c r="E14" s="13">
        <f>일위대가!F138</f>
        <v>12912</v>
      </c>
      <c r="F14" s="13">
        <f>일위대가!H138</f>
        <v>78672</v>
      </c>
      <c r="G14" s="13">
        <f>일위대가!J138</f>
        <v>0</v>
      </c>
      <c r="H14" s="13">
        <f t="shared" si="0"/>
        <v>91584</v>
      </c>
      <c r="I14" s="8" t="s">
        <v>930</v>
      </c>
      <c r="J14" s="8" t="s">
        <v>931</v>
      </c>
      <c r="K14" s="2" t="s">
        <v>52</v>
      </c>
      <c r="L14" s="2" t="s">
        <v>52</v>
      </c>
      <c r="M14" s="2" t="s">
        <v>931</v>
      </c>
      <c r="N14" s="2" t="s">
        <v>52</v>
      </c>
    </row>
    <row r="15" spans="1:14" ht="30" customHeight="1" x14ac:dyDescent="0.3">
      <c r="A15" s="8" t="s">
        <v>105</v>
      </c>
      <c r="B15" s="8" t="s">
        <v>99</v>
      </c>
      <c r="C15" s="8" t="s">
        <v>104</v>
      </c>
      <c r="D15" s="8" t="s">
        <v>101</v>
      </c>
      <c r="E15" s="13">
        <f>일위대가!F152</f>
        <v>20066</v>
      </c>
      <c r="F15" s="13">
        <f>일위대가!H152</f>
        <v>130469</v>
      </c>
      <c r="G15" s="13">
        <f>일위대가!J152</f>
        <v>0</v>
      </c>
      <c r="H15" s="13">
        <f t="shared" si="0"/>
        <v>150535</v>
      </c>
      <c r="I15" s="8" t="s">
        <v>966</v>
      </c>
      <c r="J15" s="8" t="s">
        <v>931</v>
      </c>
      <c r="K15" s="2" t="s">
        <v>52</v>
      </c>
      <c r="L15" s="2" t="s">
        <v>52</v>
      </c>
      <c r="M15" s="2" t="s">
        <v>931</v>
      </c>
      <c r="N15" s="2" t="s">
        <v>52</v>
      </c>
    </row>
    <row r="16" spans="1:14" ht="30" customHeight="1" x14ac:dyDescent="0.3">
      <c r="A16" s="8" t="s">
        <v>109</v>
      </c>
      <c r="B16" s="8" t="s">
        <v>107</v>
      </c>
      <c r="C16" s="8" t="s">
        <v>108</v>
      </c>
      <c r="D16" s="8" t="s">
        <v>69</v>
      </c>
      <c r="E16" s="13">
        <f>일위대가!F156</f>
        <v>0</v>
      </c>
      <c r="F16" s="13">
        <f>일위대가!H156</f>
        <v>555</v>
      </c>
      <c r="G16" s="13">
        <f>일위대가!J156</f>
        <v>0</v>
      </c>
      <c r="H16" s="13">
        <f t="shared" si="0"/>
        <v>555</v>
      </c>
      <c r="I16" s="8" t="s">
        <v>983</v>
      </c>
      <c r="J16" s="8" t="s">
        <v>984</v>
      </c>
      <c r="K16" s="2" t="s">
        <v>52</v>
      </c>
      <c r="L16" s="2" t="s">
        <v>52</v>
      </c>
      <c r="M16" s="2" t="s">
        <v>984</v>
      </c>
      <c r="N16" s="2" t="s">
        <v>52</v>
      </c>
    </row>
    <row r="17" spans="1:14" ht="30" customHeight="1" x14ac:dyDescent="0.3">
      <c r="A17" s="8" t="s">
        <v>113</v>
      </c>
      <c r="B17" s="8" t="s">
        <v>111</v>
      </c>
      <c r="C17" s="8" t="s">
        <v>112</v>
      </c>
      <c r="D17" s="8" t="s">
        <v>69</v>
      </c>
      <c r="E17" s="13">
        <f>일위대가!F162</f>
        <v>915</v>
      </c>
      <c r="F17" s="13">
        <f>일위대가!H162</f>
        <v>1389</v>
      </c>
      <c r="G17" s="13">
        <f>일위대가!J162</f>
        <v>0</v>
      </c>
      <c r="H17" s="13">
        <f t="shared" si="0"/>
        <v>2304</v>
      </c>
      <c r="I17" s="8" t="s">
        <v>987</v>
      </c>
      <c r="J17" s="8" t="s">
        <v>984</v>
      </c>
      <c r="K17" s="2" t="s">
        <v>52</v>
      </c>
      <c r="L17" s="2" t="s">
        <v>52</v>
      </c>
      <c r="M17" s="2" t="s">
        <v>984</v>
      </c>
      <c r="N17" s="2" t="s">
        <v>52</v>
      </c>
    </row>
    <row r="18" spans="1:14" ht="30" customHeight="1" x14ac:dyDescent="0.3">
      <c r="A18" s="8" t="s">
        <v>117</v>
      </c>
      <c r="B18" s="8" t="s">
        <v>115</v>
      </c>
      <c r="C18" s="8" t="s">
        <v>116</v>
      </c>
      <c r="D18" s="8" t="s">
        <v>69</v>
      </c>
      <c r="E18" s="13">
        <f>일위대가!F167</f>
        <v>0</v>
      </c>
      <c r="F18" s="13">
        <f>일위대가!H167</f>
        <v>277</v>
      </c>
      <c r="G18" s="13">
        <f>일위대가!J167</f>
        <v>0</v>
      </c>
      <c r="H18" s="13">
        <f t="shared" si="0"/>
        <v>277</v>
      </c>
      <c r="I18" s="8" t="s">
        <v>998</v>
      </c>
      <c r="J18" s="8" t="s">
        <v>984</v>
      </c>
      <c r="K18" s="2" t="s">
        <v>52</v>
      </c>
      <c r="L18" s="2" t="s">
        <v>52</v>
      </c>
      <c r="M18" s="2" t="s">
        <v>984</v>
      </c>
      <c r="N18" s="2" t="s">
        <v>52</v>
      </c>
    </row>
    <row r="19" spans="1:14" ht="30" customHeight="1" x14ac:dyDescent="0.3">
      <c r="A19" s="8" t="s">
        <v>121</v>
      </c>
      <c r="B19" s="8" t="s">
        <v>119</v>
      </c>
      <c r="C19" s="8" t="s">
        <v>120</v>
      </c>
      <c r="D19" s="8" t="s">
        <v>69</v>
      </c>
      <c r="E19" s="13">
        <f>일위대가!F171</f>
        <v>0</v>
      </c>
      <c r="F19" s="13">
        <f>일위대가!H171</f>
        <v>20848</v>
      </c>
      <c r="G19" s="13">
        <f>일위대가!J171</f>
        <v>0</v>
      </c>
      <c r="H19" s="13">
        <f t="shared" si="0"/>
        <v>20848</v>
      </c>
      <c r="I19" s="8" t="s">
        <v>1005</v>
      </c>
      <c r="J19" s="8" t="s">
        <v>1006</v>
      </c>
      <c r="K19" s="2" t="s">
        <v>52</v>
      </c>
      <c r="L19" s="2" t="s">
        <v>52</v>
      </c>
      <c r="M19" s="2" t="s">
        <v>1006</v>
      </c>
      <c r="N19" s="2" t="s">
        <v>52</v>
      </c>
    </row>
    <row r="20" spans="1:14" ht="30" customHeight="1" x14ac:dyDescent="0.3">
      <c r="A20" s="8" t="s">
        <v>124</v>
      </c>
      <c r="B20" s="8" t="s">
        <v>123</v>
      </c>
      <c r="C20" s="8" t="s">
        <v>52</v>
      </c>
      <c r="D20" s="8" t="s">
        <v>69</v>
      </c>
      <c r="E20" s="13">
        <f>일위대가!F176</f>
        <v>0</v>
      </c>
      <c r="F20" s="13">
        <f>일위대가!H176</f>
        <v>3703</v>
      </c>
      <c r="G20" s="13">
        <f>일위대가!J176</f>
        <v>0</v>
      </c>
      <c r="H20" s="13">
        <f t="shared" si="0"/>
        <v>3703</v>
      </c>
      <c r="I20" s="8" t="s">
        <v>1009</v>
      </c>
      <c r="J20" s="8" t="s">
        <v>52</v>
      </c>
      <c r="K20" s="2" t="s">
        <v>52</v>
      </c>
      <c r="L20" s="2" t="s">
        <v>52</v>
      </c>
      <c r="M20" s="2" t="s">
        <v>52</v>
      </c>
      <c r="N20" s="2" t="s">
        <v>52</v>
      </c>
    </row>
    <row r="21" spans="1:14" ht="30" customHeight="1" x14ac:dyDescent="0.3">
      <c r="A21" s="8" t="s">
        <v>141</v>
      </c>
      <c r="B21" s="8" t="s">
        <v>139</v>
      </c>
      <c r="C21" s="8" t="s">
        <v>140</v>
      </c>
      <c r="D21" s="8" t="s">
        <v>133</v>
      </c>
      <c r="E21" s="13">
        <f>일위대가!F181</f>
        <v>1167</v>
      </c>
      <c r="F21" s="13">
        <f>일위대가!H181</f>
        <v>13561</v>
      </c>
      <c r="G21" s="13">
        <f>일위대가!J181</f>
        <v>3217</v>
      </c>
      <c r="H21" s="13">
        <f t="shared" si="0"/>
        <v>17945</v>
      </c>
      <c r="I21" s="8" t="s">
        <v>1018</v>
      </c>
      <c r="J21" s="8" t="s">
        <v>1019</v>
      </c>
      <c r="K21" s="2" t="s">
        <v>52</v>
      </c>
      <c r="L21" s="2" t="s">
        <v>52</v>
      </c>
      <c r="M21" s="2" t="s">
        <v>1019</v>
      </c>
      <c r="N21" s="2" t="s">
        <v>52</v>
      </c>
    </row>
    <row r="22" spans="1:14" ht="30" customHeight="1" x14ac:dyDescent="0.3">
      <c r="A22" s="8" t="s">
        <v>147</v>
      </c>
      <c r="B22" s="8" t="s">
        <v>139</v>
      </c>
      <c r="C22" s="8" t="s">
        <v>146</v>
      </c>
      <c r="D22" s="8" t="s">
        <v>133</v>
      </c>
      <c r="E22" s="13">
        <f>일위대가!F186</f>
        <v>910</v>
      </c>
      <c r="F22" s="13">
        <f>일위대가!H186</f>
        <v>14737</v>
      </c>
      <c r="G22" s="13">
        <f>일위대가!J186</f>
        <v>2508</v>
      </c>
      <c r="H22" s="13">
        <f t="shared" si="0"/>
        <v>18155</v>
      </c>
      <c r="I22" s="8" t="s">
        <v>1029</v>
      </c>
      <c r="J22" s="8" t="s">
        <v>1019</v>
      </c>
      <c r="K22" s="2" t="s">
        <v>52</v>
      </c>
      <c r="L22" s="2" t="s">
        <v>52</v>
      </c>
      <c r="M22" s="2" t="s">
        <v>1019</v>
      </c>
      <c r="N22" s="2" t="s">
        <v>52</v>
      </c>
    </row>
    <row r="23" spans="1:14" ht="30" customHeight="1" x14ac:dyDescent="0.3">
      <c r="A23" s="8" t="s">
        <v>168</v>
      </c>
      <c r="B23" s="8" t="s">
        <v>166</v>
      </c>
      <c r="C23" s="8" t="s">
        <v>167</v>
      </c>
      <c r="D23" s="8" t="s">
        <v>151</v>
      </c>
      <c r="E23" s="13">
        <f>일위대가!F195</f>
        <v>7930</v>
      </c>
      <c r="F23" s="13">
        <f>일위대가!H195</f>
        <v>861206</v>
      </c>
      <c r="G23" s="13">
        <f>일위대가!J195</f>
        <v>6842</v>
      </c>
      <c r="H23" s="13">
        <f t="shared" si="0"/>
        <v>875978</v>
      </c>
      <c r="I23" s="8" t="s">
        <v>1035</v>
      </c>
      <c r="J23" s="8" t="s">
        <v>1036</v>
      </c>
      <c r="K23" s="2" t="s">
        <v>52</v>
      </c>
      <c r="L23" s="2" t="s">
        <v>52</v>
      </c>
      <c r="M23" s="2" t="s">
        <v>1036</v>
      </c>
      <c r="N23" s="2" t="s">
        <v>52</v>
      </c>
    </row>
    <row r="24" spans="1:14" ht="30" customHeight="1" x14ac:dyDescent="0.3">
      <c r="A24" s="8" t="s">
        <v>177</v>
      </c>
      <c r="B24" s="8" t="s">
        <v>175</v>
      </c>
      <c r="C24" s="8" t="s">
        <v>176</v>
      </c>
      <c r="D24" s="8" t="s">
        <v>69</v>
      </c>
      <c r="E24" s="13">
        <f>일위대가!F200</f>
        <v>10376</v>
      </c>
      <c r="F24" s="13">
        <f>일위대가!H200</f>
        <v>40888</v>
      </c>
      <c r="G24" s="13">
        <f>일위대가!J200</f>
        <v>408</v>
      </c>
      <c r="H24" s="13">
        <f t="shared" si="0"/>
        <v>51672</v>
      </c>
      <c r="I24" s="8" t="s">
        <v>1048</v>
      </c>
      <c r="J24" s="8" t="s">
        <v>1049</v>
      </c>
      <c r="K24" s="2" t="s">
        <v>52</v>
      </c>
      <c r="L24" s="2" t="s">
        <v>52</v>
      </c>
      <c r="M24" s="2" t="s">
        <v>1049</v>
      </c>
      <c r="N24" s="2" t="s">
        <v>52</v>
      </c>
    </row>
    <row r="25" spans="1:14" ht="30" customHeight="1" x14ac:dyDescent="0.3">
      <c r="A25" s="8" t="s">
        <v>180</v>
      </c>
      <c r="B25" s="8" t="s">
        <v>175</v>
      </c>
      <c r="C25" s="8" t="s">
        <v>179</v>
      </c>
      <c r="D25" s="8" t="s">
        <v>69</v>
      </c>
      <c r="E25" s="13">
        <f>일위대가!F205</f>
        <v>8983</v>
      </c>
      <c r="F25" s="13">
        <f>일위대가!H205</f>
        <v>28458</v>
      </c>
      <c r="G25" s="13">
        <f>일위대가!J205</f>
        <v>284</v>
      </c>
      <c r="H25" s="13">
        <f t="shared" si="0"/>
        <v>37725</v>
      </c>
      <c r="I25" s="8" t="s">
        <v>1058</v>
      </c>
      <c r="J25" s="8" t="s">
        <v>1049</v>
      </c>
      <c r="K25" s="2" t="s">
        <v>52</v>
      </c>
      <c r="L25" s="2" t="s">
        <v>52</v>
      </c>
      <c r="M25" s="2" t="s">
        <v>1049</v>
      </c>
      <c r="N25" s="2" t="s">
        <v>52</v>
      </c>
    </row>
    <row r="26" spans="1:14" ht="30" customHeight="1" x14ac:dyDescent="0.3">
      <c r="A26" s="8" t="s">
        <v>183</v>
      </c>
      <c r="B26" s="8" t="s">
        <v>175</v>
      </c>
      <c r="C26" s="8" t="s">
        <v>182</v>
      </c>
      <c r="D26" s="8" t="s">
        <v>69</v>
      </c>
      <c r="E26" s="13">
        <f>일위대가!F210</f>
        <v>10376</v>
      </c>
      <c r="F26" s="13">
        <f>일위대가!H210</f>
        <v>49066</v>
      </c>
      <c r="G26" s="13">
        <f>일위대가!J210</f>
        <v>408</v>
      </c>
      <c r="H26" s="13">
        <f t="shared" si="0"/>
        <v>59850</v>
      </c>
      <c r="I26" s="8" t="s">
        <v>1065</v>
      </c>
      <c r="J26" s="8" t="s">
        <v>1049</v>
      </c>
      <c r="K26" s="2" t="s">
        <v>52</v>
      </c>
      <c r="L26" s="2" t="s">
        <v>52</v>
      </c>
      <c r="M26" s="2" t="s">
        <v>1049</v>
      </c>
      <c r="N26" s="2" t="s">
        <v>52</v>
      </c>
    </row>
    <row r="27" spans="1:14" ht="30" customHeight="1" x14ac:dyDescent="0.3">
      <c r="A27" s="8" t="s">
        <v>186</v>
      </c>
      <c r="B27" s="8" t="s">
        <v>175</v>
      </c>
      <c r="C27" s="8" t="s">
        <v>185</v>
      </c>
      <c r="D27" s="8" t="s">
        <v>69</v>
      </c>
      <c r="E27" s="13">
        <f>일위대가!F217</f>
        <v>18608</v>
      </c>
      <c r="F27" s="13">
        <f>일위대가!H217</f>
        <v>96701</v>
      </c>
      <c r="G27" s="13">
        <f>일위대가!J217</f>
        <v>0</v>
      </c>
      <c r="H27" s="13">
        <f t="shared" si="0"/>
        <v>115309</v>
      </c>
      <c r="I27" s="8" t="s">
        <v>1071</v>
      </c>
      <c r="J27" s="8" t="s">
        <v>1072</v>
      </c>
      <c r="K27" s="2" t="s">
        <v>52</v>
      </c>
      <c r="L27" s="2" t="s">
        <v>52</v>
      </c>
      <c r="M27" s="2" t="s">
        <v>1072</v>
      </c>
      <c r="N27" s="2" t="s">
        <v>52</v>
      </c>
    </row>
    <row r="28" spans="1:14" ht="30" customHeight="1" x14ac:dyDescent="0.3">
      <c r="A28" s="8" t="s">
        <v>190</v>
      </c>
      <c r="B28" s="8" t="s">
        <v>188</v>
      </c>
      <c r="C28" s="8" t="s">
        <v>189</v>
      </c>
      <c r="D28" s="8" t="s">
        <v>69</v>
      </c>
      <c r="E28" s="13">
        <f>일위대가!F222</f>
        <v>2624</v>
      </c>
      <c r="F28" s="13">
        <f>일위대가!H222</f>
        <v>26250</v>
      </c>
      <c r="G28" s="13">
        <f>일위대가!J222</f>
        <v>787</v>
      </c>
      <c r="H28" s="13">
        <f t="shared" si="0"/>
        <v>29661</v>
      </c>
      <c r="I28" s="8" t="s">
        <v>1087</v>
      </c>
      <c r="J28" s="8" t="s">
        <v>1088</v>
      </c>
      <c r="K28" s="2" t="s">
        <v>52</v>
      </c>
      <c r="L28" s="2" t="s">
        <v>52</v>
      </c>
      <c r="M28" s="2" t="s">
        <v>1088</v>
      </c>
      <c r="N28" s="2" t="s">
        <v>52</v>
      </c>
    </row>
    <row r="29" spans="1:14" ht="30" customHeight="1" x14ac:dyDescent="0.3">
      <c r="A29" s="8" t="s">
        <v>194</v>
      </c>
      <c r="B29" s="8" t="s">
        <v>192</v>
      </c>
      <c r="C29" s="8" t="s">
        <v>193</v>
      </c>
      <c r="D29" s="8" t="s">
        <v>69</v>
      </c>
      <c r="E29" s="13">
        <f>일위대가!F235</f>
        <v>15600</v>
      </c>
      <c r="F29" s="13">
        <f>일위대가!H235</f>
        <v>30735</v>
      </c>
      <c r="G29" s="13">
        <f>일위대가!J235</f>
        <v>0</v>
      </c>
      <c r="H29" s="13">
        <f t="shared" si="0"/>
        <v>46335</v>
      </c>
      <c r="I29" s="8" t="s">
        <v>1096</v>
      </c>
      <c r="J29" s="8" t="s">
        <v>52</v>
      </c>
      <c r="K29" s="2" t="s">
        <v>52</v>
      </c>
      <c r="L29" s="2" t="s">
        <v>52</v>
      </c>
      <c r="M29" s="2" t="s">
        <v>52</v>
      </c>
      <c r="N29" s="2" t="s">
        <v>52</v>
      </c>
    </row>
    <row r="30" spans="1:14" ht="30" customHeight="1" x14ac:dyDescent="0.3">
      <c r="A30" s="8" t="s">
        <v>204</v>
      </c>
      <c r="B30" s="8" t="s">
        <v>202</v>
      </c>
      <c r="C30" s="8" t="s">
        <v>203</v>
      </c>
      <c r="D30" s="8" t="s">
        <v>58</v>
      </c>
      <c r="E30" s="13">
        <f>일위대가!F244</f>
        <v>3024</v>
      </c>
      <c r="F30" s="13">
        <f>일위대가!H244</f>
        <v>41479</v>
      </c>
      <c r="G30" s="13">
        <f>일위대가!J244</f>
        <v>1244</v>
      </c>
      <c r="H30" s="13">
        <f t="shared" si="0"/>
        <v>45747</v>
      </c>
      <c r="I30" s="8" t="s">
        <v>1127</v>
      </c>
      <c r="J30" s="8" t="s">
        <v>1128</v>
      </c>
      <c r="K30" s="2" t="s">
        <v>52</v>
      </c>
      <c r="L30" s="2" t="s">
        <v>52</v>
      </c>
      <c r="M30" s="2" t="s">
        <v>1128</v>
      </c>
      <c r="N30" s="2" t="s">
        <v>52</v>
      </c>
    </row>
    <row r="31" spans="1:14" ht="30" customHeight="1" x14ac:dyDescent="0.3">
      <c r="A31" s="8" t="s">
        <v>208</v>
      </c>
      <c r="B31" s="8" t="s">
        <v>206</v>
      </c>
      <c r="C31" s="8" t="s">
        <v>207</v>
      </c>
      <c r="D31" s="8" t="s">
        <v>133</v>
      </c>
      <c r="E31" s="13">
        <f>일위대가!F249</f>
        <v>658</v>
      </c>
      <c r="F31" s="13">
        <f>일위대가!H249</f>
        <v>5445</v>
      </c>
      <c r="G31" s="13">
        <f>일위대가!J249</f>
        <v>1005</v>
      </c>
      <c r="H31" s="13">
        <f t="shared" si="0"/>
        <v>7108</v>
      </c>
      <c r="I31" s="8" t="s">
        <v>1143</v>
      </c>
      <c r="J31" s="8" t="s">
        <v>1144</v>
      </c>
      <c r="K31" s="2" t="s">
        <v>52</v>
      </c>
      <c r="L31" s="2" t="s">
        <v>52</v>
      </c>
      <c r="M31" s="2" t="s">
        <v>1144</v>
      </c>
      <c r="N31" s="2" t="s">
        <v>52</v>
      </c>
    </row>
    <row r="32" spans="1:14" ht="30" customHeight="1" x14ac:dyDescent="0.3">
      <c r="A32" s="8" t="s">
        <v>212</v>
      </c>
      <c r="B32" s="8" t="s">
        <v>210</v>
      </c>
      <c r="C32" s="8" t="s">
        <v>211</v>
      </c>
      <c r="D32" s="8" t="s">
        <v>69</v>
      </c>
      <c r="E32" s="13">
        <f>일위대가!F254</f>
        <v>361</v>
      </c>
      <c r="F32" s="13">
        <f>일위대가!H254</f>
        <v>1172</v>
      </c>
      <c r="G32" s="13">
        <f>일위대가!J254</f>
        <v>0</v>
      </c>
      <c r="H32" s="13">
        <f t="shared" si="0"/>
        <v>1533</v>
      </c>
      <c r="I32" s="8" t="s">
        <v>1151</v>
      </c>
      <c r="J32" s="8" t="s">
        <v>1152</v>
      </c>
      <c r="K32" s="2" t="s">
        <v>52</v>
      </c>
      <c r="L32" s="2" t="s">
        <v>52</v>
      </c>
      <c r="M32" s="2" t="s">
        <v>1152</v>
      </c>
      <c r="N32" s="2" t="s">
        <v>52</v>
      </c>
    </row>
    <row r="33" spans="1:14" ht="30" customHeight="1" x14ac:dyDescent="0.3">
      <c r="A33" s="8" t="s">
        <v>223</v>
      </c>
      <c r="B33" s="8" t="s">
        <v>221</v>
      </c>
      <c r="C33" s="8" t="s">
        <v>222</v>
      </c>
      <c r="D33" s="8" t="s">
        <v>69</v>
      </c>
      <c r="E33" s="13">
        <f>일위대가!F262</f>
        <v>0</v>
      </c>
      <c r="F33" s="13">
        <f>일위대가!H262</f>
        <v>38167</v>
      </c>
      <c r="G33" s="13">
        <f>일위대가!J262</f>
        <v>728</v>
      </c>
      <c r="H33" s="13">
        <f t="shared" si="0"/>
        <v>38895</v>
      </c>
      <c r="I33" s="8" t="s">
        <v>1161</v>
      </c>
      <c r="J33" s="8" t="s">
        <v>1162</v>
      </c>
      <c r="K33" s="2" t="s">
        <v>52</v>
      </c>
      <c r="L33" s="2" t="s">
        <v>52</v>
      </c>
      <c r="M33" s="2" t="s">
        <v>1162</v>
      </c>
      <c r="N33" s="2" t="s">
        <v>52</v>
      </c>
    </row>
    <row r="34" spans="1:14" ht="30" customHeight="1" x14ac:dyDescent="0.3">
      <c r="A34" s="8" t="s">
        <v>231</v>
      </c>
      <c r="B34" s="8" t="s">
        <v>229</v>
      </c>
      <c r="C34" s="8" t="s">
        <v>230</v>
      </c>
      <c r="D34" s="8" t="s">
        <v>69</v>
      </c>
      <c r="E34" s="13">
        <f>일위대가!F269</f>
        <v>0</v>
      </c>
      <c r="F34" s="13">
        <f>일위대가!H269</f>
        <v>47827</v>
      </c>
      <c r="G34" s="13">
        <f>일위대가!J269</f>
        <v>938</v>
      </c>
      <c r="H34" s="13">
        <f t="shared" si="0"/>
        <v>48765</v>
      </c>
      <c r="I34" s="8" t="s">
        <v>1177</v>
      </c>
      <c r="J34" s="8" t="s">
        <v>1178</v>
      </c>
      <c r="K34" s="2" t="s">
        <v>52</v>
      </c>
      <c r="L34" s="2" t="s">
        <v>52</v>
      </c>
      <c r="M34" s="2" t="s">
        <v>1178</v>
      </c>
      <c r="N34" s="2" t="s">
        <v>52</v>
      </c>
    </row>
    <row r="35" spans="1:14" ht="30" customHeight="1" x14ac:dyDescent="0.3">
      <c r="A35" s="8" t="s">
        <v>237</v>
      </c>
      <c r="B35" s="8" t="s">
        <v>235</v>
      </c>
      <c r="C35" s="8" t="s">
        <v>236</v>
      </c>
      <c r="D35" s="8" t="s">
        <v>69</v>
      </c>
      <c r="E35" s="13">
        <f>일위대가!F275</f>
        <v>56991</v>
      </c>
      <c r="F35" s="13">
        <f>일위대가!H275</f>
        <v>93596</v>
      </c>
      <c r="G35" s="13">
        <f>일위대가!J275</f>
        <v>871</v>
      </c>
      <c r="H35" s="13">
        <f t="shared" si="0"/>
        <v>151458</v>
      </c>
      <c r="I35" s="8" t="s">
        <v>1184</v>
      </c>
      <c r="J35" s="8" t="s">
        <v>1185</v>
      </c>
      <c r="K35" s="2" t="s">
        <v>52</v>
      </c>
      <c r="L35" s="2" t="s">
        <v>52</v>
      </c>
      <c r="M35" s="2" t="s">
        <v>1185</v>
      </c>
      <c r="N35" s="2" t="s">
        <v>52</v>
      </c>
    </row>
    <row r="36" spans="1:14" ht="30" customHeight="1" x14ac:dyDescent="0.3">
      <c r="A36" s="8" t="s">
        <v>240</v>
      </c>
      <c r="B36" s="8" t="s">
        <v>235</v>
      </c>
      <c r="C36" s="8" t="s">
        <v>239</v>
      </c>
      <c r="D36" s="8" t="s">
        <v>69</v>
      </c>
      <c r="E36" s="13">
        <f>일위대가!F281</f>
        <v>56991</v>
      </c>
      <c r="F36" s="13">
        <f>일위대가!H281</f>
        <v>90844</v>
      </c>
      <c r="G36" s="13">
        <f>일위대가!J281</f>
        <v>871</v>
      </c>
      <c r="H36" s="13">
        <f t="shared" si="0"/>
        <v>148706</v>
      </c>
      <c r="I36" s="8" t="s">
        <v>1198</v>
      </c>
      <c r="J36" s="8" t="s">
        <v>1185</v>
      </c>
      <c r="K36" s="2" t="s">
        <v>52</v>
      </c>
      <c r="L36" s="2" t="s">
        <v>52</v>
      </c>
      <c r="M36" s="2" t="s">
        <v>1185</v>
      </c>
      <c r="N36" s="2" t="s">
        <v>52</v>
      </c>
    </row>
    <row r="37" spans="1:14" ht="30" customHeight="1" x14ac:dyDescent="0.3">
      <c r="A37" s="8" t="s">
        <v>243</v>
      </c>
      <c r="B37" s="8" t="s">
        <v>235</v>
      </c>
      <c r="C37" s="8" t="s">
        <v>242</v>
      </c>
      <c r="D37" s="8" t="s">
        <v>69</v>
      </c>
      <c r="E37" s="13">
        <f>일위대가!F287</f>
        <v>56991</v>
      </c>
      <c r="F37" s="13">
        <f>일위대가!H287</f>
        <v>89009</v>
      </c>
      <c r="G37" s="13">
        <f>일위대가!J287</f>
        <v>871</v>
      </c>
      <c r="H37" s="13">
        <f t="shared" si="0"/>
        <v>146871</v>
      </c>
      <c r="I37" s="8" t="s">
        <v>1203</v>
      </c>
      <c r="J37" s="8" t="s">
        <v>1185</v>
      </c>
      <c r="K37" s="2" t="s">
        <v>52</v>
      </c>
      <c r="L37" s="2" t="s">
        <v>52</v>
      </c>
      <c r="M37" s="2" t="s">
        <v>1185</v>
      </c>
      <c r="N37" s="2" t="s">
        <v>52</v>
      </c>
    </row>
    <row r="38" spans="1:14" ht="30" customHeight="1" x14ac:dyDescent="0.3">
      <c r="A38" s="8" t="s">
        <v>246</v>
      </c>
      <c r="B38" s="8" t="s">
        <v>245</v>
      </c>
      <c r="C38" s="8" t="s">
        <v>242</v>
      </c>
      <c r="D38" s="8" t="s">
        <v>69</v>
      </c>
      <c r="E38" s="13">
        <f>일위대가!F293</f>
        <v>56991</v>
      </c>
      <c r="F38" s="13">
        <f>일위대가!H293</f>
        <v>89009</v>
      </c>
      <c r="G38" s="13">
        <f>일위대가!J293</f>
        <v>871</v>
      </c>
      <c r="H38" s="13">
        <f t="shared" si="0"/>
        <v>146871</v>
      </c>
      <c r="I38" s="8" t="s">
        <v>1208</v>
      </c>
      <c r="J38" s="8" t="s">
        <v>1185</v>
      </c>
      <c r="K38" s="2" t="s">
        <v>52</v>
      </c>
      <c r="L38" s="2" t="s">
        <v>52</v>
      </c>
      <c r="M38" s="2" t="s">
        <v>1185</v>
      </c>
      <c r="N38" s="2" t="s">
        <v>52</v>
      </c>
    </row>
    <row r="39" spans="1:14" ht="30" customHeight="1" x14ac:dyDescent="0.3">
      <c r="A39" s="8" t="s">
        <v>248</v>
      </c>
      <c r="B39" s="8" t="s">
        <v>245</v>
      </c>
      <c r="C39" s="8" t="s">
        <v>239</v>
      </c>
      <c r="D39" s="8" t="s">
        <v>69</v>
      </c>
      <c r="E39" s="13">
        <f>일위대가!F299</f>
        <v>56991</v>
      </c>
      <c r="F39" s="13">
        <f>일위대가!H299</f>
        <v>90844</v>
      </c>
      <c r="G39" s="13">
        <f>일위대가!J299</f>
        <v>871</v>
      </c>
      <c r="H39" s="13">
        <f t="shared" si="0"/>
        <v>148706</v>
      </c>
      <c r="I39" s="8" t="s">
        <v>1213</v>
      </c>
      <c r="J39" s="8" t="s">
        <v>1185</v>
      </c>
      <c r="K39" s="2" t="s">
        <v>52</v>
      </c>
      <c r="L39" s="2" t="s">
        <v>52</v>
      </c>
      <c r="M39" s="2" t="s">
        <v>1185</v>
      </c>
      <c r="N39" s="2" t="s">
        <v>52</v>
      </c>
    </row>
    <row r="40" spans="1:14" ht="30" customHeight="1" x14ac:dyDescent="0.3">
      <c r="A40" s="8" t="s">
        <v>252</v>
      </c>
      <c r="B40" s="8" t="s">
        <v>250</v>
      </c>
      <c r="C40" s="8" t="s">
        <v>251</v>
      </c>
      <c r="D40" s="8" t="s">
        <v>69</v>
      </c>
      <c r="E40" s="13">
        <f>일위대가!F305</f>
        <v>52635</v>
      </c>
      <c r="F40" s="13">
        <f>일위대가!H305</f>
        <v>89926</v>
      </c>
      <c r="G40" s="13">
        <f>일위대가!J305</f>
        <v>871</v>
      </c>
      <c r="H40" s="13">
        <f t="shared" si="0"/>
        <v>143432</v>
      </c>
      <c r="I40" s="8" t="s">
        <v>1218</v>
      </c>
      <c r="J40" s="8" t="s">
        <v>1185</v>
      </c>
      <c r="K40" s="2" t="s">
        <v>52</v>
      </c>
      <c r="L40" s="2" t="s">
        <v>52</v>
      </c>
      <c r="M40" s="2" t="s">
        <v>1185</v>
      </c>
      <c r="N40" s="2" t="s">
        <v>52</v>
      </c>
    </row>
    <row r="41" spans="1:14" ht="30" customHeight="1" x14ac:dyDescent="0.3">
      <c r="A41" s="8" t="s">
        <v>255</v>
      </c>
      <c r="B41" s="8" t="s">
        <v>254</v>
      </c>
      <c r="C41" s="8" t="s">
        <v>242</v>
      </c>
      <c r="D41" s="8" t="s">
        <v>69</v>
      </c>
      <c r="E41" s="13">
        <f>일위대가!F311</f>
        <v>56991</v>
      </c>
      <c r="F41" s="13">
        <f>일위대가!H311</f>
        <v>89009</v>
      </c>
      <c r="G41" s="13">
        <f>일위대가!J311</f>
        <v>871</v>
      </c>
      <c r="H41" s="13">
        <f t="shared" si="0"/>
        <v>146871</v>
      </c>
      <c r="I41" s="8" t="s">
        <v>1225</v>
      </c>
      <c r="J41" s="8" t="s">
        <v>1185</v>
      </c>
      <c r="K41" s="2" t="s">
        <v>52</v>
      </c>
      <c r="L41" s="2" t="s">
        <v>52</v>
      </c>
      <c r="M41" s="2" t="s">
        <v>1185</v>
      </c>
      <c r="N41" s="2" t="s">
        <v>52</v>
      </c>
    </row>
    <row r="42" spans="1:14" ht="30" customHeight="1" x14ac:dyDescent="0.3">
      <c r="A42" s="8" t="s">
        <v>257</v>
      </c>
      <c r="B42" s="8" t="s">
        <v>254</v>
      </c>
      <c r="C42" s="8" t="s">
        <v>239</v>
      </c>
      <c r="D42" s="8" t="s">
        <v>69</v>
      </c>
      <c r="E42" s="13">
        <f>일위대가!F317</f>
        <v>56991</v>
      </c>
      <c r="F42" s="13">
        <f>일위대가!H317</f>
        <v>90844</v>
      </c>
      <c r="G42" s="13">
        <f>일위대가!J317</f>
        <v>871</v>
      </c>
      <c r="H42" s="13">
        <f t="shared" si="0"/>
        <v>148706</v>
      </c>
      <c r="I42" s="8" t="s">
        <v>1230</v>
      </c>
      <c r="J42" s="8" t="s">
        <v>1185</v>
      </c>
      <c r="K42" s="2" t="s">
        <v>52</v>
      </c>
      <c r="L42" s="2" t="s">
        <v>52</v>
      </c>
      <c r="M42" s="2" t="s">
        <v>1185</v>
      </c>
      <c r="N42" s="2" t="s">
        <v>52</v>
      </c>
    </row>
    <row r="43" spans="1:14" ht="30" customHeight="1" x14ac:dyDescent="0.3">
      <c r="A43" s="8" t="s">
        <v>260</v>
      </c>
      <c r="B43" s="8" t="s">
        <v>235</v>
      </c>
      <c r="C43" s="8" t="s">
        <v>259</v>
      </c>
      <c r="D43" s="8" t="s">
        <v>69</v>
      </c>
      <c r="E43" s="13">
        <f>일위대가!F323</f>
        <v>56991</v>
      </c>
      <c r="F43" s="13">
        <f>일위대가!H323</f>
        <v>100526</v>
      </c>
      <c r="G43" s="13">
        <f>일위대가!J323</f>
        <v>986</v>
      </c>
      <c r="H43" s="13">
        <f t="shared" si="0"/>
        <v>158503</v>
      </c>
      <c r="I43" s="8" t="s">
        <v>1235</v>
      </c>
      <c r="J43" s="8" t="s">
        <v>1185</v>
      </c>
      <c r="K43" s="2" t="s">
        <v>52</v>
      </c>
      <c r="L43" s="2" t="s">
        <v>52</v>
      </c>
      <c r="M43" s="2" t="s">
        <v>1185</v>
      </c>
      <c r="N43" s="2" t="s">
        <v>52</v>
      </c>
    </row>
    <row r="44" spans="1:14" ht="30" customHeight="1" x14ac:dyDescent="0.3">
      <c r="A44" s="8" t="s">
        <v>263</v>
      </c>
      <c r="B44" s="8" t="s">
        <v>235</v>
      </c>
      <c r="C44" s="8" t="s">
        <v>262</v>
      </c>
      <c r="D44" s="8" t="s">
        <v>69</v>
      </c>
      <c r="E44" s="13">
        <f>일위대가!F329</f>
        <v>56991</v>
      </c>
      <c r="F44" s="13">
        <f>일위대가!H329</f>
        <v>102361</v>
      </c>
      <c r="G44" s="13">
        <f>일위대가!J329</f>
        <v>986</v>
      </c>
      <c r="H44" s="13">
        <f t="shared" si="0"/>
        <v>160338</v>
      </c>
      <c r="I44" s="8" t="s">
        <v>1244</v>
      </c>
      <c r="J44" s="8" t="s">
        <v>1185</v>
      </c>
      <c r="K44" s="2" t="s">
        <v>52</v>
      </c>
      <c r="L44" s="2" t="s">
        <v>52</v>
      </c>
      <c r="M44" s="2" t="s">
        <v>1185</v>
      </c>
      <c r="N44" s="2" t="s">
        <v>52</v>
      </c>
    </row>
    <row r="45" spans="1:14" ht="30" customHeight="1" x14ac:dyDescent="0.3">
      <c r="A45" s="8" t="s">
        <v>266</v>
      </c>
      <c r="B45" s="8" t="s">
        <v>250</v>
      </c>
      <c r="C45" s="8" t="s">
        <v>265</v>
      </c>
      <c r="D45" s="8" t="s">
        <v>69</v>
      </c>
      <c r="E45" s="13">
        <f>일위대가!F335</f>
        <v>52635</v>
      </c>
      <c r="F45" s="13">
        <f>일위대가!H335</f>
        <v>100985</v>
      </c>
      <c r="G45" s="13">
        <f>일위대가!J335</f>
        <v>986</v>
      </c>
      <c r="H45" s="13">
        <f t="shared" si="0"/>
        <v>154606</v>
      </c>
      <c r="I45" s="8" t="s">
        <v>1249</v>
      </c>
      <c r="J45" s="8" t="s">
        <v>1185</v>
      </c>
      <c r="K45" s="2" t="s">
        <v>52</v>
      </c>
      <c r="L45" s="2" t="s">
        <v>52</v>
      </c>
      <c r="M45" s="2" t="s">
        <v>1185</v>
      </c>
      <c r="N45" s="2" t="s">
        <v>52</v>
      </c>
    </row>
    <row r="46" spans="1:14" ht="30" customHeight="1" x14ac:dyDescent="0.3">
      <c r="A46" s="8" t="s">
        <v>270</v>
      </c>
      <c r="B46" s="8" t="s">
        <v>268</v>
      </c>
      <c r="C46" s="8" t="s">
        <v>269</v>
      </c>
      <c r="D46" s="8" t="s">
        <v>69</v>
      </c>
      <c r="E46" s="13">
        <f>일위대가!F340</f>
        <v>56991</v>
      </c>
      <c r="F46" s="13">
        <f>일위대가!H340</f>
        <v>100082</v>
      </c>
      <c r="G46" s="13">
        <f>일위대가!J340</f>
        <v>3002</v>
      </c>
      <c r="H46" s="13">
        <f t="shared" si="0"/>
        <v>160075</v>
      </c>
      <c r="I46" s="8" t="s">
        <v>1254</v>
      </c>
      <c r="J46" s="8" t="s">
        <v>1255</v>
      </c>
      <c r="K46" s="2" t="s">
        <v>52</v>
      </c>
      <c r="L46" s="2" t="s">
        <v>52</v>
      </c>
      <c r="M46" s="2" t="s">
        <v>1255</v>
      </c>
      <c r="N46" s="2" t="s">
        <v>52</v>
      </c>
    </row>
    <row r="47" spans="1:14" ht="30" customHeight="1" x14ac:dyDescent="0.3">
      <c r="A47" s="8" t="s">
        <v>273</v>
      </c>
      <c r="B47" s="8" t="s">
        <v>272</v>
      </c>
      <c r="C47" s="8" t="s">
        <v>269</v>
      </c>
      <c r="D47" s="8" t="s">
        <v>69</v>
      </c>
      <c r="E47" s="13">
        <f>일위대가!F345</f>
        <v>56991</v>
      </c>
      <c r="F47" s="13">
        <f>일위대가!H345</f>
        <v>100082</v>
      </c>
      <c r="G47" s="13">
        <f>일위대가!J345</f>
        <v>3002</v>
      </c>
      <c r="H47" s="13">
        <f t="shared" si="0"/>
        <v>160075</v>
      </c>
      <c r="I47" s="8" t="s">
        <v>1262</v>
      </c>
      <c r="J47" s="8" t="s">
        <v>1255</v>
      </c>
      <c r="K47" s="2" t="s">
        <v>52</v>
      </c>
      <c r="L47" s="2" t="s">
        <v>52</v>
      </c>
      <c r="M47" s="2" t="s">
        <v>1255</v>
      </c>
      <c r="N47" s="2" t="s">
        <v>52</v>
      </c>
    </row>
    <row r="48" spans="1:14" ht="30" customHeight="1" x14ac:dyDescent="0.3">
      <c r="A48" s="8" t="s">
        <v>275</v>
      </c>
      <c r="B48" s="8" t="s">
        <v>235</v>
      </c>
      <c r="C48" s="8" t="s">
        <v>274</v>
      </c>
      <c r="D48" s="8" t="s">
        <v>58</v>
      </c>
      <c r="E48" s="13">
        <f>일위대가!F351</f>
        <v>10258</v>
      </c>
      <c r="F48" s="13">
        <f>일위대가!H351</f>
        <v>13488</v>
      </c>
      <c r="G48" s="13">
        <f>일위대가!J351</f>
        <v>130</v>
      </c>
      <c r="H48" s="13">
        <f t="shared" si="0"/>
        <v>23876</v>
      </c>
      <c r="I48" s="8" t="s">
        <v>1266</v>
      </c>
      <c r="J48" s="8" t="s">
        <v>1185</v>
      </c>
      <c r="K48" s="2" t="s">
        <v>52</v>
      </c>
      <c r="L48" s="2" t="s">
        <v>52</v>
      </c>
      <c r="M48" s="2" t="s">
        <v>1185</v>
      </c>
      <c r="N48" s="2" t="s">
        <v>52</v>
      </c>
    </row>
    <row r="49" spans="1:14" ht="30" customHeight="1" x14ac:dyDescent="0.3">
      <c r="A49" s="8" t="s">
        <v>278</v>
      </c>
      <c r="B49" s="8" t="s">
        <v>235</v>
      </c>
      <c r="C49" s="8" t="s">
        <v>277</v>
      </c>
      <c r="D49" s="8" t="s">
        <v>58</v>
      </c>
      <c r="E49" s="13">
        <f>일위대가!F357</f>
        <v>0</v>
      </c>
      <c r="F49" s="13">
        <f>일위대가!H357</f>
        <v>30686</v>
      </c>
      <c r="G49" s="13">
        <f>일위대가!J357</f>
        <v>610</v>
      </c>
      <c r="H49" s="13">
        <f t="shared" si="0"/>
        <v>31296</v>
      </c>
      <c r="I49" s="8" t="s">
        <v>1271</v>
      </c>
      <c r="J49" s="8" t="s">
        <v>1272</v>
      </c>
      <c r="K49" s="2" t="s">
        <v>52</v>
      </c>
      <c r="L49" s="2" t="s">
        <v>52</v>
      </c>
      <c r="M49" s="2" t="s">
        <v>1272</v>
      </c>
      <c r="N49" s="2" t="s">
        <v>52</v>
      </c>
    </row>
    <row r="50" spans="1:14" ht="30" customHeight="1" x14ac:dyDescent="0.3">
      <c r="A50" s="8" t="s">
        <v>281</v>
      </c>
      <c r="B50" s="8" t="s">
        <v>279</v>
      </c>
      <c r="C50" s="8" t="s">
        <v>280</v>
      </c>
      <c r="D50" s="8" t="s">
        <v>58</v>
      </c>
      <c r="E50" s="13">
        <f>일위대가!F363</f>
        <v>0</v>
      </c>
      <c r="F50" s="13">
        <f>일위대가!H363</f>
        <v>33952</v>
      </c>
      <c r="G50" s="13">
        <f>일위대가!J363</f>
        <v>330</v>
      </c>
      <c r="H50" s="13">
        <f t="shared" si="0"/>
        <v>34282</v>
      </c>
      <c r="I50" s="8" t="s">
        <v>1282</v>
      </c>
      <c r="J50" s="8" t="s">
        <v>1185</v>
      </c>
      <c r="K50" s="2" t="s">
        <v>52</v>
      </c>
      <c r="L50" s="2" t="s">
        <v>52</v>
      </c>
      <c r="M50" s="2" t="s">
        <v>1185</v>
      </c>
      <c r="N50" s="2" t="s">
        <v>52</v>
      </c>
    </row>
    <row r="51" spans="1:14" ht="30" customHeight="1" x14ac:dyDescent="0.3">
      <c r="A51" s="8" t="s">
        <v>284</v>
      </c>
      <c r="B51" s="8" t="s">
        <v>283</v>
      </c>
      <c r="C51" s="8" t="s">
        <v>52</v>
      </c>
      <c r="D51" s="8" t="s">
        <v>64</v>
      </c>
      <c r="E51" s="13">
        <f>일위대가!F367</f>
        <v>83333</v>
      </c>
      <c r="F51" s="13">
        <f>일위대가!H367</f>
        <v>0</v>
      </c>
      <c r="G51" s="13">
        <f>일위대가!J367</f>
        <v>0</v>
      </c>
      <c r="H51" s="13">
        <f t="shared" si="0"/>
        <v>83333</v>
      </c>
      <c r="I51" s="8" t="s">
        <v>1289</v>
      </c>
      <c r="J51" s="8" t="s">
        <v>52</v>
      </c>
      <c r="K51" s="2" t="s">
        <v>52</v>
      </c>
      <c r="L51" s="2" t="s">
        <v>52</v>
      </c>
      <c r="M51" s="2" t="s">
        <v>52</v>
      </c>
      <c r="N51" s="2" t="s">
        <v>52</v>
      </c>
    </row>
    <row r="52" spans="1:14" ht="30" customHeight="1" x14ac:dyDescent="0.3">
      <c r="A52" s="8" t="s">
        <v>299</v>
      </c>
      <c r="B52" s="8" t="s">
        <v>297</v>
      </c>
      <c r="C52" s="8" t="s">
        <v>298</v>
      </c>
      <c r="D52" s="8" t="s">
        <v>69</v>
      </c>
      <c r="E52" s="13">
        <f>일위대가!F373</f>
        <v>1642</v>
      </c>
      <c r="F52" s="13">
        <f>일위대가!H373</f>
        <v>44737</v>
      </c>
      <c r="G52" s="13">
        <f>일위대가!J373</f>
        <v>1105</v>
      </c>
      <c r="H52" s="13">
        <f t="shared" si="0"/>
        <v>47484</v>
      </c>
      <c r="I52" s="8" t="s">
        <v>1295</v>
      </c>
      <c r="J52" s="8" t="s">
        <v>1296</v>
      </c>
      <c r="K52" s="2" t="s">
        <v>52</v>
      </c>
      <c r="L52" s="2" t="s">
        <v>52</v>
      </c>
      <c r="M52" s="2" t="s">
        <v>1296</v>
      </c>
      <c r="N52" s="2" t="s">
        <v>52</v>
      </c>
    </row>
    <row r="53" spans="1:14" ht="30" customHeight="1" x14ac:dyDescent="0.3">
      <c r="A53" s="8" t="s">
        <v>312</v>
      </c>
      <c r="B53" s="8" t="s">
        <v>310</v>
      </c>
      <c r="C53" s="8" t="s">
        <v>311</v>
      </c>
      <c r="D53" s="8" t="s">
        <v>69</v>
      </c>
      <c r="E53" s="13">
        <f>일위대가!F379</f>
        <v>2186</v>
      </c>
      <c r="F53" s="13">
        <f>일위대가!H379</f>
        <v>55009</v>
      </c>
      <c r="G53" s="13">
        <f>일위대가!J379</f>
        <v>1395</v>
      </c>
      <c r="H53" s="13">
        <f t="shared" si="0"/>
        <v>58590</v>
      </c>
      <c r="I53" s="8" t="s">
        <v>1307</v>
      </c>
      <c r="J53" s="8" t="s">
        <v>1296</v>
      </c>
      <c r="K53" s="2" t="s">
        <v>52</v>
      </c>
      <c r="L53" s="2" t="s">
        <v>52</v>
      </c>
      <c r="M53" s="2" t="s">
        <v>1296</v>
      </c>
      <c r="N53" s="2" t="s">
        <v>52</v>
      </c>
    </row>
    <row r="54" spans="1:14" ht="30" customHeight="1" x14ac:dyDescent="0.3">
      <c r="A54" s="8" t="s">
        <v>316</v>
      </c>
      <c r="B54" s="8" t="s">
        <v>314</v>
      </c>
      <c r="C54" s="8" t="s">
        <v>315</v>
      </c>
      <c r="D54" s="8" t="s">
        <v>58</v>
      </c>
      <c r="E54" s="13">
        <f>일위대가!F389</f>
        <v>4126</v>
      </c>
      <c r="F54" s="13">
        <f>일위대가!H389</f>
        <v>20935</v>
      </c>
      <c r="G54" s="13">
        <f>일위대가!J389</f>
        <v>381</v>
      </c>
      <c r="H54" s="13">
        <f t="shared" si="0"/>
        <v>25442</v>
      </c>
      <c r="I54" s="8" t="s">
        <v>1316</v>
      </c>
      <c r="J54" s="8" t="s">
        <v>52</v>
      </c>
      <c r="K54" s="2" t="s">
        <v>52</v>
      </c>
      <c r="L54" s="2" t="s">
        <v>52</v>
      </c>
      <c r="M54" s="2" t="s">
        <v>52</v>
      </c>
      <c r="N54" s="2" t="s">
        <v>52</v>
      </c>
    </row>
    <row r="55" spans="1:14" ht="30" customHeight="1" x14ac:dyDescent="0.3">
      <c r="A55" s="8" t="s">
        <v>322</v>
      </c>
      <c r="B55" s="8" t="s">
        <v>320</v>
      </c>
      <c r="C55" s="8" t="s">
        <v>321</v>
      </c>
      <c r="D55" s="8" t="s">
        <v>69</v>
      </c>
      <c r="E55" s="13">
        <f>일위대가!F396</f>
        <v>654</v>
      </c>
      <c r="F55" s="13">
        <f>일위대가!H396</f>
        <v>21829</v>
      </c>
      <c r="G55" s="13">
        <f>일위대가!J396</f>
        <v>0</v>
      </c>
      <c r="H55" s="13">
        <f t="shared" si="0"/>
        <v>22483</v>
      </c>
      <c r="I55" s="8" t="s">
        <v>1340</v>
      </c>
      <c r="J55" s="8" t="s">
        <v>1341</v>
      </c>
      <c r="K55" s="2" t="s">
        <v>52</v>
      </c>
      <c r="L55" s="2" t="s">
        <v>52</v>
      </c>
      <c r="M55" s="2" t="s">
        <v>1341</v>
      </c>
      <c r="N55" s="2" t="s">
        <v>52</v>
      </c>
    </row>
    <row r="56" spans="1:14" ht="30" customHeight="1" x14ac:dyDescent="0.3">
      <c r="A56" s="8" t="s">
        <v>324</v>
      </c>
      <c r="B56" s="8" t="s">
        <v>320</v>
      </c>
      <c r="C56" s="8" t="s">
        <v>189</v>
      </c>
      <c r="D56" s="8" t="s">
        <v>69</v>
      </c>
      <c r="E56" s="13">
        <f>일위대가!F403</f>
        <v>513</v>
      </c>
      <c r="F56" s="13">
        <f>일위대가!H403</f>
        <v>17132</v>
      </c>
      <c r="G56" s="13">
        <f>일위대가!J403</f>
        <v>0</v>
      </c>
      <c r="H56" s="13">
        <f t="shared" si="0"/>
        <v>17645</v>
      </c>
      <c r="I56" s="8" t="s">
        <v>1356</v>
      </c>
      <c r="J56" s="8" t="s">
        <v>1341</v>
      </c>
      <c r="K56" s="2" t="s">
        <v>52</v>
      </c>
      <c r="L56" s="2" t="s">
        <v>52</v>
      </c>
      <c r="M56" s="2" t="s">
        <v>1341</v>
      </c>
      <c r="N56" s="2" t="s">
        <v>52</v>
      </c>
    </row>
    <row r="57" spans="1:14" ht="30" customHeight="1" x14ac:dyDescent="0.3">
      <c r="A57" s="8" t="s">
        <v>327</v>
      </c>
      <c r="B57" s="8" t="s">
        <v>320</v>
      </c>
      <c r="C57" s="8" t="s">
        <v>326</v>
      </c>
      <c r="D57" s="8" t="s">
        <v>69</v>
      </c>
      <c r="E57" s="13">
        <f>일위대가!F410</f>
        <v>513</v>
      </c>
      <c r="F57" s="13">
        <f>일위대가!H410</f>
        <v>17132</v>
      </c>
      <c r="G57" s="13">
        <f>일위대가!J410</f>
        <v>0</v>
      </c>
      <c r="H57" s="13">
        <f t="shared" si="0"/>
        <v>17645</v>
      </c>
      <c r="I57" s="8" t="s">
        <v>1364</v>
      </c>
      <c r="J57" s="8" t="s">
        <v>1341</v>
      </c>
      <c r="K57" s="2" t="s">
        <v>52</v>
      </c>
      <c r="L57" s="2" t="s">
        <v>52</v>
      </c>
      <c r="M57" s="2" t="s">
        <v>1341</v>
      </c>
      <c r="N57" s="2" t="s">
        <v>52</v>
      </c>
    </row>
    <row r="58" spans="1:14" ht="30" customHeight="1" x14ac:dyDescent="0.3">
      <c r="A58" s="8" t="s">
        <v>331</v>
      </c>
      <c r="B58" s="8" t="s">
        <v>329</v>
      </c>
      <c r="C58" s="8" t="s">
        <v>330</v>
      </c>
      <c r="D58" s="8" t="s">
        <v>69</v>
      </c>
      <c r="E58" s="13">
        <f>일위대가!F418</f>
        <v>13350</v>
      </c>
      <c r="F58" s="13">
        <f>일위대가!H418</f>
        <v>40951</v>
      </c>
      <c r="G58" s="13">
        <f>일위대가!J418</f>
        <v>0</v>
      </c>
      <c r="H58" s="13">
        <f t="shared" si="0"/>
        <v>54301</v>
      </c>
      <c r="I58" s="8" t="s">
        <v>1370</v>
      </c>
      <c r="J58" s="8" t="s">
        <v>52</v>
      </c>
      <c r="K58" s="2" t="s">
        <v>52</v>
      </c>
      <c r="L58" s="2" t="s">
        <v>52</v>
      </c>
      <c r="M58" s="2" t="s">
        <v>52</v>
      </c>
      <c r="N58" s="2" t="s">
        <v>52</v>
      </c>
    </row>
    <row r="59" spans="1:14" ht="30" customHeight="1" x14ac:dyDescent="0.3">
      <c r="A59" s="8" t="s">
        <v>334</v>
      </c>
      <c r="B59" s="8" t="s">
        <v>333</v>
      </c>
      <c r="C59" s="8" t="s">
        <v>330</v>
      </c>
      <c r="D59" s="8" t="s">
        <v>69</v>
      </c>
      <c r="E59" s="13">
        <f>일위대가!F426</f>
        <v>13350</v>
      </c>
      <c r="F59" s="13">
        <f>일위대가!H426</f>
        <v>40951</v>
      </c>
      <c r="G59" s="13">
        <f>일위대가!J426</f>
        <v>0</v>
      </c>
      <c r="H59" s="13">
        <f t="shared" si="0"/>
        <v>54301</v>
      </c>
      <c r="I59" s="8" t="s">
        <v>1388</v>
      </c>
      <c r="J59" s="8" t="s">
        <v>52</v>
      </c>
      <c r="K59" s="2" t="s">
        <v>52</v>
      </c>
      <c r="L59" s="2" t="s">
        <v>52</v>
      </c>
      <c r="M59" s="2" t="s">
        <v>52</v>
      </c>
      <c r="N59" s="2" t="s">
        <v>52</v>
      </c>
    </row>
    <row r="60" spans="1:14" ht="30" customHeight="1" x14ac:dyDescent="0.3">
      <c r="A60" s="8" t="s">
        <v>338</v>
      </c>
      <c r="B60" s="8" t="s">
        <v>336</v>
      </c>
      <c r="C60" s="8" t="s">
        <v>337</v>
      </c>
      <c r="D60" s="8" t="s">
        <v>69</v>
      </c>
      <c r="E60" s="13">
        <f>일위대가!F433</f>
        <v>9264</v>
      </c>
      <c r="F60" s="13">
        <f>일위대가!H433</f>
        <v>20085</v>
      </c>
      <c r="G60" s="13">
        <f>일위대가!J433</f>
        <v>0</v>
      </c>
      <c r="H60" s="13">
        <f t="shared" si="0"/>
        <v>29349</v>
      </c>
      <c r="I60" s="8" t="s">
        <v>1395</v>
      </c>
      <c r="J60" s="8" t="s">
        <v>52</v>
      </c>
      <c r="K60" s="2" t="s">
        <v>52</v>
      </c>
      <c r="L60" s="2" t="s">
        <v>52</v>
      </c>
      <c r="M60" s="2" t="s">
        <v>52</v>
      </c>
      <c r="N60" s="2" t="s">
        <v>52</v>
      </c>
    </row>
    <row r="61" spans="1:14" ht="30" customHeight="1" x14ac:dyDescent="0.3">
      <c r="A61" s="8" t="s">
        <v>341</v>
      </c>
      <c r="B61" s="8" t="s">
        <v>336</v>
      </c>
      <c r="C61" s="8" t="s">
        <v>340</v>
      </c>
      <c r="D61" s="8" t="s">
        <v>69</v>
      </c>
      <c r="E61" s="13">
        <f>일위대가!F440</f>
        <v>9264</v>
      </c>
      <c r="F61" s="13">
        <f>일위대가!H440</f>
        <v>22955</v>
      </c>
      <c r="G61" s="13">
        <f>일위대가!J440</f>
        <v>0</v>
      </c>
      <c r="H61" s="13">
        <f t="shared" si="0"/>
        <v>32219</v>
      </c>
      <c r="I61" s="8" t="s">
        <v>1407</v>
      </c>
      <c r="J61" s="8" t="s">
        <v>52</v>
      </c>
      <c r="K61" s="2" t="s">
        <v>52</v>
      </c>
      <c r="L61" s="2" t="s">
        <v>52</v>
      </c>
      <c r="M61" s="2" t="s">
        <v>52</v>
      </c>
      <c r="N61" s="2" t="s">
        <v>52</v>
      </c>
    </row>
    <row r="62" spans="1:14" ht="30" customHeight="1" x14ac:dyDescent="0.3">
      <c r="A62" s="8" t="s">
        <v>345</v>
      </c>
      <c r="B62" s="8" t="s">
        <v>343</v>
      </c>
      <c r="C62" s="8" t="s">
        <v>321</v>
      </c>
      <c r="D62" s="8" t="s">
        <v>69</v>
      </c>
      <c r="E62" s="13">
        <f>일위대가!F449</f>
        <v>36750</v>
      </c>
      <c r="F62" s="13">
        <f>일위대가!H449</f>
        <v>19649</v>
      </c>
      <c r="G62" s="13">
        <f>일위대가!J449</f>
        <v>0</v>
      </c>
      <c r="H62" s="13">
        <f t="shared" si="0"/>
        <v>56399</v>
      </c>
      <c r="I62" s="8" t="s">
        <v>1413</v>
      </c>
      <c r="J62" s="8" t="s">
        <v>52</v>
      </c>
      <c r="K62" s="2" t="s">
        <v>52</v>
      </c>
      <c r="L62" s="2" t="s">
        <v>52</v>
      </c>
      <c r="M62" s="2" t="s">
        <v>52</v>
      </c>
      <c r="N62" s="2" t="s">
        <v>52</v>
      </c>
    </row>
    <row r="63" spans="1:14" ht="30" customHeight="1" x14ac:dyDescent="0.3">
      <c r="A63" s="8" t="s">
        <v>348</v>
      </c>
      <c r="B63" s="8" t="s">
        <v>343</v>
      </c>
      <c r="C63" s="8" t="s">
        <v>347</v>
      </c>
      <c r="D63" s="8" t="s">
        <v>69</v>
      </c>
      <c r="E63" s="13">
        <f>일위대가!F458</f>
        <v>36750</v>
      </c>
      <c r="F63" s="13">
        <f>일위대가!H458</f>
        <v>19649</v>
      </c>
      <c r="G63" s="13">
        <f>일위대가!J458</f>
        <v>0</v>
      </c>
      <c r="H63" s="13">
        <f t="shared" si="0"/>
        <v>56399</v>
      </c>
      <c r="I63" s="8" t="s">
        <v>1430</v>
      </c>
      <c r="J63" s="8" t="s">
        <v>52</v>
      </c>
      <c r="K63" s="2" t="s">
        <v>52</v>
      </c>
      <c r="L63" s="2" t="s">
        <v>52</v>
      </c>
      <c r="M63" s="2" t="s">
        <v>52</v>
      </c>
      <c r="N63" s="2" t="s">
        <v>52</v>
      </c>
    </row>
    <row r="64" spans="1:14" ht="30" customHeight="1" x14ac:dyDescent="0.3">
      <c r="A64" s="8" t="s">
        <v>350</v>
      </c>
      <c r="B64" s="8" t="s">
        <v>343</v>
      </c>
      <c r="C64" s="8" t="s">
        <v>189</v>
      </c>
      <c r="D64" s="8" t="s">
        <v>69</v>
      </c>
      <c r="E64" s="13">
        <f>일위대가!F467</f>
        <v>36750</v>
      </c>
      <c r="F64" s="13">
        <f>일위대가!H467</f>
        <v>19649</v>
      </c>
      <c r="G64" s="13">
        <f>일위대가!J467</f>
        <v>0</v>
      </c>
      <c r="H64" s="13">
        <f t="shared" si="0"/>
        <v>56399</v>
      </c>
      <c r="I64" s="8" t="s">
        <v>1438</v>
      </c>
      <c r="J64" s="8" t="s">
        <v>52</v>
      </c>
      <c r="K64" s="2" t="s">
        <v>52</v>
      </c>
      <c r="L64" s="2" t="s">
        <v>52</v>
      </c>
      <c r="M64" s="2" t="s">
        <v>52</v>
      </c>
      <c r="N64" s="2" t="s">
        <v>52</v>
      </c>
    </row>
    <row r="65" spans="1:14" ht="30" customHeight="1" x14ac:dyDescent="0.3">
      <c r="A65" s="8" t="s">
        <v>354</v>
      </c>
      <c r="B65" s="8" t="s">
        <v>352</v>
      </c>
      <c r="C65" s="8" t="s">
        <v>353</v>
      </c>
      <c r="D65" s="8" t="s">
        <v>69</v>
      </c>
      <c r="E65" s="13">
        <f>일위대가!F474</f>
        <v>9380</v>
      </c>
      <c r="F65" s="13">
        <f>일위대가!H474</f>
        <v>6138</v>
      </c>
      <c r="G65" s="13">
        <f>일위대가!J474</f>
        <v>0</v>
      </c>
      <c r="H65" s="13">
        <f t="shared" si="0"/>
        <v>15518</v>
      </c>
      <c r="I65" s="8" t="s">
        <v>1446</v>
      </c>
      <c r="J65" s="8" t="s">
        <v>52</v>
      </c>
      <c r="K65" s="2" t="s">
        <v>52</v>
      </c>
      <c r="L65" s="2" t="s">
        <v>52</v>
      </c>
      <c r="M65" s="2" t="s">
        <v>52</v>
      </c>
      <c r="N65" s="2" t="s">
        <v>52</v>
      </c>
    </row>
    <row r="66" spans="1:14" ht="30" customHeight="1" x14ac:dyDescent="0.3">
      <c r="A66" s="8" t="s">
        <v>357</v>
      </c>
      <c r="B66" s="8" t="s">
        <v>352</v>
      </c>
      <c r="C66" s="8" t="s">
        <v>356</v>
      </c>
      <c r="D66" s="8" t="s">
        <v>69</v>
      </c>
      <c r="E66" s="13">
        <f>일위대가!F482</f>
        <v>17862</v>
      </c>
      <c r="F66" s="13">
        <f>일위대가!H482</f>
        <v>22097</v>
      </c>
      <c r="G66" s="13">
        <f>일위대가!J482</f>
        <v>0</v>
      </c>
      <c r="H66" s="13">
        <f t="shared" si="0"/>
        <v>39959</v>
      </c>
      <c r="I66" s="8" t="s">
        <v>1458</v>
      </c>
      <c r="J66" s="8" t="s">
        <v>52</v>
      </c>
      <c r="K66" s="2" t="s">
        <v>52</v>
      </c>
      <c r="L66" s="2" t="s">
        <v>52</v>
      </c>
      <c r="M66" s="2" t="s">
        <v>52</v>
      </c>
      <c r="N66" s="2" t="s">
        <v>52</v>
      </c>
    </row>
    <row r="67" spans="1:14" ht="30" customHeight="1" x14ac:dyDescent="0.3">
      <c r="A67" s="8" t="s">
        <v>361</v>
      </c>
      <c r="B67" s="8" t="s">
        <v>359</v>
      </c>
      <c r="C67" s="8" t="s">
        <v>360</v>
      </c>
      <c r="D67" s="8" t="s">
        <v>69</v>
      </c>
      <c r="E67" s="13">
        <f>일위대가!F487</f>
        <v>0</v>
      </c>
      <c r="F67" s="13">
        <f>일위대가!H487</f>
        <v>11489</v>
      </c>
      <c r="G67" s="13">
        <f>일위대가!J487</f>
        <v>185</v>
      </c>
      <c r="H67" s="13">
        <f t="shared" si="0"/>
        <v>11674</v>
      </c>
      <c r="I67" s="8" t="s">
        <v>1469</v>
      </c>
      <c r="J67" s="8" t="s">
        <v>1470</v>
      </c>
      <c r="K67" s="2" t="s">
        <v>52</v>
      </c>
      <c r="L67" s="2" t="s">
        <v>52</v>
      </c>
      <c r="M67" s="2" t="s">
        <v>1470</v>
      </c>
      <c r="N67" s="2" t="s">
        <v>52</v>
      </c>
    </row>
    <row r="68" spans="1:14" ht="30" customHeight="1" x14ac:dyDescent="0.3">
      <c r="A68" s="8" t="s">
        <v>365</v>
      </c>
      <c r="B68" s="8" t="s">
        <v>363</v>
      </c>
      <c r="C68" s="8" t="s">
        <v>364</v>
      </c>
      <c r="D68" s="8" t="s">
        <v>69</v>
      </c>
      <c r="E68" s="13">
        <f>일위대가!F492</f>
        <v>0</v>
      </c>
      <c r="F68" s="13">
        <f>일위대가!H492</f>
        <v>14108</v>
      </c>
      <c r="G68" s="13">
        <f>일위대가!J492</f>
        <v>249</v>
      </c>
      <c r="H68" s="13">
        <f t="shared" ref="H68:H131" si="1">E68+F68+G68</f>
        <v>14357</v>
      </c>
      <c r="I68" s="8" t="s">
        <v>1474</v>
      </c>
      <c r="J68" s="8" t="s">
        <v>1470</v>
      </c>
      <c r="K68" s="2" t="s">
        <v>52</v>
      </c>
      <c r="L68" s="2" t="s">
        <v>52</v>
      </c>
      <c r="M68" s="2" t="s">
        <v>1470</v>
      </c>
      <c r="N68" s="2" t="s">
        <v>52</v>
      </c>
    </row>
    <row r="69" spans="1:14" ht="30" customHeight="1" x14ac:dyDescent="0.3">
      <c r="A69" s="8" t="s">
        <v>369</v>
      </c>
      <c r="B69" s="8" t="s">
        <v>367</v>
      </c>
      <c r="C69" s="8" t="s">
        <v>368</v>
      </c>
      <c r="D69" s="8" t="s">
        <v>69</v>
      </c>
      <c r="E69" s="13">
        <f>일위대가!F497</f>
        <v>0</v>
      </c>
      <c r="F69" s="13">
        <f>일위대가!H497</f>
        <v>13832</v>
      </c>
      <c r="G69" s="13">
        <f>일위대가!J497</f>
        <v>249</v>
      </c>
      <c r="H69" s="13">
        <f t="shared" si="1"/>
        <v>14081</v>
      </c>
      <c r="I69" s="8" t="s">
        <v>1478</v>
      </c>
      <c r="J69" s="8" t="s">
        <v>1470</v>
      </c>
      <c r="K69" s="2" t="s">
        <v>52</v>
      </c>
      <c r="L69" s="2" t="s">
        <v>52</v>
      </c>
      <c r="M69" s="2" t="s">
        <v>1470</v>
      </c>
      <c r="N69" s="2" t="s">
        <v>52</v>
      </c>
    </row>
    <row r="70" spans="1:14" ht="30" customHeight="1" x14ac:dyDescent="0.3">
      <c r="A70" s="8" t="s">
        <v>373</v>
      </c>
      <c r="B70" s="8" t="s">
        <v>371</v>
      </c>
      <c r="C70" s="8" t="s">
        <v>372</v>
      </c>
      <c r="D70" s="8" t="s">
        <v>58</v>
      </c>
      <c r="E70" s="13">
        <f>일위대가!F502</f>
        <v>565</v>
      </c>
      <c r="F70" s="13">
        <f>일위대가!H502</f>
        <v>4542</v>
      </c>
      <c r="G70" s="13">
        <f>일위대가!J502</f>
        <v>0</v>
      </c>
      <c r="H70" s="13">
        <f t="shared" si="1"/>
        <v>5107</v>
      </c>
      <c r="I70" s="8" t="s">
        <v>1482</v>
      </c>
      <c r="J70" s="8" t="s">
        <v>1483</v>
      </c>
      <c r="K70" s="2" t="s">
        <v>52</v>
      </c>
      <c r="L70" s="2" t="s">
        <v>52</v>
      </c>
      <c r="M70" s="2" t="s">
        <v>1483</v>
      </c>
      <c r="N70" s="2" t="s">
        <v>52</v>
      </c>
    </row>
    <row r="71" spans="1:14" ht="30" customHeight="1" x14ac:dyDescent="0.3">
      <c r="A71" s="8" t="s">
        <v>380</v>
      </c>
      <c r="B71" s="8" t="s">
        <v>377</v>
      </c>
      <c r="C71" s="8" t="s">
        <v>378</v>
      </c>
      <c r="D71" s="8" t="s">
        <v>379</v>
      </c>
      <c r="E71" s="13">
        <f>일위대가!F508</f>
        <v>51632</v>
      </c>
      <c r="F71" s="13">
        <f>일위대가!H508</f>
        <v>37723</v>
      </c>
      <c r="G71" s="13">
        <f>일위대가!J508</f>
        <v>0</v>
      </c>
      <c r="H71" s="13">
        <f t="shared" si="1"/>
        <v>89355</v>
      </c>
      <c r="I71" s="8" t="s">
        <v>1492</v>
      </c>
      <c r="J71" s="8" t="s">
        <v>1493</v>
      </c>
      <c r="K71" s="2" t="s">
        <v>52</v>
      </c>
      <c r="L71" s="2" t="s">
        <v>52</v>
      </c>
      <c r="M71" s="2" t="s">
        <v>1493</v>
      </c>
      <c r="N71" s="2" t="s">
        <v>52</v>
      </c>
    </row>
    <row r="72" spans="1:14" ht="30" customHeight="1" x14ac:dyDescent="0.3">
      <c r="A72" s="8" t="s">
        <v>386</v>
      </c>
      <c r="B72" s="8" t="s">
        <v>384</v>
      </c>
      <c r="C72" s="8" t="s">
        <v>385</v>
      </c>
      <c r="D72" s="8" t="s">
        <v>69</v>
      </c>
      <c r="E72" s="13">
        <f>일위대가!F514</f>
        <v>2270</v>
      </c>
      <c r="F72" s="13">
        <f>일위대가!H514</f>
        <v>1007</v>
      </c>
      <c r="G72" s="13">
        <f>일위대가!J514</f>
        <v>0</v>
      </c>
      <c r="H72" s="13">
        <f t="shared" si="1"/>
        <v>3277</v>
      </c>
      <c r="I72" s="8" t="s">
        <v>1504</v>
      </c>
      <c r="J72" s="8" t="s">
        <v>1505</v>
      </c>
      <c r="K72" s="2" t="s">
        <v>52</v>
      </c>
      <c r="L72" s="2" t="s">
        <v>52</v>
      </c>
      <c r="M72" s="2" t="s">
        <v>1505</v>
      </c>
      <c r="N72" s="2" t="s">
        <v>52</v>
      </c>
    </row>
    <row r="73" spans="1:14" ht="30" customHeight="1" x14ac:dyDescent="0.3">
      <c r="A73" s="8" t="s">
        <v>390</v>
      </c>
      <c r="B73" s="8" t="s">
        <v>388</v>
      </c>
      <c r="C73" s="8" t="s">
        <v>389</v>
      </c>
      <c r="D73" s="8" t="s">
        <v>58</v>
      </c>
      <c r="E73" s="13">
        <f>일위대가!F526</f>
        <v>45404</v>
      </c>
      <c r="F73" s="13">
        <f>일위대가!H526</f>
        <v>62727</v>
      </c>
      <c r="G73" s="13">
        <f>일위대가!J526</f>
        <v>1951</v>
      </c>
      <c r="H73" s="13">
        <f t="shared" si="1"/>
        <v>110082</v>
      </c>
      <c r="I73" s="8" t="s">
        <v>1516</v>
      </c>
      <c r="J73" s="8" t="s">
        <v>52</v>
      </c>
      <c r="K73" s="2" t="s">
        <v>52</v>
      </c>
      <c r="L73" s="2" t="s">
        <v>52</v>
      </c>
      <c r="M73" s="2" t="s">
        <v>52</v>
      </c>
      <c r="N73" s="2" t="s">
        <v>52</v>
      </c>
    </row>
    <row r="74" spans="1:14" ht="30" customHeight="1" x14ac:dyDescent="0.3">
      <c r="A74" s="8" t="s">
        <v>394</v>
      </c>
      <c r="B74" s="8" t="s">
        <v>392</v>
      </c>
      <c r="C74" s="8" t="s">
        <v>393</v>
      </c>
      <c r="D74" s="8" t="s">
        <v>58</v>
      </c>
      <c r="E74" s="13">
        <f>일위대가!F535</f>
        <v>1280</v>
      </c>
      <c r="F74" s="13">
        <f>일위대가!H535</f>
        <v>9850</v>
      </c>
      <c r="G74" s="13">
        <f>일위대가!J535</f>
        <v>311</v>
      </c>
      <c r="H74" s="13">
        <f t="shared" si="1"/>
        <v>11441</v>
      </c>
      <c r="I74" s="8" t="s">
        <v>1544</v>
      </c>
      <c r="J74" s="8" t="s">
        <v>52</v>
      </c>
      <c r="K74" s="2" t="s">
        <v>52</v>
      </c>
      <c r="L74" s="2" t="s">
        <v>52</v>
      </c>
      <c r="M74" s="2" t="s">
        <v>52</v>
      </c>
      <c r="N74" s="2" t="s">
        <v>52</v>
      </c>
    </row>
    <row r="75" spans="1:14" ht="30" customHeight="1" x14ac:dyDescent="0.3">
      <c r="A75" s="8" t="s">
        <v>398</v>
      </c>
      <c r="B75" s="8" t="s">
        <v>396</v>
      </c>
      <c r="C75" s="8" t="s">
        <v>397</v>
      </c>
      <c r="D75" s="8" t="s">
        <v>58</v>
      </c>
      <c r="E75" s="13">
        <f>일위대가!F544</f>
        <v>18311</v>
      </c>
      <c r="F75" s="13">
        <f>일위대가!H544</f>
        <v>26553</v>
      </c>
      <c r="G75" s="13">
        <f>일위대가!J544</f>
        <v>533</v>
      </c>
      <c r="H75" s="13">
        <f t="shared" si="1"/>
        <v>45397</v>
      </c>
      <c r="I75" s="8" t="s">
        <v>1554</v>
      </c>
      <c r="J75" s="8" t="s">
        <v>52</v>
      </c>
      <c r="K75" s="2" t="s">
        <v>52</v>
      </c>
      <c r="L75" s="2" t="s">
        <v>52</v>
      </c>
      <c r="M75" s="2" t="s">
        <v>52</v>
      </c>
      <c r="N75" s="2" t="s">
        <v>52</v>
      </c>
    </row>
    <row r="76" spans="1:14" ht="30" customHeight="1" x14ac:dyDescent="0.3">
      <c r="A76" s="8" t="s">
        <v>402</v>
      </c>
      <c r="B76" s="8" t="s">
        <v>400</v>
      </c>
      <c r="C76" s="8" t="s">
        <v>401</v>
      </c>
      <c r="D76" s="8" t="s">
        <v>58</v>
      </c>
      <c r="E76" s="13">
        <f>일위대가!F555</f>
        <v>5638</v>
      </c>
      <c r="F76" s="13">
        <f>일위대가!H555</f>
        <v>28521</v>
      </c>
      <c r="G76" s="13">
        <f>일위대가!J555</f>
        <v>453</v>
      </c>
      <c r="H76" s="13">
        <f t="shared" si="1"/>
        <v>34612</v>
      </c>
      <c r="I76" s="8" t="s">
        <v>1576</v>
      </c>
      <c r="J76" s="8" t="s">
        <v>52</v>
      </c>
      <c r="K76" s="2" t="s">
        <v>52</v>
      </c>
      <c r="L76" s="2" t="s">
        <v>52</v>
      </c>
      <c r="M76" s="2" t="s">
        <v>52</v>
      </c>
      <c r="N76" s="2" t="s">
        <v>52</v>
      </c>
    </row>
    <row r="77" spans="1:14" ht="30" customHeight="1" x14ac:dyDescent="0.3">
      <c r="A77" s="8" t="s">
        <v>407</v>
      </c>
      <c r="B77" s="8" t="s">
        <v>404</v>
      </c>
      <c r="C77" s="8" t="s">
        <v>405</v>
      </c>
      <c r="D77" s="8" t="s">
        <v>406</v>
      </c>
      <c r="E77" s="13">
        <f>일위대가!F559</f>
        <v>55989</v>
      </c>
      <c r="F77" s="13">
        <f>일위대가!H559</f>
        <v>96579</v>
      </c>
      <c r="G77" s="13">
        <f>일위대가!J559</f>
        <v>3096</v>
      </c>
      <c r="H77" s="13">
        <f t="shared" si="1"/>
        <v>155664</v>
      </c>
      <c r="I77" s="8" t="s">
        <v>1596</v>
      </c>
      <c r="J77" s="8" t="s">
        <v>52</v>
      </c>
      <c r="K77" s="2" t="s">
        <v>52</v>
      </c>
      <c r="L77" s="2" t="s">
        <v>52</v>
      </c>
      <c r="M77" s="2" t="s">
        <v>52</v>
      </c>
      <c r="N77" s="2" t="s">
        <v>52</v>
      </c>
    </row>
    <row r="78" spans="1:14" ht="30" customHeight="1" x14ac:dyDescent="0.3">
      <c r="A78" s="8" t="s">
        <v>411</v>
      </c>
      <c r="B78" s="8" t="s">
        <v>409</v>
      </c>
      <c r="C78" s="8" t="s">
        <v>410</v>
      </c>
      <c r="D78" s="8" t="s">
        <v>406</v>
      </c>
      <c r="E78" s="13">
        <f>일위대가!F569</f>
        <v>10474</v>
      </c>
      <c r="F78" s="13">
        <f>일위대가!H569</f>
        <v>80526</v>
      </c>
      <c r="G78" s="13">
        <f>일위대가!J569</f>
        <v>2573</v>
      </c>
      <c r="H78" s="13">
        <f t="shared" si="1"/>
        <v>93573</v>
      </c>
      <c r="I78" s="8" t="s">
        <v>1602</v>
      </c>
      <c r="J78" s="8" t="s">
        <v>52</v>
      </c>
      <c r="K78" s="2" t="s">
        <v>52</v>
      </c>
      <c r="L78" s="2" t="s">
        <v>52</v>
      </c>
      <c r="M78" s="2" t="s">
        <v>52</v>
      </c>
      <c r="N78" s="2" t="s">
        <v>52</v>
      </c>
    </row>
    <row r="79" spans="1:14" ht="30" customHeight="1" x14ac:dyDescent="0.3">
      <c r="A79" s="8" t="s">
        <v>425</v>
      </c>
      <c r="B79" s="8" t="s">
        <v>423</v>
      </c>
      <c r="C79" s="8" t="s">
        <v>424</v>
      </c>
      <c r="D79" s="8" t="s">
        <v>69</v>
      </c>
      <c r="E79" s="13">
        <f>일위대가!F574</f>
        <v>0</v>
      </c>
      <c r="F79" s="13">
        <f>일위대가!H574</f>
        <v>12957</v>
      </c>
      <c r="G79" s="13">
        <f>일위대가!J574</f>
        <v>185</v>
      </c>
      <c r="H79" s="13">
        <f t="shared" si="1"/>
        <v>13142</v>
      </c>
      <c r="I79" s="8" t="s">
        <v>1614</v>
      </c>
      <c r="J79" s="8" t="s">
        <v>1615</v>
      </c>
      <c r="K79" s="2" t="s">
        <v>52</v>
      </c>
      <c r="L79" s="2" t="s">
        <v>52</v>
      </c>
      <c r="M79" s="2" t="s">
        <v>1615</v>
      </c>
      <c r="N79" s="2" t="s">
        <v>52</v>
      </c>
    </row>
    <row r="80" spans="1:14" ht="30" customHeight="1" x14ac:dyDescent="0.3">
      <c r="A80" s="8" t="s">
        <v>429</v>
      </c>
      <c r="B80" s="8" t="s">
        <v>427</v>
      </c>
      <c r="C80" s="8" t="s">
        <v>428</v>
      </c>
      <c r="D80" s="8" t="s">
        <v>69</v>
      </c>
      <c r="E80" s="13">
        <f>일위대가!F579</f>
        <v>0</v>
      </c>
      <c r="F80" s="13">
        <f>일위대가!H579</f>
        <v>479</v>
      </c>
      <c r="G80" s="13">
        <f>일위대가!J579</f>
        <v>43</v>
      </c>
      <c r="H80" s="13">
        <f t="shared" si="1"/>
        <v>522</v>
      </c>
      <c r="I80" s="8" t="s">
        <v>1619</v>
      </c>
      <c r="J80" s="8" t="s">
        <v>1620</v>
      </c>
      <c r="K80" s="2" t="s">
        <v>52</v>
      </c>
      <c r="L80" s="2" t="s">
        <v>52</v>
      </c>
      <c r="M80" s="2" t="s">
        <v>1620</v>
      </c>
      <c r="N80" s="2" t="s">
        <v>52</v>
      </c>
    </row>
    <row r="81" spans="1:14" ht="30" customHeight="1" x14ac:dyDescent="0.3">
      <c r="A81" s="8" t="s">
        <v>432</v>
      </c>
      <c r="B81" s="8" t="s">
        <v>427</v>
      </c>
      <c r="C81" s="8" t="s">
        <v>431</v>
      </c>
      <c r="D81" s="8" t="s">
        <v>69</v>
      </c>
      <c r="E81" s="13">
        <f>일위대가!F584</f>
        <v>0</v>
      </c>
      <c r="F81" s="13">
        <f>일위대가!H584</f>
        <v>479</v>
      </c>
      <c r="G81" s="13">
        <f>일위대가!J584</f>
        <v>43</v>
      </c>
      <c r="H81" s="13">
        <f t="shared" si="1"/>
        <v>522</v>
      </c>
      <c r="I81" s="8" t="s">
        <v>1627</v>
      </c>
      <c r="J81" s="8" t="s">
        <v>1620</v>
      </c>
      <c r="K81" s="2" t="s">
        <v>52</v>
      </c>
      <c r="L81" s="2" t="s">
        <v>52</v>
      </c>
      <c r="M81" s="2" t="s">
        <v>1620</v>
      </c>
      <c r="N81" s="2" t="s">
        <v>52</v>
      </c>
    </row>
    <row r="82" spans="1:14" ht="30" customHeight="1" x14ac:dyDescent="0.3">
      <c r="A82" s="8" t="s">
        <v>435</v>
      </c>
      <c r="B82" s="8" t="s">
        <v>434</v>
      </c>
      <c r="C82" s="8" t="s">
        <v>52</v>
      </c>
      <c r="D82" s="8" t="s">
        <v>69</v>
      </c>
      <c r="E82" s="13">
        <f>일위대가!F588</f>
        <v>0</v>
      </c>
      <c r="F82" s="13">
        <f>일위대가!H588</f>
        <v>653</v>
      </c>
      <c r="G82" s="13">
        <f>일위대가!J588</f>
        <v>0</v>
      </c>
      <c r="H82" s="13">
        <f t="shared" si="1"/>
        <v>653</v>
      </c>
      <c r="I82" s="8" t="s">
        <v>1631</v>
      </c>
      <c r="J82" s="8" t="s">
        <v>1620</v>
      </c>
      <c r="K82" s="2" t="s">
        <v>52</v>
      </c>
      <c r="L82" s="2" t="s">
        <v>52</v>
      </c>
      <c r="M82" s="2" t="s">
        <v>1620</v>
      </c>
      <c r="N82" s="2" t="s">
        <v>52</v>
      </c>
    </row>
    <row r="83" spans="1:14" ht="30" customHeight="1" x14ac:dyDescent="0.3">
      <c r="A83" s="8" t="s">
        <v>441</v>
      </c>
      <c r="B83" s="8" t="s">
        <v>423</v>
      </c>
      <c r="C83" s="8" t="s">
        <v>440</v>
      </c>
      <c r="D83" s="8" t="s">
        <v>69</v>
      </c>
      <c r="E83" s="13">
        <f>일위대가!F593</f>
        <v>0</v>
      </c>
      <c r="F83" s="13">
        <f>일위대가!H593</f>
        <v>30374</v>
      </c>
      <c r="G83" s="13">
        <f>일위대가!J593</f>
        <v>574</v>
      </c>
      <c r="H83" s="13">
        <f t="shared" si="1"/>
        <v>30948</v>
      </c>
      <c r="I83" s="8" t="s">
        <v>1634</v>
      </c>
      <c r="J83" s="8" t="s">
        <v>1635</v>
      </c>
      <c r="K83" s="2" t="s">
        <v>52</v>
      </c>
      <c r="L83" s="2" t="s">
        <v>52</v>
      </c>
      <c r="M83" s="2" t="s">
        <v>1635</v>
      </c>
      <c r="N83" s="2" t="s">
        <v>52</v>
      </c>
    </row>
    <row r="84" spans="1:14" ht="30" customHeight="1" x14ac:dyDescent="0.3">
      <c r="A84" s="8" t="s">
        <v>444</v>
      </c>
      <c r="B84" s="8" t="s">
        <v>423</v>
      </c>
      <c r="C84" s="8" t="s">
        <v>443</v>
      </c>
      <c r="D84" s="8" t="s">
        <v>69</v>
      </c>
      <c r="E84" s="13">
        <f>일위대가!F598</f>
        <v>0</v>
      </c>
      <c r="F84" s="13">
        <f>일위대가!H598</f>
        <v>30374</v>
      </c>
      <c r="G84" s="13">
        <f>일위대가!J598</f>
        <v>574</v>
      </c>
      <c r="H84" s="13">
        <f t="shared" si="1"/>
        <v>30948</v>
      </c>
      <c r="I84" s="8" t="s">
        <v>1641</v>
      </c>
      <c r="J84" s="8" t="s">
        <v>1635</v>
      </c>
      <c r="K84" s="2" t="s">
        <v>52</v>
      </c>
      <c r="L84" s="2" t="s">
        <v>52</v>
      </c>
      <c r="M84" s="2" t="s">
        <v>1635</v>
      </c>
      <c r="N84" s="2" t="s">
        <v>52</v>
      </c>
    </row>
    <row r="85" spans="1:14" ht="30" customHeight="1" x14ac:dyDescent="0.3">
      <c r="A85" s="8" t="s">
        <v>448</v>
      </c>
      <c r="B85" s="8" t="s">
        <v>446</v>
      </c>
      <c r="C85" s="8" t="s">
        <v>447</v>
      </c>
      <c r="D85" s="8" t="s">
        <v>69</v>
      </c>
      <c r="E85" s="13">
        <f>일위대가!F605</f>
        <v>0</v>
      </c>
      <c r="F85" s="13">
        <f>일위대가!H605</f>
        <v>4674</v>
      </c>
      <c r="G85" s="13">
        <f>일위대가!J605</f>
        <v>0</v>
      </c>
      <c r="H85" s="13">
        <f t="shared" si="1"/>
        <v>4674</v>
      </c>
      <c r="I85" s="8" t="s">
        <v>1645</v>
      </c>
      <c r="J85" s="8" t="s">
        <v>1646</v>
      </c>
      <c r="K85" s="2" t="s">
        <v>52</v>
      </c>
      <c r="L85" s="2" t="s">
        <v>52</v>
      </c>
      <c r="M85" s="2" t="s">
        <v>1646</v>
      </c>
      <c r="N85" s="2" t="s">
        <v>52</v>
      </c>
    </row>
    <row r="86" spans="1:14" ht="30" customHeight="1" x14ac:dyDescent="0.3">
      <c r="A86" s="8" t="s">
        <v>451</v>
      </c>
      <c r="B86" s="8" t="s">
        <v>446</v>
      </c>
      <c r="C86" s="8" t="s">
        <v>450</v>
      </c>
      <c r="D86" s="8" t="s">
        <v>69</v>
      </c>
      <c r="E86" s="13">
        <f>일위대가!F612</f>
        <v>0</v>
      </c>
      <c r="F86" s="13">
        <f>일위대가!H612</f>
        <v>4674</v>
      </c>
      <c r="G86" s="13">
        <f>일위대가!J612</f>
        <v>0</v>
      </c>
      <c r="H86" s="13">
        <f t="shared" si="1"/>
        <v>4674</v>
      </c>
      <c r="I86" s="8" t="s">
        <v>1656</v>
      </c>
      <c r="J86" s="8" t="s">
        <v>1646</v>
      </c>
      <c r="K86" s="2" t="s">
        <v>52</v>
      </c>
      <c r="L86" s="2" t="s">
        <v>52</v>
      </c>
      <c r="M86" s="2" t="s">
        <v>1646</v>
      </c>
      <c r="N86" s="2" t="s">
        <v>52</v>
      </c>
    </row>
    <row r="87" spans="1:14" ht="30" customHeight="1" x14ac:dyDescent="0.3">
      <c r="A87" s="8" t="s">
        <v>454</v>
      </c>
      <c r="B87" s="8" t="s">
        <v>446</v>
      </c>
      <c r="C87" s="8" t="s">
        <v>453</v>
      </c>
      <c r="D87" s="8" t="s">
        <v>69</v>
      </c>
      <c r="E87" s="13">
        <f>일위대가!F619</f>
        <v>0</v>
      </c>
      <c r="F87" s="13">
        <f>일위대가!H619</f>
        <v>4674</v>
      </c>
      <c r="G87" s="13">
        <f>일위대가!J619</f>
        <v>0</v>
      </c>
      <c r="H87" s="13">
        <f t="shared" si="1"/>
        <v>4674</v>
      </c>
      <c r="I87" s="8" t="s">
        <v>1662</v>
      </c>
      <c r="J87" s="8" t="s">
        <v>1646</v>
      </c>
      <c r="K87" s="2" t="s">
        <v>52</v>
      </c>
      <c r="L87" s="2" t="s">
        <v>52</v>
      </c>
      <c r="M87" s="2" t="s">
        <v>1646</v>
      </c>
      <c r="N87" s="2" t="s">
        <v>52</v>
      </c>
    </row>
    <row r="88" spans="1:14" ht="30" customHeight="1" x14ac:dyDescent="0.3">
      <c r="A88" s="8" t="s">
        <v>460</v>
      </c>
      <c r="B88" s="8" t="s">
        <v>446</v>
      </c>
      <c r="C88" s="8" t="s">
        <v>459</v>
      </c>
      <c r="D88" s="8" t="s">
        <v>69</v>
      </c>
      <c r="E88" s="13">
        <f>일위대가!F627</f>
        <v>0</v>
      </c>
      <c r="F88" s="13">
        <f>일위대가!H627</f>
        <v>5609</v>
      </c>
      <c r="G88" s="13">
        <f>일위대가!J627</f>
        <v>0</v>
      </c>
      <c r="H88" s="13">
        <f t="shared" si="1"/>
        <v>5609</v>
      </c>
      <c r="I88" s="8" t="s">
        <v>1668</v>
      </c>
      <c r="J88" s="8" t="s">
        <v>1646</v>
      </c>
      <c r="K88" s="2" t="s">
        <v>52</v>
      </c>
      <c r="L88" s="2" t="s">
        <v>52</v>
      </c>
      <c r="M88" s="2" t="s">
        <v>1646</v>
      </c>
      <c r="N88" s="2" t="s">
        <v>52</v>
      </c>
    </row>
    <row r="89" spans="1:14" ht="30" customHeight="1" x14ac:dyDescent="0.3">
      <c r="A89" s="8" t="s">
        <v>463</v>
      </c>
      <c r="B89" s="8" t="s">
        <v>462</v>
      </c>
      <c r="C89" s="8" t="s">
        <v>52</v>
      </c>
      <c r="D89" s="8" t="s">
        <v>58</v>
      </c>
      <c r="E89" s="13">
        <f>일위대가!F632</f>
        <v>0</v>
      </c>
      <c r="F89" s="13">
        <f>일위대가!H632</f>
        <v>2158</v>
      </c>
      <c r="G89" s="13">
        <f>일위대가!J632</f>
        <v>0</v>
      </c>
      <c r="H89" s="13">
        <f t="shared" si="1"/>
        <v>2158</v>
      </c>
      <c r="I89" s="8" t="s">
        <v>1677</v>
      </c>
      <c r="J89" s="8" t="s">
        <v>1678</v>
      </c>
      <c r="K89" s="2" t="s">
        <v>52</v>
      </c>
      <c r="L89" s="2" t="s">
        <v>52</v>
      </c>
      <c r="M89" s="2" t="s">
        <v>1678</v>
      </c>
      <c r="N89" s="2" t="s">
        <v>52</v>
      </c>
    </row>
    <row r="90" spans="1:14" ht="30" customHeight="1" x14ac:dyDescent="0.3">
      <c r="A90" s="8" t="s">
        <v>466</v>
      </c>
      <c r="B90" s="8" t="s">
        <v>465</v>
      </c>
      <c r="C90" s="8" t="s">
        <v>52</v>
      </c>
      <c r="D90" s="8" t="s">
        <v>58</v>
      </c>
      <c r="E90" s="13">
        <f>일위대가!F640</f>
        <v>0</v>
      </c>
      <c r="F90" s="13">
        <f>일위대가!H640</f>
        <v>3604</v>
      </c>
      <c r="G90" s="13">
        <f>일위대가!J640</f>
        <v>72</v>
      </c>
      <c r="H90" s="13">
        <f t="shared" si="1"/>
        <v>3676</v>
      </c>
      <c r="I90" s="8" t="s">
        <v>1682</v>
      </c>
      <c r="J90" s="8" t="s">
        <v>1683</v>
      </c>
      <c r="K90" s="2" t="s">
        <v>52</v>
      </c>
      <c r="L90" s="2" t="s">
        <v>52</v>
      </c>
      <c r="M90" s="2" t="s">
        <v>1683</v>
      </c>
      <c r="N90" s="2" t="s">
        <v>52</v>
      </c>
    </row>
    <row r="91" spans="1:14" ht="30" customHeight="1" x14ac:dyDescent="0.3">
      <c r="A91" s="8" t="s">
        <v>471</v>
      </c>
      <c r="B91" s="8" t="s">
        <v>470</v>
      </c>
      <c r="C91" s="8" t="s">
        <v>52</v>
      </c>
      <c r="D91" s="8" t="s">
        <v>69</v>
      </c>
      <c r="E91" s="13">
        <f>일위대가!F644</f>
        <v>213000</v>
      </c>
      <c r="F91" s="13">
        <f>일위대가!H644</f>
        <v>0</v>
      </c>
      <c r="G91" s="13">
        <f>일위대가!J644</f>
        <v>0</v>
      </c>
      <c r="H91" s="13">
        <f t="shared" si="1"/>
        <v>213000</v>
      </c>
      <c r="I91" s="8" t="s">
        <v>1690</v>
      </c>
      <c r="J91" s="8" t="s">
        <v>52</v>
      </c>
      <c r="K91" s="2" t="s">
        <v>52</v>
      </c>
      <c r="L91" s="2" t="s">
        <v>52</v>
      </c>
      <c r="M91" s="2" t="s">
        <v>52</v>
      </c>
      <c r="N91" s="2" t="s">
        <v>52</v>
      </c>
    </row>
    <row r="92" spans="1:14" ht="30" customHeight="1" x14ac:dyDescent="0.3">
      <c r="A92" s="8" t="s">
        <v>475</v>
      </c>
      <c r="B92" s="8" t="s">
        <v>473</v>
      </c>
      <c r="C92" s="8" t="s">
        <v>474</v>
      </c>
      <c r="D92" s="8" t="s">
        <v>379</v>
      </c>
      <c r="E92" s="13">
        <f>일위대가!F649</f>
        <v>266666</v>
      </c>
      <c r="F92" s="13">
        <f>일위대가!H649</f>
        <v>103142</v>
      </c>
      <c r="G92" s="13">
        <f>일위대가!J649</f>
        <v>3094</v>
      </c>
      <c r="H92" s="13">
        <f t="shared" si="1"/>
        <v>372902</v>
      </c>
      <c r="I92" s="8" t="s">
        <v>1696</v>
      </c>
      <c r="J92" s="8" t="s">
        <v>52</v>
      </c>
      <c r="K92" s="2" t="s">
        <v>52</v>
      </c>
      <c r="L92" s="2" t="s">
        <v>52</v>
      </c>
      <c r="M92" s="2" t="s">
        <v>52</v>
      </c>
      <c r="N92" s="2" t="s">
        <v>52</v>
      </c>
    </row>
    <row r="93" spans="1:14" ht="30" customHeight="1" x14ac:dyDescent="0.3">
      <c r="A93" s="8" t="s">
        <v>478</v>
      </c>
      <c r="B93" s="8" t="s">
        <v>473</v>
      </c>
      <c r="C93" s="8" t="s">
        <v>477</v>
      </c>
      <c r="D93" s="8" t="s">
        <v>379</v>
      </c>
      <c r="E93" s="13">
        <f>일위대가!F654</f>
        <v>479999</v>
      </c>
      <c r="F93" s="13">
        <f>일위대가!H654</f>
        <v>133770</v>
      </c>
      <c r="G93" s="13">
        <f>일위대가!J654</f>
        <v>4013</v>
      </c>
      <c r="H93" s="13">
        <f t="shared" si="1"/>
        <v>617782</v>
      </c>
      <c r="I93" s="8" t="s">
        <v>1706</v>
      </c>
      <c r="J93" s="8" t="s">
        <v>52</v>
      </c>
      <c r="K93" s="2" t="s">
        <v>52</v>
      </c>
      <c r="L93" s="2" t="s">
        <v>52</v>
      </c>
      <c r="M93" s="2" t="s">
        <v>52</v>
      </c>
      <c r="N93" s="2" t="s">
        <v>52</v>
      </c>
    </row>
    <row r="94" spans="1:14" ht="30" customHeight="1" x14ac:dyDescent="0.3">
      <c r="A94" s="8" t="s">
        <v>481</v>
      </c>
      <c r="B94" s="8" t="s">
        <v>480</v>
      </c>
      <c r="C94" s="8" t="s">
        <v>52</v>
      </c>
      <c r="D94" s="8" t="s">
        <v>69</v>
      </c>
      <c r="E94" s="13">
        <f>일위대가!F658</f>
        <v>200000</v>
      </c>
      <c r="F94" s="13">
        <f>일위대가!H658</f>
        <v>0</v>
      </c>
      <c r="G94" s="13">
        <f>일위대가!J658</f>
        <v>0</v>
      </c>
      <c r="H94" s="13">
        <f t="shared" si="1"/>
        <v>200000</v>
      </c>
      <c r="I94" s="8" t="s">
        <v>1712</v>
      </c>
      <c r="J94" s="8" t="s">
        <v>52</v>
      </c>
      <c r="K94" s="2" t="s">
        <v>52</v>
      </c>
      <c r="L94" s="2" t="s">
        <v>52</v>
      </c>
      <c r="M94" s="2" t="s">
        <v>52</v>
      </c>
      <c r="N94" s="2" t="s">
        <v>52</v>
      </c>
    </row>
    <row r="95" spans="1:14" ht="30" customHeight="1" x14ac:dyDescent="0.3">
      <c r="A95" s="8" t="s">
        <v>493</v>
      </c>
      <c r="B95" s="8" t="s">
        <v>491</v>
      </c>
      <c r="C95" s="8" t="s">
        <v>492</v>
      </c>
      <c r="D95" s="8" t="s">
        <v>379</v>
      </c>
      <c r="E95" s="13">
        <f>일위대가!F664</f>
        <v>0</v>
      </c>
      <c r="F95" s="13">
        <f>일위대가!H664</f>
        <v>17056</v>
      </c>
      <c r="G95" s="13">
        <f>일위대가!J664</f>
        <v>341</v>
      </c>
      <c r="H95" s="13">
        <f t="shared" si="1"/>
        <v>17397</v>
      </c>
      <c r="I95" s="8" t="s">
        <v>1716</v>
      </c>
      <c r="J95" s="8" t="s">
        <v>1717</v>
      </c>
      <c r="K95" s="2" t="s">
        <v>52</v>
      </c>
      <c r="L95" s="2" t="s">
        <v>52</v>
      </c>
      <c r="M95" s="2" t="s">
        <v>1717</v>
      </c>
      <c r="N95" s="2" t="s">
        <v>52</v>
      </c>
    </row>
    <row r="96" spans="1:14" ht="30" customHeight="1" x14ac:dyDescent="0.3">
      <c r="A96" s="8" t="s">
        <v>500</v>
      </c>
      <c r="B96" s="8" t="s">
        <v>499</v>
      </c>
      <c r="C96" s="8" t="s">
        <v>492</v>
      </c>
      <c r="D96" s="8" t="s">
        <v>379</v>
      </c>
      <c r="E96" s="13">
        <f>일위대가!F669</f>
        <v>0</v>
      </c>
      <c r="F96" s="13">
        <f>일위대가!H669</f>
        <v>4934</v>
      </c>
      <c r="G96" s="13">
        <f>일위대가!J669</f>
        <v>98</v>
      </c>
      <c r="H96" s="13">
        <f t="shared" si="1"/>
        <v>5032</v>
      </c>
      <c r="I96" s="8" t="s">
        <v>1724</v>
      </c>
      <c r="J96" s="8" t="s">
        <v>1725</v>
      </c>
      <c r="K96" s="2" t="s">
        <v>52</v>
      </c>
      <c r="L96" s="2" t="s">
        <v>52</v>
      </c>
      <c r="M96" s="2" t="s">
        <v>1725</v>
      </c>
      <c r="N96" s="2" t="s">
        <v>52</v>
      </c>
    </row>
    <row r="97" spans="1:14" ht="30" customHeight="1" x14ac:dyDescent="0.3">
      <c r="A97" s="8" t="s">
        <v>511</v>
      </c>
      <c r="B97" s="8" t="s">
        <v>510</v>
      </c>
      <c r="C97" s="8" t="s">
        <v>492</v>
      </c>
      <c r="D97" s="8" t="s">
        <v>379</v>
      </c>
      <c r="E97" s="13">
        <f>일위대가!F675</f>
        <v>0</v>
      </c>
      <c r="F97" s="13">
        <f>일위대가!H675</f>
        <v>26410</v>
      </c>
      <c r="G97" s="13">
        <f>일위대가!J675</f>
        <v>528</v>
      </c>
      <c r="H97" s="13">
        <f t="shared" si="1"/>
        <v>26938</v>
      </c>
      <c r="I97" s="8" t="s">
        <v>1729</v>
      </c>
      <c r="J97" s="8" t="s">
        <v>1730</v>
      </c>
      <c r="K97" s="2" t="s">
        <v>52</v>
      </c>
      <c r="L97" s="2" t="s">
        <v>52</v>
      </c>
      <c r="M97" s="2" t="s">
        <v>1730</v>
      </c>
      <c r="N97" s="2" t="s">
        <v>52</v>
      </c>
    </row>
    <row r="98" spans="1:14" ht="30" customHeight="1" x14ac:dyDescent="0.3">
      <c r="A98" s="8" t="s">
        <v>525</v>
      </c>
      <c r="B98" s="8" t="s">
        <v>523</v>
      </c>
      <c r="C98" s="8" t="s">
        <v>524</v>
      </c>
      <c r="D98" s="8" t="s">
        <v>69</v>
      </c>
      <c r="E98" s="13">
        <f>일위대가!F680</f>
        <v>0</v>
      </c>
      <c r="F98" s="13">
        <f>일위대가!H680</f>
        <v>20864</v>
      </c>
      <c r="G98" s="13">
        <f>일위대가!J680</f>
        <v>0</v>
      </c>
      <c r="H98" s="13">
        <f t="shared" si="1"/>
        <v>20864</v>
      </c>
      <c r="I98" s="8" t="s">
        <v>1735</v>
      </c>
      <c r="J98" s="8" t="s">
        <v>1736</v>
      </c>
      <c r="K98" s="2" t="s">
        <v>52</v>
      </c>
      <c r="L98" s="2" t="s">
        <v>52</v>
      </c>
      <c r="M98" s="2" t="s">
        <v>1736</v>
      </c>
      <c r="N98" s="2" t="s">
        <v>52</v>
      </c>
    </row>
    <row r="99" spans="1:14" ht="30" customHeight="1" x14ac:dyDescent="0.3">
      <c r="A99" s="8" t="s">
        <v>533</v>
      </c>
      <c r="B99" s="8" t="s">
        <v>531</v>
      </c>
      <c r="C99" s="8" t="s">
        <v>532</v>
      </c>
      <c r="D99" s="8" t="s">
        <v>69</v>
      </c>
      <c r="E99" s="13">
        <f>일위대가!F685</f>
        <v>0</v>
      </c>
      <c r="F99" s="13">
        <f>일위대가!H685</f>
        <v>27292</v>
      </c>
      <c r="G99" s="13">
        <f>일위대가!J685</f>
        <v>0</v>
      </c>
      <c r="H99" s="13">
        <f t="shared" si="1"/>
        <v>27292</v>
      </c>
      <c r="I99" s="8" t="s">
        <v>1742</v>
      </c>
      <c r="J99" s="8" t="s">
        <v>1736</v>
      </c>
      <c r="K99" s="2" t="s">
        <v>52</v>
      </c>
      <c r="L99" s="2" t="s">
        <v>52</v>
      </c>
      <c r="M99" s="2" t="s">
        <v>1736</v>
      </c>
      <c r="N99" s="2" t="s">
        <v>52</v>
      </c>
    </row>
    <row r="100" spans="1:14" ht="30" customHeight="1" x14ac:dyDescent="0.3">
      <c r="A100" s="8" t="s">
        <v>542</v>
      </c>
      <c r="B100" s="8" t="s">
        <v>540</v>
      </c>
      <c r="C100" s="8" t="s">
        <v>541</v>
      </c>
      <c r="D100" s="8" t="s">
        <v>58</v>
      </c>
      <c r="E100" s="13">
        <f>일위대가!F689</f>
        <v>282</v>
      </c>
      <c r="F100" s="13">
        <f>일위대가!H689</f>
        <v>0</v>
      </c>
      <c r="G100" s="13">
        <f>일위대가!J689</f>
        <v>0</v>
      </c>
      <c r="H100" s="13">
        <f t="shared" si="1"/>
        <v>282</v>
      </c>
      <c r="I100" s="8" t="s">
        <v>1746</v>
      </c>
      <c r="J100" s="8" t="s">
        <v>1483</v>
      </c>
      <c r="K100" s="2" t="s">
        <v>52</v>
      </c>
      <c r="L100" s="2" t="s">
        <v>52</v>
      </c>
      <c r="M100" s="2" t="s">
        <v>1483</v>
      </c>
      <c r="N100" s="2" t="s">
        <v>52</v>
      </c>
    </row>
    <row r="101" spans="1:14" ht="30" customHeight="1" x14ac:dyDescent="0.3">
      <c r="A101" s="8" t="s">
        <v>545</v>
      </c>
      <c r="B101" s="8" t="s">
        <v>544</v>
      </c>
      <c r="C101" s="8" t="s">
        <v>541</v>
      </c>
      <c r="D101" s="8" t="s">
        <v>58</v>
      </c>
      <c r="E101" s="13">
        <f>일위대가!F693</f>
        <v>282</v>
      </c>
      <c r="F101" s="13">
        <f>일위대가!H693</f>
        <v>0</v>
      </c>
      <c r="G101" s="13">
        <f>일위대가!J693</f>
        <v>0</v>
      </c>
      <c r="H101" s="13">
        <f t="shared" si="1"/>
        <v>282</v>
      </c>
      <c r="I101" s="8" t="s">
        <v>1749</v>
      </c>
      <c r="J101" s="8" t="s">
        <v>1483</v>
      </c>
      <c r="K101" s="2" t="s">
        <v>52</v>
      </c>
      <c r="L101" s="2" t="s">
        <v>52</v>
      </c>
      <c r="M101" s="2" t="s">
        <v>1483</v>
      </c>
      <c r="N101" s="2" t="s">
        <v>52</v>
      </c>
    </row>
    <row r="102" spans="1:14" ht="30" customHeight="1" x14ac:dyDescent="0.3">
      <c r="A102" s="8" t="s">
        <v>548</v>
      </c>
      <c r="B102" s="8" t="s">
        <v>547</v>
      </c>
      <c r="C102" s="8" t="s">
        <v>52</v>
      </c>
      <c r="D102" s="8" t="s">
        <v>58</v>
      </c>
      <c r="E102" s="13">
        <f>일위대가!F698</f>
        <v>2844</v>
      </c>
      <c r="F102" s="13">
        <f>일위대가!H698</f>
        <v>1453</v>
      </c>
      <c r="G102" s="13">
        <f>일위대가!J698</f>
        <v>0</v>
      </c>
      <c r="H102" s="13">
        <f t="shared" si="1"/>
        <v>4297</v>
      </c>
      <c r="I102" s="8" t="s">
        <v>1752</v>
      </c>
      <c r="J102" s="8" t="s">
        <v>52</v>
      </c>
      <c r="K102" s="2" t="s">
        <v>52</v>
      </c>
      <c r="L102" s="2" t="s">
        <v>52</v>
      </c>
      <c r="M102" s="2" t="s">
        <v>52</v>
      </c>
      <c r="N102" s="2" t="s">
        <v>52</v>
      </c>
    </row>
    <row r="103" spans="1:14" ht="30" customHeight="1" x14ac:dyDescent="0.3">
      <c r="A103" s="8" t="s">
        <v>551</v>
      </c>
      <c r="B103" s="8" t="s">
        <v>550</v>
      </c>
      <c r="C103" s="8" t="s">
        <v>52</v>
      </c>
      <c r="D103" s="8" t="s">
        <v>58</v>
      </c>
      <c r="E103" s="13">
        <f>일위대가!F703</f>
        <v>1692</v>
      </c>
      <c r="F103" s="13">
        <f>일위대가!H703</f>
        <v>1544</v>
      </c>
      <c r="G103" s="13">
        <f>일위대가!J703</f>
        <v>0</v>
      </c>
      <c r="H103" s="13">
        <f t="shared" si="1"/>
        <v>3236</v>
      </c>
      <c r="I103" s="8" t="s">
        <v>1761</v>
      </c>
      <c r="J103" s="8" t="s">
        <v>52</v>
      </c>
      <c r="K103" s="2" t="s">
        <v>52</v>
      </c>
      <c r="L103" s="2" t="s">
        <v>52</v>
      </c>
      <c r="M103" s="2" t="s">
        <v>52</v>
      </c>
      <c r="N103" s="2" t="s">
        <v>52</v>
      </c>
    </row>
    <row r="104" spans="1:14" ht="30" customHeight="1" x14ac:dyDescent="0.3">
      <c r="A104" s="8" t="s">
        <v>554</v>
      </c>
      <c r="B104" s="8" t="s">
        <v>553</v>
      </c>
      <c r="C104" s="8" t="s">
        <v>52</v>
      </c>
      <c r="D104" s="8" t="s">
        <v>58</v>
      </c>
      <c r="E104" s="13">
        <f>일위대가!F708</f>
        <v>785</v>
      </c>
      <c r="F104" s="13">
        <f>일위대가!H708</f>
        <v>1453</v>
      </c>
      <c r="G104" s="13">
        <f>일위대가!J708</f>
        <v>0</v>
      </c>
      <c r="H104" s="13">
        <f t="shared" si="1"/>
        <v>2238</v>
      </c>
      <c r="I104" s="8" t="s">
        <v>1767</v>
      </c>
      <c r="J104" s="8" t="s">
        <v>52</v>
      </c>
      <c r="K104" s="2" t="s">
        <v>52</v>
      </c>
      <c r="L104" s="2" t="s">
        <v>52</v>
      </c>
      <c r="M104" s="2" t="s">
        <v>52</v>
      </c>
      <c r="N104" s="2" t="s">
        <v>52</v>
      </c>
    </row>
    <row r="105" spans="1:14" ht="30" customHeight="1" x14ac:dyDescent="0.3">
      <c r="A105" s="8" t="s">
        <v>563</v>
      </c>
      <c r="B105" s="8" t="s">
        <v>561</v>
      </c>
      <c r="C105" s="8" t="s">
        <v>562</v>
      </c>
      <c r="D105" s="8" t="s">
        <v>69</v>
      </c>
      <c r="E105" s="13">
        <f>일위대가!F713</f>
        <v>6852</v>
      </c>
      <c r="F105" s="13">
        <f>일위대가!H713</f>
        <v>8926</v>
      </c>
      <c r="G105" s="13">
        <f>일위대가!J713</f>
        <v>0</v>
      </c>
      <c r="H105" s="13">
        <f t="shared" si="1"/>
        <v>15778</v>
      </c>
      <c r="I105" s="8" t="s">
        <v>1773</v>
      </c>
      <c r="J105" s="8" t="s">
        <v>1774</v>
      </c>
      <c r="K105" s="2" t="s">
        <v>52</v>
      </c>
      <c r="L105" s="2" t="s">
        <v>52</v>
      </c>
      <c r="M105" s="2" t="s">
        <v>1774</v>
      </c>
      <c r="N105" s="2" t="s">
        <v>52</v>
      </c>
    </row>
    <row r="106" spans="1:14" ht="30" customHeight="1" x14ac:dyDescent="0.3">
      <c r="A106" s="8" t="s">
        <v>566</v>
      </c>
      <c r="B106" s="8" t="s">
        <v>565</v>
      </c>
      <c r="C106" s="8" t="s">
        <v>562</v>
      </c>
      <c r="D106" s="8" t="s">
        <v>69</v>
      </c>
      <c r="E106" s="13">
        <f>일위대가!F718</f>
        <v>6852</v>
      </c>
      <c r="F106" s="13">
        <f>일위대가!H718</f>
        <v>8926</v>
      </c>
      <c r="G106" s="13">
        <f>일위대가!J718</f>
        <v>0</v>
      </c>
      <c r="H106" s="13">
        <f t="shared" si="1"/>
        <v>15778</v>
      </c>
      <c r="I106" s="8" t="s">
        <v>1783</v>
      </c>
      <c r="J106" s="8" t="s">
        <v>1774</v>
      </c>
      <c r="K106" s="2" t="s">
        <v>52</v>
      </c>
      <c r="L106" s="2" t="s">
        <v>52</v>
      </c>
      <c r="M106" s="2" t="s">
        <v>1774</v>
      </c>
      <c r="N106" s="2" t="s">
        <v>52</v>
      </c>
    </row>
    <row r="107" spans="1:14" ht="30" customHeight="1" x14ac:dyDescent="0.3">
      <c r="A107" s="8" t="s">
        <v>573</v>
      </c>
      <c r="B107" s="8" t="s">
        <v>571</v>
      </c>
      <c r="C107" s="8" t="s">
        <v>572</v>
      </c>
      <c r="D107" s="8" t="s">
        <v>69</v>
      </c>
      <c r="E107" s="13">
        <f>일위대가!F724</f>
        <v>900</v>
      </c>
      <c r="F107" s="13">
        <f>일위대가!H724</f>
        <v>10189</v>
      </c>
      <c r="G107" s="13">
        <f>일위대가!J724</f>
        <v>0</v>
      </c>
      <c r="H107" s="13">
        <f t="shared" si="1"/>
        <v>11089</v>
      </c>
      <c r="I107" s="8" t="s">
        <v>1787</v>
      </c>
      <c r="J107" s="8" t="s">
        <v>1788</v>
      </c>
      <c r="K107" s="2" t="s">
        <v>52</v>
      </c>
      <c r="L107" s="2" t="s">
        <v>52</v>
      </c>
      <c r="M107" s="2" t="s">
        <v>1788</v>
      </c>
      <c r="N107" s="2" t="s">
        <v>52</v>
      </c>
    </row>
    <row r="108" spans="1:14" ht="30" customHeight="1" x14ac:dyDescent="0.3">
      <c r="A108" s="8" t="s">
        <v>576</v>
      </c>
      <c r="B108" s="8" t="s">
        <v>571</v>
      </c>
      <c r="C108" s="8" t="s">
        <v>575</v>
      </c>
      <c r="D108" s="8" t="s">
        <v>69</v>
      </c>
      <c r="E108" s="13">
        <f>일위대가!F730</f>
        <v>2252</v>
      </c>
      <c r="F108" s="13">
        <f>일위대가!H730</f>
        <v>16450</v>
      </c>
      <c r="G108" s="13">
        <f>일위대가!J730</f>
        <v>168</v>
      </c>
      <c r="H108" s="13">
        <f t="shared" si="1"/>
        <v>18870</v>
      </c>
      <c r="I108" s="8" t="s">
        <v>1799</v>
      </c>
      <c r="J108" s="8" t="s">
        <v>1800</v>
      </c>
      <c r="K108" s="2" t="s">
        <v>52</v>
      </c>
      <c r="L108" s="2" t="s">
        <v>52</v>
      </c>
      <c r="M108" s="2" t="s">
        <v>1800</v>
      </c>
      <c r="N108" s="2" t="s">
        <v>52</v>
      </c>
    </row>
    <row r="109" spans="1:14" ht="30" customHeight="1" x14ac:dyDescent="0.3">
      <c r="A109" s="8" t="s">
        <v>579</v>
      </c>
      <c r="B109" s="8" t="s">
        <v>578</v>
      </c>
      <c r="C109" s="8" t="s">
        <v>52</v>
      </c>
      <c r="D109" s="8" t="s">
        <v>58</v>
      </c>
      <c r="E109" s="13">
        <f>일위대가!F734</f>
        <v>179</v>
      </c>
      <c r="F109" s="13">
        <f>일위대가!H734</f>
        <v>1709</v>
      </c>
      <c r="G109" s="13">
        <f>일위대가!J734</f>
        <v>0</v>
      </c>
      <c r="H109" s="13">
        <f t="shared" si="1"/>
        <v>1888</v>
      </c>
      <c r="I109" s="8" t="s">
        <v>1808</v>
      </c>
      <c r="J109" s="8" t="s">
        <v>52</v>
      </c>
      <c r="K109" s="2" t="s">
        <v>52</v>
      </c>
      <c r="L109" s="2" t="s">
        <v>52</v>
      </c>
      <c r="M109" s="2" t="s">
        <v>52</v>
      </c>
      <c r="N109" s="2" t="s">
        <v>52</v>
      </c>
    </row>
    <row r="110" spans="1:14" ht="30" customHeight="1" x14ac:dyDescent="0.3">
      <c r="A110" s="8" t="s">
        <v>585</v>
      </c>
      <c r="B110" s="8" t="s">
        <v>571</v>
      </c>
      <c r="C110" s="8" t="s">
        <v>584</v>
      </c>
      <c r="D110" s="8" t="s">
        <v>69</v>
      </c>
      <c r="E110" s="13">
        <f>일위대가!F740</f>
        <v>900</v>
      </c>
      <c r="F110" s="13">
        <f>일위대가!H740</f>
        <v>12228</v>
      </c>
      <c r="G110" s="13">
        <f>일위대가!J740</f>
        <v>0</v>
      </c>
      <c r="H110" s="13">
        <f t="shared" si="1"/>
        <v>13128</v>
      </c>
      <c r="I110" s="8" t="s">
        <v>1814</v>
      </c>
      <c r="J110" s="8" t="s">
        <v>1788</v>
      </c>
      <c r="K110" s="2" t="s">
        <v>52</v>
      </c>
      <c r="L110" s="2" t="s">
        <v>52</v>
      </c>
      <c r="M110" s="2" t="s">
        <v>1788</v>
      </c>
      <c r="N110" s="2" t="s">
        <v>52</v>
      </c>
    </row>
    <row r="111" spans="1:14" ht="30" customHeight="1" x14ac:dyDescent="0.3">
      <c r="A111" s="8" t="s">
        <v>588</v>
      </c>
      <c r="B111" s="8" t="s">
        <v>571</v>
      </c>
      <c r="C111" s="8" t="s">
        <v>587</v>
      </c>
      <c r="D111" s="8" t="s">
        <v>69</v>
      </c>
      <c r="E111" s="13">
        <f>일위대가!F746</f>
        <v>2252</v>
      </c>
      <c r="F111" s="13">
        <f>일위대가!H746</f>
        <v>19740</v>
      </c>
      <c r="G111" s="13">
        <f>일위대가!J746</f>
        <v>168</v>
      </c>
      <c r="H111" s="13">
        <f t="shared" si="1"/>
        <v>22160</v>
      </c>
      <c r="I111" s="8" t="s">
        <v>1822</v>
      </c>
      <c r="J111" s="8" t="s">
        <v>1800</v>
      </c>
      <c r="K111" s="2" t="s">
        <v>52</v>
      </c>
      <c r="L111" s="2" t="s">
        <v>52</v>
      </c>
      <c r="M111" s="2" t="s">
        <v>1800</v>
      </c>
      <c r="N111" s="2" t="s">
        <v>52</v>
      </c>
    </row>
    <row r="112" spans="1:14" ht="30" customHeight="1" x14ac:dyDescent="0.3">
      <c r="A112" s="8" t="s">
        <v>596</v>
      </c>
      <c r="B112" s="8" t="s">
        <v>594</v>
      </c>
      <c r="C112" s="8" t="s">
        <v>595</v>
      </c>
      <c r="D112" s="8" t="s">
        <v>69</v>
      </c>
      <c r="E112" s="13">
        <f>일위대가!F751</f>
        <v>795</v>
      </c>
      <c r="F112" s="13">
        <f>일위대가!H751</f>
        <v>3422</v>
      </c>
      <c r="G112" s="13">
        <f>일위대가!J751</f>
        <v>0</v>
      </c>
      <c r="H112" s="13">
        <f t="shared" si="1"/>
        <v>4217</v>
      </c>
      <c r="I112" s="8" t="s">
        <v>1829</v>
      </c>
      <c r="J112" s="8" t="s">
        <v>1830</v>
      </c>
      <c r="K112" s="2" t="s">
        <v>52</v>
      </c>
      <c r="L112" s="2" t="s">
        <v>52</v>
      </c>
      <c r="M112" s="2" t="s">
        <v>1830</v>
      </c>
      <c r="N112" s="2" t="s">
        <v>52</v>
      </c>
    </row>
    <row r="113" spans="1:14" ht="30" customHeight="1" x14ac:dyDescent="0.3">
      <c r="A113" s="8" t="s">
        <v>600</v>
      </c>
      <c r="B113" s="8" t="s">
        <v>598</v>
      </c>
      <c r="C113" s="8" t="s">
        <v>599</v>
      </c>
      <c r="D113" s="8" t="s">
        <v>69</v>
      </c>
      <c r="E113" s="13">
        <f>일위대가!F756</f>
        <v>900</v>
      </c>
      <c r="F113" s="13">
        <f>일위대가!H756</f>
        <v>9127</v>
      </c>
      <c r="G113" s="13">
        <f>일위대가!J756</f>
        <v>0</v>
      </c>
      <c r="H113" s="13">
        <f t="shared" si="1"/>
        <v>10027</v>
      </c>
      <c r="I113" s="8" t="s">
        <v>1838</v>
      </c>
      <c r="J113" s="8" t="s">
        <v>1839</v>
      </c>
      <c r="K113" s="2" t="s">
        <v>52</v>
      </c>
      <c r="L113" s="2" t="s">
        <v>52</v>
      </c>
      <c r="M113" s="2" t="s">
        <v>1839</v>
      </c>
      <c r="N113" s="2" t="s">
        <v>52</v>
      </c>
    </row>
    <row r="114" spans="1:14" ht="30" customHeight="1" x14ac:dyDescent="0.3">
      <c r="A114" s="8" t="s">
        <v>606</v>
      </c>
      <c r="B114" s="8" t="s">
        <v>604</v>
      </c>
      <c r="C114" s="8" t="s">
        <v>605</v>
      </c>
      <c r="D114" s="8" t="s">
        <v>69</v>
      </c>
      <c r="E114" s="13">
        <f>일위대가!F770</f>
        <v>5145</v>
      </c>
      <c r="F114" s="13">
        <f>일위대가!H770</f>
        <v>11296</v>
      </c>
      <c r="G114" s="13">
        <f>일위대가!J770</f>
        <v>566</v>
      </c>
      <c r="H114" s="13">
        <f t="shared" si="1"/>
        <v>17007</v>
      </c>
      <c r="I114" s="8" t="s">
        <v>1847</v>
      </c>
      <c r="J114" s="8" t="s">
        <v>52</v>
      </c>
      <c r="K114" s="2" t="s">
        <v>52</v>
      </c>
      <c r="L114" s="2" t="s">
        <v>52</v>
      </c>
      <c r="M114" s="2" t="s">
        <v>52</v>
      </c>
      <c r="N114" s="2" t="s">
        <v>52</v>
      </c>
    </row>
    <row r="115" spans="1:14" ht="30" customHeight="1" x14ac:dyDescent="0.3">
      <c r="A115" s="8" t="s">
        <v>610</v>
      </c>
      <c r="B115" s="8" t="s">
        <v>608</v>
      </c>
      <c r="C115" s="8" t="s">
        <v>609</v>
      </c>
      <c r="D115" s="8" t="s">
        <v>69</v>
      </c>
      <c r="E115" s="13">
        <f>일위대가!F778</f>
        <v>1924</v>
      </c>
      <c r="F115" s="13">
        <f>일위대가!H778</f>
        <v>11758</v>
      </c>
      <c r="G115" s="13">
        <f>일위대가!J778</f>
        <v>90</v>
      </c>
      <c r="H115" s="13">
        <f t="shared" si="1"/>
        <v>13772</v>
      </c>
      <c r="I115" s="8" t="s">
        <v>1885</v>
      </c>
      <c r="J115" s="8" t="s">
        <v>1886</v>
      </c>
      <c r="K115" s="2" t="s">
        <v>52</v>
      </c>
      <c r="L115" s="2" t="s">
        <v>52</v>
      </c>
      <c r="M115" s="2" t="s">
        <v>1886</v>
      </c>
      <c r="N115" s="2" t="s">
        <v>52</v>
      </c>
    </row>
    <row r="116" spans="1:14" ht="30" customHeight="1" x14ac:dyDescent="0.3">
      <c r="A116" s="8" t="s">
        <v>618</v>
      </c>
      <c r="B116" s="8" t="s">
        <v>616</v>
      </c>
      <c r="C116" s="8" t="s">
        <v>617</v>
      </c>
      <c r="D116" s="8" t="s">
        <v>58</v>
      </c>
      <c r="E116" s="13">
        <f>일위대가!F784</f>
        <v>2182</v>
      </c>
      <c r="F116" s="13">
        <f>일위대가!H784</f>
        <v>7234</v>
      </c>
      <c r="G116" s="13">
        <f>일위대가!J784</f>
        <v>289</v>
      </c>
      <c r="H116" s="13">
        <f t="shared" si="1"/>
        <v>9705</v>
      </c>
      <c r="I116" s="8" t="s">
        <v>1898</v>
      </c>
      <c r="J116" s="8" t="s">
        <v>1899</v>
      </c>
      <c r="K116" s="2" t="s">
        <v>52</v>
      </c>
      <c r="L116" s="2" t="s">
        <v>52</v>
      </c>
      <c r="M116" s="2" t="s">
        <v>1899</v>
      </c>
      <c r="N116" s="2" t="s">
        <v>52</v>
      </c>
    </row>
    <row r="117" spans="1:14" ht="30" customHeight="1" x14ac:dyDescent="0.3">
      <c r="A117" s="8" t="s">
        <v>622</v>
      </c>
      <c r="B117" s="8" t="s">
        <v>620</v>
      </c>
      <c r="C117" s="8" t="s">
        <v>621</v>
      </c>
      <c r="D117" s="8" t="s">
        <v>58</v>
      </c>
      <c r="E117" s="13">
        <f>일위대가!F793</f>
        <v>3157</v>
      </c>
      <c r="F117" s="13">
        <f>일위대가!H793</f>
        <v>22938</v>
      </c>
      <c r="G117" s="13">
        <f>일위대가!J793</f>
        <v>624</v>
      </c>
      <c r="H117" s="13">
        <f t="shared" si="1"/>
        <v>26719</v>
      </c>
      <c r="I117" s="8" t="s">
        <v>1909</v>
      </c>
      <c r="J117" s="8" t="s">
        <v>52</v>
      </c>
      <c r="K117" s="2" t="s">
        <v>52</v>
      </c>
      <c r="L117" s="2" t="s">
        <v>52</v>
      </c>
      <c r="M117" s="2" t="s">
        <v>52</v>
      </c>
      <c r="N117" s="2" t="s">
        <v>52</v>
      </c>
    </row>
    <row r="118" spans="1:14" ht="30" customHeight="1" x14ac:dyDescent="0.3">
      <c r="A118" s="8" t="s">
        <v>626</v>
      </c>
      <c r="B118" s="8" t="s">
        <v>624</v>
      </c>
      <c r="C118" s="8" t="s">
        <v>625</v>
      </c>
      <c r="D118" s="8" t="s">
        <v>69</v>
      </c>
      <c r="E118" s="13">
        <f>일위대가!F798</f>
        <v>7444</v>
      </c>
      <c r="F118" s="13">
        <f>일위대가!H798</f>
        <v>13735</v>
      </c>
      <c r="G118" s="13">
        <f>일위대가!J798</f>
        <v>0</v>
      </c>
      <c r="H118" s="13">
        <f t="shared" si="1"/>
        <v>21179</v>
      </c>
      <c r="I118" s="8" t="s">
        <v>1919</v>
      </c>
      <c r="J118" s="8" t="s">
        <v>1920</v>
      </c>
      <c r="K118" s="2" t="s">
        <v>52</v>
      </c>
      <c r="L118" s="2" t="s">
        <v>52</v>
      </c>
      <c r="M118" s="2" t="s">
        <v>1920</v>
      </c>
      <c r="N118" s="2" t="s">
        <v>52</v>
      </c>
    </row>
    <row r="119" spans="1:14" ht="30" customHeight="1" x14ac:dyDescent="0.3">
      <c r="A119" s="8" t="s">
        <v>630</v>
      </c>
      <c r="B119" s="8" t="s">
        <v>628</v>
      </c>
      <c r="C119" s="8" t="s">
        <v>629</v>
      </c>
      <c r="D119" s="8" t="s">
        <v>58</v>
      </c>
      <c r="E119" s="13">
        <f>일위대가!F804</f>
        <v>715</v>
      </c>
      <c r="F119" s="13">
        <f>일위대가!H804</f>
        <v>3310</v>
      </c>
      <c r="G119" s="13">
        <f>일위대가!J804</f>
        <v>66</v>
      </c>
      <c r="H119" s="13">
        <f t="shared" si="1"/>
        <v>4091</v>
      </c>
      <c r="I119" s="8" t="s">
        <v>1929</v>
      </c>
      <c r="J119" s="8" t="s">
        <v>1272</v>
      </c>
      <c r="K119" s="2" t="s">
        <v>52</v>
      </c>
      <c r="L119" s="2" t="s">
        <v>52</v>
      </c>
      <c r="M119" s="2" t="s">
        <v>1272</v>
      </c>
      <c r="N119" s="2" t="s">
        <v>52</v>
      </c>
    </row>
    <row r="120" spans="1:14" ht="30" customHeight="1" x14ac:dyDescent="0.3">
      <c r="A120" s="8" t="s">
        <v>634</v>
      </c>
      <c r="B120" s="8" t="s">
        <v>632</v>
      </c>
      <c r="C120" s="8" t="s">
        <v>633</v>
      </c>
      <c r="D120" s="8" t="s">
        <v>69</v>
      </c>
      <c r="E120" s="13">
        <f>일위대가!F809</f>
        <v>2860</v>
      </c>
      <c r="F120" s="13">
        <f>일위대가!H809</f>
        <v>5133</v>
      </c>
      <c r="G120" s="13">
        <f>일위대가!J809</f>
        <v>0</v>
      </c>
      <c r="H120" s="13">
        <f t="shared" si="1"/>
        <v>7993</v>
      </c>
      <c r="I120" s="8" t="s">
        <v>1942</v>
      </c>
      <c r="J120" s="8" t="s">
        <v>1943</v>
      </c>
      <c r="K120" s="2" t="s">
        <v>52</v>
      </c>
      <c r="L120" s="2" t="s">
        <v>52</v>
      </c>
      <c r="M120" s="2" t="s">
        <v>1943</v>
      </c>
      <c r="N120" s="2" t="s">
        <v>52</v>
      </c>
    </row>
    <row r="121" spans="1:14" ht="30" customHeight="1" x14ac:dyDescent="0.3">
      <c r="A121" s="8" t="s">
        <v>636</v>
      </c>
      <c r="B121" s="8" t="s">
        <v>635</v>
      </c>
      <c r="C121" s="8" t="s">
        <v>633</v>
      </c>
      <c r="D121" s="8" t="s">
        <v>69</v>
      </c>
      <c r="E121" s="13">
        <f>일위대가!F814</f>
        <v>2803</v>
      </c>
      <c r="F121" s="13">
        <f>일위대가!H814</f>
        <v>5670</v>
      </c>
      <c r="G121" s="13">
        <f>일위대가!J814</f>
        <v>0</v>
      </c>
      <c r="H121" s="13">
        <f t="shared" si="1"/>
        <v>8473</v>
      </c>
      <c r="I121" s="8" t="s">
        <v>1952</v>
      </c>
      <c r="J121" s="8" t="s">
        <v>1943</v>
      </c>
      <c r="K121" s="2" t="s">
        <v>52</v>
      </c>
      <c r="L121" s="2" t="s">
        <v>52</v>
      </c>
      <c r="M121" s="2" t="s">
        <v>1943</v>
      </c>
      <c r="N121" s="2" t="s">
        <v>52</v>
      </c>
    </row>
    <row r="122" spans="1:14" ht="30" customHeight="1" x14ac:dyDescent="0.3">
      <c r="A122" s="8" t="s">
        <v>639</v>
      </c>
      <c r="B122" s="8" t="s">
        <v>637</v>
      </c>
      <c r="C122" s="8" t="s">
        <v>638</v>
      </c>
      <c r="D122" s="8" t="s">
        <v>69</v>
      </c>
      <c r="E122" s="13">
        <f>일위대가!F831</f>
        <v>28495</v>
      </c>
      <c r="F122" s="13">
        <f>일위대가!H831</f>
        <v>31223</v>
      </c>
      <c r="G122" s="13">
        <f>일위대가!J831</f>
        <v>0</v>
      </c>
      <c r="H122" s="13">
        <f t="shared" si="1"/>
        <v>59718</v>
      </c>
      <c r="I122" s="8" t="s">
        <v>1959</v>
      </c>
      <c r="J122" s="8" t="s">
        <v>52</v>
      </c>
      <c r="K122" s="2" t="s">
        <v>52</v>
      </c>
      <c r="L122" s="2" t="s">
        <v>52</v>
      </c>
      <c r="M122" s="2" t="s">
        <v>52</v>
      </c>
      <c r="N122" s="2" t="s">
        <v>52</v>
      </c>
    </row>
    <row r="123" spans="1:14" ht="30" customHeight="1" x14ac:dyDescent="0.3">
      <c r="A123" s="8" t="s">
        <v>643</v>
      </c>
      <c r="B123" s="8" t="s">
        <v>641</v>
      </c>
      <c r="C123" s="8" t="s">
        <v>642</v>
      </c>
      <c r="D123" s="8" t="s">
        <v>69</v>
      </c>
      <c r="E123" s="13">
        <f>일위대가!F836</f>
        <v>13911</v>
      </c>
      <c r="F123" s="13">
        <f>일위대가!H836</f>
        <v>8414</v>
      </c>
      <c r="G123" s="13">
        <f>일위대가!J836</f>
        <v>0</v>
      </c>
      <c r="H123" s="13">
        <f t="shared" si="1"/>
        <v>22325</v>
      </c>
      <c r="I123" s="8" t="s">
        <v>2008</v>
      </c>
      <c r="J123" s="8" t="s">
        <v>2009</v>
      </c>
      <c r="K123" s="2" t="s">
        <v>52</v>
      </c>
      <c r="L123" s="2" t="s">
        <v>52</v>
      </c>
      <c r="M123" s="2" t="s">
        <v>2009</v>
      </c>
      <c r="N123" s="2" t="s">
        <v>52</v>
      </c>
    </row>
    <row r="124" spans="1:14" ht="30" customHeight="1" x14ac:dyDescent="0.3">
      <c r="A124" s="8" t="s">
        <v>647</v>
      </c>
      <c r="B124" s="8" t="s">
        <v>645</v>
      </c>
      <c r="C124" s="8" t="s">
        <v>646</v>
      </c>
      <c r="D124" s="8" t="s">
        <v>69</v>
      </c>
      <c r="E124" s="13">
        <f>일위대가!F842</f>
        <v>9473</v>
      </c>
      <c r="F124" s="13">
        <f>일위대가!H842</f>
        <v>13172</v>
      </c>
      <c r="G124" s="13">
        <f>일위대가!J842</f>
        <v>0</v>
      </c>
      <c r="H124" s="13">
        <f t="shared" si="1"/>
        <v>22645</v>
      </c>
      <c r="I124" s="8" t="s">
        <v>2019</v>
      </c>
      <c r="J124" s="8" t="s">
        <v>2009</v>
      </c>
      <c r="K124" s="2" t="s">
        <v>52</v>
      </c>
      <c r="L124" s="2" t="s">
        <v>52</v>
      </c>
      <c r="M124" s="2" t="s">
        <v>2009</v>
      </c>
      <c r="N124" s="2" t="s">
        <v>52</v>
      </c>
    </row>
    <row r="125" spans="1:14" ht="30" customHeight="1" x14ac:dyDescent="0.3">
      <c r="A125" s="8" t="s">
        <v>650</v>
      </c>
      <c r="B125" s="8" t="s">
        <v>645</v>
      </c>
      <c r="C125" s="8" t="s">
        <v>649</v>
      </c>
      <c r="D125" s="8" t="s">
        <v>69</v>
      </c>
      <c r="E125" s="13">
        <f>일위대가!F848</f>
        <v>10738</v>
      </c>
      <c r="F125" s="13">
        <f>일위대가!H848</f>
        <v>13172</v>
      </c>
      <c r="G125" s="13">
        <f>일위대가!J848</f>
        <v>0</v>
      </c>
      <c r="H125" s="13">
        <f t="shared" si="1"/>
        <v>23910</v>
      </c>
      <c r="I125" s="8" t="s">
        <v>2032</v>
      </c>
      <c r="J125" s="8" t="s">
        <v>2009</v>
      </c>
      <c r="K125" s="2" t="s">
        <v>52</v>
      </c>
      <c r="L125" s="2" t="s">
        <v>52</v>
      </c>
      <c r="M125" s="2" t="s">
        <v>2009</v>
      </c>
      <c r="N125" s="2" t="s">
        <v>52</v>
      </c>
    </row>
    <row r="126" spans="1:14" ht="30" customHeight="1" x14ac:dyDescent="0.3">
      <c r="A126" s="8" t="s">
        <v>712</v>
      </c>
      <c r="B126" s="8" t="s">
        <v>710</v>
      </c>
      <c r="C126" s="8" t="s">
        <v>711</v>
      </c>
      <c r="D126" s="8" t="s">
        <v>133</v>
      </c>
      <c r="E126" s="13">
        <f>일위대가!F856</f>
        <v>0</v>
      </c>
      <c r="F126" s="13">
        <f>일위대가!H856</f>
        <v>0</v>
      </c>
      <c r="G126" s="13">
        <f>일위대가!J856</f>
        <v>526533</v>
      </c>
      <c r="H126" s="13">
        <f t="shared" si="1"/>
        <v>526533</v>
      </c>
      <c r="I126" s="8" t="s">
        <v>2039</v>
      </c>
      <c r="J126" s="8" t="s">
        <v>2040</v>
      </c>
      <c r="K126" s="2" t="s">
        <v>52</v>
      </c>
      <c r="L126" s="2" t="s">
        <v>52</v>
      </c>
      <c r="M126" s="2" t="s">
        <v>2040</v>
      </c>
      <c r="N126" s="2" t="s">
        <v>52</v>
      </c>
    </row>
    <row r="127" spans="1:14" ht="30" customHeight="1" x14ac:dyDescent="0.3">
      <c r="A127" s="8" t="s">
        <v>730</v>
      </c>
      <c r="B127" s="8" t="s">
        <v>727</v>
      </c>
      <c r="C127" s="8" t="s">
        <v>728</v>
      </c>
      <c r="D127" s="8" t="s">
        <v>729</v>
      </c>
      <c r="E127" s="13">
        <f>일위대가!F863</f>
        <v>6255</v>
      </c>
      <c r="F127" s="13">
        <f>일위대가!H863</f>
        <v>42474</v>
      </c>
      <c r="G127" s="13">
        <f>일위대가!J863</f>
        <v>12301</v>
      </c>
      <c r="H127" s="13">
        <f t="shared" si="1"/>
        <v>61030</v>
      </c>
      <c r="I127" s="8" t="s">
        <v>2054</v>
      </c>
      <c r="J127" s="8" t="s">
        <v>2055</v>
      </c>
      <c r="K127" s="2" t="s">
        <v>2056</v>
      </c>
      <c r="L127" s="2" t="s">
        <v>52</v>
      </c>
      <c r="M127" s="2" t="s">
        <v>2055</v>
      </c>
      <c r="N127" s="2" t="s">
        <v>60</v>
      </c>
    </row>
    <row r="128" spans="1:14" ht="30" customHeight="1" x14ac:dyDescent="0.3">
      <c r="A128" s="8" t="s">
        <v>2050</v>
      </c>
      <c r="B128" s="8" t="s">
        <v>2048</v>
      </c>
      <c r="C128" s="8" t="s">
        <v>2049</v>
      </c>
      <c r="D128" s="8" t="s">
        <v>133</v>
      </c>
      <c r="E128" s="13">
        <f>일위대가!F868</f>
        <v>0</v>
      </c>
      <c r="F128" s="13">
        <f>일위대가!H868</f>
        <v>461476</v>
      </c>
      <c r="G128" s="13">
        <f>일위대가!J868</f>
        <v>0</v>
      </c>
      <c r="H128" s="13">
        <f t="shared" si="1"/>
        <v>461476</v>
      </c>
      <c r="I128" s="8" t="s">
        <v>2070</v>
      </c>
      <c r="J128" s="8" t="s">
        <v>2071</v>
      </c>
      <c r="K128" s="2" t="s">
        <v>52</v>
      </c>
      <c r="L128" s="2" t="s">
        <v>52</v>
      </c>
      <c r="M128" s="2" t="s">
        <v>2071</v>
      </c>
      <c r="N128" s="2" t="s">
        <v>52</v>
      </c>
    </row>
    <row r="129" spans="1:14" ht="30" customHeight="1" x14ac:dyDescent="0.3">
      <c r="A129" s="8" t="s">
        <v>1059</v>
      </c>
      <c r="B129" s="8" t="s">
        <v>1050</v>
      </c>
      <c r="C129" s="8" t="s">
        <v>179</v>
      </c>
      <c r="D129" s="8" t="s">
        <v>69</v>
      </c>
      <c r="E129" s="13">
        <f>일위대가!F875</f>
        <v>8983</v>
      </c>
      <c r="F129" s="13">
        <f>일위대가!H875</f>
        <v>0</v>
      </c>
      <c r="G129" s="13">
        <f>일위대가!J875</f>
        <v>0</v>
      </c>
      <c r="H129" s="13">
        <f t="shared" si="1"/>
        <v>8983</v>
      </c>
      <c r="I129" s="8" t="s">
        <v>2077</v>
      </c>
      <c r="J129" s="8" t="s">
        <v>1049</v>
      </c>
      <c r="K129" s="2" t="s">
        <v>52</v>
      </c>
      <c r="L129" s="2" t="s">
        <v>52</v>
      </c>
      <c r="M129" s="2" t="s">
        <v>1049</v>
      </c>
      <c r="N129" s="2" t="s">
        <v>52</v>
      </c>
    </row>
    <row r="130" spans="1:14" ht="30" customHeight="1" x14ac:dyDescent="0.3">
      <c r="A130" s="8" t="s">
        <v>1062</v>
      </c>
      <c r="B130" s="8" t="s">
        <v>1053</v>
      </c>
      <c r="C130" s="8" t="s">
        <v>1061</v>
      </c>
      <c r="D130" s="8" t="s">
        <v>69</v>
      </c>
      <c r="E130" s="13">
        <f>일위대가!F881</f>
        <v>0</v>
      </c>
      <c r="F130" s="13">
        <f>일위대가!H881</f>
        <v>28458</v>
      </c>
      <c r="G130" s="13">
        <f>일위대가!J881</f>
        <v>284</v>
      </c>
      <c r="H130" s="13">
        <f t="shared" si="1"/>
        <v>28742</v>
      </c>
      <c r="I130" s="8" t="s">
        <v>2087</v>
      </c>
      <c r="J130" s="8" t="s">
        <v>1049</v>
      </c>
      <c r="K130" s="2" t="s">
        <v>52</v>
      </c>
      <c r="L130" s="2" t="s">
        <v>52</v>
      </c>
      <c r="M130" s="2" t="s">
        <v>1049</v>
      </c>
      <c r="N130" s="2" t="s">
        <v>52</v>
      </c>
    </row>
    <row r="131" spans="1:14" ht="30" customHeight="1" x14ac:dyDescent="0.3">
      <c r="A131" s="8" t="s">
        <v>1832</v>
      </c>
      <c r="B131" s="8" t="s">
        <v>1831</v>
      </c>
      <c r="C131" s="8" t="s">
        <v>595</v>
      </c>
      <c r="D131" s="8" t="s">
        <v>69</v>
      </c>
      <c r="E131" s="13">
        <f>일위대가!F887</f>
        <v>795</v>
      </c>
      <c r="F131" s="13">
        <f>일위대가!H887</f>
        <v>0</v>
      </c>
      <c r="G131" s="13">
        <f>일위대가!J887</f>
        <v>0</v>
      </c>
      <c r="H131" s="13">
        <f t="shared" si="1"/>
        <v>795</v>
      </c>
      <c r="I131" s="8" t="s">
        <v>2092</v>
      </c>
      <c r="J131" s="8" t="s">
        <v>1830</v>
      </c>
      <c r="K131" s="2" t="s">
        <v>52</v>
      </c>
      <c r="L131" s="2" t="s">
        <v>52</v>
      </c>
      <c r="M131" s="2" t="s">
        <v>1830</v>
      </c>
      <c r="N131" s="2" t="s">
        <v>52</v>
      </c>
    </row>
    <row r="132" spans="1:14" ht="30" customHeight="1" x14ac:dyDescent="0.3">
      <c r="A132" s="8" t="s">
        <v>1835</v>
      </c>
      <c r="B132" s="8" t="s">
        <v>1831</v>
      </c>
      <c r="C132" s="8" t="s">
        <v>1834</v>
      </c>
      <c r="D132" s="8" t="s">
        <v>69</v>
      </c>
      <c r="E132" s="13">
        <f>일위대가!F892</f>
        <v>0</v>
      </c>
      <c r="F132" s="13">
        <f>일위대가!H892</f>
        <v>3422</v>
      </c>
      <c r="G132" s="13">
        <f>일위대가!J892</f>
        <v>0</v>
      </c>
      <c r="H132" s="13">
        <f t="shared" ref="H132:H195" si="2">E132+F132+G132</f>
        <v>3422</v>
      </c>
      <c r="I132" s="8" t="s">
        <v>2103</v>
      </c>
      <c r="J132" s="8" t="s">
        <v>1830</v>
      </c>
      <c r="K132" s="2" t="s">
        <v>52</v>
      </c>
      <c r="L132" s="2" t="s">
        <v>52</v>
      </c>
      <c r="M132" s="2" t="s">
        <v>1830</v>
      </c>
      <c r="N132" s="2" t="s">
        <v>52</v>
      </c>
    </row>
    <row r="133" spans="1:14" ht="30" customHeight="1" x14ac:dyDescent="0.3">
      <c r="A133" s="8" t="s">
        <v>1841</v>
      </c>
      <c r="B133" s="8" t="s">
        <v>598</v>
      </c>
      <c r="C133" s="8" t="s">
        <v>1840</v>
      </c>
      <c r="D133" s="8" t="s">
        <v>69</v>
      </c>
      <c r="E133" s="13">
        <f>일위대가!F898</f>
        <v>900</v>
      </c>
      <c r="F133" s="13">
        <f>일위대가!H898</f>
        <v>0</v>
      </c>
      <c r="G133" s="13">
        <f>일위대가!J898</f>
        <v>0</v>
      </c>
      <c r="H133" s="13">
        <f t="shared" si="2"/>
        <v>900</v>
      </c>
      <c r="I133" s="8" t="s">
        <v>2109</v>
      </c>
      <c r="J133" s="8" t="s">
        <v>1839</v>
      </c>
      <c r="K133" s="2" t="s">
        <v>52</v>
      </c>
      <c r="L133" s="2" t="s">
        <v>52</v>
      </c>
      <c r="M133" s="2" t="s">
        <v>1839</v>
      </c>
      <c r="N133" s="2" t="s">
        <v>52</v>
      </c>
    </row>
    <row r="134" spans="1:14" ht="30" customHeight="1" x14ac:dyDescent="0.3">
      <c r="A134" s="8" t="s">
        <v>1844</v>
      </c>
      <c r="B134" s="8" t="s">
        <v>598</v>
      </c>
      <c r="C134" s="8" t="s">
        <v>1843</v>
      </c>
      <c r="D134" s="8" t="s">
        <v>69</v>
      </c>
      <c r="E134" s="13">
        <f>일위대가!F905</f>
        <v>0</v>
      </c>
      <c r="F134" s="13">
        <f>일위대가!H905</f>
        <v>9127</v>
      </c>
      <c r="G134" s="13">
        <f>일위대가!J905</f>
        <v>0</v>
      </c>
      <c r="H134" s="13">
        <f t="shared" si="2"/>
        <v>9127</v>
      </c>
      <c r="I134" s="8" t="s">
        <v>2118</v>
      </c>
      <c r="J134" s="8" t="s">
        <v>1839</v>
      </c>
      <c r="K134" s="2" t="s">
        <v>52</v>
      </c>
      <c r="L134" s="2" t="s">
        <v>52</v>
      </c>
      <c r="M134" s="2" t="s">
        <v>1839</v>
      </c>
      <c r="N134" s="2" t="s">
        <v>52</v>
      </c>
    </row>
    <row r="135" spans="1:14" ht="30" customHeight="1" x14ac:dyDescent="0.3">
      <c r="A135" s="8" t="s">
        <v>833</v>
      </c>
      <c r="B135" s="8" t="s">
        <v>831</v>
      </c>
      <c r="C135" s="8" t="s">
        <v>832</v>
      </c>
      <c r="D135" s="8" t="s">
        <v>69</v>
      </c>
      <c r="E135" s="13">
        <f>일위대가!F912</f>
        <v>0</v>
      </c>
      <c r="F135" s="13">
        <f>일위대가!H912</f>
        <v>0</v>
      </c>
      <c r="G135" s="13">
        <f>일위대가!J912</f>
        <v>83688</v>
      </c>
      <c r="H135" s="13">
        <f t="shared" si="2"/>
        <v>83688</v>
      </c>
      <c r="I135" s="8" t="s">
        <v>2122</v>
      </c>
      <c r="J135" s="8" t="s">
        <v>2123</v>
      </c>
      <c r="K135" s="2" t="s">
        <v>52</v>
      </c>
      <c r="L135" s="2" t="s">
        <v>52</v>
      </c>
      <c r="M135" s="2" t="s">
        <v>2123</v>
      </c>
      <c r="N135" s="2" t="s">
        <v>52</v>
      </c>
    </row>
    <row r="136" spans="1:14" ht="30" customHeight="1" x14ac:dyDescent="0.3">
      <c r="A136" s="8" t="s">
        <v>872</v>
      </c>
      <c r="B136" s="8" t="s">
        <v>831</v>
      </c>
      <c r="C136" s="8" t="s">
        <v>871</v>
      </c>
      <c r="D136" s="8" t="s">
        <v>69</v>
      </c>
      <c r="E136" s="13">
        <f>일위대가!F919</f>
        <v>0</v>
      </c>
      <c r="F136" s="13">
        <f>일위대가!H919</f>
        <v>0</v>
      </c>
      <c r="G136" s="13">
        <f>일위대가!J919</f>
        <v>65294</v>
      </c>
      <c r="H136" s="13">
        <f t="shared" si="2"/>
        <v>65294</v>
      </c>
      <c r="I136" s="8" t="s">
        <v>2129</v>
      </c>
      <c r="J136" s="8" t="s">
        <v>2123</v>
      </c>
      <c r="K136" s="2" t="s">
        <v>52</v>
      </c>
      <c r="L136" s="2" t="s">
        <v>52</v>
      </c>
      <c r="M136" s="2" t="s">
        <v>2123</v>
      </c>
      <c r="N136" s="2" t="s">
        <v>52</v>
      </c>
    </row>
    <row r="137" spans="1:14" ht="30" customHeight="1" x14ac:dyDescent="0.3">
      <c r="A137" s="8" t="s">
        <v>889</v>
      </c>
      <c r="B137" s="8" t="s">
        <v>84</v>
      </c>
      <c r="C137" s="8" t="s">
        <v>888</v>
      </c>
      <c r="D137" s="8" t="s">
        <v>69</v>
      </c>
      <c r="E137" s="13">
        <f>일위대가!F924</f>
        <v>0</v>
      </c>
      <c r="F137" s="13">
        <f>일위대가!H924</f>
        <v>14638</v>
      </c>
      <c r="G137" s="13">
        <f>일위대가!J924</f>
        <v>0</v>
      </c>
      <c r="H137" s="13">
        <f t="shared" si="2"/>
        <v>14638</v>
      </c>
      <c r="I137" s="8" t="s">
        <v>2135</v>
      </c>
      <c r="J137" s="8" t="s">
        <v>2136</v>
      </c>
      <c r="K137" s="2" t="s">
        <v>52</v>
      </c>
      <c r="L137" s="2" t="s">
        <v>52</v>
      </c>
      <c r="M137" s="2" t="s">
        <v>2136</v>
      </c>
      <c r="N137" s="2" t="s">
        <v>52</v>
      </c>
    </row>
    <row r="138" spans="1:14" ht="30" customHeight="1" x14ac:dyDescent="0.3">
      <c r="A138" s="8" t="s">
        <v>893</v>
      </c>
      <c r="B138" s="8" t="s">
        <v>891</v>
      </c>
      <c r="C138" s="8" t="s">
        <v>892</v>
      </c>
      <c r="D138" s="8" t="s">
        <v>69</v>
      </c>
      <c r="E138" s="13">
        <f>일위대가!F929</f>
        <v>1453</v>
      </c>
      <c r="F138" s="13">
        <f>일위대가!H929</f>
        <v>0</v>
      </c>
      <c r="G138" s="13">
        <f>일위대가!J929</f>
        <v>0</v>
      </c>
      <c r="H138" s="13">
        <f t="shared" si="2"/>
        <v>1453</v>
      </c>
      <c r="I138" s="8" t="s">
        <v>2140</v>
      </c>
      <c r="J138" s="8" t="s">
        <v>2141</v>
      </c>
      <c r="K138" s="2" t="s">
        <v>52</v>
      </c>
      <c r="L138" s="2" t="s">
        <v>52</v>
      </c>
      <c r="M138" s="2" t="s">
        <v>2141</v>
      </c>
      <c r="N138" s="2" t="s">
        <v>52</v>
      </c>
    </row>
    <row r="139" spans="1:14" ht="30" customHeight="1" x14ac:dyDescent="0.3">
      <c r="A139" s="8" t="s">
        <v>904</v>
      </c>
      <c r="B139" s="8" t="s">
        <v>902</v>
      </c>
      <c r="C139" s="8" t="s">
        <v>903</v>
      </c>
      <c r="D139" s="8" t="s">
        <v>729</v>
      </c>
      <c r="E139" s="13">
        <f>일위대가!F936</f>
        <v>6755</v>
      </c>
      <c r="F139" s="13">
        <f>일위대가!H936</f>
        <v>42474</v>
      </c>
      <c r="G139" s="13">
        <f>일위대가!J936</f>
        <v>37684</v>
      </c>
      <c r="H139" s="13">
        <f t="shared" si="2"/>
        <v>86913</v>
      </c>
      <c r="I139" s="8" t="s">
        <v>2148</v>
      </c>
      <c r="J139" s="8" t="s">
        <v>2149</v>
      </c>
      <c r="K139" s="2" t="s">
        <v>2056</v>
      </c>
      <c r="L139" s="2" t="s">
        <v>52</v>
      </c>
      <c r="M139" s="2" t="s">
        <v>2149</v>
      </c>
      <c r="N139" s="2" t="s">
        <v>60</v>
      </c>
    </row>
    <row r="140" spans="1:14" ht="30" customHeight="1" x14ac:dyDescent="0.3">
      <c r="A140" s="8" t="s">
        <v>907</v>
      </c>
      <c r="B140" s="8" t="s">
        <v>906</v>
      </c>
      <c r="C140" s="8" t="s">
        <v>52</v>
      </c>
      <c r="D140" s="8" t="s">
        <v>90</v>
      </c>
      <c r="E140" s="13">
        <f>일위대가!F946</f>
        <v>63779</v>
      </c>
      <c r="F140" s="13">
        <f>일위대가!H946</f>
        <v>0</v>
      </c>
      <c r="G140" s="13">
        <f>일위대가!J946</f>
        <v>0</v>
      </c>
      <c r="H140" s="13">
        <f t="shared" si="2"/>
        <v>63779</v>
      </c>
      <c r="I140" s="8" t="s">
        <v>2157</v>
      </c>
      <c r="J140" s="8" t="s">
        <v>52</v>
      </c>
      <c r="K140" s="2" t="s">
        <v>52</v>
      </c>
      <c r="L140" s="2" t="s">
        <v>52</v>
      </c>
      <c r="M140" s="2" t="s">
        <v>52</v>
      </c>
      <c r="N140" s="2" t="s">
        <v>52</v>
      </c>
    </row>
    <row r="141" spans="1:14" ht="30" customHeight="1" x14ac:dyDescent="0.3">
      <c r="A141" s="8" t="s">
        <v>916</v>
      </c>
      <c r="B141" s="8" t="s">
        <v>914</v>
      </c>
      <c r="C141" s="8" t="s">
        <v>915</v>
      </c>
      <c r="D141" s="8" t="s">
        <v>69</v>
      </c>
      <c r="E141" s="13">
        <f>일위대가!F950</f>
        <v>7821</v>
      </c>
      <c r="F141" s="13">
        <f>일위대가!H950</f>
        <v>0</v>
      </c>
      <c r="G141" s="13">
        <f>일위대가!J950</f>
        <v>0</v>
      </c>
      <c r="H141" s="13">
        <f t="shared" si="2"/>
        <v>7821</v>
      </c>
      <c r="I141" s="8" t="s">
        <v>2187</v>
      </c>
      <c r="J141" s="8" t="s">
        <v>52</v>
      </c>
      <c r="K141" s="2" t="s">
        <v>52</v>
      </c>
      <c r="L141" s="2" t="s">
        <v>52</v>
      </c>
      <c r="M141" s="2" t="s">
        <v>52</v>
      </c>
      <c r="N141" s="2" t="s">
        <v>52</v>
      </c>
    </row>
    <row r="142" spans="1:14" ht="30" customHeight="1" x14ac:dyDescent="0.3">
      <c r="A142" s="8" t="s">
        <v>2189</v>
      </c>
      <c r="B142" s="8" t="s">
        <v>914</v>
      </c>
      <c r="C142" s="8" t="s">
        <v>2188</v>
      </c>
      <c r="D142" s="8" t="s">
        <v>64</v>
      </c>
      <c r="E142" s="13">
        <f>일위대가!F963</f>
        <v>407340</v>
      </c>
      <c r="F142" s="13">
        <f>일위대가!H963</f>
        <v>0</v>
      </c>
      <c r="G142" s="13">
        <f>일위대가!J963</f>
        <v>0</v>
      </c>
      <c r="H142" s="13">
        <f t="shared" si="2"/>
        <v>407340</v>
      </c>
      <c r="I142" s="8" t="s">
        <v>2192</v>
      </c>
      <c r="J142" s="8" t="s">
        <v>52</v>
      </c>
      <c r="K142" s="2" t="s">
        <v>52</v>
      </c>
      <c r="L142" s="2" t="s">
        <v>52</v>
      </c>
      <c r="M142" s="2" t="s">
        <v>52</v>
      </c>
      <c r="N142" s="2" t="s">
        <v>52</v>
      </c>
    </row>
    <row r="143" spans="1:14" ht="30" customHeight="1" x14ac:dyDescent="0.3">
      <c r="A143" s="8" t="s">
        <v>927</v>
      </c>
      <c r="B143" s="8" t="s">
        <v>925</v>
      </c>
      <c r="C143" s="8" t="s">
        <v>926</v>
      </c>
      <c r="D143" s="8" t="s">
        <v>69</v>
      </c>
      <c r="E143" s="13">
        <f>일위대가!F974</f>
        <v>7190</v>
      </c>
      <c r="F143" s="13">
        <f>일위대가!H974</f>
        <v>0</v>
      </c>
      <c r="G143" s="13">
        <f>일위대가!J974</f>
        <v>0</v>
      </c>
      <c r="H143" s="13">
        <f t="shared" si="2"/>
        <v>7190</v>
      </c>
      <c r="I143" s="8" t="s">
        <v>2230</v>
      </c>
      <c r="J143" s="8" t="s">
        <v>2231</v>
      </c>
      <c r="K143" s="2" t="s">
        <v>52</v>
      </c>
      <c r="L143" s="2" t="s">
        <v>52</v>
      </c>
      <c r="M143" s="2" t="s">
        <v>2231</v>
      </c>
      <c r="N143" s="2" t="s">
        <v>52</v>
      </c>
    </row>
    <row r="144" spans="1:14" ht="30" customHeight="1" x14ac:dyDescent="0.3">
      <c r="A144" s="8" t="s">
        <v>963</v>
      </c>
      <c r="B144" s="8" t="s">
        <v>961</v>
      </c>
      <c r="C144" s="8" t="s">
        <v>962</v>
      </c>
      <c r="D144" s="8" t="s">
        <v>101</v>
      </c>
      <c r="E144" s="13">
        <f>일위대가!F979</f>
        <v>0</v>
      </c>
      <c r="F144" s="13">
        <f>일위대가!H979</f>
        <v>78672</v>
      </c>
      <c r="G144" s="13">
        <f>일위대가!J979</f>
        <v>0</v>
      </c>
      <c r="H144" s="13">
        <f t="shared" si="2"/>
        <v>78672</v>
      </c>
      <c r="I144" s="8" t="s">
        <v>2249</v>
      </c>
      <c r="J144" s="8" t="s">
        <v>931</v>
      </c>
      <c r="K144" s="2" t="s">
        <v>52</v>
      </c>
      <c r="L144" s="2" t="s">
        <v>52</v>
      </c>
      <c r="M144" s="2" t="s">
        <v>931</v>
      </c>
      <c r="N144" s="2" t="s">
        <v>52</v>
      </c>
    </row>
    <row r="145" spans="1:14" ht="30" customHeight="1" x14ac:dyDescent="0.3">
      <c r="A145" s="8" t="s">
        <v>980</v>
      </c>
      <c r="B145" s="8" t="s">
        <v>961</v>
      </c>
      <c r="C145" s="8" t="s">
        <v>979</v>
      </c>
      <c r="D145" s="8" t="s">
        <v>101</v>
      </c>
      <c r="E145" s="13">
        <f>일위대가!F984</f>
        <v>0</v>
      </c>
      <c r="F145" s="13">
        <f>일위대가!H984</f>
        <v>130469</v>
      </c>
      <c r="G145" s="13">
        <f>일위대가!J984</f>
        <v>0</v>
      </c>
      <c r="H145" s="13">
        <f t="shared" si="2"/>
        <v>130469</v>
      </c>
      <c r="I145" s="8" t="s">
        <v>2253</v>
      </c>
      <c r="J145" s="8" t="s">
        <v>931</v>
      </c>
      <c r="K145" s="2" t="s">
        <v>52</v>
      </c>
      <c r="L145" s="2" t="s">
        <v>52</v>
      </c>
      <c r="M145" s="2" t="s">
        <v>931</v>
      </c>
      <c r="N145" s="2" t="s">
        <v>52</v>
      </c>
    </row>
    <row r="146" spans="1:14" ht="30" customHeight="1" x14ac:dyDescent="0.3">
      <c r="A146" s="8" t="s">
        <v>1012</v>
      </c>
      <c r="B146" s="8" t="s">
        <v>1010</v>
      </c>
      <c r="C146" s="8" t="s">
        <v>1011</v>
      </c>
      <c r="D146" s="8" t="s">
        <v>69</v>
      </c>
      <c r="E146" s="13">
        <f>일위대가!F988</f>
        <v>0</v>
      </c>
      <c r="F146" s="13">
        <f>일위대가!H988</f>
        <v>1089</v>
      </c>
      <c r="G146" s="13">
        <f>일위대가!J988</f>
        <v>0</v>
      </c>
      <c r="H146" s="13">
        <f t="shared" si="2"/>
        <v>1089</v>
      </c>
      <c r="I146" s="8" t="s">
        <v>2257</v>
      </c>
      <c r="J146" s="8" t="s">
        <v>2258</v>
      </c>
      <c r="K146" s="2" t="s">
        <v>52</v>
      </c>
      <c r="L146" s="2" t="s">
        <v>52</v>
      </c>
      <c r="M146" s="2" t="s">
        <v>2258</v>
      </c>
      <c r="N146" s="2" t="s">
        <v>52</v>
      </c>
    </row>
    <row r="147" spans="1:14" ht="30" customHeight="1" x14ac:dyDescent="0.3">
      <c r="A147" s="8" t="s">
        <v>1015</v>
      </c>
      <c r="B147" s="8" t="s">
        <v>1014</v>
      </c>
      <c r="C147" s="8" t="s">
        <v>1011</v>
      </c>
      <c r="D147" s="8" t="s">
        <v>69</v>
      </c>
      <c r="E147" s="13">
        <f>일위대가!F992</f>
        <v>0</v>
      </c>
      <c r="F147" s="13">
        <f>일위대가!H992</f>
        <v>2614</v>
      </c>
      <c r="G147" s="13">
        <f>일위대가!J992</f>
        <v>0</v>
      </c>
      <c r="H147" s="13">
        <f t="shared" si="2"/>
        <v>2614</v>
      </c>
      <c r="I147" s="8" t="s">
        <v>2261</v>
      </c>
      <c r="J147" s="8" t="s">
        <v>2258</v>
      </c>
      <c r="K147" s="2" t="s">
        <v>52</v>
      </c>
      <c r="L147" s="2" t="s">
        <v>52</v>
      </c>
      <c r="M147" s="2" t="s">
        <v>2258</v>
      </c>
      <c r="N147" s="2" t="s">
        <v>52</v>
      </c>
    </row>
    <row r="148" spans="1:14" ht="30" customHeight="1" x14ac:dyDescent="0.3">
      <c r="A148" s="8" t="s">
        <v>1022</v>
      </c>
      <c r="B148" s="8" t="s">
        <v>1020</v>
      </c>
      <c r="C148" s="8" t="s">
        <v>1021</v>
      </c>
      <c r="D148" s="8" t="s">
        <v>729</v>
      </c>
      <c r="E148" s="13">
        <f>일위대가!F999</f>
        <v>36712</v>
      </c>
      <c r="F148" s="13">
        <f>일위대가!H999</f>
        <v>42474</v>
      </c>
      <c r="G148" s="13">
        <f>일위대가!J999</f>
        <v>101164</v>
      </c>
      <c r="H148" s="13">
        <f t="shared" si="2"/>
        <v>180350</v>
      </c>
      <c r="I148" s="8" t="s">
        <v>2264</v>
      </c>
      <c r="J148" s="8" t="s">
        <v>2265</v>
      </c>
      <c r="K148" s="2" t="s">
        <v>2056</v>
      </c>
      <c r="L148" s="2" t="s">
        <v>52</v>
      </c>
      <c r="M148" s="2" t="s">
        <v>2265</v>
      </c>
      <c r="N148" s="2" t="s">
        <v>60</v>
      </c>
    </row>
    <row r="149" spans="1:14" ht="30" customHeight="1" x14ac:dyDescent="0.3">
      <c r="A149" s="8" t="s">
        <v>1026</v>
      </c>
      <c r="B149" s="8" t="s">
        <v>1024</v>
      </c>
      <c r="C149" s="8" t="s">
        <v>1025</v>
      </c>
      <c r="D149" s="8" t="s">
        <v>133</v>
      </c>
      <c r="E149" s="13">
        <f>일위대가!F1004</f>
        <v>0</v>
      </c>
      <c r="F149" s="13">
        <f>일위대가!H1004</f>
        <v>12211</v>
      </c>
      <c r="G149" s="13">
        <f>일위대가!J1004</f>
        <v>0</v>
      </c>
      <c r="H149" s="13">
        <f t="shared" si="2"/>
        <v>12211</v>
      </c>
      <c r="I149" s="8" t="s">
        <v>2273</v>
      </c>
      <c r="J149" s="8" t="s">
        <v>2274</v>
      </c>
      <c r="K149" s="2" t="s">
        <v>52</v>
      </c>
      <c r="L149" s="2" t="s">
        <v>52</v>
      </c>
      <c r="M149" s="2" t="s">
        <v>2274</v>
      </c>
      <c r="N149" s="2" t="s">
        <v>52</v>
      </c>
    </row>
    <row r="150" spans="1:14" ht="30" customHeight="1" x14ac:dyDescent="0.3">
      <c r="A150" s="8" t="s">
        <v>1032</v>
      </c>
      <c r="B150" s="8" t="s">
        <v>1024</v>
      </c>
      <c r="C150" s="8" t="s">
        <v>1031</v>
      </c>
      <c r="D150" s="8" t="s">
        <v>133</v>
      </c>
      <c r="E150" s="13">
        <f>일위대가!F1009</f>
        <v>0</v>
      </c>
      <c r="F150" s="13">
        <f>일위대가!H1009</f>
        <v>13684</v>
      </c>
      <c r="G150" s="13">
        <f>일위대가!J1009</f>
        <v>0</v>
      </c>
      <c r="H150" s="13">
        <f t="shared" si="2"/>
        <v>13684</v>
      </c>
      <c r="I150" s="8" t="s">
        <v>2278</v>
      </c>
      <c r="J150" s="8" t="s">
        <v>2274</v>
      </c>
      <c r="K150" s="2" t="s">
        <v>52</v>
      </c>
      <c r="L150" s="2" t="s">
        <v>52</v>
      </c>
      <c r="M150" s="2" t="s">
        <v>2274</v>
      </c>
      <c r="N150" s="2" t="s">
        <v>52</v>
      </c>
    </row>
    <row r="151" spans="1:14" ht="30" customHeight="1" x14ac:dyDescent="0.3">
      <c r="A151" s="8" t="s">
        <v>1051</v>
      </c>
      <c r="B151" s="8" t="s">
        <v>1050</v>
      </c>
      <c r="C151" s="8" t="s">
        <v>176</v>
      </c>
      <c r="D151" s="8" t="s">
        <v>69</v>
      </c>
      <c r="E151" s="13">
        <f>일위대가!F1016</f>
        <v>10376</v>
      </c>
      <c r="F151" s="13">
        <f>일위대가!H1016</f>
        <v>0</v>
      </c>
      <c r="G151" s="13">
        <f>일위대가!J1016</f>
        <v>0</v>
      </c>
      <c r="H151" s="13">
        <f t="shared" si="2"/>
        <v>10376</v>
      </c>
      <c r="I151" s="8" t="s">
        <v>2282</v>
      </c>
      <c r="J151" s="8" t="s">
        <v>1049</v>
      </c>
      <c r="K151" s="2" t="s">
        <v>52</v>
      </c>
      <c r="L151" s="2" t="s">
        <v>52</v>
      </c>
      <c r="M151" s="2" t="s">
        <v>1049</v>
      </c>
      <c r="N151" s="2" t="s">
        <v>52</v>
      </c>
    </row>
    <row r="152" spans="1:14" ht="30" customHeight="1" x14ac:dyDescent="0.3">
      <c r="A152" s="8" t="s">
        <v>1055</v>
      </c>
      <c r="B152" s="8" t="s">
        <v>1053</v>
      </c>
      <c r="C152" s="8" t="s">
        <v>1054</v>
      </c>
      <c r="D152" s="8" t="s">
        <v>69</v>
      </c>
      <c r="E152" s="13">
        <f>일위대가!F1022</f>
        <v>0</v>
      </c>
      <c r="F152" s="13">
        <f>일위대가!H1022</f>
        <v>40888</v>
      </c>
      <c r="G152" s="13">
        <f>일위대가!J1022</f>
        <v>408</v>
      </c>
      <c r="H152" s="13">
        <f t="shared" si="2"/>
        <v>41296</v>
      </c>
      <c r="I152" s="8" t="s">
        <v>2290</v>
      </c>
      <c r="J152" s="8" t="s">
        <v>1049</v>
      </c>
      <c r="K152" s="2" t="s">
        <v>52</v>
      </c>
      <c r="L152" s="2" t="s">
        <v>52</v>
      </c>
      <c r="M152" s="2" t="s">
        <v>1049</v>
      </c>
      <c r="N152" s="2" t="s">
        <v>52</v>
      </c>
    </row>
    <row r="153" spans="1:14" ht="30" customHeight="1" x14ac:dyDescent="0.3">
      <c r="A153" s="8" t="s">
        <v>1068</v>
      </c>
      <c r="B153" s="8" t="s">
        <v>1053</v>
      </c>
      <c r="C153" s="8" t="s">
        <v>1067</v>
      </c>
      <c r="D153" s="8" t="s">
        <v>69</v>
      </c>
      <c r="E153" s="13">
        <f>일위대가!F1029</f>
        <v>0</v>
      </c>
      <c r="F153" s="13">
        <f>일위대가!H1029</f>
        <v>49066</v>
      </c>
      <c r="G153" s="13">
        <f>일위대가!J1029</f>
        <v>408</v>
      </c>
      <c r="H153" s="13">
        <f t="shared" si="2"/>
        <v>49474</v>
      </c>
      <c r="I153" s="8" t="s">
        <v>2295</v>
      </c>
      <c r="J153" s="8" t="s">
        <v>1049</v>
      </c>
      <c r="K153" s="2" t="s">
        <v>52</v>
      </c>
      <c r="L153" s="2" t="s">
        <v>52</v>
      </c>
      <c r="M153" s="2" t="s">
        <v>1049</v>
      </c>
      <c r="N153" s="2" t="s">
        <v>52</v>
      </c>
    </row>
    <row r="154" spans="1:14" ht="30" customHeight="1" x14ac:dyDescent="0.3">
      <c r="A154" s="8" t="s">
        <v>1075</v>
      </c>
      <c r="B154" s="8" t="s">
        <v>1073</v>
      </c>
      <c r="C154" s="8" t="s">
        <v>1074</v>
      </c>
      <c r="D154" s="8" t="s">
        <v>69</v>
      </c>
      <c r="E154" s="13">
        <f>일위대가!F1039</f>
        <v>32589</v>
      </c>
      <c r="F154" s="13">
        <f>일위대가!H1039</f>
        <v>0</v>
      </c>
      <c r="G154" s="13">
        <f>일위대가!J1039</f>
        <v>0</v>
      </c>
      <c r="H154" s="13">
        <f t="shared" si="2"/>
        <v>32589</v>
      </c>
      <c r="I154" s="8" t="s">
        <v>2301</v>
      </c>
      <c r="J154" s="8" t="s">
        <v>1072</v>
      </c>
      <c r="K154" s="2" t="s">
        <v>52</v>
      </c>
      <c r="L154" s="2" t="s">
        <v>52</v>
      </c>
      <c r="M154" s="2" t="s">
        <v>1072</v>
      </c>
      <c r="N154" s="2" t="s">
        <v>52</v>
      </c>
    </row>
    <row r="155" spans="1:14" ht="30" customHeight="1" x14ac:dyDescent="0.3">
      <c r="A155" s="8" t="s">
        <v>1082</v>
      </c>
      <c r="B155" s="8" t="s">
        <v>1080</v>
      </c>
      <c r="C155" s="8" t="s">
        <v>1081</v>
      </c>
      <c r="D155" s="8" t="s">
        <v>69</v>
      </c>
      <c r="E155" s="13">
        <f>일위대가!F1044</f>
        <v>0</v>
      </c>
      <c r="F155" s="13">
        <f>일위대가!H1044</f>
        <v>153983</v>
      </c>
      <c r="G155" s="13">
        <f>일위대가!J1044</f>
        <v>0</v>
      </c>
      <c r="H155" s="13">
        <f t="shared" si="2"/>
        <v>153983</v>
      </c>
      <c r="I155" s="8" t="s">
        <v>2318</v>
      </c>
      <c r="J155" s="8" t="s">
        <v>1072</v>
      </c>
      <c r="K155" s="2" t="s">
        <v>52</v>
      </c>
      <c r="L155" s="2" t="s">
        <v>52</v>
      </c>
      <c r="M155" s="2" t="s">
        <v>1072</v>
      </c>
      <c r="N155" s="2" t="s">
        <v>52</v>
      </c>
    </row>
    <row r="156" spans="1:14" ht="30" customHeight="1" x14ac:dyDescent="0.3">
      <c r="A156" s="8" t="s">
        <v>1090</v>
      </c>
      <c r="B156" s="8" t="s">
        <v>1089</v>
      </c>
      <c r="C156" s="8" t="s">
        <v>52</v>
      </c>
      <c r="D156" s="8" t="s">
        <v>69</v>
      </c>
      <c r="E156" s="13">
        <f>일위대가!F1054</f>
        <v>2624</v>
      </c>
      <c r="F156" s="13">
        <f>일위대가!H1054</f>
        <v>0</v>
      </c>
      <c r="G156" s="13">
        <f>일위대가!J1054</f>
        <v>0</v>
      </c>
      <c r="H156" s="13">
        <f t="shared" si="2"/>
        <v>2624</v>
      </c>
      <c r="I156" s="8" t="s">
        <v>2322</v>
      </c>
      <c r="J156" s="8" t="s">
        <v>2323</v>
      </c>
      <c r="K156" s="2" t="s">
        <v>52</v>
      </c>
      <c r="L156" s="2" t="s">
        <v>52</v>
      </c>
      <c r="M156" s="2" t="s">
        <v>2323</v>
      </c>
      <c r="N156" s="2" t="s">
        <v>52</v>
      </c>
    </row>
    <row r="157" spans="1:14" ht="30" customHeight="1" x14ac:dyDescent="0.3">
      <c r="A157" s="8" t="s">
        <v>1093</v>
      </c>
      <c r="B157" s="8" t="s">
        <v>1092</v>
      </c>
      <c r="C157" s="8" t="s">
        <v>1061</v>
      </c>
      <c r="D157" s="8" t="s">
        <v>69</v>
      </c>
      <c r="E157" s="13">
        <f>일위대가!F1060</f>
        <v>0</v>
      </c>
      <c r="F157" s="13">
        <f>일위대가!H1060</f>
        <v>26250</v>
      </c>
      <c r="G157" s="13">
        <f>일위대가!J1060</f>
        <v>787</v>
      </c>
      <c r="H157" s="13">
        <f t="shared" si="2"/>
        <v>27037</v>
      </c>
      <c r="I157" s="8" t="s">
        <v>2345</v>
      </c>
      <c r="J157" s="8" t="s">
        <v>2346</v>
      </c>
      <c r="K157" s="2" t="s">
        <v>52</v>
      </c>
      <c r="L157" s="2" t="s">
        <v>52</v>
      </c>
      <c r="M157" s="2" t="s">
        <v>2346</v>
      </c>
      <c r="N157" s="2" t="s">
        <v>52</v>
      </c>
    </row>
    <row r="158" spans="1:14" ht="30" customHeight="1" x14ac:dyDescent="0.3">
      <c r="A158" s="8" t="s">
        <v>1148</v>
      </c>
      <c r="B158" s="8" t="s">
        <v>1146</v>
      </c>
      <c r="C158" s="8" t="s">
        <v>1147</v>
      </c>
      <c r="D158" s="8" t="s">
        <v>729</v>
      </c>
      <c r="E158" s="13">
        <f>일위대가!F1067</f>
        <v>2570</v>
      </c>
      <c r="F158" s="13">
        <f>일위대가!H1067</f>
        <v>28744</v>
      </c>
      <c r="G158" s="13">
        <f>일위대가!J1067</f>
        <v>1680</v>
      </c>
      <c r="H158" s="13">
        <f t="shared" si="2"/>
        <v>32994</v>
      </c>
      <c r="I158" s="8" t="s">
        <v>2351</v>
      </c>
      <c r="J158" s="8" t="s">
        <v>2352</v>
      </c>
      <c r="K158" s="2" t="s">
        <v>2056</v>
      </c>
      <c r="L158" s="2" t="s">
        <v>52</v>
      </c>
      <c r="M158" s="2" t="s">
        <v>2352</v>
      </c>
      <c r="N158" s="2" t="s">
        <v>60</v>
      </c>
    </row>
    <row r="159" spans="1:14" ht="30" customHeight="1" x14ac:dyDescent="0.3">
      <c r="A159" s="8" t="s">
        <v>1158</v>
      </c>
      <c r="B159" s="8" t="s">
        <v>1157</v>
      </c>
      <c r="C159" s="8" t="s">
        <v>321</v>
      </c>
      <c r="D159" s="8" t="s">
        <v>69</v>
      </c>
      <c r="E159" s="13">
        <f>일위대가!F1072</f>
        <v>0</v>
      </c>
      <c r="F159" s="13">
        <f>일위대가!H1072</f>
        <v>1172</v>
      </c>
      <c r="G159" s="13">
        <f>일위대가!J1072</f>
        <v>0</v>
      </c>
      <c r="H159" s="13">
        <f t="shared" si="2"/>
        <v>1172</v>
      </c>
      <c r="I159" s="8" t="s">
        <v>2362</v>
      </c>
      <c r="J159" s="8" t="s">
        <v>1152</v>
      </c>
      <c r="K159" s="2" t="s">
        <v>52</v>
      </c>
      <c r="L159" s="2" t="s">
        <v>52</v>
      </c>
      <c r="M159" s="2" t="s">
        <v>1152</v>
      </c>
      <c r="N159" s="2" t="s">
        <v>52</v>
      </c>
    </row>
    <row r="160" spans="1:14" ht="30" customHeight="1" x14ac:dyDescent="0.3">
      <c r="A160" s="8" t="s">
        <v>1174</v>
      </c>
      <c r="B160" s="8" t="s">
        <v>1172</v>
      </c>
      <c r="C160" s="8" t="s">
        <v>1173</v>
      </c>
      <c r="D160" s="8" t="s">
        <v>133</v>
      </c>
      <c r="E160" s="13">
        <f>일위대가!F1078</f>
        <v>0</v>
      </c>
      <c r="F160" s="13">
        <f>일위대가!H1078</f>
        <v>91732</v>
      </c>
      <c r="G160" s="13">
        <f>일위대가!J1078</f>
        <v>0</v>
      </c>
      <c r="H160" s="13">
        <f t="shared" si="2"/>
        <v>91732</v>
      </c>
      <c r="I160" s="8" t="s">
        <v>2366</v>
      </c>
      <c r="J160" s="8" t="s">
        <v>2367</v>
      </c>
      <c r="K160" s="2" t="s">
        <v>52</v>
      </c>
      <c r="L160" s="2" t="s">
        <v>52</v>
      </c>
      <c r="M160" s="2" t="s">
        <v>2367</v>
      </c>
      <c r="N160" s="2" t="s">
        <v>52</v>
      </c>
    </row>
    <row r="161" spans="1:14" ht="30" customHeight="1" x14ac:dyDescent="0.3">
      <c r="A161" s="8" t="s">
        <v>2372</v>
      </c>
      <c r="B161" s="8" t="s">
        <v>2370</v>
      </c>
      <c r="C161" s="8" t="s">
        <v>2371</v>
      </c>
      <c r="D161" s="8" t="s">
        <v>133</v>
      </c>
      <c r="E161" s="13">
        <f>일위대가!F1082</f>
        <v>0</v>
      </c>
      <c r="F161" s="13">
        <f>일위대가!H1082</f>
        <v>91732</v>
      </c>
      <c r="G161" s="13">
        <f>일위대가!J1082</f>
        <v>0</v>
      </c>
      <c r="H161" s="13">
        <f t="shared" si="2"/>
        <v>91732</v>
      </c>
      <c r="I161" s="8" t="s">
        <v>2375</v>
      </c>
      <c r="J161" s="8" t="s">
        <v>2367</v>
      </c>
      <c r="K161" s="2" t="s">
        <v>52</v>
      </c>
      <c r="L161" s="2" t="s">
        <v>52</v>
      </c>
      <c r="M161" s="2" t="s">
        <v>2367</v>
      </c>
      <c r="N161" s="2" t="s">
        <v>52</v>
      </c>
    </row>
    <row r="162" spans="1:14" ht="30" customHeight="1" x14ac:dyDescent="0.3">
      <c r="A162" s="8" t="s">
        <v>1191</v>
      </c>
      <c r="B162" s="8" t="s">
        <v>1190</v>
      </c>
      <c r="C162" s="8" t="s">
        <v>1173</v>
      </c>
      <c r="D162" s="8" t="s">
        <v>133</v>
      </c>
      <c r="E162" s="13">
        <f>일위대가!F1088</f>
        <v>0</v>
      </c>
      <c r="F162" s="13">
        <f>일위대가!H1088</f>
        <v>91732</v>
      </c>
      <c r="G162" s="13">
        <f>일위대가!J1088</f>
        <v>0</v>
      </c>
      <c r="H162" s="13">
        <f t="shared" si="2"/>
        <v>91732</v>
      </c>
      <c r="I162" s="8" t="s">
        <v>2378</v>
      </c>
      <c r="J162" s="8" t="s">
        <v>2367</v>
      </c>
      <c r="K162" s="2" t="s">
        <v>52</v>
      </c>
      <c r="L162" s="2" t="s">
        <v>52</v>
      </c>
      <c r="M162" s="2" t="s">
        <v>2367</v>
      </c>
      <c r="N162" s="2" t="s">
        <v>52</v>
      </c>
    </row>
    <row r="163" spans="1:14" ht="30" customHeight="1" x14ac:dyDescent="0.3">
      <c r="A163" s="8" t="s">
        <v>1195</v>
      </c>
      <c r="B163" s="8" t="s">
        <v>1193</v>
      </c>
      <c r="C163" s="8" t="s">
        <v>1194</v>
      </c>
      <c r="D163" s="8" t="s">
        <v>69</v>
      </c>
      <c r="E163" s="13">
        <f>일위대가!F1094</f>
        <v>0</v>
      </c>
      <c r="F163" s="13">
        <f>일위대가!H1094</f>
        <v>87175</v>
      </c>
      <c r="G163" s="13">
        <f>일위대가!J1094</f>
        <v>871</v>
      </c>
      <c r="H163" s="13">
        <f t="shared" si="2"/>
        <v>88046</v>
      </c>
      <c r="I163" s="8" t="s">
        <v>2383</v>
      </c>
      <c r="J163" s="8" t="s">
        <v>1185</v>
      </c>
      <c r="K163" s="2" t="s">
        <v>52</v>
      </c>
      <c r="L163" s="2" t="s">
        <v>52</v>
      </c>
      <c r="M163" s="2" t="s">
        <v>1185</v>
      </c>
      <c r="N163" s="2" t="s">
        <v>52</v>
      </c>
    </row>
    <row r="164" spans="1:14" ht="30" customHeight="1" x14ac:dyDescent="0.3">
      <c r="A164" s="8" t="s">
        <v>1238</v>
      </c>
      <c r="B164" s="8" t="s">
        <v>1237</v>
      </c>
      <c r="C164" s="8" t="s">
        <v>1173</v>
      </c>
      <c r="D164" s="8" t="s">
        <v>133</v>
      </c>
      <c r="E164" s="13">
        <f>일위대가!F1100</f>
        <v>0</v>
      </c>
      <c r="F164" s="13">
        <f>일위대가!H1100</f>
        <v>91732</v>
      </c>
      <c r="G164" s="13">
        <f>일위대가!J1100</f>
        <v>0</v>
      </c>
      <c r="H164" s="13">
        <f t="shared" si="2"/>
        <v>91732</v>
      </c>
      <c r="I164" s="8" t="s">
        <v>2390</v>
      </c>
      <c r="J164" s="8" t="s">
        <v>2367</v>
      </c>
      <c r="K164" s="2" t="s">
        <v>52</v>
      </c>
      <c r="L164" s="2" t="s">
        <v>52</v>
      </c>
      <c r="M164" s="2" t="s">
        <v>2367</v>
      </c>
      <c r="N164" s="2" t="s">
        <v>52</v>
      </c>
    </row>
    <row r="165" spans="1:14" ht="30" customHeight="1" x14ac:dyDescent="0.3">
      <c r="A165" s="8" t="s">
        <v>1241</v>
      </c>
      <c r="B165" s="8" t="s">
        <v>1193</v>
      </c>
      <c r="C165" s="8" t="s">
        <v>1240</v>
      </c>
      <c r="D165" s="8" t="s">
        <v>69</v>
      </c>
      <c r="E165" s="13">
        <f>일위대가!F1106</f>
        <v>0</v>
      </c>
      <c r="F165" s="13">
        <f>일위대가!H1106</f>
        <v>98692</v>
      </c>
      <c r="G165" s="13">
        <f>일위대가!J1106</f>
        <v>986</v>
      </c>
      <c r="H165" s="13">
        <f t="shared" si="2"/>
        <v>99678</v>
      </c>
      <c r="I165" s="8" t="s">
        <v>2395</v>
      </c>
      <c r="J165" s="8" t="s">
        <v>1185</v>
      </c>
      <c r="K165" s="2" t="s">
        <v>52</v>
      </c>
      <c r="L165" s="2" t="s">
        <v>52</v>
      </c>
      <c r="M165" s="2" t="s">
        <v>1185</v>
      </c>
      <c r="N165" s="2" t="s">
        <v>52</v>
      </c>
    </row>
    <row r="166" spans="1:14" ht="30" customHeight="1" x14ac:dyDescent="0.3">
      <c r="A166" s="8" t="s">
        <v>1259</v>
      </c>
      <c r="B166" s="8" t="s">
        <v>1257</v>
      </c>
      <c r="C166" s="8" t="s">
        <v>1258</v>
      </c>
      <c r="D166" s="8" t="s">
        <v>69</v>
      </c>
      <c r="E166" s="13">
        <f>일위대가!F1112</f>
        <v>0</v>
      </c>
      <c r="F166" s="13">
        <f>일위대가!H1112</f>
        <v>100082</v>
      </c>
      <c r="G166" s="13">
        <f>일위대가!J1112</f>
        <v>3002</v>
      </c>
      <c r="H166" s="13">
        <f t="shared" si="2"/>
        <v>103084</v>
      </c>
      <c r="I166" s="8" t="s">
        <v>2400</v>
      </c>
      <c r="J166" s="8" t="s">
        <v>1255</v>
      </c>
      <c r="K166" s="2" t="s">
        <v>52</v>
      </c>
      <c r="L166" s="2" t="s">
        <v>52</v>
      </c>
      <c r="M166" s="2" t="s">
        <v>1255</v>
      </c>
      <c r="N166" s="2" t="s">
        <v>52</v>
      </c>
    </row>
    <row r="167" spans="1:14" ht="30" customHeight="1" x14ac:dyDescent="0.3">
      <c r="A167" s="8" t="s">
        <v>1279</v>
      </c>
      <c r="B167" s="8" t="s">
        <v>1277</v>
      </c>
      <c r="C167" s="8" t="s">
        <v>1278</v>
      </c>
      <c r="D167" s="8" t="s">
        <v>58</v>
      </c>
      <c r="E167" s="13">
        <f>일위대가!F1118</f>
        <v>0</v>
      </c>
      <c r="F167" s="13">
        <f>일위대가!H1118</f>
        <v>30521</v>
      </c>
      <c r="G167" s="13">
        <f>일위대가!J1118</f>
        <v>610</v>
      </c>
      <c r="H167" s="13">
        <f t="shared" si="2"/>
        <v>31131</v>
      </c>
      <c r="I167" s="8" t="s">
        <v>2405</v>
      </c>
      <c r="J167" s="8" t="s">
        <v>1272</v>
      </c>
      <c r="K167" s="2" t="s">
        <v>52</v>
      </c>
      <c r="L167" s="2" t="s">
        <v>52</v>
      </c>
      <c r="M167" s="2" t="s">
        <v>1272</v>
      </c>
      <c r="N167" s="2" t="s">
        <v>52</v>
      </c>
    </row>
    <row r="168" spans="1:14" ht="30" customHeight="1" x14ac:dyDescent="0.3">
      <c r="A168" s="8" t="s">
        <v>1300</v>
      </c>
      <c r="B168" s="8" t="s">
        <v>1298</v>
      </c>
      <c r="C168" s="8" t="s">
        <v>1299</v>
      </c>
      <c r="D168" s="8" t="s">
        <v>69</v>
      </c>
      <c r="E168" s="13">
        <f>일위대가!F1124</f>
        <v>0</v>
      </c>
      <c r="F168" s="13">
        <f>일위대가!H1124</f>
        <v>9288</v>
      </c>
      <c r="G168" s="13">
        <f>일위대가!J1124</f>
        <v>185</v>
      </c>
      <c r="H168" s="13">
        <f t="shared" si="2"/>
        <v>9473</v>
      </c>
      <c r="I168" s="8" t="s">
        <v>2410</v>
      </c>
      <c r="J168" s="8" t="s">
        <v>1470</v>
      </c>
      <c r="K168" s="2" t="s">
        <v>52</v>
      </c>
      <c r="L168" s="2" t="s">
        <v>52</v>
      </c>
      <c r="M168" s="2" t="s">
        <v>1470</v>
      </c>
      <c r="N168" s="2" t="s">
        <v>52</v>
      </c>
    </row>
    <row r="169" spans="1:14" ht="30" customHeight="1" x14ac:dyDescent="0.3">
      <c r="A169" s="8" t="s">
        <v>1304</v>
      </c>
      <c r="B169" s="8" t="s">
        <v>1302</v>
      </c>
      <c r="C169" s="8" t="s">
        <v>1303</v>
      </c>
      <c r="D169" s="8" t="s">
        <v>69</v>
      </c>
      <c r="E169" s="13">
        <f>일위대가!F1131</f>
        <v>1642</v>
      </c>
      <c r="F169" s="13">
        <f>일위대가!H1131</f>
        <v>33248</v>
      </c>
      <c r="G169" s="13">
        <f>일위대가!J1131</f>
        <v>920</v>
      </c>
      <c r="H169" s="13">
        <f t="shared" si="2"/>
        <v>35810</v>
      </c>
      <c r="I169" s="8" t="s">
        <v>2415</v>
      </c>
      <c r="J169" s="8" t="s">
        <v>1296</v>
      </c>
      <c r="K169" s="2" t="s">
        <v>52</v>
      </c>
      <c r="L169" s="2" t="s">
        <v>52</v>
      </c>
      <c r="M169" s="2" t="s">
        <v>1296</v>
      </c>
      <c r="N169" s="2" t="s">
        <v>52</v>
      </c>
    </row>
    <row r="170" spans="1:14" ht="30" customHeight="1" x14ac:dyDescent="0.3">
      <c r="A170" s="8" t="s">
        <v>2425</v>
      </c>
      <c r="B170" s="8" t="s">
        <v>2423</v>
      </c>
      <c r="C170" s="8" t="s">
        <v>2424</v>
      </c>
      <c r="D170" s="8" t="s">
        <v>69</v>
      </c>
      <c r="E170" s="13">
        <f>일위대가!F1137</f>
        <v>0</v>
      </c>
      <c r="F170" s="13">
        <f>일위대가!H1137</f>
        <v>30669</v>
      </c>
      <c r="G170" s="13">
        <f>일위대가!J1137</f>
        <v>920</v>
      </c>
      <c r="H170" s="13">
        <f t="shared" si="2"/>
        <v>31589</v>
      </c>
      <c r="I170" s="8" t="s">
        <v>2432</v>
      </c>
      <c r="J170" s="8" t="s">
        <v>2433</v>
      </c>
      <c r="K170" s="2" t="s">
        <v>52</v>
      </c>
      <c r="L170" s="2" t="s">
        <v>52</v>
      </c>
      <c r="M170" s="2" t="s">
        <v>2433</v>
      </c>
      <c r="N170" s="2" t="s">
        <v>52</v>
      </c>
    </row>
    <row r="171" spans="1:14" ht="30" customHeight="1" x14ac:dyDescent="0.3">
      <c r="A171" s="8" t="s">
        <v>2429</v>
      </c>
      <c r="B171" s="8" t="s">
        <v>2427</v>
      </c>
      <c r="C171" s="8" t="s">
        <v>2428</v>
      </c>
      <c r="D171" s="8" t="s">
        <v>69</v>
      </c>
      <c r="E171" s="13">
        <f>일위대가!F1141</f>
        <v>0</v>
      </c>
      <c r="F171" s="13">
        <f>일위대가!H1141</f>
        <v>2579</v>
      </c>
      <c r="G171" s="13">
        <f>일위대가!J1141</f>
        <v>0</v>
      </c>
      <c r="H171" s="13">
        <f t="shared" si="2"/>
        <v>2579</v>
      </c>
      <c r="I171" s="8" t="s">
        <v>2440</v>
      </c>
      <c r="J171" s="8" t="s">
        <v>2441</v>
      </c>
      <c r="K171" s="2" t="s">
        <v>52</v>
      </c>
      <c r="L171" s="2" t="s">
        <v>52</v>
      </c>
      <c r="M171" s="2" t="s">
        <v>2441</v>
      </c>
      <c r="N171" s="2" t="s">
        <v>52</v>
      </c>
    </row>
    <row r="172" spans="1:14" ht="30" customHeight="1" x14ac:dyDescent="0.3">
      <c r="A172" s="8" t="s">
        <v>1310</v>
      </c>
      <c r="B172" s="8" t="s">
        <v>1298</v>
      </c>
      <c r="C172" s="8" t="s">
        <v>1309</v>
      </c>
      <c r="D172" s="8" t="s">
        <v>69</v>
      </c>
      <c r="E172" s="13">
        <f>일위대가!F1147</f>
        <v>0</v>
      </c>
      <c r="F172" s="13">
        <f>일위대가!H1147</f>
        <v>12457</v>
      </c>
      <c r="G172" s="13">
        <f>일위대가!J1147</f>
        <v>249</v>
      </c>
      <c r="H172" s="13">
        <f t="shared" si="2"/>
        <v>12706</v>
      </c>
      <c r="I172" s="8" t="s">
        <v>2446</v>
      </c>
      <c r="J172" s="8" t="s">
        <v>1470</v>
      </c>
      <c r="K172" s="2" t="s">
        <v>52</v>
      </c>
      <c r="L172" s="2" t="s">
        <v>52</v>
      </c>
      <c r="M172" s="2" t="s">
        <v>1470</v>
      </c>
      <c r="N172" s="2" t="s">
        <v>52</v>
      </c>
    </row>
    <row r="173" spans="1:14" ht="30" customHeight="1" x14ac:dyDescent="0.3">
      <c r="A173" s="8" t="s">
        <v>1313</v>
      </c>
      <c r="B173" s="8" t="s">
        <v>1312</v>
      </c>
      <c r="C173" s="8" t="s">
        <v>1303</v>
      </c>
      <c r="D173" s="8" t="s">
        <v>69</v>
      </c>
      <c r="E173" s="13">
        <f>일위대가!F1154</f>
        <v>2186</v>
      </c>
      <c r="F173" s="13">
        <f>일위대가!H1154</f>
        <v>41452</v>
      </c>
      <c r="G173" s="13">
        <f>일위대가!J1154</f>
        <v>1146</v>
      </c>
      <c r="H173" s="13">
        <f t="shared" si="2"/>
        <v>44784</v>
      </c>
      <c r="I173" s="8" t="s">
        <v>2451</v>
      </c>
      <c r="J173" s="8" t="s">
        <v>1296</v>
      </c>
      <c r="K173" s="2" t="s">
        <v>52</v>
      </c>
      <c r="L173" s="2" t="s">
        <v>52</v>
      </c>
      <c r="M173" s="2" t="s">
        <v>1296</v>
      </c>
      <c r="N173" s="2" t="s">
        <v>52</v>
      </c>
    </row>
    <row r="174" spans="1:14" ht="30" customHeight="1" x14ac:dyDescent="0.3">
      <c r="A174" s="8" t="s">
        <v>2455</v>
      </c>
      <c r="B174" s="8" t="s">
        <v>2423</v>
      </c>
      <c r="C174" s="8" t="s">
        <v>2454</v>
      </c>
      <c r="D174" s="8" t="s">
        <v>69</v>
      </c>
      <c r="E174" s="13">
        <f>일위대가!F1160</f>
        <v>0</v>
      </c>
      <c r="F174" s="13">
        <f>일위대가!H1160</f>
        <v>38228</v>
      </c>
      <c r="G174" s="13">
        <f>일위대가!J1160</f>
        <v>1146</v>
      </c>
      <c r="H174" s="13">
        <f t="shared" si="2"/>
        <v>39374</v>
      </c>
      <c r="I174" s="8" t="s">
        <v>2462</v>
      </c>
      <c r="J174" s="8" t="s">
        <v>2433</v>
      </c>
      <c r="K174" s="2" t="s">
        <v>52</v>
      </c>
      <c r="L174" s="2" t="s">
        <v>52</v>
      </c>
      <c r="M174" s="2" t="s">
        <v>2433</v>
      </c>
      <c r="N174" s="2" t="s">
        <v>52</v>
      </c>
    </row>
    <row r="175" spans="1:14" ht="30" customHeight="1" x14ac:dyDescent="0.3">
      <c r="A175" s="8" t="s">
        <v>2459</v>
      </c>
      <c r="B175" s="8" t="s">
        <v>2457</v>
      </c>
      <c r="C175" s="8" t="s">
        <v>2458</v>
      </c>
      <c r="D175" s="8" t="s">
        <v>69</v>
      </c>
      <c r="E175" s="13">
        <f>일위대가!F1164</f>
        <v>0</v>
      </c>
      <c r="F175" s="13">
        <f>일위대가!H1164</f>
        <v>3224</v>
      </c>
      <c r="G175" s="13">
        <f>일위대가!J1164</f>
        <v>0</v>
      </c>
      <c r="H175" s="13">
        <f t="shared" si="2"/>
        <v>3224</v>
      </c>
      <c r="I175" s="8" t="s">
        <v>2467</v>
      </c>
      <c r="J175" s="8" t="s">
        <v>2441</v>
      </c>
      <c r="K175" s="2" t="s">
        <v>52</v>
      </c>
      <c r="L175" s="2" t="s">
        <v>52</v>
      </c>
      <c r="M175" s="2" t="s">
        <v>2441</v>
      </c>
      <c r="N175" s="2" t="s">
        <v>52</v>
      </c>
    </row>
    <row r="176" spans="1:14" ht="30" customHeight="1" x14ac:dyDescent="0.3">
      <c r="A176" s="8" t="s">
        <v>1326</v>
      </c>
      <c r="B176" s="8" t="s">
        <v>1324</v>
      </c>
      <c r="C176" s="8" t="s">
        <v>1325</v>
      </c>
      <c r="D176" s="8" t="s">
        <v>993</v>
      </c>
      <c r="E176" s="13">
        <f>일위대가!F1169</f>
        <v>89</v>
      </c>
      <c r="F176" s="13">
        <f>일위대가!H1169</f>
        <v>5965</v>
      </c>
      <c r="G176" s="13">
        <f>일위대가!J1169</f>
        <v>192</v>
      </c>
      <c r="H176" s="13">
        <f t="shared" si="2"/>
        <v>6246</v>
      </c>
      <c r="I176" s="8" t="s">
        <v>2470</v>
      </c>
      <c r="J176" s="8" t="s">
        <v>2471</v>
      </c>
      <c r="K176" s="2" t="s">
        <v>52</v>
      </c>
      <c r="L176" s="2" t="s">
        <v>52</v>
      </c>
      <c r="M176" s="2" t="s">
        <v>2471</v>
      </c>
      <c r="N176" s="2" t="s">
        <v>52</v>
      </c>
    </row>
    <row r="177" spans="1:14" ht="30" customHeight="1" x14ac:dyDescent="0.3">
      <c r="A177" s="8" t="s">
        <v>1329</v>
      </c>
      <c r="B177" s="8" t="s">
        <v>1324</v>
      </c>
      <c r="C177" s="8" t="s">
        <v>1328</v>
      </c>
      <c r="D177" s="8" t="s">
        <v>993</v>
      </c>
      <c r="E177" s="13">
        <f>일위대가!F1174</f>
        <v>255</v>
      </c>
      <c r="F177" s="13">
        <f>일위대가!H1174</f>
        <v>5965</v>
      </c>
      <c r="G177" s="13">
        <f>일위대가!J1174</f>
        <v>192</v>
      </c>
      <c r="H177" s="13">
        <f t="shared" si="2"/>
        <v>6412</v>
      </c>
      <c r="I177" s="8" t="s">
        <v>2479</v>
      </c>
      <c r="J177" s="8" t="s">
        <v>2471</v>
      </c>
      <c r="K177" s="2" t="s">
        <v>52</v>
      </c>
      <c r="L177" s="2" t="s">
        <v>52</v>
      </c>
      <c r="M177" s="2" t="s">
        <v>2471</v>
      </c>
      <c r="N177" s="2" t="s">
        <v>52</v>
      </c>
    </row>
    <row r="178" spans="1:14" ht="30" customHeight="1" x14ac:dyDescent="0.3">
      <c r="A178" s="8" t="s">
        <v>1332</v>
      </c>
      <c r="B178" s="8" t="s">
        <v>371</v>
      </c>
      <c r="C178" s="8" t="s">
        <v>1331</v>
      </c>
      <c r="D178" s="8" t="s">
        <v>58</v>
      </c>
      <c r="E178" s="13">
        <f>일위대가!F1179</f>
        <v>182</v>
      </c>
      <c r="F178" s="13">
        <f>일위대가!H1179</f>
        <v>4542</v>
      </c>
      <c r="G178" s="13">
        <f>일위대가!J1179</f>
        <v>0</v>
      </c>
      <c r="H178" s="13">
        <f t="shared" si="2"/>
        <v>4724</v>
      </c>
      <c r="I178" s="8" t="s">
        <v>2485</v>
      </c>
      <c r="J178" s="8" t="s">
        <v>1483</v>
      </c>
      <c r="K178" s="2" t="s">
        <v>52</v>
      </c>
      <c r="L178" s="2" t="s">
        <v>52</v>
      </c>
      <c r="M178" s="2" t="s">
        <v>1483</v>
      </c>
      <c r="N178" s="2" t="s">
        <v>52</v>
      </c>
    </row>
    <row r="179" spans="1:14" ht="30" customHeight="1" x14ac:dyDescent="0.3">
      <c r="A179" s="8" t="s">
        <v>2473</v>
      </c>
      <c r="B179" s="8" t="s">
        <v>2472</v>
      </c>
      <c r="C179" s="8" t="s">
        <v>1325</v>
      </c>
      <c r="D179" s="8" t="s">
        <v>993</v>
      </c>
      <c r="E179" s="13">
        <f>일위대가!F1192</f>
        <v>76</v>
      </c>
      <c r="F179" s="13">
        <f>일위대가!H1192</f>
        <v>4753</v>
      </c>
      <c r="G179" s="13">
        <f>일위대가!J1192</f>
        <v>154</v>
      </c>
      <c r="H179" s="13">
        <f t="shared" si="2"/>
        <v>4983</v>
      </c>
      <c r="I179" s="8" t="s">
        <v>2491</v>
      </c>
      <c r="J179" s="8" t="s">
        <v>2471</v>
      </c>
      <c r="K179" s="2" t="s">
        <v>52</v>
      </c>
      <c r="L179" s="2" t="s">
        <v>52</v>
      </c>
      <c r="M179" s="2" t="s">
        <v>2471</v>
      </c>
      <c r="N179" s="2" t="s">
        <v>52</v>
      </c>
    </row>
    <row r="180" spans="1:14" ht="30" customHeight="1" x14ac:dyDescent="0.3">
      <c r="A180" s="8" t="s">
        <v>2476</v>
      </c>
      <c r="B180" s="8" t="s">
        <v>2475</v>
      </c>
      <c r="C180" s="8" t="s">
        <v>1325</v>
      </c>
      <c r="D180" s="8" t="s">
        <v>993</v>
      </c>
      <c r="E180" s="13">
        <f>일위대가!F1205</f>
        <v>13</v>
      </c>
      <c r="F180" s="13">
        <f>일위대가!H1205</f>
        <v>1212</v>
      </c>
      <c r="G180" s="13">
        <f>일위대가!J1205</f>
        <v>38</v>
      </c>
      <c r="H180" s="13">
        <f t="shared" si="2"/>
        <v>1263</v>
      </c>
      <c r="I180" s="8" t="s">
        <v>2524</v>
      </c>
      <c r="J180" s="8" t="s">
        <v>2471</v>
      </c>
      <c r="K180" s="2" t="s">
        <v>52</v>
      </c>
      <c r="L180" s="2" t="s">
        <v>52</v>
      </c>
      <c r="M180" s="2" t="s">
        <v>2471</v>
      </c>
      <c r="N180" s="2" t="s">
        <v>52</v>
      </c>
    </row>
    <row r="181" spans="1:14" ht="30" customHeight="1" x14ac:dyDescent="0.3">
      <c r="A181" s="8" t="s">
        <v>2480</v>
      </c>
      <c r="B181" s="8" t="s">
        <v>2472</v>
      </c>
      <c r="C181" s="8" t="s">
        <v>1328</v>
      </c>
      <c r="D181" s="8" t="s">
        <v>993</v>
      </c>
      <c r="E181" s="13">
        <f>일위대가!F1218</f>
        <v>217</v>
      </c>
      <c r="F181" s="13">
        <f>일위대가!H1218</f>
        <v>4753</v>
      </c>
      <c r="G181" s="13">
        <f>일위대가!J1218</f>
        <v>154</v>
      </c>
      <c r="H181" s="13">
        <f t="shared" si="2"/>
        <v>5124</v>
      </c>
      <c r="I181" s="8" t="s">
        <v>2536</v>
      </c>
      <c r="J181" s="8" t="s">
        <v>2471</v>
      </c>
      <c r="K181" s="2" t="s">
        <v>52</v>
      </c>
      <c r="L181" s="2" t="s">
        <v>52</v>
      </c>
      <c r="M181" s="2" t="s">
        <v>2471</v>
      </c>
      <c r="N181" s="2" t="s">
        <v>52</v>
      </c>
    </row>
    <row r="182" spans="1:14" ht="30" customHeight="1" x14ac:dyDescent="0.3">
      <c r="A182" s="8" t="s">
        <v>2482</v>
      </c>
      <c r="B182" s="8" t="s">
        <v>2475</v>
      </c>
      <c r="C182" s="8" t="s">
        <v>1328</v>
      </c>
      <c r="D182" s="8" t="s">
        <v>993</v>
      </c>
      <c r="E182" s="13">
        <f>일위대가!F1231</f>
        <v>38</v>
      </c>
      <c r="F182" s="13">
        <f>일위대가!H1231</f>
        <v>1212</v>
      </c>
      <c r="G182" s="13">
        <f>일위대가!J1231</f>
        <v>38</v>
      </c>
      <c r="H182" s="13">
        <f t="shared" si="2"/>
        <v>1288</v>
      </c>
      <c r="I182" s="8" t="s">
        <v>2551</v>
      </c>
      <c r="J182" s="8" t="s">
        <v>2471</v>
      </c>
      <c r="K182" s="2" t="s">
        <v>52</v>
      </c>
      <c r="L182" s="2" t="s">
        <v>52</v>
      </c>
      <c r="M182" s="2" t="s">
        <v>2471</v>
      </c>
      <c r="N182" s="2" t="s">
        <v>52</v>
      </c>
    </row>
    <row r="183" spans="1:14" ht="30" customHeight="1" x14ac:dyDescent="0.3">
      <c r="A183" s="8" t="s">
        <v>1489</v>
      </c>
      <c r="B183" s="8" t="s">
        <v>1488</v>
      </c>
      <c r="C183" s="8" t="s">
        <v>492</v>
      </c>
      <c r="D183" s="8" t="s">
        <v>58</v>
      </c>
      <c r="E183" s="13">
        <f>일위대가!F1235</f>
        <v>0</v>
      </c>
      <c r="F183" s="13">
        <f>일위대가!H1235</f>
        <v>4542</v>
      </c>
      <c r="G183" s="13">
        <f>일위대가!J1235</f>
        <v>0</v>
      </c>
      <c r="H183" s="13">
        <f t="shared" si="2"/>
        <v>4542</v>
      </c>
      <c r="I183" s="8" t="s">
        <v>2563</v>
      </c>
      <c r="J183" s="8" t="s">
        <v>1483</v>
      </c>
      <c r="K183" s="2" t="s">
        <v>52</v>
      </c>
      <c r="L183" s="2" t="s">
        <v>52</v>
      </c>
      <c r="M183" s="2" t="s">
        <v>1483</v>
      </c>
      <c r="N183" s="2" t="s">
        <v>52</v>
      </c>
    </row>
    <row r="184" spans="1:14" ht="30" customHeight="1" x14ac:dyDescent="0.3">
      <c r="A184" s="8" t="s">
        <v>2507</v>
      </c>
      <c r="B184" s="8" t="s">
        <v>2505</v>
      </c>
      <c r="C184" s="8" t="s">
        <v>2506</v>
      </c>
      <c r="D184" s="8" t="s">
        <v>729</v>
      </c>
      <c r="E184" s="13">
        <f>일위대가!F1239</f>
        <v>0</v>
      </c>
      <c r="F184" s="13">
        <f>일위대가!H1239</f>
        <v>0</v>
      </c>
      <c r="G184" s="13">
        <f>일위대가!J1239</f>
        <v>138</v>
      </c>
      <c r="H184" s="13">
        <f t="shared" si="2"/>
        <v>138</v>
      </c>
      <c r="I184" s="8" t="s">
        <v>2566</v>
      </c>
      <c r="J184" s="8" t="s">
        <v>2567</v>
      </c>
      <c r="K184" s="2" t="s">
        <v>2056</v>
      </c>
      <c r="L184" s="2" t="s">
        <v>52</v>
      </c>
      <c r="M184" s="2" t="s">
        <v>2567</v>
      </c>
      <c r="N184" s="2" t="s">
        <v>60</v>
      </c>
    </row>
    <row r="185" spans="1:14" ht="30" customHeight="1" x14ac:dyDescent="0.3">
      <c r="A185" s="8" t="s">
        <v>1353</v>
      </c>
      <c r="B185" s="8" t="s">
        <v>320</v>
      </c>
      <c r="C185" s="8" t="s">
        <v>1352</v>
      </c>
      <c r="D185" s="8" t="s">
        <v>69</v>
      </c>
      <c r="E185" s="13">
        <f>일위대가!F1245</f>
        <v>654</v>
      </c>
      <c r="F185" s="13">
        <f>일위대가!H1245</f>
        <v>21829</v>
      </c>
      <c r="G185" s="13">
        <f>일위대가!J1245</f>
        <v>0</v>
      </c>
      <c r="H185" s="13">
        <f t="shared" si="2"/>
        <v>22483</v>
      </c>
      <c r="I185" s="8" t="s">
        <v>2571</v>
      </c>
      <c r="J185" s="8" t="s">
        <v>1341</v>
      </c>
      <c r="K185" s="2" t="s">
        <v>52</v>
      </c>
      <c r="L185" s="2" t="s">
        <v>52</v>
      </c>
      <c r="M185" s="2" t="s">
        <v>1341</v>
      </c>
      <c r="N185" s="2" t="s">
        <v>52</v>
      </c>
    </row>
    <row r="186" spans="1:14" ht="30" customHeight="1" x14ac:dyDescent="0.3">
      <c r="A186" s="8" t="s">
        <v>1361</v>
      </c>
      <c r="B186" s="8" t="s">
        <v>320</v>
      </c>
      <c r="C186" s="8" t="s">
        <v>1360</v>
      </c>
      <c r="D186" s="8" t="s">
        <v>69</v>
      </c>
      <c r="E186" s="13">
        <f>일위대가!F1251</f>
        <v>513</v>
      </c>
      <c r="F186" s="13">
        <f>일위대가!H1251</f>
        <v>17132</v>
      </c>
      <c r="G186" s="13">
        <f>일위대가!J1251</f>
        <v>0</v>
      </c>
      <c r="H186" s="13">
        <f t="shared" si="2"/>
        <v>17645</v>
      </c>
      <c r="I186" s="8" t="s">
        <v>2576</v>
      </c>
      <c r="J186" s="8" t="s">
        <v>1341</v>
      </c>
      <c r="K186" s="2" t="s">
        <v>52</v>
      </c>
      <c r="L186" s="2" t="s">
        <v>52</v>
      </c>
      <c r="M186" s="2" t="s">
        <v>1341</v>
      </c>
      <c r="N186" s="2" t="s">
        <v>52</v>
      </c>
    </row>
    <row r="187" spans="1:14" ht="30" customHeight="1" x14ac:dyDescent="0.3">
      <c r="A187" s="8" t="s">
        <v>1501</v>
      </c>
      <c r="B187" s="8" t="s">
        <v>377</v>
      </c>
      <c r="C187" s="8" t="s">
        <v>52</v>
      </c>
      <c r="D187" s="8" t="s">
        <v>379</v>
      </c>
      <c r="E187" s="13">
        <f>일위대가!F1256</f>
        <v>0</v>
      </c>
      <c r="F187" s="13">
        <f>일위대가!H1256</f>
        <v>37723</v>
      </c>
      <c r="G187" s="13">
        <f>일위대가!J1256</f>
        <v>0</v>
      </c>
      <c r="H187" s="13">
        <f t="shared" si="2"/>
        <v>37723</v>
      </c>
      <c r="I187" s="8" t="s">
        <v>2581</v>
      </c>
      <c r="J187" s="8" t="s">
        <v>1493</v>
      </c>
      <c r="K187" s="2" t="s">
        <v>52</v>
      </c>
      <c r="L187" s="2" t="s">
        <v>52</v>
      </c>
      <c r="M187" s="2" t="s">
        <v>1493</v>
      </c>
      <c r="N187" s="2" t="s">
        <v>52</v>
      </c>
    </row>
    <row r="188" spans="1:14" ht="30" customHeight="1" x14ac:dyDescent="0.3">
      <c r="A188" s="8" t="s">
        <v>1513</v>
      </c>
      <c r="B188" s="8" t="s">
        <v>384</v>
      </c>
      <c r="C188" s="8" t="s">
        <v>1512</v>
      </c>
      <c r="D188" s="8" t="s">
        <v>69</v>
      </c>
      <c r="E188" s="13">
        <f>일위대가!F1260</f>
        <v>0</v>
      </c>
      <c r="F188" s="13">
        <f>일위대가!H1260</f>
        <v>1007</v>
      </c>
      <c r="G188" s="13">
        <f>일위대가!J1260</f>
        <v>0</v>
      </c>
      <c r="H188" s="13">
        <f t="shared" si="2"/>
        <v>1007</v>
      </c>
      <c r="I188" s="8" t="s">
        <v>2587</v>
      </c>
      <c r="J188" s="8" t="s">
        <v>1505</v>
      </c>
      <c r="K188" s="2" t="s">
        <v>52</v>
      </c>
      <c r="L188" s="2" t="s">
        <v>52</v>
      </c>
      <c r="M188" s="2" t="s">
        <v>1505</v>
      </c>
      <c r="N188" s="2" t="s">
        <v>52</v>
      </c>
    </row>
    <row r="189" spans="1:14" ht="30" customHeight="1" x14ac:dyDescent="0.3">
      <c r="A189" s="8" t="s">
        <v>1533</v>
      </c>
      <c r="B189" s="8" t="s">
        <v>1324</v>
      </c>
      <c r="C189" s="8" t="s">
        <v>1532</v>
      </c>
      <c r="D189" s="8" t="s">
        <v>993</v>
      </c>
      <c r="E189" s="13">
        <f>일위대가!F1265</f>
        <v>89</v>
      </c>
      <c r="F189" s="13">
        <f>일위대가!H1265</f>
        <v>6171</v>
      </c>
      <c r="G189" s="13">
        <f>일위대가!J1265</f>
        <v>198</v>
      </c>
      <c r="H189" s="13">
        <f t="shared" si="2"/>
        <v>6458</v>
      </c>
      <c r="I189" s="8" t="s">
        <v>2590</v>
      </c>
      <c r="J189" s="8" t="s">
        <v>2471</v>
      </c>
      <c r="K189" s="2" t="s">
        <v>52</v>
      </c>
      <c r="L189" s="2" t="s">
        <v>52</v>
      </c>
      <c r="M189" s="2" t="s">
        <v>2471</v>
      </c>
      <c r="N189" s="2" t="s">
        <v>52</v>
      </c>
    </row>
    <row r="190" spans="1:14" ht="30" customHeight="1" x14ac:dyDescent="0.3">
      <c r="A190" s="8" t="s">
        <v>1539</v>
      </c>
      <c r="B190" s="8" t="s">
        <v>594</v>
      </c>
      <c r="C190" s="8" t="s">
        <v>1538</v>
      </c>
      <c r="D190" s="8" t="s">
        <v>69</v>
      </c>
      <c r="E190" s="13">
        <f>일위대가!F1270</f>
        <v>508</v>
      </c>
      <c r="F190" s="13">
        <f>일위대가!H1270</f>
        <v>3422</v>
      </c>
      <c r="G190" s="13">
        <f>일위대가!J1270</f>
        <v>0</v>
      </c>
      <c r="H190" s="13">
        <f t="shared" si="2"/>
        <v>3930</v>
      </c>
      <c r="I190" s="8" t="s">
        <v>2596</v>
      </c>
      <c r="J190" s="8" t="s">
        <v>1830</v>
      </c>
      <c r="K190" s="2" t="s">
        <v>52</v>
      </c>
      <c r="L190" s="2" t="s">
        <v>52</v>
      </c>
      <c r="M190" s="2" t="s">
        <v>1830</v>
      </c>
      <c r="N190" s="2" t="s">
        <v>52</v>
      </c>
    </row>
    <row r="191" spans="1:14" ht="30" customHeight="1" x14ac:dyDescent="0.3">
      <c r="A191" s="8" t="s">
        <v>2591</v>
      </c>
      <c r="B191" s="8" t="s">
        <v>2472</v>
      </c>
      <c r="C191" s="8" t="s">
        <v>1532</v>
      </c>
      <c r="D191" s="8" t="s">
        <v>993</v>
      </c>
      <c r="E191" s="13">
        <f>일위대가!F1283</f>
        <v>76</v>
      </c>
      <c r="F191" s="13">
        <f>일위대가!H1283</f>
        <v>4915</v>
      </c>
      <c r="G191" s="13">
        <f>일위대가!J1283</f>
        <v>159</v>
      </c>
      <c r="H191" s="13">
        <f t="shared" si="2"/>
        <v>5150</v>
      </c>
      <c r="I191" s="8" t="s">
        <v>2601</v>
      </c>
      <c r="J191" s="8" t="s">
        <v>2471</v>
      </c>
      <c r="K191" s="2" t="s">
        <v>52</v>
      </c>
      <c r="L191" s="2" t="s">
        <v>52</v>
      </c>
      <c r="M191" s="2" t="s">
        <v>2471</v>
      </c>
      <c r="N191" s="2" t="s">
        <v>52</v>
      </c>
    </row>
    <row r="192" spans="1:14" ht="30" customHeight="1" x14ac:dyDescent="0.3">
      <c r="A192" s="8" t="s">
        <v>2593</v>
      </c>
      <c r="B192" s="8" t="s">
        <v>2475</v>
      </c>
      <c r="C192" s="8" t="s">
        <v>1532</v>
      </c>
      <c r="D192" s="8" t="s">
        <v>993</v>
      </c>
      <c r="E192" s="13">
        <f>일위대가!F1296</f>
        <v>13</v>
      </c>
      <c r="F192" s="13">
        <f>일위대가!H1296</f>
        <v>1256</v>
      </c>
      <c r="G192" s="13">
        <f>일위대가!J1296</f>
        <v>39</v>
      </c>
      <c r="H192" s="13">
        <f t="shared" si="2"/>
        <v>1308</v>
      </c>
      <c r="I192" s="8" t="s">
        <v>2613</v>
      </c>
      <c r="J192" s="8" t="s">
        <v>2471</v>
      </c>
      <c r="K192" s="2" t="s">
        <v>52</v>
      </c>
      <c r="L192" s="2" t="s">
        <v>52</v>
      </c>
      <c r="M192" s="2" t="s">
        <v>2471</v>
      </c>
      <c r="N192" s="2" t="s">
        <v>52</v>
      </c>
    </row>
    <row r="193" spans="1:14" ht="30" customHeight="1" x14ac:dyDescent="0.3">
      <c r="A193" s="8" t="s">
        <v>2597</v>
      </c>
      <c r="B193" s="8" t="s">
        <v>1831</v>
      </c>
      <c r="C193" s="8" t="s">
        <v>1538</v>
      </c>
      <c r="D193" s="8" t="s">
        <v>69</v>
      </c>
      <c r="E193" s="13">
        <f>일위대가!F1302</f>
        <v>508</v>
      </c>
      <c r="F193" s="13">
        <f>일위대가!H1302</f>
        <v>0</v>
      </c>
      <c r="G193" s="13">
        <f>일위대가!J1302</f>
        <v>0</v>
      </c>
      <c r="H193" s="13">
        <f t="shared" si="2"/>
        <v>508</v>
      </c>
      <c r="I193" s="8" t="s">
        <v>2625</v>
      </c>
      <c r="J193" s="8" t="s">
        <v>1830</v>
      </c>
      <c r="K193" s="2" t="s">
        <v>52</v>
      </c>
      <c r="L193" s="2" t="s">
        <v>52</v>
      </c>
      <c r="M193" s="2" t="s">
        <v>1830</v>
      </c>
      <c r="N193" s="2" t="s">
        <v>52</v>
      </c>
    </row>
    <row r="194" spans="1:14" ht="30" customHeight="1" x14ac:dyDescent="0.3">
      <c r="A194" s="8" t="s">
        <v>1568</v>
      </c>
      <c r="B194" s="8" t="s">
        <v>1566</v>
      </c>
      <c r="C194" s="8" t="s">
        <v>1567</v>
      </c>
      <c r="D194" s="8" t="s">
        <v>406</v>
      </c>
      <c r="E194" s="13">
        <f>일위대가!F1308</f>
        <v>111</v>
      </c>
      <c r="F194" s="13">
        <f>일위대가!H1308</f>
        <v>168</v>
      </c>
      <c r="G194" s="13">
        <f>일위대가!J1308</f>
        <v>5</v>
      </c>
      <c r="H194" s="13">
        <f t="shared" si="2"/>
        <v>284</v>
      </c>
      <c r="I194" s="8" t="s">
        <v>2634</v>
      </c>
      <c r="J194" s="8" t="s">
        <v>52</v>
      </c>
      <c r="K194" s="2" t="s">
        <v>52</v>
      </c>
      <c r="L194" s="2" t="s">
        <v>52</v>
      </c>
      <c r="M194" s="2" t="s">
        <v>52</v>
      </c>
      <c r="N194" s="2" t="s">
        <v>52</v>
      </c>
    </row>
    <row r="195" spans="1:14" ht="30" customHeight="1" x14ac:dyDescent="0.3">
      <c r="A195" s="8" t="s">
        <v>1572</v>
      </c>
      <c r="B195" s="8" t="s">
        <v>1570</v>
      </c>
      <c r="C195" s="8" t="s">
        <v>1571</v>
      </c>
      <c r="D195" s="8" t="s">
        <v>993</v>
      </c>
      <c r="E195" s="13">
        <f>일위대가!F1316</f>
        <v>110</v>
      </c>
      <c r="F195" s="13">
        <f>일위대가!H1316</f>
        <v>5545</v>
      </c>
      <c r="G195" s="13">
        <f>일위대가!J1316</f>
        <v>110</v>
      </c>
      <c r="H195" s="13">
        <f t="shared" si="2"/>
        <v>5765</v>
      </c>
      <c r="I195" s="8" t="s">
        <v>2641</v>
      </c>
      <c r="J195" s="8" t="s">
        <v>2642</v>
      </c>
      <c r="K195" s="2" t="s">
        <v>52</v>
      </c>
      <c r="L195" s="2" t="s">
        <v>52</v>
      </c>
      <c r="M195" s="2" t="s">
        <v>2642</v>
      </c>
      <c r="N195" s="2" t="s">
        <v>52</v>
      </c>
    </row>
    <row r="196" spans="1:14" ht="30" customHeight="1" x14ac:dyDescent="0.3">
      <c r="A196" s="8" t="s">
        <v>2637</v>
      </c>
      <c r="B196" s="8" t="s">
        <v>2472</v>
      </c>
      <c r="C196" s="8" t="s">
        <v>2636</v>
      </c>
      <c r="D196" s="8" t="s">
        <v>993</v>
      </c>
      <c r="E196" s="13">
        <f>일위대가!F1329</f>
        <v>217</v>
      </c>
      <c r="F196" s="13">
        <f>일위대가!H1329</f>
        <v>4915</v>
      </c>
      <c r="G196" s="13">
        <f>일위대가!J1329</f>
        <v>159</v>
      </c>
      <c r="H196" s="13">
        <f t="shared" ref="H196:H228" si="3">E196+F196+G196</f>
        <v>5291</v>
      </c>
      <c r="I196" s="8" t="s">
        <v>2649</v>
      </c>
      <c r="J196" s="8" t="s">
        <v>2471</v>
      </c>
      <c r="K196" s="2" t="s">
        <v>52</v>
      </c>
      <c r="L196" s="2" t="s">
        <v>52</v>
      </c>
      <c r="M196" s="2" t="s">
        <v>2471</v>
      </c>
      <c r="N196" s="2" t="s">
        <v>52</v>
      </c>
    </row>
    <row r="197" spans="1:14" ht="30" customHeight="1" x14ac:dyDescent="0.3">
      <c r="A197" s="8" t="s">
        <v>1587</v>
      </c>
      <c r="B197" s="8" t="s">
        <v>1585</v>
      </c>
      <c r="C197" s="8" t="s">
        <v>1586</v>
      </c>
      <c r="D197" s="8" t="s">
        <v>406</v>
      </c>
      <c r="E197" s="13">
        <f>일위대가!F1337</f>
        <v>41</v>
      </c>
      <c r="F197" s="13">
        <f>일위대가!H1337</f>
        <v>251</v>
      </c>
      <c r="G197" s="13">
        <f>일위대가!J1337</f>
        <v>6</v>
      </c>
      <c r="H197" s="13">
        <f t="shared" si="3"/>
        <v>298</v>
      </c>
      <c r="I197" s="8" t="s">
        <v>2661</v>
      </c>
      <c r="J197" s="8" t="s">
        <v>52</v>
      </c>
      <c r="K197" s="2" t="s">
        <v>52</v>
      </c>
      <c r="L197" s="2" t="s">
        <v>52</v>
      </c>
      <c r="M197" s="2" t="s">
        <v>52</v>
      </c>
      <c r="N197" s="2" t="s">
        <v>52</v>
      </c>
    </row>
    <row r="198" spans="1:14" ht="30" customHeight="1" x14ac:dyDescent="0.3">
      <c r="A198" s="8" t="s">
        <v>1590</v>
      </c>
      <c r="B198" s="8" t="s">
        <v>1570</v>
      </c>
      <c r="C198" s="8" t="s">
        <v>1589</v>
      </c>
      <c r="D198" s="8" t="s">
        <v>993</v>
      </c>
      <c r="E198" s="13">
        <f>일위대가!F1345</f>
        <v>88</v>
      </c>
      <c r="F198" s="13">
        <f>일위대가!H1345</f>
        <v>4437</v>
      </c>
      <c r="G198" s="13">
        <f>일위대가!J1345</f>
        <v>88</v>
      </c>
      <c r="H198" s="13">
        <f t="shared" si="3"/>
        <v>4613</v>
      </c>
      <c r="I198" s="8" t="s">
        <v>2670</v>
      </c>
      <c r="J198" s="8" t="s">
        <v>2642</v>
      </c>
      <c r="K198" s="2" t="s">
        <v>52</v>
      </c>
      <c r="L198" s="2" t="s">
        <v>52</v>
      </c>
      <c r="M198" s="2" t="s">
        <v>2642</v>
      </c>
      <c r="N198" s="2" t="s">
        <v>52</v>
      </c>
    </row>
    <row r="199" spans="1:14" ht="30" customHeight="1" x14ac:dyDescent="0.3">
      <c r="A199" s="8" t="s">
        <v>1599</v>
      </c>
      <c r="B199" s="8" t="s">
        <v>1597</v>
      </c>
      <c r="C199" s="8" t="s">
        <v>1598</v>
      </c>
      <c r="D199" s="8" t="s">
        <v>58</v>
      </c>
      <c r="E199" s="13">
        <f>일위대가!F1354</f>
        <v>18663</v>
      </c>
      <c r="F199" s="13">
        <f>일위대가!H1354</f>
        <v>32193</v>
      </c>
      <c r="G199" s="13">
        <f>일위대가!J1354</f>
        <v>1032</v>
      </c>
      <c r="H199" s="13">
        <f t="shared" si="3"/>
        <v>51888</v>
      </c>
      <c r="I199" s="8" t="s">
        <v>2677</v>
      </c>
      <c r="J199" s="8" t="s">
        <v>52</v>
      </c>
      <c r="K199" s="2" t="s">
        <v>52</v>
      </c>
      <c r="L199" s="2" t="s">
        <v>52</v>
      </c>
      <c r="M199" s="2" t="s">
        <v>52</v>
      </c>
      <c r="N199" s="2" t="s">
        <v>52</v>
      </c>
    </row>
    <row r="200" spans="1:14" ht="30" customHeight="1" x14ac:dyDescent="0.3">
      <c r="A200" s="8" t="s">
        <v>2687</v>
      </c>
      <c r="B200" s="8" t="s">
        <v>2686</v>
      </c>
      <c r="C200" s="8" t="s">
        <v>2636</v>
      </c>
      <c r="D200" s="8" t="s">
        <v>993</v>
      </c>
      <c r="E200" s="13">
        <f>일위대가!F1359</f>
        <v>255</v>
      </c>
      <c r="F200" s="13">
        <f>일위대가!H1359</f>
        <v>6171</v>
      </c>
      <c r="G200" s="13">
        <f>일위대가!J1359</f>
        <v>198</v>
      </c>
      <c r="H200" s="13">
        <f t="shared" si="3"/>
        <v>6624</v>
      </c>
      <c r="I200" s="8" t="s">
        <v>2691</v>
      </c>
      <c r="J200" s="8" t="s">
        <v>2471</v>
      </c>
      <c r="K200" s="2" t="s">
        <v>52</v>
      </c>
      <c r="L200" s="2" t="s">
        <v>52</v>
      </c>
      <c r="M200" s="2" t="s">
        <v>2471</v>
      </c>
      <c r="N200" s="2" t="s">
        <v>52</v>
      </c>
    </row>
    <row r="201" spans="1:14" ht="30" customHeight="1" x14ac:dyDescent="0.3">
      <c r="A201" s="8" t="s">
        <v>2693</v>
      </c>
      <c r="B201" s="8" t="s">
        <v>2475</v>
      </c>
      <c r="C201" s="8" t="s">
        <v>2636</v>
      </c>
      <c r="D201" s="8" t="s">
        <v>993</v>
      </c>
      <c r="E201" s="13">
        <f>일위대가!F1372</f>
        <v>38</v>
      </c>
      <c r="F201" s="13">
        <f>일위대가!H1372</f>
        <v>1256</v>
      </c>
      <c r="G201" s="13">
        <f>일위대가!J1372</f>
        <v>39</v>
      </c>
      <c r="H201" s="13">
        <f t="shared" si="3"/>
        <v>1333</v>
      </c>
      <c r="I201" s="8" t="s">
        <v>2696</v>
      </c>
      <c r="J201" s="8" t="s">
        <v>2471</v>
      </c>
      <c r="K201" s="2" t="s">
        <v>52</v>
      </c>
      <c r="L201" s="2" t="s">
        <v>52</v>
      </c>
      <c r="M201" s="2" t="s">
        <v>2471</v>
      </c>
      <c r="N201" s="2" t="s">
        <v>52</v>
      </c>
    </row>
    <row r="202" spans="1:14" ht="30" customHeight="1" x14ac:dyDescent="0.3">
      <c r="A202" s="8" t="s">
        <v>1638</v>
      </c>
      <c r="B202" s="8" t="s">
        <v>423</v>
      </c>
      <c r="C202" s="8" t="s">
        <v>1637</v>
      </c>
      <c r="D202" s="8" t="s">
        <v>69</v>
      </c>
      <c r="E202" s="13">
        <f>일위대가!F1378</f>
        <v>0</v>
      </c>
      <c r="F202" s="13">
        <f>일위대가!H1378</f>
        <v>28723</v>
      </c>
      <c r="G202" s="13">
        <f>일위대가!J1378</f>
        <v>574</v>
      </c>
      <c r="H202" s="13">
        <f t="shared" si="3"/>
        <v>29297</v>
      </c>
      <c r="I202" s="8" t="s">
        <v>2708</v>
      </c>
      <c r="J202" s="8" t="s">
        <v>1635</v>
      </c>
      <c r="K202" s="2" t="s">
        <v>52</v>
      </c>
      <c r="L202" s="2" t="s">
        <v>52</v>
      </c>
      <c r="M202" s="2" t="s">
        <v>1635</v>
      </c>
      <c r="N202" s="2" t="s">
        <v>52</v>
      </c>
    </row>
    <row r="203" spans="1:14" ht="30" customHeight="1" x14ac:dyDescent="0.3">
      <c r="A203" s="8" t="s">
        <v>1699</v>
      </c>
      <c r="B203" s="8" t="s">
        <v>1697</v>
      </c>
      <c r="C203" s="8" t="s">
        <v>1698</v>
      </c>
      <c r="D203" s="8" t="s">
        <v>379</v>
      </c>
      <c r="E203" s="13">
        <f>일위대가!F1384</f>
        <v>0</v>
      </c>
      <c r="F203" s="13">
        <f>일위대가!H1384</f>
        <v>103142</v>
      </c>
      <c r="G203" s="13">
        <f>일위대가!J1384</f>
        <v>3094</v>
      </c>
      <c r="H203" s="13">
        <f t="shared" si="3"/>
        <v>106236</v>
      </c>
      <c r="I203" s="8" t="s">
        <v>2713</v>
      </c>
      <c r="J203" s="8" t="s">
        <v>2714</v>
      </c>
      <c r="K203" s="2" t="s">
        <v>52</v>
      </c>
      <c r="L203" s="2" t="s">
        <v>52</v>
      </c>
      <c r="M203" s="2" t="s">
        <v>2714</v>
      </c>
      <c r="N203" s="2" t="s">
        <v>52</v>
      </c>
    </row>
    <row r="204" spans="1:14" ht="30" customHeight="1" x14ac:dyDescent="0.3">
      <c r="A204" s="8" t="s">
        <v>1708</v>
      </c>
      <c r="B204" s="8" t="s">
        <v>1697</v>
      </c>
      <c r="C204" s="8" t="s">
        <v>1707</v>
      </c>
      <c r="D204" s="8" t="s">
        <v>379</v>
      </c>
      <c r="E204" s="13">
        <f>일위대가!F1390</f>
        <v>0</v>
      </c>
      <c r="F204" s="13">
        <f>일위대가!H1390</f>
        <v>133770</v>
      </c>
      <c r="G204" s="13">
        <f>일위대가!J1390</f>
        <v>4013</v>
      </c>
      <c r="H204" s="13">
        <f t="shared" si="3"/>
        <v>137783</v>
      </c>
      <c r="I204" s="8" t="s">
        <v>2719</v>
      </c>
      <c r="J204" s="8" t="s">
        <v>2714</v>
      </c>
      <c r="K204" s="2" t="s">
        <v>52</v>
      </c>
      <c r="L204" s="2" t="s">
        <v>52</v>
      </c>
      <c r="M204" s="2" t="s">
        <v>2714</v>
      </c>
      <c r="N204" s="2" t="s">
        <v>52</v>
      </c>
    </row>
    <row r="205" spans="1:14" ht="30" customHeight="1" x14ac:dyDescent="0.3">
      <c r="A205" s="8" t="s">
        <v>1777</v>
      </c>
      <c r="B205" s="8" t="s">
        <v>1775</v>
      </c>
      <c r="C205" s="8" t="s">
        <v>1776</v>
      </c>
      <c r="D205" s="8" t="s">
        <v>69</v>
      </c>
      <c r="E205" s="13">
        <f>일위대가!F1396</f>
        <v>6852</v>
      </c>
      <c r="F205" s="13">
        <f>일위대가!H1396</f>
        <v>0</v>
      </c>
      <c r="G205" s="13">
        <f>일위대가!J1396</f>
        <v>0</v>
      </c>
      <c r="H205" s="13">
        <f t="shared" si="3"/>
        <v>6852</v>
      </c>
      <c r="I205" s="8" t="s">
        <v>2724</v>
      </c>
      <c r="J205" s="8" t="s">
        <v>1774</v>
      </c>
      <c r="K205" s="2" t="s">
        <v>52</v>
      </c>
      <c r="L205" s="2" t="s">
        <v>52</v>
      </c>
      <c r="M205" s="2" t="s">
        <v>1774</v>
      </c>
      <c r="N205" s="2" t="s">
        <v>52</v>
      </c>
    </row>
    <row r="206" spans="1:14" ht="30" customHeight="1" x14ac:dyDescent="0.3">
      <c r="A206" s="8" t="s">
        <v>1780</v>
      </c>
      <c r="B206" s="8" t="s">
        <v>561</v>
      </c>
      <c r="C206" s="8" t="s">
        <v>1779</v>
      </c>
      <c r="D206" s="8" t="s">
        <v>69</v>
      </c>
      <c r="E206" s="13">
        <f>일위대가!F1401</f>
        <v>0</v>
      </c>
      <c r="F206" s="13">
        <f>일위대가!H1401</f>
        <v>8926</v>
      </c>
      <c r="G206" s="13">
        <f>일위대가!J1401</f>
        <v>0</v>
      </c>
      <c r="H206" s="13">
        <f t="shared" si="3"/>
        <v>8926</v>
      </c>
      <c r="I206" s="8" t="s">
        <v>2738</v>
      </c>
      <c r="J206" s="8" t="s">
        <v>1774</v>
      </c>
      <c r="K206" s="2" t="s">
        <v>52</v>
      </c>
      <c r="L206" s="2" t="s">
        <v>52</v>
      </c>
      <c r="M206" s="2" t="s">
        <v>1774</v>
      </c>
      <c r="N206" s="2" t="s">
        <v>52</v>
      </c>
    </row>
    <row r="207" spans="1:14" ht="30" customHeight="1" x14ac:dyDescent="0.3">
      <c r="A207" s="8" t="s">
        <v>1790</v>
      </c>
      <c r="B207" s="8" t="s">
        <v>1789</v>
      </c>
      <c r="C207" s="8" t="s">
        <v>52</v>
      </c>
      <c r="D207" s="8" t="s">
        <v>69</v>
      </c>
      <c r="E207" s="13">
        <f>일위대가!F1408</f>
        <v>126</v>
      </c>
      <c r="F207" s="13">
        <f>일위대가!H1408</f>
        <v>2142</v>
      </c>
      <c r="G207" s="13">
        <f>일위대가!J1408</f>
        <v>0</v>
      </c>
      <c r="H207" s="13">
        <f t="shared" si="3"/>
        <v>2268</v>
      </c>
      <c r="I207" s="8" t="s">
        <v>2742</v>
      </c>
      <c r="J207" s="8" t="s">
        <v>2743</v>
      </c>
      <c r="K207" s="2" t="s">
        <v>52</v>
      </c>
      <c r="L207" s="2" t="s">
        <v>52</v>
      </c>
      <c r="M207" s="2" t="s">
        <v>2743</v>
      </c>
      <c r="N207" s="2" t="s">
        <v>52</v>
      </c>
    </row>
    <row r="208" spans="1:14" ht="30" customHeight="1" x14ac:dyDescent="0.3">
      <c r="A208" s="8" t="s">
        <v>1794</v>
      </c>
      <c r="B208" s="8" t="s">
        <v>1792</v>
      </c>
      <c r="C208" s="8" t="s">
        <v>1793</v>
      </c>
      <c r="D208" s="8" t="s">
        <v>69</v>
      </c>
      <c r="E208" s="13">
        <f>일위대가!F1413</f>
        <v>774</v>
      </c>
      <c r="F208" s="13">
        <f>일위대가!H1413</f>
        <v>0</v>
      </c>
      <c r="G208" s="13">
        <f>일위대가!J1413</f>
        <v>0</v>
      </c>
      <c r="H208" s="13">
        <f t="shared" si="3"/>
        <v>774</v>
      </c>
      <c r="I208" s="8" t="s">
        <v>2756</v>
      </c>
      <c r="J208" s="8" t="s">
        <v>2757</v>
      </c>
      <c r="K208" s="2" t="s">
        <v>52</v>
      </c>
      <c r="L208" s="2" t="s">
        <v>52</v>
      </c>
      <c r="M208" s="2" t="s">
        <v>2757</v>
      </c>
      <c r="N208" s="2" t="s">
        <v>52</v>
      </c>
    </row>
    <row r="209" spans="1:14" ht="30" customHeight="1" x14ac:dyDescent="0.3">
      <c r="A209" s="8" t="s">
        <v>1796</v>
      </c>
      <c r="B209" s="8" t="s">
        <v>1792</v>
      </c>
      <c r="C209" s="8" t="s">
        <v>176</v>
      </c>
      <c r="D209" s="8" t="s">
        <v>69</v>
      </c>
      <c r="E209" s="13">
        <f>일위대가!F1422</f>
        <v>0</v>
      </c>
      <c r="F209" s="13">
        <f>일위대가!H1422</f>
        <v>8047</v>
      </c>
      <c r="G209" s="13">
        <f>일위대가!J1422</f>
        <v>0</v>
      </c>
      <c r="H209" s="13">
        <f t="shared" si="3"/>
        <v>8047</v>
      </c>
      <c r="I209" s="8" t="s">
        <v>2765</v>
      </c>
      <c r="J209" s="8" t="s">
        <v>2757</v>
      </c>
      <c r="K209" s="2" t="s">
        <v>52</v>
      </c>
      <c r="L209" s="2" t="s">
        <v>52</v>
      </c>
      <c r="M209" s="2" t="s">
        <v>2757</v>
      </c>
      <c r="N209" s="2" t="s">
        <v>52</v>
      </c>
    </row>
    <row r="210" spans="1:14" ht="30" customHeight="1" x14ac:dyDescent="0.3">
      <c r="A210" s="8" t="s">
        <v>1803</v>
      </c>
      <c r="B210" s="8" t="s">
        <v>1801</v>
      </c>
      <c r="C210" s="8" t="s">
        <v>1802</v>
      </c>
      <c r="D210" s="8" t="s">
        <v>69</v>
      </c>
      <c r="E210" s="13">
        <f>일위대가!F1432</f>
        <v>1478</v>
      </c>
      <c r="F210" s="13">
        <f>일위대가!H1432</f>
        <v>8403</v>
      </c>
      <c r="G210" s="13">
        <f>일위대가!J1432</f>
        <v>168</v>
      </c>
      <c r="H210" s="13">
        <f t="shared" si="3"/>
        <v>10049</v>
      </c>
      <c r="I210" s="8" t="s">
        <v>2769</v>
      </c>
      <c r="J210" s="8" t="s">
        <v>2770</v>
      </c>
      <c r="K210" s="2" t="s">
        <v>52</v>
      </c>
      <c r="L210" s="2" t="s">
        <v>52</v>
      </c>
      <c r="M210" s="2" t="s">
        <v>2770</v>
      </c>
      <c r="N210" s="2" t="s">
        <v>52</v>
      </c>
    </row>
    <row r="211" spans="1:14" ht="30" customHeight="1" x14ac:dyDescent="0.3">
      <c r="A211" s="8" t="s">
        <v>1811</v>
      </c>
      <c r="B211" s="8" t="s">
        <v>1809</v>
      </c>
      <c r="C211" s="8" t="s">
        <v>1810</v>
      </c>
      <c r="D211" s="8" t="s">
        <v>69</v>
      </c>
      <c r="E211" s="13">
        <f>일위대가!F1438</f>
        <v>1798</v>
      </c>
      <c r="F211" s="13">
        <f>일위대가!H1438</f>
        <v>17096</v>
      </c>
      <c r="G211" s="13">
        <f>일위대가!J1438</f>
        <v>0</v>
      </c>
      <c r="H211" s="13">
        <f t="shared" si="3"/>
        <v>18894</v>
      </c>
      <c r="I211" s="8" t="s">
        <v>2784</v>
      </c>
      <c r="J211" s="8" t="s">
        <v>2785</v>
      </c>
      <c r="K211" s="2" t="s">
        <v>52</v>
      </c>
      <c r="L211" s="2" t="s">
        <v>52</v>
      </c>
      <c r="M211" s="2" t="s">
        <v>2785</v>
      </c>
      <c r="N211" s="2" t="s">
        <v>52</v>
      </c>
    </row>
    <row r="212" spans="1:14" ht="30" customHeight="1" x14ac:dyDescent="0.3">
      <c r="A212" s="8" t="s">
        <v>2788</v>
      </c>
      <c r="B212" s="8" t="s">
        <v>578</v>
      </c>
      <c r="C212" s="8" t="s">
        <v>2787</v>
      </c>
      <c r="D212" s="8" t="s">
        <v>69</v>
      </c>
      <c r="E212" s="13">
        <f>일위대가!F1445</f>
        <v>1672</v>
      </c>
      <c r="F212" s="13">
        <f>일위대가!H1445</f>
        <v>0</v>
      </c>
      <c r="G212" s="13">
        <f>일위대가!J1445</f>
        <v>0</v>
      </c>
      <c r="H212" s="13">
        <f t="shared" si="3"/>
        <v>1672</v>
      </c>
      <c r="I212" s="8" t="s">
        <v>2794</v>
      </c>
      <c r="J212" s="8" t="s">
        <v>2785</v>
      </c>
      <c r="K212" s="2" t="s">
        <v>52</v>
      </c>
      <c r="L212" s="2" t="s">
        <v>52</v>
      </c>
      <c r="M212" s="2" t="s">
        <v>2785</v>
      </c>
      <c r="N212" s="2" t="s">
        <v>52</v>
      </c>
    </row>
    <row r="213" spans="1:14" ht="30" customHeight="1" x14ac:dyDescent="0.3">
      <c r="A213" s="8" t="s">
        <v>2791</v>
      </c>
      <c r="B213" s="8" t="s">
        <v>578</v>
      </c>
      <c r="C213" s="8" t="s">
        <v>2790</v>
      </c>
      <c r="D213" s="8" t="s">
        <v>69</v>
      </c>
      <c r="E213" s="13">
        <f>일위대가!F1450</f>
        <v>0</v>
      </c>
      <c r="F213" s="13">
        <f>일위대가!H1450</f>
        <v>14954</v>
      </c>
      <c r="G213" s="13">
        <f>일위대가!J1450</f>
        <v>0</v>
      </c>
      <c r="H213" s="13">
        <f t="shared" si="3"/>
        <v>14954</v>
      </c>
      <c r="I213" s="8" t="s">
        <v>2805</v>
      </c>
      <c r="J213" s="8" t="s">
        <v>2785</v>
      </c>
      <c r="K213" s="2" t="s">
        <v>52</v>
      </c>
      <c r="L213" s="2" t="s">
        <v>52</v>
      </c>
      <c r="M213" s="2" t="s">
        <v>2785</v>
      </c>
      <c r="N213" s="2" t="s">
        <v>52</v>
      </c>
    </row>
    <row r="214" spans="1:14" ht="30" customHeight="1" x14ac:dyDescent="0.3">
      <c r="A214" s="8" t="s">
        <v>1815</v>
      </c>
      <c r="B214" s="8" t="s">
        <v>1789</v>
      </c>
      <c r="C214" s="8" t="s">
        <v>347</v>
      </c>
      <c r="D214" s="8" t="s">
        <v>69</v>
      </c>
      <c r="E214" s="13">
        <f>일위대가!F1458</f>
        <v>126</v>
      </c>
      <c r="F214" s="13">
        <f>일위대가!H1458</f>
        <v>2571</v>
      </c>
      <c r="G214" s="13">
        <f>일위대가!J1458</f>
        <v>0</v>
      </c>
      <c r="H214" s="13">
        <f t="shared" si="3"/>
        <v>2697</v>
      </c>
      <c r="I214" s="8" t="s">
        <v>2809</v>
      </c>
      <c r="J214" s="8" t="s">
        <v>2743</v>
      </c>
      <c r="K214" s="2" t="s">
        <v>52</v>
      </c>
      <c r="L214" s="2" t="s">
        <v>52</v>
      </c>
      <c r="M214" s="2" t="s">
        <v>2743</v>
      </c>
      <c r="N214" s="2" t="s">
        <v>52</v>
      </c>
    </row>
    <row r="215" spans="1:14" ht="30" customHeight="1" x14ac:dyDescent="0.3">
      <c r="A215" s="8" t="s">
        <v>1819</v>
      </c>
      <c r="B215" s="8" t="s">
        <v>1792</v>
      </c>
      <c r="C215" s="8" t="s">
        <v>1818</v>
      </c>
      <c r="D215" s="8" t="s">
        <v>69</v>
      </c>
      <c r="E215" s="13">
        <f>일위대가!F1468</f>
        <v>0</v>
      </c>
      <c r="F215" s="13">
        <f>일위대가!H1468</f>
        <v>9657</v>
      </c>
      <c r="G215" s="13">
        <f>일위대가!J1468</f>
        <v>0</v>
      </c>
      <c r="H215" s="13">
        <f t="shared" si="3"/>
        <v>9657</v>
      </c>
      <c r="I215" s="8" t="s">
        <v>2816</v>
      </c>
      <c r="J215" s="8" t="s">
        <v>2757</v>
      </c>
      <c r="K215" s="2" t="s">
        <v>52</v>
      </c>
      <c r="L215" s="2" t="s">
        <v>52</v>
      </c>
      <c r="M215" s="2" t="s">
        <v>2757</v>
      </c>
      <c r="N215" s="2" t="s">
        <v>52</v>
      </c>
    </row>
    <row r="216" spans="1:14" ht="30" customHeight="1" x14ac:dyDescent="0.3">
      <c r="A216" s="8" t="s">
        <v>1824</v>
      </c>
      <c r="B216" s="8" t="s">
        <v>1801</v>
      </c>
      <c r="C216" s="8" t="s">
        <v>1823</v>
      </c>
      <c r="D216" s="8" t="s">
        <v>69</v>
      </c>
      <c r="E216" s="13">
        <f>일위대가!F1479</f>
        <v>1478</v>
      </c>
      <c r="F216" s="13">
        <f>일위대가!H1479</f>
        <v>10083</v>
      </c>
      <c r="G216" s="13">
        <f>일위대가!J1479</f>
        <v>168</v>
      </c>
      <c r="H216" s="13">
        <f t="shared" si="3"/>
        <v>11729</v>
      </c>
      <c r="I216" s="8" t="s">
        <v>2821</v>
      </c>
      <c r="J216" s="8" t="s">
        <v>2770</v>
      </c>
      <c r="K216" s="2" t="s">
        <v>52</v>
      </c>
      <c r="L216" s="2" t="s">
        <v>52</v>
      </c>
      <c r="M216" s="2" t="s">
        <v>2770</v>
      </c>
      <c r="N216" s="2" t="s">
        <v>52</v>
      </c>
    </row>
    <row r="217" spans="1:14" ht="30" customHeight="1" x14ac:dyDescent="0.3">
      <c r="A217" s="8" t="s">
        <v>1854</v>
      </c>
      <c r="B217" s="8" t="s">
        <v>1852</v>
      </c>
      <c r="C217" s="8" t="s">
        <v>1853</v>
      </c>
      <c r="D217" s="8" t="s">
        <v>406</v>
      </c>
      <c r="E217" s="13">
        <f>일위대가!F1485</f>
        <v>226</v>
      </c>
      <c r="F217" s="13">
        <f>일위대가!H1485</f>
        <v>1360</v>
      </c>
      <c r="G217" s="13">
        <f>일위대가!J1485</f>
        <v>0</v>
      </c>
      <c r="H217" s="13">
        <f t="shared" si="3"/>
        <v>1586</v>
      </c>
      <c r="I217" s="8" t="s">
        <v>2831</v>
      </c>
      <c r="J217" s="8" t="s">
        <v>2832</v>
      </c>
      <c r="K217" s="2" t="s">
        <v>52</v>
      </c>
      <c r="L217" s="2" t="s">
        <v>52</v>
      </c>
      <c r="M217" s="2" t="s">
        <v>2832</v>
      </c>
      <c r="N217" s="2" t="s">
        <v>52</v>
      </c>
    </row>
    <row r="218" spans="1:14" ht="30" customHeight="1" x14ac:dyDescent="0.3">
      <c r="A218" s="8" t="s">
        <v>1882</v>
      </c>
      <c r="B218" s="8" t="s">
        <v>1881</v>
      </c>
      <c r="C218" s="8" t="s">
        <v>52</v>
      </c>
      <c r="D218" s="8" t="s">
        <v>69</v>
      </c>
      <c r="E218" s="13">
        <f>일위대가!F1491</f>
        <v>0</v>
      </c>
      <c r="F218" s="13">
        <f>일위대가!H1491</f>
        <v>9444</v>
      </c>
      <c r="G218" s="13">
        <f>일위대가!J1491</f>
        <v>566</v>
      </c>
      <c r="H218" s="13">
        <f t="shared" si="3"/>
        <v>10010</v>
      </c>
      <c r="I218" s="8" t="s">
        <v>2837</v>
      </c>
      <c r="J218" s="8" t="s">
        <v>2838</v>
      </c>
      <c r="K218" s="2" t="s">
        <v>52</v>
      </c>
      <c r="L218" s="2" t="s">
        <v>52</v>
      </c>
      <c r="M218" s="2" t="s">
        <v>2838</v>
      </c>
      <c r="N218" s="2" t="s">
        <v>52</v>
      </c>
    </row>
    <row r="219" spans="1:14" ht="30" customHeight="1" x14ac:dyDescent="0.3">
      <c r="A219" s="8" t="s">
        <v>1906</v>
      </c>
      <c r="B219" s="8" t="s">
        <v>1905</v>
      </c>
      <c r="C219" s="8" t="s">
        <v>52</v>
      </c>
      <c r="D219" s="8" t="s">
        <v>58</v>
      </c>
      <c r="E219" s="13">
        <f>일위대가!F1496</f>
        <v>0</v>
      </c>
      <c r="F219" s="13">
        <f>일위대가!H1496</f>
        <v>7234</v>
      </c>
      <c r="G219" s="13">
        <f>일위대가!J1496</f>
        <v>289</v>
      </c>
      <c r="H219" s="13">
        <f t="shared" si="3"/>
        <v>7523</v>
      </c>
      <c r="I219" s="8" t="s">
        <v>2844</v>
      </c>
      <c r="J219" s="8" t="s">
        <v>1899</v>
      </c>
      <c r="K219" s="2" t="s">
        <v>52</v>
      </c>
      <c r="L219" s="2" t="s">
        <v>52</v>
      </c>
      <c r="M219" s="2" t="s">
        <v>1899</v>
      </c>
      <c r="N219" s="2" t="s">
        <v>52</v>
      </c>
    </row>
    <row r="220" spans="1:14" ht="30" customHeight="1" x14ac:dyDescent="0.3">
      <c r="A220" s="8" t="s">
        <v>1926</v>
      </c>
      <c r="B220" s="8" t="s">
        <v>1924</v>
      </c>
      <c r="C220" s="8" t="s">
        <v>1925</v>
      </c>
      <c r="D220" s="8" t="s">
        <v>69</v>
      </c>
      <c r="E220" s="13">
        <f>일위대가!F1502</f>
        <v>724</v>
      </c>
      <c r="F220" s="13">
        <f>일위대가!H1502</f>
        <v>13735</v>
      </c>
      <c r="G220" s="13">
        <f>일위대가!J1502</f>
        <v>0</v>
      </c>
      <c r="H220" s="13">
        <f t="shared" si="3"/>
        <v>14459</v>
      </c>
      <c r="I220" s="8" t="s">
        <v>2849</v>
      </c>
      <c r="J220" s="8" t="s">
        <v>1920</v>
      </c>
      <c r="K220" s="2" t="s">
        <v>52</v>
      </c>
      <c r="L220" s="2" t="s">
        <v>52</v>
      </c>
      <c r="M220" s="2" t="s">
        <v>1920</v>
      </c>
      <c r="N220" s="2" t="s">
        <v>52</v>
      </c>
    </row>
    <row r="221" spans="1:14" ht="30" customHeight="1" x14ac:dyDescent="0.3">
      <c r="A221" s="8" t="s">
        <v>1939</v>
      </c>
      <c r="B221" s="8" t="s">
        <v>1277</v>
      </c>
      <c r="C221" s="8" t="s">
        <v>1938</v>
      </c>
      <c r="D221" s="8" t="s">
        <v>58</v>
      </c>
      <c r="E221" s="13">
        <f>일위대가!F1508</f>
        <v>0</v>
      </c>
      <c r="F221" s="13">
        <f>일위대가!H1508</f>
        <v>3310</v>
      </c>
      <c r="G221" s="13">
        <f>일위대가!J1508</f>
        <v>66</v>
      </c>
      <c r="H221" s="13">
        <f t="shared" si="3"/>
        <v>3376</v>
      </c>
      <c r="I221" s="8" t="s">
        <v>2856</v>
      </c>
      <c r="J221" s="8" t="s">
        <v>1272</v>
      </c>
      <c r="K221" s="2" t="s">
        <v>52</v>
      </c>
      <c r="L221" s="2" t="s">
        <v>52</v>
      </c>
      <c r="M221" s="2" t="s">
        <v>1272</v>
      </c>
      <c r="N221" s="2" t="s">
        <v>52</v>
      </c>
    </row>
    <row r="222" spans="1:14" ht="30" customHeight="1" x14ac:dyDescent="0.3">
      <c r="A222" s="8" t="s">
        <v>1945</v>
      </c>
      <c r="B222" s="8" t="s">
        <v>632</v>
      </c>
      <c r="C222" s="8" t="s">
        <v>1944</v>
      </c>
      <c r="D222" s="8" t="s">
        <v>69</v>
      </c>
      <c r="E222" s="13">
        <f>일위대가!F1514</f>
        <v>2860</v>
      </c>
      <c r="F222" s="13">
        <f>일위대가!H1514</f>
        <v>0</v>
      </c>
      <c r="G222" s="13">
        <f>일위대가!J1514</f>
        <v>0</v>
      </c>
      <c r="H222" s="13">
        <f t="shared" si="3"/>
        <v>2860</v>
      </c>
      <c r="I222" s="8" t="s">
        <v>2861</v>
      </c>
      <c r="J222" s="8" t="s">
        <v>1943</v>
      </c>
      <c r="K222" s="2" t="s">
        <v>52</v>
      </c>
      <c r="L222" s="2" t="s">
        <v>52</v>
      </c>
      <c r="M222" s="2" t="s">
        <v>1943</v>
      </c>
      <c r="N222" s="2" t="s">
        <v>52</v>
      </c>
    </row>
    <row r="223" spans="1:14" ht="30" customHeight="1" x14ac:dyDescent="0.3">
      <c r="A223" s="8" t="s">
        <v>1949</v>
      </c>
      <c r="B223" s="8" t="s">
        <v>1947</v>
      </c>
      <c r="C223" s="8" t="s">
        <v>1948</v>
      </c>
      <c r="D223" s="8" t="s">
        <v>69</v>
      </c>
      <c r="E223" s="13">
        <f>일위대가!F1519</f>
        <v>0</v>
      </c>
      <c r="F223" s="13">
        <f>일위대가!H1519</f>
        <v>5133</v>
      </c>
      <c r="G223" s="13">
        <f>일위대가!J1519</f>
        <v>0</v>
      </c>
      <c r="H223" s="13">
        <f t="shared" si="3"/>
        <v>5133</v>
      </c>
      <c r="I223" s="8" t="s">
        <v>2874</v>
      </c>
      <c r="J223" s="8" t="s">
        <v>1943</v>
      </c>
      <c r="K223" s="2" t="s">
        <v>52</v>
      </c>
      <c r="L223" s="2" t="s">
        <v>52</v>
      </c>
      <c r="M223" s="2" t="s">
        <v>1943</v>
      </c>
      <c r="N223" s="2" t="s">
        <v>52</v>
      </c>
    </row>
    <row r="224" spans="1:14" ht="30" customHeight="1" x14ac:dyDescent="0.3">
      <c r="A224" s="8" t="s">
        <v>1953</v>
      </c>
      <c r="B224" s="8" t="s">
        <v>635</v>
      </c>
      <c r="C224" s="8" t="s">
        <v>1944</v>
      </c>
      <c r="D224" s="8" t="s">
        <v>69</v>
      </c>
      <c r="E224" s="13">
        <f>일위대가!F1525</f>
        <v>2803</v>
      </c>
      <c r="F224" s="13">
        <f>일위대가!H1525</f>
        <v>0</v>
      </c>
      <c r="G224" s="13">
        <f>일위대가!J1525</f>
        <v>0</v>
      </c>
      <c r="H224" s="13">
        <f t="shared" si="3"/>
        <v>2803</v>
      </c>
      <c r="I224" s="8" t="s">
        <v>2880</v>
      </c>
      <c r="J224" s="8" t="s">
        <v>1943</v>
      </c>
      <c r="K224" s="2" t="s">
        <v>52</v>
      </c>
      <c r="L224" s="2" t="s">
        <v>52</v>
      </c>
      <c r="M224" s="2" t="s">
        <v>1943</v>
      </c>
      <c r="N224" s="2" t="s">
        <v>52</v>
      </c>
    </row>
    <row r="225" spans="1:14" ht="30" customHeight="1" x14ac:dyDescent="0.3">
      <c r="A225" s="8" t="s">
        <v>1956</v>
      </c>
      <c r="B225" s="8" t="s">
        <v>1947</v>
      </c>
      <c r="C225" s="8" t="s">
        <v>1955</v>
      </c>
      <c r="D225" s="8" t="s">
        <v>69</v>
      </c>
      <c r="E225" s="13">
        <f>일위대가!F1530</f>
        <v>0</v>
      </c>
      <c r="F225" s="13">
        <f>일위대가!H1530</f>
        <v>5670</v>
      </c>
      <c r="G225" s="13">
        <f>일위대가!J1530</f>
        <v>0</v>
      </c>
      <c r="H225" s="13">
        <f t="shared" si="3"/>
        <v>5670</v>
      </c>
      <c r="I225" s="8" t="s">
        <v>2885</v>
      </c>
      <c r="J225" s="8" t="s">
        <v>1943</v>
      </c>
      <c r="K225" s="2" t="s">
        <v>52</v>
      </c>
      <c r="L225" s="2" t="s">
        <v>52</v>
      </c>
      <c r="M225" s="2" t="s">
        <v>1943</v>
      </c>
      <c r="N225" s="2" t="s">
        <v>52</v>
      </c>
    </row>
    <row r="226" spans="1:14" ht="30" customHeight="1" x14ac:dyDescent="0.3">
      <c r="A226" s="8" t="s">
        <v>2016</v>
      </c>
      <c r="B226" s="8" t="s">
        <v>2014</v>
      </c>
      <c r="C226" s="8" t="s">
        <v>2015</v>
      </c>
      <c r="D226" s="8" t="s">
        <v>69</v>
      </c>
      <c r="E226" s="13">
        <f>일위대가!F1535</f>
        <v>0</v>
      </c>
      <c r="F226" s="13">
        <f>일위대가!H1535</f>
        <v>8414</v>
      </c>
      <c r="G226" s="13">
        <f>일위대가!J1535</f>
        <v>0</v>
      </c>
      <c r="H226" s="13">
        <f t="shared" si="3"/>
        <v>8414</v>
      </c>
      <c r="I226" s="8" t="s">
        <v>2889</v>
      </c>
      <c r="J226" s="8" t="s">
        <v>2009</v>
      </c>
      <c r="K226" s="2" t="s">
        <v>52</v>
      </c>
      <c r="L226" s="2" t="s">
        <v>52</v>
      </c>
      <c r="M226" s="2" t="s">
        <v>2009</v>
      </c>
      <c r="N226" s="2" t="s">
        <v>52</v>
      </c>
    </row>
    <row r="227" spans="1:14" ht="30" customHeight="1" x14ac:dyDescent="0.3">
      <c r="A227" s="8" t="s">
        <v>2029</v>
      </c>
      <c r="B227" s="8" t="s">
        <v>2027</v>
      </c>
      <c r="C227" s="8" t="s">
        <v>2028</v>
      </c>
      <c r="D227" s="8" t="s">
        <v>69</v>
      </c>
      <c r="E227" s="13">
        <f>일위대가!F1540</f>
        <v>0</v>
      </c>
      <c r="F227" s="13">
        <f>일위대가!H1540</f>
        <v>13172</v>
      </c>
      <c r="G227" s="13">
        <f>일위대가!J1540</f>
        <v>0</v>
      </c>
      <c r="H227" s="13">
        <f t="shared" si="3"/>
        <v>13172</v>
      </c>
      <c r="I227" s="8" t="s">
        <v>2893</v>
      </c>
      <c r="J227" s="8" t="s">
        <v>2009</v>
      </c>
      <c r="K227" s="2" t="s">
        <v>52</v>
      </c>
      <c r="L227" s="2" t="s">
        <v>52</v>
      </c>
      <c r="M227" s="2" t="s">
        <v>2009</v>
      </c>
      <c r="N227" s="2" t="s">
        <v>52</v>
      </c>
    </row>
    <row r="228" spans="1:14" ht="30" customHeight="1" x14ac:dyDescent="0.3">
      <c r="A228" s="8" t="s">
        <v>2897</v>
      </c>
      <c r="B228" s="8" t="s">
        <v>2898</v>
      </c>
      <c r="C228" s="8" t="s">
        <v>2899</v>
      </c>
      <c r="D228" s="8" t="s">
        <v>729</v>
      </c>
      <c r="E228" s="13">
        <f>일위대가!F1547</f>
        <v>13270</v>
      </c>
      <c r="F228" s="13">
        <f>일위대가!H1547</f>
        <v>36869</v>
      </c>
      <c r="G228" s="13">
        <f>일위대가!J1547</f>
        <v>9393</v>
      </c>
      <c r="H228" s="13">
        <f t="shared" si="3"/>
        <v>59532</v>
      </c>
      <c r="I228" s="8" t="s">
        <v>2900</v>
      </c>
      <c r="J228" s="8" t="s">
        <v>2901</v>
      </c>
      <c r="K228" s="2" t="s">
        <v>2056</v>
      </c>
      <c r="L228" s="2" t="s">
        <v>52</v>
      </c>
      <c r="M228" s="2" t="s">
        <v>2901</v>
      </c>
      <c r="N228" s="2" t="s">
        <v>60</v>
      </c>
    </row>
  </sheetData>
  <mergeCells count="2">
    <mergeCell ref="A1:J1"/>
    <mergeCell ref="A2:J2"/>
  </mergeCells>
  <phoneticPr fontId="1" type="noConversion"/>
  <pageMargins left="0.78740157480314954" right="0" top="0.39370078740157477" bottom="0.39370078740157477" header="0" footer="0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Y1547"/>
  <sheetViews>
    <sheetView workbookViewId="0">
      <selection activeCell="L34" sqref="L34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7" width="2.625" hidden="1" customWidth="1"/>
    <col min="48" max="48" width="1.625" hidden="1" customWidth="1"/>
    <col min="49" max="49" width="24.625" hidden="1" customWidth="1"/>
    <col min="50" max="51" width="2.625" hidden="1" customWidth="1"/>
  </cols>
  <sheetData>
    <row r="1" spans="1:51" ht="30" customHeight="1" x14ac:dyDescent="0.3">
      <c r="A1" s="415" t="s">
        <v>1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</row>
    <row r="2" spans="1:51" ht="30" customHeight="1" x14ac:dyDescent="0.3">
      <c r="A2" s="412" t="s">
        <v>2</v>
      </c>
      <c r="B2" s="412" t="s">
        <v>3</v>
      </c>
      <c r="C2" s="412" t="s">
        <v>4</v>
      </c>
      <c r="D2" s="412" t="s">
        <v>5</v>
      </c>
      <c r="E2" s="412" t="s">
        <v>6</v>
      </c>
      <c r="F2" s="412"/>
      <c r="G2" s="412" t="s">
        <v>9</v>
      </c>
      <c r="H2" s="412"/>
      <c r="I2" s="412" t="s">
        <v>10</v>
      </c>
      <c r="J2" s="412"/>
      <c r="K2" s="412" t="s">
        <v>11</v>
      </c>
      <c r="L2" s="412"/>
      <c r="M2" s="412" t="s">
        <v>12</v>
      </c>
      <c r="N2" s="411" t="s">
        <v>679</v>
      </c>
      <c r="O2" s="411" t="s">
        <v>20</v>
      </c>
      <c r="P2" s="411" t="s">
        <v>22</v>
      </c>
      <c r="Q2" s="411" t="s">
        <v>23</v>
      </c>
      <c r="R2" s="411" t="s">
        <v>24</v>
      </c>
      <c r="S2" s="411" t="s">
        <v>25</v>
      </c>
      <c r="T2" s="411" t="s">
        <v>26</v>
      </c>
      <c r="U2" s="411" t="s">
        <v>27</v>
      </c>
      <c r="V2" s="411" t="s">
        <v>28</v>
      </c>
      <c r="W2" s="411" t="s">
        <v>29</v>
      </c>
      <c r="X2" s="411" t="s">
        <v>30</v>
      </c>
      <c r="Y2" s="411" t="s">
        <v>31</v>
      </c>
      <c r="Z2" s="411" t="s">
        <v>32</v>
      </c>
      <c r="AA2" s="411" t="s">
        <v>33</v>
      </c>
      <c r="AB2" s="411" t="s">
        <v>34</v>
      </c>
      <c r="AC2" s="411" t="s">
        <v>35</v>
      </c>
      <c r="AD2" s="411" t="s">
        <v>36</v>
      </c>
      <c r="AE2" s="411" t="s">
        <v>37</v>
      </c>
      <c r="AF2" s="411" t="s">
        <v>38</v>
      </c>
      <c r="AG2" s="411" t="s">
        <v>39</v>
      </c>
      <c r="AH2" s="411" t="s">
        <v>40</v>
      </c>
      <c r="AI2" s="411" t="s">
        <v>41</v>
      </c>
      <c r="AJ2" s="411" t="s">
        <v>42</v>
      </c>
      <c r="AK2" s="411" t="s">
        <v>43</v>
      </c>
      <c r="AL2" s="411" t="s">
        <v>44</v>
      </c>
      <c r="AM2" s="411" t="s">
        <v>45</v>
      </c>
      <c r="AN2" s="411" t="s">
        <v>46</v>
      </c>
      <c r="AO2" s="411" t="s">
        <v>47</v>
      </c>
      <c r="AP2" s="411" t="s">
        <v>680</v>
      </c>
      <c r="AQ2" s="411" t="s">
        <v>681</v>
      </c>
      <c r="AR2" s="411" t="s">
        <v>682</v>
      </c>
      <c r="AS2" s="411" t="s">
        <v>683</v>
      </c>
      <c r="AT2" s="411" t="s">
        <v>684</v>
      </c>
      <c r="AU2" s="411" t="s">
        <v>685</v>
      </c>
      <c r="AV2" s="411" t="s">
        <v>48</v>
      </c>
      <c r="AW2" s="411" t="s">
        <v>686</v>
      </c>
      <c r="AX2" s="1" t="s">
        <v>678</v>
      </c>
      <c r="AY2" s="1" t="s">
        <v>21</v>
      </c>
    </row>
    <row r="3" spans="1:51" ht="30" customHeight="1" x14ac:dyDescent="0.3">
      <c r="A3" s="412"/>
      <c r="B3" s="412"/>
      <c r="C3" s="412"/>
      <c r="D3" s="412"/>
      <c r="E3" s="4" t="s">
        <v>7</v>
      </c>
      <c r="F3" s="4" t="s">
        <v>8</v>
      </c>
      <c r="G3" s="4" t="s">
        <v>7</v>
      </c>
      <c r="H3" s="4" t="s">
        <v>8</v>
      </c>
      <c r="I3" s="4" t="s">
        <v>7</v>
      </c>
      <c r="J3" s="4" t="s">
        <v>8</v>
      </c>
      <c r="K3" s="4" t="s">
        <v>7</v>
      </c>
      <c r="L3" s="4" t="s">
        <v>8</v>
      </c>
      <c r="M3" s="412"/>
      <c r="N3" s="411"/>
      <c r="O3" s="411"/>
      <c r="P3" s="411"/>
      <c r="Q3" s="411"/>
      <c r="R3" s="411"/>
      <c r="S3" s="411"/>
      <c r="T3" s="411"/>
      <c r="U3" s="411"/>
      <c r="V3" s="411"/>
      <c r="W3" s="411"/>
      <c r="X3" s="411"/>
      <c r="Y3" s="411"/>
      <c r="Z3" s="411"/>
      <c r="AA3" s="411"/>
      <c r="AB3" s="411"/>
      <c r="AC3" s="411"/>
      <c r="AD3" s="411"/>
      <c r="AE3" s="411"/>
      <c r="AF3" s="411"/>
      <c r="AG3" s="411"/>
      <c r="AH3" s="411"/>
      <c r="AI3" s="411"/>
      <c r="AJ3" s="411"/>
      <c r="AK3" s="411"/>
      <c r="AL3" s="411"/>
      <c r="AM3" s="411"/>
      <c r="AN3" s="411"/>
      <c r="AO3" s="411"/>
      <c r="AP3" s="411"/>
      <c r="AQ3" s="411"/>
      <c r="AR3" s="411"/>
      <c r="AS3" s="411"/>
      <c r="AT3" s="411"/>
      <c r="AU3" s="411"/>
      <c r="AV3" s="411"/>
      <c r="AW3" s="411"/>
    </row>
    <row r="4" spans="1:51" ht="30" customHeight="1" x14ac:dyDescent="0.3">
      <c r="A4" s="425" t="s">
        <v>687</v>
      </c>
      <c r="B4" s="425"/>
      <c r="C4" s="425"/>
      <c r="D4" s="425"/>
      <c r="E4" s="426"/>
      <c r="F4" s="427"/>
      <c r="G4" s="426"/>
      <c r="H4" s="427"/>
      <c r="I4" s="426"/>
      <c r="J4" s="427"/>
      <c r="K4" s="426"/>
      <c r="L4" s="427"/>
      <c r="M4" s="425"/>
      <c r="N4" s="1" t="s">
        <v>59</v>
      </c>
    </row>
    <row r="5" spans="1:51" ht="30" customHeight="1" x14ac:dyDescent="0.3">
      <c r="A5" s="8" t="s">
        <v>690</v>
      </c>
      <c r="B5" s="8" t="s">
        <v>691</v>
      </c>
      <c r="C5" s="8" t="s">
        <v>218</v>
      </c>
      <c r="D5" s="9">
        <v>0.76</v>
      </c>
      <c r="E5" s="12">
        <f>단가대비표!O138</f>
        <v>11280</v>
      </c>
      <c r="F5" s="13">
        <f t="shared" ref="F5:F16" si="0">TRUNC(E5*D5,1)</f>
        <v>8572.7999999999993</v>
      </c>
      <c r="G5" s="12">
        <f>단가대비표!P138</f>
        <v>0</v>
      </c>
      <c r="H5" s="13">
        <f t="shared" ref="H5:H16" si="1">TRUNC(G5*D5,1)</f>
        <v>0</v>
      </c>
      <c r="I5" s="12">
        <f>단가대비표!V138</f>
        <v>0</v>
      </c>
      <c r="J5" s="13">
        <f t="shared" ref="J5:J16" si="2">TRUNC(I5*D5,1)</f>
        <v>0</v>
      </c>
      <c r="K5" s="12">
        <f t="shared" ref="K5:K16" si="3">TRUNC(E5+G5+I5,1)</f>
        <v>11280</v>
      </c>
      <c r="L5" s="13">
        <f t="shared" ref="L5:L16" si="4">TRUNC(F5+H5+J5,1)</f>
        <v>8572.7999999999993</v>
      </c>
      <c r="M5" s="8" t="s">
        <v>692</v>
      </c>
      <c r="N5" s="2" t="s">
        <v>52</v>
      </c>
      <c r="O5" s="2" t="s">
        <v>693</v>
      </c>
      <c r="P5" s="2" t="s">
        <v>61</v>
      </c>
      <c r="Q5" s="2" t="s">
        <v>61</v>
      </c>
      <c r="R5" s="2" t="s">
        <v>60</v>
      </c>
      <c r="S5" s="3"/>
      <c r="T5" s="3"/>
      <c r="U5" s="3"/>
      <c r="V5" s="3"/>
      <c r="W5" s="3"/>
      <c r="X5" s="3">
        <v>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 t="s">
        <v>52</v>
      </c>
      <c r="AW5" s="2" t="s">
        <v>694</v>
      </c>
      <c r="AX5" s="2" t="s">
        <v>52</v>
      </c>
      <c r="AY5" s="2" t="s">
        <v>695</v>
      </c>
    </row>
    <row r="6" spans="1:51" ht="30" customHeight="1" x14ac:dyDescent="0.3">
      <c r="A6" s="8" t="s">
        <v>696</v>
      </c>
      <c r="B6" s="8" t="s">
        <v>697</v>
      </c>
      <c r="C6" s="8" t="s">
        <v>58</v>
      </c>
      <c r="D6" s="9">
        <v>1.254</v>
      </c>
      <c r="E6" s="12">
        <f>단가대비표!O122</f>
        <v>2666.66</v>
      </c>
      <c r="F6" s="13">
        <f t="shared" si="0"/>
        <v>3343.9</v>
      </c>
      <c r="G6" s="12">
        <f>단가대비표!P122</f>
        <v>0</v>
      </c>
      <c r="H6" s="13">
        <f t="shared" si="1"/>
        <v>0</v>
      </c>
      <c r="I6" s="12">
        <f>단가대비표!V122</f>
        <v>0</v>
      </c>
      <c r="J6" s="13">
        <f t="shared" si="2"/>
        <v>0</v>
      </c>
      <c r="K6" s="12">
        <f t="shared" si="3"/>
        <v>2666.6</v>
      </c>
      <c r="L6" s="13">
        <f t="shared" si="4"/>
        <v>3343.9</v>
      </c>
      <c r="M6" s="8" t="s">
        <v>692</v>
      </c>
      <c r="N6" s="2" t="s">
        <v>52</v>
      </c>
      <c r="O6" s="2" t="s">
        <v>698</v>
      </c>
      <c r="P6" s="2" t="s">
        <v>61</v>
      </c>
      <c r="Q6" s="2" t="s">
        <v>61</v>
      </c>
      <c r="R6" s="2" t="s">
        <v>60</v>
      </c>
      <c r="S6" s="3"/>
      <c r="T6" s="3"/>
      <c r="U6" s="3"/>
      <c r="V6" s="3"/>
      <c r="W6" s="3"/>
      <c r="X6" s="3">
        <v>3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2" t="s">
        <v>52</v>
      </c>
      <c r="AW6" s="2" t="s">
        <v>699</v>
      </c>
      <c r="AX6" s="2" t="s">
        <v>52</v>
      </c>
      <c r="AY6" s="2" t="s">
        <v>695</v>
      </c>
    </row>
    <row r="7" spans="1:51" ht="30" customHeight="1" x14ac:dyDescent="0.3">
      <c r="A7" s="8" t="s">
        <v>700</v>
      </c>
      <c r="B7" s="8" t="s">
        <v>701</v>
      </c>
      <c r="C7" s="8" t="s">
        <v>406</v>
      </c>
      <c r="D7" s="9">
        <v>0.48259999999999997</v>
      </c>
      <c r="E7" s="12">
        <f>단가대비표!O127</f>
        <v>1200</v>
      </c>
      <c r="F7" s="13">
        <f t="shared" si="0"/>
        <v>579.1</v>
      </c>
      <c r="G7" s="12">
        <f>단가대비표!P127</f>
        <v>0</v>
      </c>
      <c r="H7" s="13">
        <f t="shared" si="1"/>
        <v>0</v>
      </c>
      <c r="I7" s="12">
        <f>단가대비표!V127</f>
        <v>0</v>
      </c>
      <c r="J7" s="13">
        <f t="shared" si="2"/>
        <v>0</v>
      </c>
      <c r="K7" s="12">
        <f t="shared" si="3"/>
        <v>1200</v>
      </c>
      <c r="L7" s="13">
        <f t="shared" si="4"/>
        <v>579.1</v>
      </c>
      <c r="M7" s="8" t="s">
        <v>692</v>
      </c>
      <c r="N7" s="2" t="s">
        <v>52</v>
      </c>
      <c r="O7" s="2" t="s">
        <v>702</v>
      </c>
      <c r="P7" s="2" t="s">
        <v>61</v>
      </c>
      <c r="Q7" s="2" t="s">
        <v>61</v>
      </c>
      <c r="R7" s="2" t="s">
        <v>60</v>
      </c>
      <c r="S7" s="3"/>
      <c r="T7" s="3"/>
      <c r="U7" s="3"/>
      <c r="V7" s="3"/>
      <c r="W7" s="3"/>
      <c r="X7" s="3">
        <v>3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2" t="s">
        <v>52</v>
      </c>
      <c r="AW7" s="2" t="s">
        <v>703</v>
      </c>
      <c r="AX7" s="2" t="s">
        <v>52</v>
      </c>
      <c r="AY7" s="2" t="s">
        <v>695</v>
      </c>
    </row>
    <row r="8" spans="1:51" ht="30" customHeight="1" x14ac:dyDescent="0.3">
      <c r="A8" s="8" t="s">
        <v>700</v>
      </c>
      <c r="B8" s="8" t="s">
        <v>704</v>
      </c>
      <c r="C8" s="8" t="s">
        <v>406</v>
      </c>
      <c r="D8" s="9">
        <v>0.10639999999999999</v>
      </c>
      <c r="E8" s="12">
        <f>단가대비표!O123</f>
        <v>873</v>
      </c>
      <c r="F8" s="13">
        <f t="shared" si="0"/>
        <v>92.8</v>
      </c>
      <c r="G8" s="12">
        <f>단가대비표!P123</f>
        <v>0</v>
      </c>
      <c r="H8" s="13">
        <f t="shared" si="1"/>
        <v>0</v>
      </c>
      <c r="I8" s="12">
        <f>단가대비표!V123</f>
        <v>0</v>
      </c>
      <c r="J8" s="13">
        <f t="shared" si="2"/>
        <v>0</v>
      </c>
      <c r="K8" s="12">
        <f t="shared" si="3"/>
        <v>873</v>
      </c>
      <c r="L8" s="13">
        <f t="shared" si="4"/>
        <v>92.8</v>
      </c>
      <c r="M8" s="8" t="s">
        <v>692</v>
      </c>
      <c r="N8" s="2" t="s">
        <v>52</v>
      </c>
      <c r="O8" s="2" t="s">
        <v>705</v>
      </c>
      <c r="P8" s="2" t="s">
        <v>61</v>
      </c>
      <c r="Q8" s="2" t="s">
        <v>61</v>
      </c>
      <c r="R8" s="2" t="s">
        <v>60</v>
      </c>
      <c r="S8" s="3"/>
      <c r="T8" s="3"/>
      <c r="U8" s="3"/>
      <c r="V8" s="3"/>
      <c r="W8" s="3"/>
      <c r="X8" s="3">
        <v>3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2" t="s">
        <v>52</v>
      </c>
      <c r="AW8" s="2" t="s">
        <v>706</v>
      </c>
      <c r="AX8" s="2" t="s">
        <v>52</v>
      </c>
      <c r="AY8" s="2" t="s">
        <v>695</v>
      </c>
    </row>
    <row r="9" spans="1:51" ht="30" customHeight="1" x14ac:dyDescent="0.3">
      <c r="A9" s="8" t="s">
        <v>690</v>
      </c>
      <c r="B9" s="8" t="s">
        <v>707</v>
      </c>
      <c r="C9" s="8" t="s">
        <v>406</v>
      </c>
      <c r="D9" s="9">
        <v>2.5327000000000002</v>
      </c>
      <c r="E9" s="12">
        <f>단가대비표!O140</f>
        <v>508</v>
      </c>
      <c r="F9" s="13">
        <f t="shared" si="0"/>
        <v>1286.5999999999999</v>
      </c>
      <c r="G9" s="12">
        <f>단가대비표!P140</f>
        <v>0</v>
      </c>
      <c r="H9" s="13">
        <f t="shared" si="1"/>
        <v>0</v>
      </c>
      <c r="I9" s="12">
        <f>단가대비표!V140</f>
        <v>0</v>
      </c>
      <c r="J9" s="13">
        <f t="shared" si="2"/>
        <v>0</v>
      </c>
      <c r="K9" s="12">
        <f t="shared" si="3"/>
        <v>508</v>
      </c>
      <c r="L9" s="13">
        <f t="shared" si="4"/>
        <v>1286.5999999999999</v>
      </c>
      <c r="M9" s="8" t="s">
        <v>692</v>
      </c>
      <c r="N9" s="2" t="s">
        <v>52</v>
      </c>
      <c r="O9" s="2" t="s">
        <v>708</v>
      </c>
      <c r="P9" s="2" t="s">
        <v>61</v>
      </c>
      <c r="Q9" s="2" t="s">
        <v>61</v>
      </c>
      <c r="R9" s="2" t="s">
        <v>60</v>
      </c>
      <c r="S9" s="3"/>
      <c r="T9" s="3"/>
      <c r="U9" s="3"/>
      <c r="V9" s="3"/>
      <c r="W9" s="3"/>
      <c r="X9" s="3">
        <v>3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2" t="s">
        <v>52</v>
      </c>
      <c r="AW9" s="2" t="s">
        <v>709</v>
      </c>
      <c r="AX9" s="2" t="s">
        <v>52</v>
      </c>
      <c r="AY9" s="2" t="s">
        <v>695</v>
      </c>
    </row>
    <row r="10" spans="1:51" ht="30" customHeight="1" x14ac:dyDescent="0.3">
      <c r="A10" s="8" t="s">
        <v>710</v>
      </c>
      <c r="B10" s="8" t="s">
        <v>711</v>
      </c>
      <c r="C10" s="8" t="s">
        <v>133</v>
      </c>
      <c r="D10" s="9">
        <v>3.7999999999999999E-2</v>
      </c>
      <c r="E10" s="12">
        <f>일위대가목록!E126</f>
        <v>0</v>
      </c>
      <c r="F10" s="13">
        <f t="shared" si="0"/>
        <v>0</v>
      </c>
      <c r="G10" s="12">
        <f>일위대가목록!F126</f>
        <v>0</v>
      </c>
      <c r="H10" s="13">
        <f t="shared" si="1"/>
        <v>0</v>
      </c>
      <c r="I10" s="12">
        <f>일위대가목록!G126</f>
        <v>526533</v>
      </c>
      <c r="J10" s="13">
        <f t="shared" si="2"/>
        <v>20008.2</v>
      </c>
      <c r="K10" s="12">
        <f t="shared" si="3"/>
        <v>526533</v>
      </c>
      <c r="L10" s="13">
        <f t="shared" si="4"/>
        <v>20008.2</v>
      </c>
      <c r="M10" s="8" t="s">
        <v>692</v>
      </c>
      <c r="N10" s="2" t="s">
        <v>52</v>
      </c>
      <c r="O10" s="2" t="s">
        <v>712</v>
      </c>
      <c r="P10" s="2" t="s">
        <v>60</v>
      </c>
      <c r="Q10" s="2" t="s">
        <v>61</v>
      </c>
      <c r="R10" s="2" t="s">
        <v>61</v>
      </c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2" t="s">
        <v>52</v>
      </c>
      <c r="AW10" s="2" t="s">
        <v>713</v>
      </c>
      <c r="AX10" s="2" t="s">
        <v>52</v>
      </c>
      <c r="AY10" s="2" t="s">
        <v>695</v>
      </c>
    </row>
    <row r="11" spans="1:51" ht="30" customHeight="1" x14ac:dyDescent="0.3">
      <c r="A11" s="8" t="s">
        <v>714</v>
      </c>
      <c r="B11" s="8" t="s">
        <v>715</v>
      </c>
      <c r="C11" s="8" t="s">
        <v>716</v>
      </c>
      <c r="D11" s="9">
        <v>0.04</v>
      </c>
      <c r="E11" s="12">
        <f>단가대비표!O235</f>
        <v>0</v>
      </c>
      <c r="F11" s="13">
        <f t="shared" si="0"/>
        <v>0</v>
      </c>
      <c r="G11" s="12">
        <f>단가대비표!P235</f>
        <v>236858</v>
      </c>
      <c r="H11" s="13">
        <f t="shared" si="1"/>
        <v>9474.2999999999993</v>
      </c>
      <c r="I11" s="12">
        <f>단가대비표!V235</f>
        <v>0</v>
      </c>
      <c r="J11" s="13">
        <f t="shared" si="2"/>
        <v>0</v>
      </c>
      <c r="K11" s="12">
        <f t="shared" si="3"/>
        <v>236858</v>
      </c>
      <c r="L11" s="13">
        <f t="shared" si="4"/>
        <v>9474.2999999999993</v>
      </c>
      <c r="M11" s="8" t="s">
        <v>692</v>
      </c>
      <c r="N11" s="2" t="s">
        <v>52</v>
      </c>
      <c r="O11" s="2" t="s">
        <v>717</v>
      </c>
      <c r="P11" s="2" t="s">
        <v>61</v>
      </c>
      <c r="Q11" s="2" t="s">
        <v>61</v>
      </c>
      <c r="R11" s="2" t="s">
        <v>60</v>
      </c>
      <c r="S11" s="3"/>
      <c r="T11" s="3"/>
      <c r="U11" s="3"/>
      <c r="V11" s="3">
        <v>1</v>
      </c>
      <c r="W11" s="3">
        <v>2</v>
      </c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2" t="s">
        <v>52</v>
      </c>
      <c r="AW11" s="2" t="s">
        <v>718</v>
      </c>
      <c r="AX11" s="2" t="s">
        <v>52</v>
      </c>
      <c r="AY11" s="2" t="s">
        <v>695</v>
      </c>
    </row>
    <row r="12" spans="1:51" ht="30" customHeight="1" x14ac:dyDescent="0.3">
      <c r="A12" s="8" t="s">
        <v>719</v>
      </c>
      <c r="B12" s="8" t="s">
        <v>715</v>
      </c>
      <c r="C12" s="8" t="s">
        <v>716</v>
      </c>
      <c r="D12" s="9">
        <v>0.02</v>
      </c>
      <c r="E12" s="12">
        <f>단가대비표!O233</f>
        <v>0</v>
      </c>
      <c r="F12" s="13">
        <f t="shared" si="0"/>
        <v>0</v>
      </c>
      <c r="G12" s="12">
        <f>단가대비표!P233</f>
        <v>138989</v>
      </c>
      <c r="H12" s="13">
        <f t="shared" si="1"/>
        <v>2779.7</v>
      </c>
      <c r="I12" s="12">
        <f>단가대비표!V233</f>
        <v>0</v>
      </c>
      <c r="J12" s="13">
        <f t="shared" si="2"/>
        <v>0</v>
      </c>
      <c r="K12" s="12">
        <f t="shared" si="3"/>
        <v>138989</v>
      </c>
      <c r="L12" s="13">
        <f t="shared" si="4"/>
        <v>2779.7</v>
      </c>
      <c r="M12" s="8" t="s">
        <v>692</v>
      </c>
      <c r="N12" s="2" t="s">
        <v>52</v>
      </c>
      <c r="O12" s="2" t="s">
        <v>720</v>
      </c>
      <c r="P12" s="2" t="s">
        <v>61</v>
      </c>
      <c r="Q12" s="2" t="s">
        <v>61</v>
      </c>
      <c r="R12" s="2" t="s">
        <v>60</v>
      </c>
      <c r="S12" s="3"/>
      <c r="T12" s="3"/>
      <c r="U12" s="3"/>
      <c r="V12" s="3">
        <v>1</v>
      </c>
      <c r="W12" s="3">
        <v>2</v>
      </c>
      <c r="X12" s="3">
        <v>3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2" t="s">
        <v>52</v>
      </c>
      <c r="AW12" s="2" t="s">
        <v>721</v>
      </c>
      <c r="AX12" s="2" t="s">
        <v>52</v>
      </c>
      <c r="AY12" s="2" t="s">
        <v>695</v>
      </c>
    </row>
    <row r="13" spans="1:51" ht="30" customHeight="1" x14ac:dyDescent="0.3">
      <c r="A13" s="8" t="s">
        <v>722</v>
      </c>
      <c r="B13" s="8" t="s">
        <v>723</v>
      </c>
      <c r="C13" s="8" t="s">
        <v>724</v>
      </c>
      <c r="D13" s="9">
        <v>1</v>
      </c>
      <c r="E13" s="12">
        <f>TRUNC(SUMIF(V5:V16, RIGHTB(O13, 1), H5:H16)*U13, 2)</f>
        <v>612.70000000000005</v>
      </c>
      <c r="F13" s="13">
        <f t="shared" si="0"/>
        <v>612.70000000000005</v>
      </c>
      <c r="G13" s="12">
        <v>0</v>
      </c>
      <c r="H13" s="13">
        <f t="shared" si="1"/>
        <v>0</v>
      </c>
      <c r="I13" s="12">
        <v>0</v>
      </c>
      <c r="J13" s="13">
        <f t="shared" si="2"/>
        <v>0</v>
      </c>
      <c r="K13" s="12">
        <f t="shared" si="3"/>
        <v>612.70000000000005</v>
      </c>
      <c r="L13" s="13">
        <f t="shared" si="4"/>
        <v>612.70000000000005</v>
      </c>
      <c r="M13" s="8" t="s">
        <v>692</v>
      </c>
      <c r="N13" s="2" t="s">
        <v>52</v>
      </c>
      <c r="O13" s="2" t="s">
        <v>725</v>
      </c>
      <c r="P13" s="2" t="s">
        <v>61</v>
      </c>
      <c r="Q13" s="2" t="s">
        <v>61</v>
      </c>
      <c r="R13" s="2" t="s">
        <v>61</v>
      </c>
      <c r="S13" s="3">
        <v>1</v>
      </c>
      <c r="T13" s="3">
        <v>0</v>
      </c>
      <c r="U13" s="3">
        <v>0.05</v>
      </c>
      <c r="V13" s="3"/>
      <c r="W13" s="3"/>
      <c r="X13" s="3">
        <v>3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2" t="s">
        <v>52</v>
      </c>
      <c r="AW13" s="2" t="s">
        <v>726</v>
      </c>
      <c r="AX13" s="2" t="s">
        <v>52</v>
      </c>
      <c r="AY13" s="2" t="s">
        <v>695</v>
      </c>
    </row>
    <row r="14" spans="1:51" ht="30" customHeight="1" x14ac:dyDescent="0.3">
      <c r="A14" s="8" t="s">
        <v>727</v>
      </c>
      <c r="B14" s="8" t="s">
        <v>728</v>
      </c>
      <c r="C14" s="8" t="s">
        <v>729</v>
      </c>
      <c r="D14" s="9">
        <v>0.05</v>
      </c>
      <c r="E14" s="12">
        <f>일위대가목록!E127</f>
        <v>6255</v>
      </c>
      <c r="F14" s="13">
        <f t="shared" si="0"/>
        <v>312.7</v>
      </c>
      <c r="G14" s="12">
        <f>일위대가목록!F127</f>
        <v>42474</v>
      </c>
      <c r="H14" s="13">
        <f t="shared" si="1"/>
        <v>2123.6999999999998</v>
      </c>
      <c r="I14" s="12">
        <f>일위대가목록!G127</f>
        <v>12301</v>
      </c>
      <c r="J14" s="13">
        <f t="shared" si="2"/>
        <v>615</v>
      </c>
      <c r="K14" s="12">
        <f t="shared" si="3"/>
        <v>61030</v>
      </c>
      <c r="L14" s="13">
        <f t="shared" si="4"/>
        <v>3051.4</v>
      </c>
      <c r="M14" s="8" t="s">
        <v>692</v>
      </c>
      <c r="N14" s="2" t="s">
        <v>52</v>
      </c>
      <c r="O14" s="2" t="s">
        <v>730</v>
      </c>
      <c r="P14" s="2" t="s">
        <v>60</v>
      </c>
      <c r="Q14" s="2" t="s">
        <v>61</v>
      </c>
      <c r="R14" s="2" t="s">
        <v>61</v>
      </c>
      <c r="S14" s="3"/>
      <c r="T14" s="3"/>
      <c r="U14" s="3"/>
      <c r="V14" s="3"/>
      <c r="W14" s="3"/>
      <c r="X14" s="3">
        <v>3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2" t="s">
        <v>52</v>
      </c>
      <c r="AW14" s="2" t="s">
        <v>731</v>
      </c>
      <c r="AX14" s="2" t="s">
        <v>52</v>
      </c>
      <c r="AY14" s="2" t="s">
        <v>695</v>
      </c>
    </row>
    <row r="15" spans="1:51" ht="30" customHeight="1" x14ac:dyDescent="0.3">
      <c r="A15" s="8" t="s">
        <v>732</v>
      </c>
      <c r="B15" s="8" t="s">
        <v>733</v>
      </c>
      <c r="C15" s="8" t="s">
        <v>724</v>
      </c>
      <c r="D15" s="9">
        <v>1</v>
      </c>
      <c r="E15" s="12">
        <v>0</v>
      </c>
      <c r="F15" s="13">
        <f t="shared" si="0"/>
        <v>0</v>
      </c>
      <c r="G15" s="12">
        <f>TRUNC(SUMIF(W5:W16, RIGHTB(O15, 1), H5:H16)*U15, 2)</f>
        <v>4901.6000000000004</v>
      </c>
      <c r="H15" s="13">
        <f t="shared" si="1"/>
        <v>4901.6000000000004</v>
      </c>
      <c r="I15" s="12">
        <v>0</v>
      </c>
      <c r="J15" s="13">
        <f t="shared" si="2"/>
        <v>0</v>
      </c>
      <c r="K15" s="12">
        <f t="shared" si="3"/>
        <v>4901.6000000000004</v>
      </c>
      <c r="L15" s="13">
        <f t="shared" si="4"/>
        <v>4901.6000000000004</v>
      </c>
      <c r="M15" s="8" t="s">
        <v>692</v>
      </c>
      <c r="N15" s="2" t="s">
        <v>52</v>
      </c>
      <c r="O15" s="2" t="s">
        <v>734</v>
      </c>
      <c r="P15" s="2" t="s">
        <v>61</v>
      </c>
      <c r="Q15" s="2" t="s">
        <v>61</v>
      </c>
      <c r="R15" s="2" t="s">
        <v>61</v>
      </c>
      <c r="S15" s="3">
        <v>1</v>
      </c>
      <c r="T15" s="3">
        <v>1</v>
      </c>
      <c r="U15" s="3">
        <v>0.4</v>
      </c>
      <c r="V15" s="3"/>
      <c r="W15" s="3"/>
      <c r="X15" s="3">
        <v>3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2" t="s">
        <v>52</v>
      </c>
      <c r="AW15" s="2" t="s">
        <v>735</v>
      </c>
      <c r="AX15" s="2" t="s">
        <v>52</v>
      </c>
      <c r="AY15" s="2" t="s">
        <v>695</v>
      </c>
    </row>
    <row r="16" spans="1:51" ht="30" customHeight="1" x14ac:dyDescent="0.3">
      <c r="A16" s="8" t="s">
        <v>736</v>
      </c>
      <c r="B16" s="8" t="s">
        <v>737</v>
      </c>
      <c r="C16" s="8" t="s">
        <v>724</v>
      </c>
      <c r="D16" s="9">
        <v>1</v>
      </c>
      <c r="E16" s="12">
        <v>0</v>
      </c>
      <c r="F16" s="13">
        <f t="shared" si="0"/>
        <v>0</v>
      </c>
      <c r="G16" s="12">
        <v>0</v>
      </c>
      <c r="H16" s="13">
        <f t="shared" si="1"/>
        <v>0</v>
      </c>
      <c r="I16" s="12">
        <f>TRUNC(SUMIF(X5:X16, RIGHTB(O16, 1), L5:L16)*U16, 2)</f>
        <v>54703.1</v>
      </c>
      <c r="J16" s="13">
        <f t="shared" si="2"/>
        <v>54703.1</v>
      </c>
      <c r="K16" s="12">
        <f t="shared" si="3"/>
        <v>54703.1</v>
      </c>
      <c r="L16" s="13">
        <f t="shared" si="4"/>
        <v>54703.1</v>
      </c>
      <c r="M16" s="8" t="s">
        <v>52</v>
      </c>
      <c r="N16" s="2" t="s">
        <v>59</v>
      </c>
      <c r="O16" s="2" t="s">
        <v>738</v>
      </c>
      <c r="P16" s="2" t="s">
        <v>61</v>
      </c>
      <c r="Q16" s="2" t="s">
        <v>61</v>
      </c>
      <c r="R16" s="2" t="s">
        <v>61</v>
      </c>
      <c r="S16" s="3">
        <v>3</v>
      </c>
      <c r="T16" s="3">
        <v>2</v>
      </c>
      <c r="U16" s="3">
        <v>1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2" t="s">
        <v>52</v>
      </c>
      <c r="AW16" s="2" t="s">
        <v>735</v>
      </c>
      <c r="AX16" s="2" t="s">
        <v>52</v>
      </c>
      <c r="AY16" s="2" t="s">
        <v>52</v>
      </c>
    </row>
    <row r="17" spans="1:51" ht="30" customHeight="1" x14ac:dyDescent="0.3">
      <c r="A17" s="8" t="s">
        <v>739</v>
      </c>
      <c r="B17" s="8" t="s">
        <v>52</v>
      </c>
      <c r="C17" s="8" t="s">
        <v>52</v>
      </c>
      <c r="D17" s="9"/>
      <c r="E17" s="12"/>
      <c r="F17" s="13">
        <f>TRUNC(SUMIF(N5:N16, N4, F5:F16),0)</f>
        <v>0</v>
      </c>
      <c r="G17" s="12"/>
      <c r="H17" s="13">
        <f>TRUNC(SUMIF(N5:N16, N4, H5:H16),0)</f>
        <v>0</v>
      </c>
      <c r="I17" s="12"/>
      <c r="J17" s="13">
        <f>TRUNC(SUMIF(N5:N16, N4, J5:J16),0)</f>
        <v>54703</v>
      </c>
      <c r="K17" s="12"/>
      <c r="L17" s="13">
        <f>F17+H17+J17</f>
        <v>54703</v>
      </c>
      <c r="M17" s="8" t="s">
        <v>52</v>
      </c>
      <c r="N17" s="2" t="s">
        <v>79</v>
      </c>
      <c r="O17" s="2" t="s">
        <v>79</v>
      </c>
      <c r="P17" s="2" t="s">
        <v>52</v>
      </c>
      <c r="Q17" s="2" t="s">
        <v>52</v>
      </c>
      <c r="R17" s="2" t="s">
        <v>52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2" t="s">
        <v>52</v>
      </c>
      <c r="AW17" s="2" t="s">
        <v>52</v>
      </c>
      <c r="AX17" s="2" t="s">
        <v>52</v>
      </c>
      <c r="AY17" s="2" t="s">
        <v>52</v>
      </c>
    </row>
    <row r="18" spans="1:51" ht="30" customHeight="1" x14ac:dyDescent="0.3">
      <c r="A18" s="9"/>
      <c r="B18" s="9"/>
      <c r="C18" s="9"/>
      <c r="D18" s="9"/>
      <c r="E18" s="12"/>
      <c r="F18" s="13"/>
      <c r="G18" s="12"/>
      <c r="H18" s="13"/>
      <c r="I18" s="12"/>
      <c r="J18" s="13"/>
      <c r="K18" s="12"/>
      <c r="L18" s="13"/>
      <c r="M18" s="9"/>
    </row>
    <row r="19" spans="1:51" ht="30" customHeight="1" x14ac:dyDescent="0.3">
      <c r="A19" s="425" t="s">
        <v>740</v>
      </c>
      <c r="B19" s="425"/>
      <c r="C19" s="425"/>
      <c r="D19" s="425"/>
      <c r="E19" s="426"/>
      <c r="F19" s="427"/>
      <c r="G19" s="426"/>
      <c r="H19" s="427"/>
      <c r="I19" s="426"/>
      <c r="J19" s="427"/>
      <c r="K19" s="426"/>
      <c r="L19" s="427"/>
      <c r="M19" s="425"/>
      <c r="N19" s="1" t="s">
        <v>65</v>
      </c>
    </row>
    <row r="20" spans="1:51" ht="30" customHeight="1" x14ac:dyDescent="0.3">
      <c r="A20" s="8" t="s">
        <v>742</v>
      </c>
      <c r="B20" s="8" t="s">
        <v>743</v>
      </c>
      <c r="C20" s="8" t="s">
        <v>58</v>
      </c>
      <c r="D20" s="9">
        <v>135.744</v>
      </c>
      <c r="E20" s="12">
        <f>단가대비표!O220</f>
        <v>1495</v>
      </c>
      <c r="F20" s="13">
        <f t="shared" ref="F20:F34" si="5">TRUNC(E20*D20,1)</f>
        <v>202937.2</v>
      </c>
      <c r="G20" s="12">
        <f>단가대비표!P220</f>
        <v>0</v>
      </c>
      <c r="H20" s="13">
        <f t="shared" ref="H20:H34" si="6">TRUNC(G20*D20,1)</f>
        <v>0</v>
      </c>
      <c r="I20" s="12">
        <f>단가대비표!V220</f>
        <v>0</v>
      </c>
      <c r="J20" s="13">
        <f t="shared" ref="J20:J34" si="7">TRUNC(I20*D20,1)</f>
        <v>0</v>
      </c>
      <c r="K20" s="12">
        <f t="shared" ref="K20:K34" si="8">TRUNC(E20+G20+I20,1)</f>
        <v>1495</v>
      </c>
      <c r="L20" s="13">
        <f t="shared" ref="L20:L34" si="9">TRUNC(F20+H20+J20,1)</f>
        <v>202937.2</v>
      </c>
      <c r="M20" s="8" t="s">
        <v>692</v>
      </c>
      <c r="N20" s="2" t="s">
        <v>52</v>
      </c>
      <c r="O20" s="2" t="s">
        <v>744</v>
      </c>
      <c r="P20" s="2" t="s">
        <v>61</v>
      </c>
      <c r="Q20" s="2" t="s">
        <v>61</v>
      </c>
      <c r="R20" s="2" t="s">
        <v>60</v>
      </c>
      <c r="S20" s="3"/>
      <c r="T20" s="3"/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2" t="s">
        <v>52</v>
      </c>
      <c r="AW20" s="2" t="s">
        <v>745</v>
      </c>
      <c r="AX20" s="2" t="s">
        <v>52</v>
      </c>
      <c r="AY20" s="2" t="s">
        <v>695</v>
      </c>
    </row>
    <row r="21" spans="1:51" ht="30" customHeight="1" x14ac:dyDescent="0.3">
      <c r="A21" s="8" t="s">
        <v>690</v>
      </c>
      <c r="B21" s="8" t="s">
        <v>691</v>
      </c>
      <c r="C21" s="8" t="s">
        <v>69</v>
      </c>
      <c r="D21" s="9">
        <v>24</v>
      </c>
      <c r="E21" s="12">
        <f>단가대비표!O139</f>
        <v>9000</v>
      </c>
      <c r="F21" s="13">
        <f t="shared" si="5"/>
        <v>216000</v>
      </c>
      <c r="G21" s="12">
        <f>단가대비표!P139</f>
        <v>0</v>
      </c>
      <c r="H21" s="13">
        <f t="shared" si="6"/>
        <v>0</v>
      </c>
      <c r="I21" s="12">
        <f>단가대비표!V139</f>
        <v>0</v>
      </c>
      <c r="J21" s="13">
        <f t="shared" si="7"/>
        <v>0</v>
      </c>
      <c r="K21" s="12">
        <f t="shared" si="8"/>
        <v>9000</v>
      </c>
      <c r="L21" s="13">
        <f t="shared" si="9"/>
        <v>216000</v>
      </c>
      <c r="M21" s="8" t="s">
        <v>692</v>
      </c>
      <c r="N21" s="2" t="s">
        <v>52</v>
      </c>
      <c r="O21" s="2" t="s">
        <v>746</v>
      </c>
      <c r="P21" s="2" t="s">
        <v>61</v>
      </c>
      <c r="Q21" s="2" t="s">
        <v>61</v>
      </c>
      <c r="R21" s="2" t="s">
        <v>60</v>
      </c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2" t="s">
        <v>52</v>
      </c>
      <c r="AW21" s="2" t="s">
        <v>747</v>
      </c>
      <c r="AX21" s="2" t="s">
        <v>52</v>
      </c>
      <c r="AY21" s="2" t="s">
        <v>695</v>
      </c>
    </row>
    <row r="22" spans="1:51" ht="30" customHeight="1" x14ac:dyDescent="0.3">
      <c r="A22" s="8" t="s">
        <v>742</v>
      </c>
      <c r="B22" s="8" t="s">
        <v>748</v>
      </c>
      <c r="C22" s="8" t="s">
        <v>58</v>
      </c>
      <c r="D22" s="9">
        <v>20.54</v>
      </c>
      <c r="E22" s="12">
        <f>단가대비표!O221</f>
        <v>3884</v>
      </c>
      <c r="F22" s="13">
        <f t="shared" si="5"/>
        <v>79777.3</v>
      </c>
      <c r="G22" s="12">
        <f>단가대비표!P221</f>
        <v>0</v>
      </c>
      <c r="H22" s="13">
        <f t="shared" si="6"/>
        <v>0</v>
      </c>
      <c r="I22" s="12">
        <f>단가대비표!V221</f>
        <v>0</v>
      </c>
      <c r="J22" s="13">
        <f t="shared" si="7"/>
        <v>0</v>
      </c>
      <c r="K22" s="12">
        <f t="shared" si="8"/>
        <v>3884</v>
      </c>
      <c r="L22" s="13">
        <f t="shared" si="9"/>
        <v>79777.3</v>
      </c>
      <c r="M22" s="8" t="s">
        <v>692</v>
      </c>
      <c r="N22" s="2" t="s">
        <v>52</v>
      </c>
      <c r="O22" s="2" t="s">
        <v>749</v>
      </c>
      <c r="P22" s="2" t="s">
        <v>61</v>
      </c>
      <c r="Q22" s="2" t="s">
        <v>61</v>
      </c>
      <c r="R22" s="2" t="s">
        <v>60</v>
      </c>
      <c r="S22" s="3"/>
      <c r="T22" s="3"/>
      <c r="U22" s="3"/>
      <c r="V22" s="3">
        <v>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2" t="s">
        <v>52</v>
      </c>
      <c r="AW22" s="2" t="s">
        <v>750</v>
      </c>
      <c r="AX22" s="2" t="s">
        <v>52</v>
      </c>
      <c r="AY22" s="2" t="s">
        <v>695</v>
      </c>
    </row>
    <row r="23" spans="1:51" ht="30" customHeight="1" x14ac:dyDescent="0.3">
      <c r="A23" s="8" t="s">
        <v>742</v>
      </c>
      <c r="B23" s="8" t="s">
        <v>751</v>
      </c>
      <c r="C23" s="8" t="s">
        <v>58</v>
      </c>
      <c r="D23" s="9">
        <v>17.920000000000002</v>
      </c>
      <c r="E23" s="12">
        <f>단가대비표!O219</f>
        <v>5256</v>
      </c>
      <c r="F23" s="13">
        <f t="shared" si="5"/>
        <v>94187.5</v>
      </c>
      <c r="G23" s="12">
        <f>단가대비표!P219</f>
        <v>0</v>
      </c>
      <c r="H23" s="13">
        <f t="shared" si="6"/>
        <v>0</v>
      </c>
      <c r="I23" s="12">
        <f>단가대비표!V219</f>
        <v>0</v>
      </c>
      <c r="J23" s="13">
        <f t="shared" si="7"/>
        <v>0</v>
      </c>
      <c r="K23" s="12">
        <f t="shared" si="8"/>
        <v>5256</v>
      </c>
      <c r="L23" s="13">
        <f t="shared" si="9"/>
        <v>94187.5</v>
      </c>
      <c r="M23" s="8" t="s">
        <v>692</v>
      </c>
      <c r="N23" s="2" t="s">
        <v>52</v>
      </c>
      <c r="O23" s="2" t="s">
        <v>752</v>
      </c>
      <c r="P23" s="2" t="s">
        <v>61</v>
      </c>
      <c r="Q23" s="2" t="s">
        <v>61</v>
      </c>
      <c r="R23" s="2" t="s">
        <v>60</v>
      </c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2" t="s">
        <v>52</v>
      </c>
      <c r="AW23" s="2" t="s">
        <v>753</v>
      </c>
      <c r="AX23" s="2" t="s">
        <v>52</v>
      </c>
      <c r="AY23" s="2" t="s">
        <v>695</v>
      </c>
    </row>
    <row r="24" spans="1:51" ht="30" customHeight="1" x14ac:dyDescent="0.3">
      <c r="A24" s="8" t="s">
        <v>754</v>
      </c>
      <c r="B24" s="8" t="s">
        <v>755</v>
      </c>
      <c r="C24" s="8" t="s">
        <v>151</v>
      </c>
      <c r="D24" s="9">
        <v>3.0800000000000001E-2</v>
      </c>
      <c r="E24" s="12">
        <f>단가대비표!O47</f>
        <v>603000</v>
      </c>
      <c r="F24" s="13">
        <f t="shared" si="5"/>
        <v>18572.400000000001</v>
      </c>
      <c r="G24" s="12">
        <f>단가대비표!P47</f>
        <v>0</v>
      </c>
      <c r="H24" s="13">
        <f t="shared" si="6"/>
        <v>0</v>
      </c>
      <c r="I24" s="12">
        <f>단가대비표!V47</f>
        <v>0</v>
      </c>
      <c r="J24" s="13">
        <f t="shared" si="7"/>
        <v>0</v>
      </c>
      <c r="K24" s="12">
        <f t="shared" si="8"/>
        <v>603000</v>
      </c>
      <c r="L24" s="13">
        <f t="shared" si="9"/>
        <v>18572.400000000001</v>
      </c>
      <c r="M24" s="8" t="s">
        <v>692</v>
      </c>
      <c r="N24" s="2" t="s">
        <v>52</v>
      </c>
      <c r="O24" s="2" t="s">
        <v>756</v>
      </c>
      <c r="P24" s="2" t="s">
        <v>61</v>
      </c>
      <c r="Q24" s="2" t="s">
        <v>61</v>
      </c>
      <c r="R24" s="2" t="s">
        <v>60</v>
      </c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2" t="s">
        <v>52</v>
      </c>
      <c r="AW24" s="2" t="s">
        <v>757</v>
      </c>
      <c r="AX24" s="2" t="s">
        <v>52</v>
      </c>
      <c r="AY24" s="2" t="s">
        <v>695</v>
      </c>
    </row>
    <row r="25" spans="1:51" ht="30" customHeight="1" x14ac:dyDescent="0.3">
      <c r="A25" s="8" t="s">
        <v>758</v>
      </c>
      <c r="B25" s="8" t="s">
        <v>759</v>
      </c>
      <c r="C25" s="8" t="s">
        <v>151</v>
      </c>
      <c r="D25" s="9">
        <v>16.91</v>
      </c>
      <c r="E25" s="12">
        <f>단가대비표!O52</f>
        <v>678192</v>
      </c>
      <c r="F25" s="13">
        <f t="shared" si="5"/>
        <v>11468226.699999999</v>
      </c>
      <c r="G25" s="12">
        <f>단가대비표!P52</f>
        <v>0</v>
      </c>
      <c r="H25" s="13">
        <f t="shared" si="6"/>
        <v>0</v>
      </c>
      <c r="I25" s="12">
        <f>단가대비표!V52</f>
        <v>0</v>
      </c>
      <c r="J25" s="13">
        <f t="shared" si="7"/>
        <v>0</v>
      </c>
      <c r="K25" s="12">
        <f t="shared" si="8"/>
        <v>678192</v>
      </c>
      <c r="L25" s="13">
        <f t="shared" si="9"/>
        <v>11468226.699999999</v>
      </c>
      <c r="M25" s="8" t="s">
        <v>692</v>
      </c>
      <c r="N25" s="2" t="s">
        <v>52</v>
      </c>
      <c r="O25" s="2" t="s">
        <v>760</v>
      </c>
      <c r="P25" s="2" t="s">
        <v>61</v>
      </c>
      <c r="Q25" s="2" t="s">
        <v>61</v>
      </c>
      <c r="R25" s="2" t="s">
        <v>60</v>
      </c>
      <c r="S25" s="3"/>
      <c r="T25" s="3"/>
      <c r="U25" s="3"/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2" t="s">
        <v>52</v>
      </c>
      <c r="AW25" s="2" t="s">
        <v>761</v>
      </c>
      <c r="AX25" s="2" t="s">
        <v>52</v>
      </c>
      <c r="AY25" s="2" t="s">
        <v>695</v>
      </c>
    </row>
    <row r="26" spans="1:51" ht="30" customHeight="1" x14ac:dyDescent="0.3">
      <c r="A26" s="8" t="s">
        <v>762</v>
      </c>
      <c r="B26" s="8" t="s">
        <v>763</v>
      </c>
      <c r="C26" s="8" t="s">
        <v>406</v>
      </c>
      <c r="D26" s="9">
        <v>4.266</v>
      </c>
      <c r="E26" s="12">
        <f>단가대비표!O184</f>
        <v>1798</v>
      </c>
      <c r="F26" s="13">
        <f t="shared" si="5"/>
        <v>7670.2</v>
      </c>
      <c r="G26" s="12">
        <f>단가대비표!P184</f>
        <v>0</v>
      </c>
      <c r="H26" s="13">
        <f t="shared" si="6"/>
        <v>0</v>
      </c>
      <c r="I26" s="12">
        <f>단가대비표!V184</f>
        <v>0</v>
      </c>
      <c r="J26" s="13">
        <f t="shared" si="7"/>
        <v>0</v>
      </c>
      <c r="K26" s="12">
        <f t="shared" si="8"/>
        <v>1798</v>
      </c>
      <c r="L26" s="13">
        <f t="shared" si="9"/>
        <v>7670.2</v>
      </c>
      <c r="M26" s="8" t="s">
        <v>692</v>
      </c>
      <c r="N26" s="2" t="s">
        <v>52</v>
      </c>
      <c r="O26" s="2" t="s">
        <v>764</v>
      </c>
      <c r="P26" s="2" t="s">
        <v>61</v>
      </c>
      <c r="Q26" s="2" t="s">
        <v>61</v>
      </c>
      <c r="R26" s="2" t="s">
        <v>60</v>
      </c>
      <c r="S26" s="3"/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2" t="s">
        <v>52</v>
      </c>
      <c r="AW26" s="2" t="s">
        <v>765</v>
      </c>
      <c r="AX26" s="2" t="s">
        <v>52</v>
      </c>
      <c r="AY26" s="2" t="s">
        <v>695</v>
      </c>
    </row>
    <row r="27" spans="1:51" ht="30" customHeight="1" x14ac:dyDescent="0.3">
      <c r="A27" s="8" t="s">
        <v>766</v>
      </c>
      <c r="B27" s="8" t="s">
        <v>52</v>
      </c>
      <c r="C27" s="8" t="s">
        <v>64</v>
      </c>
      <c r="D27" s="9">
        <v>5.33</v>
      </c>
      <c r="E27" s="12">
        <f>단가대비표!O185</f>
        <v>0</v>
      </c>
      <c r="F27" s="13">
        <f t="shared" si="5"/>
        <v>0</v>
      </c>
      <c r="G27" s="12">
        <f>단가대비표!P185</f>
        <v>0</v>
      </c>
      <c r="H27" s="13">
        <f t="shared" si="6"/>
        <v>0</v>
      </c>
      <c r="I27" s="12">
        <f>단가대비표!V185</f>
        <v>30000</v>
      </c>
      <c r="J27" s="13">
        <f t="shared" si="7"/>
        <v>159900</v>
      </c>
      <c r="K27" s="12">
        <f t="shared" si="8"/>
        <v>30000</v>
      </c>
      <c r="L27" s="13">
        <f t="shared" si="9"/>
        <v>159900</v>
      </c>
      <c r="M27" s="8" t="s">
        <v>692</v>
      </c>
      <c r="N27" s="2" t="s">
        <v>52</v>
      </c>
      <c r="O27" s="2" t="s">
        <v>767</v>
      </c>
      <c r="P27" s="2" t="s">
        <v>61</v>
      </c>
      <c r="Q27" s="2" t="s">
        <v>61</v>
      </c>
      <c r="R27" s="2" t="s">
        <v>60</v>
      </c>
      <c r="S27" s="3"/>
      <c r="T27" s="3"/>
      <c r="U27" s="3"/>
      <c r="V27" s="3">
        <v>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2" t="s">
        <v>52</v>
      </c>
      <c r="AW27" s="2" t="s">
        <v>768</v>
      </c>
      <c r="AX27" s="2" t="s">
        <v>52</v>
      </c>
      <c r="AY27" s="2" t="s">
        <v>695</v>
      </c>
    </row>
    <row r="28" spans="1:51" ht="30" customHeight="1" x14ac:dyDescent="0.3">
      <c r="A28" s="8" t="s">
        <v>710</v>
      </c>
      <c r="B28" s="8" t="s">
        <v>711</v>
      </c>
      <c r="C28" s="8" t="s">
        <v>133</v>
      </c>
      <c r="D28" s="9">
        <v>0.8</v>
      </c>
      <c r="E28" s="12">
        <f>일위대가목록!E126</f>
        <v>0</v>
      </c>
      <c r="F28" s="13">
        <f t="shared" si="5"/>
        <v>0</v>
      </c>
      <c r="G28" s="12">
        <f>일위대가목록!F126</f>
        <v>0</v>
      </c>
      <c r="H28" s="13">
        <f t="shared" si="6"/>
        <v>0</v>
      </c>
      <c r="I28" s="12">
        <f>일위대가목록!G126</f>
        <v>526533</v>
      </c>
      <c r="J28" s="13">
        <f t="shared" si="7"/>
        <v>421226.4</v>
      </c>
      <c r="K28" s="12">
        <f t="shared" si="8"/>
        <v>526533</v>
      </c>
      <c r="L28" s="13">
        <f t="shared" si="9"/>
        <v>421226.4</v>
      </c>
      <c r="M28" s="8" t="s">
        <v>692</v>
      </c>
      <c r="N28" s="2" t="s">
        <v>52</v>
      </c>
      <c r="O28" s="2" t="s">
        <v>712</v>
      </c>
      <c r="P28" s="2" t="s">
        <v>60</v>
      </c>
      <c r="Q28" s="2" t="s">
        <v>61</v>
      </c>
      <c r="R28" s="2" t="s">
        <v>61</v>
      </c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2" t="s">
        <v>52</v>
      </c>
      <c r="AW28" s="2" t="s">
        <v>769</v>
      </c>
      <c r="AX28" s="2" t="s">
        <v>52</v>
      </c>
      <c r="AY28" s="2" t="s">
        <v>695</v>
      </c>
    </row>
    <row r="29" spans="1:51" ht="30" customHeight="1" x14ac:dyDescent="0.3">
      <c r="A29" s="8" t="s">
        <v>175</v>
      </c>
      <c r="B29" s="8" t="s">
        <v>179</v>
      </c>
      <c r="C29" s="8" t="s">
        <v>69</v>
      </c>
      <c r="D29" s="9">
        <v>5.2</v>
      </c>
      <c r="E29" s="12">
        <f>일위대가목록!E25</f>
        <v>8983</v>
      </c>
      <c r="F29" s="13">
        <f t="shared" si="5"/>
        <v>46711.6</v>
      </c>
      <c r="G29" s="12">
        <f>일위대가목록!F25</f>
        <v>28458</v>
      </c>
      <c r="H29" s="13">
        <f t="shared" si="6"/>
        <v>147981.6</v>
      </c>
      <c r="I29" s="12">
        <f>일위대가목록!G25</f>
        <v>284</v>
      </c>
      <c r="J29" s="13">
        <f t="shared" si="7"/>
        <v>1476.8</v>
      </c>
      <c r="K29" s="12">
        <f t="shared" si="8"/>
        <v>37725</v>
      </c>
      <c r="L29" s="13">
        <f t="shared" si="9"/>
        <v>196170</v>
      </c>
      <c r="M29" s="8" t="s">
        <v>692</v>
      </c>
      <c r="N29" s="2" t="s">
        <v>52</v>
      </c>
      <c r="O29" s="2" t="s">
        <v>180</v>
      </c>
      <c r="P29" s="2" t="s">
        <v>60</v>
      </c>
      <c r="Q29" s="2" t="s">
        <v>61</v>
      </c>
      <c r="R29" s="2" t="s">
        <v>61</v>
      </c>
      <c r="S29" s="3"/>
      <c r="T29" s="3"/>
      <c r="U29" s="3"/>
      <c r="V29" s="3"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2" t="s">
        <v>52</v>
      </c>
      <c r="AW29" s="2" t="s">
        <v>770</v>
      </c>
      <c r="AX29" s="2" t="s">
        <v>52</v>
      </c>
      <c r="AY29" s="2" t="s">
        <v>695</v>
      </c>
    </row>
    <row r="30" spans="1:51" ht="30" customHeight="1" x14ac:dyDescent="0.3">
      <c r="A30" s="8" t="s">
        <v>594</v>
      </c>
      <c r="B30" s="8" t="s">
        <v>595</v>
      </c>
      <c r="C30" s="8" t="s">
        <v>69</v>
      </c>
      <c r="D30" s="9">
        <v>0.81599999999999995</v>
      </c>
      <c r="E30" s="12">
        <f>일위대가목록!E112</f>
        <v>795</v>
      </c>
      <c r="F30" s="13">
        <f t="shared" si="5"/>
        <v>648.70000000000005</v>
      </c>
      <c r="G30" s="12">
        <f>일위대가목록!F112</f>
        <v>3422</v>
      </c>
      <c r="H30" s="13">
        <f t="shared" si="6"/>
        <v>2792.3</v>
      </c>
      <c r="I30" s="12">
        <f>일위대가목록!G112</f>
        <v>0</v>
      </c>
      <c r="J30" s="13">
        <f t="shared" si="7"/>
        <v>0</v>
      </c>
      <c r="K30" s="12">
        <f t="shared" si="8"/>
        <v>4217</v>
      </c>
      <c r="L30" s="13">
        <f t="shared" si="9"/>
        <v>3441</v>
      </c>
      <c r="M30" s="8" t="s">
        <v>692</v>
      </c>
      <c r="N30" s="2" t="s">
        <v>52</v>
      </c>
      <c r="O30" s="2" t="s">
        <v>596</v>
      </c>
      <c r="P30" s="2" t="s">
        <v>60</v>
      </c>
      <c r="Q30" s="2" t="s">
        <v>61</v>
      </c>
      <c r="R30" s="2" t="s">
        <v>61</v>
      </c>
      <c r="S30" s="3"/>
      <c r="T30" s="3"/>
      <c r="U30" s="3"/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2" t="s">
        <v>52</v>
      </c>
      <c r="AW30" s="2" t="s">
        <v>771</v>
      </c>
      <c r="AX30" s="2" t="s">
        <v>52</v>
      </c>
      <c r="AY30" s="2" t="s">
        <v>695</v>
      </c>
    </row>
    <row r="31" spans="1:51" ht="30" customHeight="1" x14ac:dyDescent="0.3">
      <c r="A31" s="8" t="s">
        <v>598</v>
      </c>
      <c r="B31" s="8" t="s">
        <v>599</v>
      </c>
      <c r="C31" s="8" t="s">
        <v>69</v>
      </c>
      <c r="D31" s="9">
        <v>0.40799999999999997</v>
      </c>
      <c r="E31" s="12">
        <f>일위대가목록!E113</f>
        <v>900</v>
      </c>
      <c r="F31" s="13">
        <f t="shared" si="5"/>
        <v>367.2</v>
      </c>
      <c r="G31" s="12">
        <f>일위대가목록!F113</f>
        <v>9127</v>
      </c>
      <c r="H31" s="13">
        <f t="shared" si="6"/>
        <v>3723.8</v>
      </c>
      <c r="I31" s="12">
        <f>일위대가목록!G113</f>
        <v>0</v>
      </c>
      <c r="J31" s="13">
        <f t="shared" si="7"/>
        <v>0</v>
      </c>
      <c r="K31" s="12">
        <f t="shared" si="8"/>
        <v>10027</v>
      </c>
      <c r="L31" s="13">
        <f t="shared" si="9"/>
        <v>4091</v>
      </c>
      <c r="M31" s="8" t="s">
        <v>692</v>
      </c>
      <c r="N31" s="2" t="s">
        <v>52</v>
      </c>
      <c r="O31" s="2" t="s">
        <v>600</v>
      </c>
      <c r="P31" s="2" t="s">
        <v>60</v>
      </c>
      <c r="Q31" s="2" t="s">
        <v>61</v>
      </c>
      <c r="R31" s="2" t="s">
        <v>61</v>
      </c>
      <c r="S31" s="3"/>
      <c r="T31" s="3"/>
      <c r="U31" s="3"/>
      <c r="V31" s="3">
        <v>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2" t="s">
        <v>52</v>
      </c>
      <c r="AW31" s="2" t="s">
        <v>772</v>
      </c>
      <c r="AX31" s="2" t="s">
        <v>52</v>
      </c>
      <c r="AY31" s="2" t="s">
        <v>695</v>
      </c>
    </row>
    <row r="32" spans="1:51" ht="30" customHeight="1" x14ac:dyDescent="0.3">
      <c r="A32" s="8" t="s">
        <v>773</v>
      </c>
      <c r="B32" s="8" t="s">
        <v>715</v>
      </c>
      <c r="C32" s="8" t="s">
        <v>716</v>
      </c>
      <c r="D32" s="9">
        <v>6</v>
      </c>
      <c r="E32" s="12">
        <f>단가대비표!O234</f>
        <v>0</v>
      </c>
      <c r="F32" s="13">
        <f t="shared" si="5"/>
        <v>0</v>
      </c>
      <c r="G32" s="12">
        <f>단가대비표!P234</f>
        <v>167926</v>
      </c>
      <c r="H32" s="13">
        <f t="shared" si="6"/>
        <v>1007556</v>
      </c>
      <c r="I32" s="12">
        <f>단가대비표!V234</f>
        <v>0</v>
      </c>
      <c r="J32" s="13">
        <f t="shared" si="7"/>
        <v>0</v>
      </c>
      <c r="K32" s="12">
        <f t="shared" si="8"/>
        <v>167926</v>
      </c>
      <c r="L32" s="13">
        <f t="shared" si="9"/>
        <v>1007556</v>
      </c>
      <c r="M32" s="8" t="s">
        <v>692</v>
      </c>
      <c r="N32" s="2" t="s">
        <v>52</v>
      </c>
      <c r="O32" s="2" t="s">
        <v>774</v>
      </c>
      <c r="P32" s="2" t="s">
        <v>61</v>
      </c>
      <c r="Q32" s="2" t="s">
        <v>61</v>
      </c>
      <c r="R32" s="2" t="s">
        <v>60</v>
      </c>
      <c r="S32" s="3"/>
      <c r="T32" s="3"/>
      <c r="U32" s="3"/>
      <c r="V32" s="3">
        <v>1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2" t="s">
        <v>52</v>
      </c>
      <c r="AW32" s="2" t="s">
        <v>775</v>
      </c>
      <c r="AX32" s="2" t="s">
        <v>52</v>
      </c>
      <c r="AY32" s="2" t="s">
        <v>695</v>
      </c>
    </row>
    <row r="33" spans="1:51" ht="30" customHeight="1" x14ac:dyDescent="0.3">
      <c r="A33" s="8" t="s">
        <v>719</v>
      </c>
      <c r="B33" s="8" t="s">
        <v>715</v>
      </c>
      <c r="C33" s="8" t="s">
        <v>716</v>
      </c>
      <c r="D33" s="9">
        <v>10</v>
      </c>
      <c r="E33" s="12">
        <f>단가대비표!O233</f>
        <v>0</v>
      </c>
      <c r="F33" s="13">
        <f t="shared" si="5"/>
        <v>0</v>
      </c>
      <c r="G33" s="12">
        <f>단가대비표!P233</f>
        <v>138989</v>
      </c>
      <c r="H33" s="13">
        <f t="shared" si="6"/>
        <v>1389890</v>
      </c>
      <c r="I33" s="12">
        <f>단가대비표!V233</f>
        <v>0</v>
      </c>
      <c r="J33" s="13">
        <f t="shared" si="7"/>
        <v>0</v>
      </c>
      <c r="K33" s="12">
        <f t="shared" si="8"/>
        <v>138989</v>
      </c>
      <c r="L33" s="13">
        <f t="shared" si="9"/>
        <v>1389890</v>
      </c>
      <c r="M33" s="8" t="s">
        <v>692</v>
      </c>
      <c r="N33" s="2" t="s">
        <v>52</v>
      </c>
      <c r="O33" s="2" t="s">
        <v>720</v>
      </c>
      <c r="P33" s="2" t="s">
        <v>61</v>
      </c>
      <c r="Q33" s="2" t="s">
        <v>61</v>
      </c>
      <c r="R33" s="2" t="s">
        <v>60</v>
      </c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2" t="s">
        <v>52</v>
      </c>
      <c r="AW33" s="2" t="s">
        <v>776</v>
      </c>
      <c r="AX33" s="2" t="s">
        <v>52</v>
      </c>
      <c r="AY33" s="2" t="s">
        <v>695</v>
      </c>
    </row>
    <row r="34" spans="1:51" ht="30" customHeight="1" x14ac:dyDescent="0.3">
      <c r="A34" s="8" t="s">
        <v>777</v>
      </c>
      <c r="B34" s="8" t="s">
        <v>737</v>
      </c>
      <c r="C34" s="8" t="s">
        <v>724</v>
      </c>
      <c r="D34" s="9">
        <v>1</v>
      </c>
      <c r="E34" s="12">
        <v>0</v>
      </c>
      <c r="F34" s="13">
        <f t="shared" si="5"/>
        <v>0</v>
      </c>
      <c r="G34" s="12">
        <v>0</v>
      </c>
      <c r="H34" s="13">
        <f t="shared" si="6"/>
        <v>0</v>
      </c>
      <c r="I34" s="12">
        <f>TRUNC(SUMIF(V20:V34, RIGHTB(O34, 1), L20:L34)*U34, 2)</f>
        <v>15269645.699999999</v>
      </c>
      <c r="J34" s="13">
        <f t="shared" si="7"/>
        <v>15269645.699999999</v>
      </c>
      <c r="K34" s="12">
        <f t="shared" si="8"/>
        <v>15269645.699999999</v>
      </c>
      <c r="L34" s="13">
        <f t="shared" si="9"/>
        <v>15269645.699999999</v>
      </c>
      <c r="M34" s="8" t="s">
        <v>52</v>
      </c>
      <c r="N34" s="2" t="s">
        <v>65</v>
      </c>
      <c r="O34" s="2" t="s">
        <v>725</v>
      </c>
      <c r="P34" s="2" t="s">
        <v>61</v>
      </c>
      <c r="Q34" s="2" t="s">
        <v>61</v>
      </c>
      <c r="R34" s="2" t="s">
        <v>61</v>
      </c>
      <c r="S34" s="3">
        <v>3</v>
      </c>
      <c r="T34" s="3">
        <v>2</v>
      </c>
      <c r="U34" s="3">
        <v>1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2" t="s">
        <v>52</v>
      </c>
      <c r="AW34" s="2" t="s">
        <v>778</v>
      </c>
      <c r="AX34" s="2" t="s">
        <v>52</v>
      </c>
      <c r="AY34" s="2" t="s">
        <v>52</v>
      </c>
    </row>
    <row r="35" spans="1:51" ht="30" customHeight="1" x14ac:dyDescent="0.3">
      <c r="A35" s="8" t="s">
        <v>739</v>
      </c>
      <c r="B35" s="8" t="s">
        <v>52</v>
      </c>
      <c r="C35" s="8" t="s">
        <v>52</v>
      </c>
      <c r="D35" s="9"/>
      <c r="E35" s="12"/>
      <c r="F35" s="13">
        <f>TRUNC(SUMIF(N20:N34, N19, F20:F34),0)</f>
        <v>0</v>
      </c>
      <c r="G35" s="12"/>
      <c r="H35" s="13">
        <f>TRUNC(SUMIF(N20:N34, N19, H20:H34),0)</f>
        <v>0</v>
      </c>
      <c r="I35" s="12"/>
      <c r="J35" s="13">
        <f>TRUNC(SUMIF(N20:N34, N19, J20:J34),0)</f>
        <v>15269645</v>
      </c>
      <c r="K35" s="12"/>
      <c r="L35" s="13">
        <f>F35+H35+J35</f>
        <v>15269645</v>
      </c>
      <c r="M35" s="8" t="s">
        <v>52</v>
      </c>
      <c r="N35" s="2" t="s">
        <v>79</v>
      </c>
      <c r="O35" s="2" t="s">
        <v>79</v>
      </c>
      <c r="P35" s="2" t="s">
        <v>52</v>
      </c>
      <c r="Q35" s="2" t="s">
        <v>52</v>
      </c>
      <c r="R35" s="2" t="s">
        <v>52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2" t="s">
        <v>52</v>
      </c>
      <c r="AW35" s="2" t="s">
        <v>52</v>
      </c>
      <c r="AX35" s="2" t="s">
        <v>52</v>
      </c>
      <c r="AY35" s="2" t="s">
        <v>52</v>
      </c>
    </row>
    <row r="36" spans="1:51" ht="30" customHeight="1" x14ac:dyDescent="0.3">
      <c r="A36" s="9"/>
      <c r="B36" s="9"/>
      <c r="C36" s="9"/>
      <c r="D36" s="9"/>
      <c r="E36" s="12"/>
      <c r="F36" s="13"/>
      <c r="G36" s="12"/>
      <c r="H36" s="13"/>
      <c r="I36" s="12"/>
      <c r="J36" s="13"/>
      <c r="K36" s="12"/>
      <c r="L36" s="13"/>
      <c r="M36" s="9"/>
    </row>
    <row r="37" spans="1:51" ht="30" customHeight="1" x14ac:dyDescent="0.3">
      <c r="A37" s="425" t="s">
        <v>779</v>
      </c>
      <c r="B37" s="425"/>
      <c r="C37" s="425"/>
      <c r="D37" s="425"/>
      <c r="E37" s="426"/>
      <c r="F37" s="427"/>
      <c r="G37" s="426"/>
      <c r="H37" s="427"/>
      <c r="I37" s="426"/>
      <c r="J37" s="427"/>
      <c r="K37" s="426"/>
      <c r="L37" s="427"/>
      <c r="M37" s="425"/>
      <c r="N37" s="1" t="s">
        <v>70</v>
      </c>
    </row>
    <row r="38" spans="1:51" ht="30" customHeight="1" x14ac:dyDescent="0.3">
      <c r="A38" s="8" t="s">
        <v>782</v>
      </c>
      <c r="B38" s="8" t="s">
        <v>783</v>
      </c>
      <c r="C38" s="8" t="s">
        <v>58</v>
      </c>
      <c r="D38" s="9">
        <v>0.11</v>
      </c>
      <c r="E38" s="12">
        <f>단가대비표!O167</f>
        <v>3060</v>
      </c>
      <c r="F38" s="13">
        <f t="shared" ref="F38:F55" si="10">TRUNC(E38*D38,1)</f>
        <v>336.6</v>
      </c>
      <c r="G38" s="12">
        <f>단가대비표!P167</f>
        <v>0</v>
      </c>
      <c r="H38" s="13">
        <f t="shared" ref="H38:H55" si="11">TRUNC(G38*D38,1)</f>
        <v>0</v>
      </c>
      <c r="I38" s="12">
        <f>단가대비표!V167</f>
        <v>0</v>
      </c>
      <c r="J38" s="13">
        <f t="shared" ref="J38:J55" si="12">TRUNC(I38*D38,1)</f>
        <v>0</v>
      </c>
      <c r="K38" s="12">
        <f t="shared" ref="K38:K55" si="13">TRUNC(E38+G38+I38,1)</f>
        <v>3060</v>
      </c>
      <c r="L38" s="13">
        <f t="shared" ref="L38:L55" si="14">TRUNC(F38+H38+J38,1)</f>
        <v>336.6</v>
      </c>
      <c r="M38" s="8" t="s">
        <v>692</v>
      </c>
      <c r="N38" s="2" t="s">
        <v>52</v>
      </c>
      <c r="O38" s="2" t="s">
        <v>784</v>
      </c>
      <c r="P38" s="2" t="s">
        <v>61</v>
      </c>
      <c r="Q38" s="2" t="s">
        <v>61</v>
      </c>
      <c r="R38" s="2" t="s">
        <v>60</v>
      </c>
      <c r="S38" s="3"/>
      <c r="T38" s="3"/>
      <c r="U38" s="3"/>
      <c r="V38" s="3">
        <v>1</v>
      </c>
      <c r="W38" s="3">
        <v>2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2" t="s">
        <v>52</v>
      </c>
      <c r="AW38" s="2" t="s">
        <v>785</v>
      </c>
      <c r="AX38" s="2" t="s">
        <v>52</v>
      </c>
      <c r="AY38" s="2" t="s">
        <v>695</v>
      </c>
    </row>
    <row r="39" spans="1:51" ht="30" customHeight="1" x14ac:dyDescent="0.3">
      <c r="A39" s="8" t="s">
        <v>782</v>
      </c>
      <c r="B39" s="8" t="s">
        <v>786</v>
      </c>
      <c r="C39" s="8" t="s">
        <v>58</v>
      </c>
      <c r="D39" s="9">
        <v>0.11</v>
      </c>
      <c r="E39" s="12">
        <f>단가대비표!O168</f>
        <v>2783</v>
      </c>
      <c r="F39" s="13">
        <f t="shared" si="10"/>
        <v>306.10000000000002</v>
      </c>
      <c r="G39" s="12">
        <f>단가대비표!P168</f>
        <v>0</v>
      </c>
      <c r="H39" s="13">
        <f t="shared" si="11"/>
        <v>0</v>
      </c>
      <c r="I39" s="12">
        <f>단가대비표!V168</f>
        <v>0</v>
      </c>
      <c r="J39" s="13">
        <f t="shared" si="12"/>
        <v>0</v>
      </c>
      <c r="K39" s="12">
        <f t="shared" si="13"/>
        <v>2783</v>
      </c>
      <c r="L39" s="13">
        <f t="shared" si="14"/>
        <v>306.10000000000002</v>
      </c>
      <c r="M39" s="8" t="s">
        <v>692</v>
      </c>
      <c r="N39" s="2" t="s">
        <v>52</v>
      </c>
      <c r="O39" s="2" t="s">
        <v>787</v>
      </c>
      <c r="P39" s="2" t="s">
        <v>61</v>
      </c>
      <c r="Q39" s="2" t="s">
        <v>61</v>
      </c>
      <c r="R39" s="2" t="s">
        <v>60</v>
      </c>
      <c r="S39" s="3"/>
      <c r="T39" s="3"/>
      <c r="U39" s="3"/>
      <c r="V39" s="3">
        <v>1</v>
      </c>
      <c r="W39" s="3">
        <v>2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2" t="s">
        <v>52</v>
      </c>
      <c r="AW39" s="2" t="s">
        <v>788</v>
      </c>
      <c r="AX39" s="2" t="s">
        <v>52</v>
      </c>
      <c r="AY39" s="2" t="s">
        <v>695</v>
      </c>
    </row>
    <row r="40" spans="1:51" ht="30" customHeight="1" x14ac:dyDescent="0.3">
      <c r="A40" s="8" t="s">
        <v>782</v>
      </c>
      <c r="B40" s="8" t="s">
        <v>789</v>
      </c>
      <c r="C40" s="8" t="s">
        <v>218</v>
      </c>
      <c r="D40" s="9">
        <v>0.05</v>
      </c>
      <c r="E40" s="12">
        <f>단가대비표!O169</f>
        <v>39120</v>
      </c>
      <c r="F40" s="13">
        <f t="shared" si="10"/>
        <v>1956</v>
      </c>
      <c r="G40" s="12">
        <f>단가대비표!P169</f>
        <v>0</v>
      </c>
      <c r="H40" s="13">
        <f t="shared" si="11"/>
        <v>0</v>
      </c>
      <c r="I40" s="12">
        <f>단가대비표!V169</f>
        <v>0</v>
      </c>
      <c r="J40" s="13">
        <f t="shared" si="12"/>
        <v>0</v>
      </c>
      <c r="K40" s="12">
        <f t="shared" si="13"/>
        <v>39120</v>
      </c>
      <c r="L40" s="13">
        <f t="shared" si="14"/>
        <v>1956</v>
      </c>
      <c r="M40" s="8" t="s">
        <v>692</v>
      </c>
      <c r="N40" s="2" t="s">
        <v>52</v>
      </c>
      <c r="O40" s="2" t="s">
        <v>790</v>
      </c>
      <c r="P40" s="2" t="s">
        <v>61</v>
      </c>
      <c r="Q40" s="2" t="s">
        <v>61</v>
      </c>
      <c r="R40" s="2" t="s">
        <v>60</v>
      </c>
      <c r="S40" s="3"/>
      <c r="T40" s="3"/>
      <c r="U40" s="3"/>
      <c r="V40" s="3">
        <v>1</v>
      </c>
      <c r="W40" s="3">
        <v>2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2" t="s">
        <v>52</v>
      </c>
      <c r="AW40" s="2" t="s">
        <v>791</v>
      </c>
      <c r="AX40" s="2" t="s">
        <v>52</v>
      </c>
      <c r="AY40" s="2" t="s">
        <v>695</v>
      </c>
    </row>
    <row r="41" spans="1:51" ht="30" customHeight="1" x14ac:dyDescent="0.3">
      <c r="A41" s="8" t="s">
        <v>782</v>
      </c>
      <c r="B41" s="8" t="s">
        <v>792</v>
      </c>
      <c r="C41" s="8" t="s">
        <v>218</v>
      </c>
      <c r="D41" s="9">
        <v>0.03</v>
      </c>
      <c r="E41" s="12">
        <f>단가대비표!O170</f>
        <v>70361</v>
      </c>
      <c r="F41" s="13">
        <f t="shared" si="10"/>
        <v>2110.8000000000002</v>
      </c>
      <c r="G41" s="12">
        <f>단가대비표!P170</f>
        <v>0</v>
      </c>
      <c r="H41" s="13">
        <f t="shared" si="11"/>
        <v>0</v>
      </c>
      <c r="I41" s="12">
        <f>단가대비표!V170</f>
        <v>0</v>
      </c>
      <c r="J41" s="13">
        <f t="shared" si="12"/>
        <v>0</v>
      </c>
      <c r="K41" s="12">
        <f t="shared" si="13"/>
        <v>70361</v>
      </c>
      <c r="L41" s="13">
        <f t="shared" si="14"/>
        <v>2110.8000000000002</v>
      </c>
      <c r="M41" s="8" t="s">
        <v>692</v>
      </c>
      <c r="N41" s="2" t="s">
        <v>52</v>
      </c>
      <c r="O41" s="2" t="s">
        <v>793</v>
      </c>
      <c r="P41" s="2" t="s">
        <v>61</v>
      </c>
      <c r="Q41" s="2" t="s">
        <v>61</v>
      </c>
      <c r="R41" s="2" t="s">
        <v>60</v>
      </c>
      <c r="S41" s="3"/>
      <c r="T41" s="3"/>
      <c r="U41" s="3"/>
      <c r="V41" s="3">
        <v>1</v>
      </c>
      <c r="W41" s="3">
        <v>2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2" t="s">
        <v>52</v>
      </c>
      <c r="AW41" s="2" t="s">
        <v>794</v>
      </c>
      <c r="AX41" s="2" t="s">
        <v>52</v>
      </c>
      <c r="AY41" s="2" t="s">
        <v>695</v>
      </c>
    </row>
    <row r="42" spans="1:51" ht="30" customHeight="1" x14ac:dyDescent="0.3">
      <c r="A42" s="8" t="s">
        <v>782</v>
      </c>
      <c r="B42" s="8" t="s">
        <v>795</v>
      </c>
      <c r="C42" s="8" t="s">
        <v>218</v>
      </c>
      <c r="D42" s="9">
        <v>8.0000000000000002E-3</v>
      </c>
      <c r="E42" s="12">
        <f>단가대비표!O171</f>
        <v>132000</v>
      </c>
      <c r="F42" s="13">
        <f t="shared" si="10"/>
        <v>1056</v>
      </c>
      <c r="G42" s="12">
        <f>단가대비표!P171</f>
        <v>0</v>
      </c>
      <c r="H42" s="13">
        <f t="shared" si="11"/>
        <v>0</v>
      </c>
      <c r="I42" s="12">
        <f>단가대비표!V171</f>
        <v>0</v>
      </c>
      <c r="J42" s="13">
        <f t="shared" si="12"/>
        <v>0</v>
      </c>
      <c r="K42" s="12">
        <f t="shared" si="13"/>
        <v>132000</v>
      </c>
      <c r="L42" s="13">
        <f t="shared" si="14"/>
        <v>1056</v>
      </c>
      <c r="M42" s="8" t="s">
        <v>692</v>
      </c>
      <c r="N42" s="2" t="s">
        <v>52</v>
      </c>
      <c r="O42" s="2" t="s">
        <v>796</v>
      </c>
      <c r="P42" s="2" t="s">
        <v>61</v>
      </c>
      <c r="Q42" s="2" t="s">
        <v>61</v>
      </c>
      <c r="R42" s="2" t="s">
        <v>60</v>
      </c>
      <c r="S42" s="3"/>
      <c r="T42" s="3"/>
      <c r="U42" s="3"/>
      <c r="V42" s="3">
        <v>1</v>
      </c>
      <c r="W42" s="3">
        <v>2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2" t="s">
        <v>52</v>
      </c>
      <c r="AW42" s="2" t="s">
        <v>797</v>
      </c>
      <c r="AX42" s="2" t="s">
        <v>52</v>
      </c>
      <c r="AY42" s="2" t="s">
        <v>695</v>
      </c>
    </row>
    <row r="43" spans="1:51" ht="30" customHeight="1" x14ac:dyDescent="0.3">
      <c r="A43" s="8" t="s">
        <v>782</v>
      </c>
      <c r="B43" s="8" t="s">
        <v>798</v>
      </c>
      <c r="C43" s="8" t="s">
        <v>218</v>
      </c>
      <c r="D43" s="9">
        <v>3.7999999999999999E-2</v>
      </c>
      <c r="E43" s="12">
        <f>단가대비표!O172</f>
        <v>34720</v>
      </c>
      <c r="F43" s="13">
        <f t="shared" si="10"/>
        <v>1319.3</v>
      </c>
      <c r="G43" s="12">
        <f>단가대비표!P172</f>
        <v>0</v>
      </c>
      <c r="H43" s="13">
        <f t="shared" si="11"/>
        <v>0</v>
      </c>
      <c r="I43" s="12">
        <f>단가대비표!V172</f>
        <v>0</v>
      </c>
      <c r="J43" s="13">
        <f t="shared" si="12"/>
        <v>0</v>
      </c>
      <c r="K43" s="12">
        <f t="shared" si="13"/>
        <v>34720</v>
      </c>
      <c r="L43" s="13">
        <f t="shared" si="14"/>
        <v>1319.3</v>
      </c>
      <c r="M43" s="8" t="s">
        <v>692</v>
      </c>
      <c r="N43" s="2" t="s">
        <v>52</v>
      </c>
      <c r="O43" s="2" t="s">
        <v>799</v>
      </c>
      <c r="P43" s="2" t="s">
        <v>61</v>
      </c>
      <c r="Q43" s="2" t="s">
        <v>61</v>
      </c>
      <c r="R43" s="2" t="s">
        <v>60</v>
      </c>
      <c r="S43" s="3"/>
      <c r="T43" s="3"/>
      <c r="U43" s="3"/>
      <c r="V43" s="3">
        <v>1</v>
      </c>
      <c r="W43" s="3">
        <v>2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2" t="s">
        <v>52</v>
      </c>
      <c r="AW43" s="2" t="s">
        <v>800</v>
      </c>
      <c r="AX43" s="2" t="s">
        <v>52</v>
      </c>
      <c r="AY43" s="2" t="s">
        <v>695</v>
      </c>
    </row>
    <row r="44" spans="1:51" ht="30" customHeight="1" x14ac:dyDescent="0.3">
      <c r="A44" s="8" t="s">
        <v>782</v>
      </c>
      <c r="B44" s="8" t="s">
        <v>801</v>
      </c>
      <c r="C44" s="8" t="s">
        <v>218</v>
      </c>
      <c r="D44" s="9">
        <v>1.2999999999999999E-2</v>
      </c>
      <c r="E44" s="12">
        <f>단가대비표!O173</f>
        <v>142500</v>
      </c>
      <c r="F44" s="13">
        <f t="shared" si="10"/>
        <v>1852.5</v>
      </c>
      <c r="G44" s="12">
        <f>단가대비표!P173</f>
        <v>0</v>
      </c>
      <c r="H44" s="13">
        <f t="shared" si="11"/>
        <v>0</v>
      </c>
      <c r="I44" s="12">
        <f>단가대비표!V173</f>
        <v>0</v>
      </c>
      <c r="J44" s="13">
        <f t="shared" si="12"/>
        <v>0</v>
      </c>
      <c r="K44" s="12">
        <f t="shared" si="13"/>
        <v>142500</v>
      </c>
      <c r="L44" s="13">
        <f t="shared" si="14"/>
        <v>1852.5</v>
      </c>
      <c r="M44" s="8" t="s">
        <v>692</v>
      </c>
      <c r="N44" s="2" t="s">
        <v>52</v>
      </c>
      <c r="O44" s="2" t="s">
        <v>802</v>
      </c>
      <c r="P44" s="2" t="s">
        <v>61</v>
      </c>
      <c r="Q44" s="2" t="s">
        <v>61</v>
      </c>
      <c r="R44" s="2" t="s">
        <v>60</v>
      </c>
      <c r="S44" s="3"/>
      <c r="T44" s="3"/>
      <c r="U44" s="3"/>
      <c r="V44" s="3">
        <v>1</v>
      </c>
      <c r="W44" s="3">
        <v>2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2" t="s">
        <v>52</v>
      </c>
      <c r="AW44" s="2" t="s">
        <v>803</v>
      </c>
      <c r="AX44" s="2" t="s">
        <v>52</v>
      </c>
      <c r="AY44" s="2" t="s">
        <v>695</v>
      </c>
    </row>
    <row r="45" spans="1:51" ht="30" customHeight="1" x14ac:dyDescent="0.3">
      <c r="A45" s="8" t="s">
        <v>782</v>
      </c>
      <c r="B45" s="8" t="s">
        <v>804</v>
      </c>
      <c r="C45" s="8" t="s">
        <v>488</v>
      </c>
      <c r="D45" s="9">
        <v>7.8E-2</v>
      </c>
      <c r="E45" s="12">
        <f>단가대비표!O174</f>
        <v>6260</v>
      </c>
      <c r="F45" s="13">
        <f t="shared" si="10"/>
        <v>488.2</v>
      </c>
      <c r="G45" s="12">
        <f>단가대비표!P174</f>
        <v>0</v>
      </c>
      <c r="H45" s="13">
        <f t="shared" si="11"/>
        <v>0</v>
      </c>
      <c r="I45" s="12">
        <f>단가대비표!V174</f>
        <v>0</v>
      </c>
      <c r="J45" s="13">
        <f t="shared" si="12"/>
        <v>0</v>
      </c>
      <c r="K45" s="12">
        <f t="shared" si="13"/>
        <v>6260</v>
      </c>
      <c r="L45" s="13">
        <f t="shared" si="14"/>
        <v>488.2</v>
      </c>
      <c r="M45" s="8" t="s">
        <v>692</v>
      </c>
      <c r="N45" s="2" t="s">
        <v>52</v>
      </c>
      <c r="O45" s="2" t="s">
        <v>805</v>
      </c>
      <c r="P45" s="2" t="s">
        <v>61</v>
      </c>
      <c r="Q45" s="2" t="s">
        <v>61</v>
      </c>
      <c r="R45" s="2" t="s">
        <v>60</v>
      </c>
      <c r="S45" s="3"/>
      <c r="T45" s="3"/>
      <c r="U45" s="3"/>
      <c r="V45" s="3">
        <v>1</v>
      </c>
      <c r="W45" s="3">
        <v>2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2" t="s">
        <v>52</v>
      </c>
      <c r="AW45" s="2" t="s">
        <v>806</v>
      </c>
      <c r="AX45" s="2" t="s">
        <v>52</v>
      </c>
      <c r="AY45" s="2" t="s">
        <v>695</v>
      </c>
    </row>
    <row r="46" spans="1:51" ht="30" customHeight="1" x14ac:dyDescent="0.3">
      <c r="A46" s="8" t="s">
        <v>782</v>
      </c>
      <c r="B46" s="8" t="s">
        <v>807</v>
      </c>
      <c r="C46" s="8" t="s">
        <v>218</v>
      </c>
      <c r="D46" s="9">
        <v>8.0000000000000002E-3</v>
      </c>
      <c r="E46" s="12">
        <f>단가대비표!O175</f>
        <v>22440</v>
      </c>
      <c r="F46" s="13">
        <f t="shared" si="10"/>
        <v>179.5</v>
      </c>
      <c r="G46" s="12">
        <f>단가대비표!P175</f>
        <v>0</v>
      </c>
      <c r="H46" s="13">
        <f t="shared" si="11"/>
        <v>0</v>
      </c>
      <c r="I46" s="12">
        <f>단가대비표!V175</f>
        <v>0</v>
      </c>
      <c r="J46" s="13">
        <f t="shared" si="12"/>
        <v>0</v>
      </c>
      <c r="K46" s="12">
        <f t="shared" si="13"/>
        <v>22440</v>
      </c>
      <c r="L46" s="13">
        <f t="shared" si="14"/>
        <v>179.5</v>
      </c>
      <c r="M46" s="8" t="s">
        <v>692</v>
      </c>
      <c r="N46" s="2" t="s">
        <v>52</v>
      </c>
      <c r="O46" s="2" t="s">
        <v>808</v>
      </c>
      <c r="P46" s="2" t="s">
        <v>61</v>
      </c>
      <c r="Q46" s="2" t="s">
        <v>61</v>
      </c>
      <c r="R46" s="2" t="s">
        <v>60</v>
      </c>
      <c r="S46" s="3"/>
      <c r="T46" s="3"/>
      <c r="U46" s="3"/>
      <c r="V46" s="3">
        <v>1</v>
      </c>
      <c r="W46" s="3">
        <v>2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2" t="s">
        <v>52</v>
      </c>
      <c r="AW46" s="2" t="s">
        <v>809</v>
      </c>
      <c r="AX46" s="2" t="s">
        <v>52</v>
      </c>
      <c r="AY46" s="2" t="s">
        <v>695</v>
      </c>
    </row>
    <row r="47" spans="1:51" ht="30" customHeight="1" x14ac:dyDescent="0.3">
      <c r="A47" s="8" t="s">
        <v>782</v>
      </c>
      <c r="B47" s="8" t="s">
        <v>810</v>
      </c>
      <c r="C47" s="8" t="s">
        <v>218</v>
      </c>
      <c r="D47" s="9">
        <v>5.0000000000000001E-3</v>
      </c>
      <c r="E47" s="12">
        <f>단가대비표!O176</f>
        <v>8830</v>
      </c>
      <c r="F47" s="13">
        <f t="shared" si="10"/>
        <v>44.1</v>
      </c>
      <c r="G47" s="12">
        <f>단가대비표!P176</f>
        <v>0</v>
      </c>
      <c r="H47" s="13">
        <f t="shared" si="11"/>
        <v>0</v>
      </c>
      <c r="I47" s="12">
        <f>단가대비표!V176</f>
        <v>0</v>
      </c>
      <c r="J47" s="13">
        <f t="shared" si="12"/>
        <v>0</v>
      </c>
      <c r="K47" s="12">
        <f t="shared" si="13"/>
        <v>8830</v>
      </c>
      <c r="L47" s="13">
        <f t="shared" si="14"/>
        <v>44.1</v>
      </c>
      <c r="M47" s="8" t="s">
        <v>692</v>
      </c>
      <c r="N47" s="2" t="s">
        <v>52</v>
      </c>
      <c r="O47" s="2" t="s">
        <v>811</v>
      </c>
      <c r="P47" s="2" t="s">
        <v>61</v>
      </c>
      <c r="Q47" s="2" t="s">
        <v>61</v>
      </c>
      <c r="R47" s="2" t="s">
        <v>60</v>
      </c>
      <c r="S47" s="3"/>
      <c r="T47" s="3"/>
      <c r="U47" s="3"/>
      <c r="V47" s="3">
        <v>1</v>
      </c>
      <c r="W47" s="3">
        <v>2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2" t="s">
        <v>52</v>
      </c>
      <c r="AW47" s="2" t="s">
        <v>812</v>
      </c>
      <c r="AX47" s="2" t="s">
        <v>52</v>
      </c>
      <c r="AY47" s="2" t="s">
        <v>695</v>
      </c>
    </row>
    <row r="48" spans="1:51" ht="30" customHeight="1" x14ac:dyDescent="0.3">
      <c r="A48" s="8" t="s">
        <v>782</v>
      </c>
      <c r="B48" s="8" t="s">
        <v>813</v>
      </c>
      <c r="C48" s="8" t="s">
        <v>69</v>
      </c>
      <c r="D48" s="9">
        <v>0.308</v>
      </c>
      <c r="E48" s="12">
        <f>단가대비표!O177</f>
        <v>7140</v>
      </c>
      <c r="F48" s="13">
        <f t="shared" si="10"/>
        <v>2199.1</v>
      </c>
      <c r="G48" s="12">
        <f>단가대비표!P177</f>
        <v>0</v>
      </c>
      <c r="H48" s="13">
        <f t="shared" si="11"/>
        <v>0</v>
      </c>
      <c r="I48" s="12">
        <f>단가대비표!V177</f>
        <v>0</v>
      </c>
      <c r="J48" s="13">
        <f t="shared" si="12"/>
        <v>0</v>
      </c>
      <c r="K48" s="12">
        <f t="shared" si="13"/>
        <v>7140</v>
      </c>
      <c r="L48" s="13">
        <f t="shared" si="14"/>
        <v>2199.1</v>
      </c>
      <c r="M48" s="8" t="s">
        <v>692</v>
      </c>
      <c r="N48" s="2" t="s">
        <v>52</v>
      </c>
      <c r="O48" s="2" t="s">
        <v>814</v>
      </c>
      <c r="P48" s="2" t="s">
        <v>61</v>
      </c>
      <c r="Q48" s="2" t="s">
        <v>61</v>
      </c>
      <c r="R48" s="2" t="s">
        <v>60</v>
      </c>
      <c r="S48" s="3"/>
      <c r="T48" s="3"/>
      <c r="U48" s="3"/>
      <c r="V48" s="3">
        <v>1</v>
      </c>
      <c r="W48" s="3">
        <v>2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2" t="s">
        <v>52</v>
      </c>
      <c r="AW48" s="2" t="s">
        <v>815</v>
      </c>
      <c r="AX48" s="2" t="s">
        <v>52</v>
      </c>
      <c r="AY48" s="2" t="s">
        <v>695</v>
      </c>
    </row>
    <row r="49" spans="1:51" ht="30" customHeight="1" x14ac:dyDescent="0.3">
      <c r="A49" s="8" t="s">
        <v>782</v>
      </c>
      <c r="B49" s="8" t="s">
        <v>816</v>
      </c>
      <c r="C49" s="8" t="s">
        <v>406</v>
      </c>
      <c r="D49" s="9">
        <v>1.7999999999999999E-2</v>
      </c>
      <c r="E49" s="12">
        <f>단가대비표!O178</f>
        <v>57057</v>
      </c>
      <c r="F49" s="13">
        <f t="shared" si="10"/>
        <v>1027</v>
      </c>
      <c r="G49" s="12">
        <f>단가대비표!P178</f>
        <v>0</v>
      </c>
      <c r="H49" s="13">
        <f t="shared" si="11"/>
        <v>0</v>
      </c>
      <c r="I49" s="12">
        <f>단가대비표!V178</f>
        <v>0</v>
      </c>
      <c r="J49" s="13">
        <f t="shared" si="12"/>
        <v>0</v>
      </c>
      <c r="K49" s="12">
        <f t="shared" si="13"/>
        <v>57057</v>
      </c>
      <c r="L49" s="13">
        <f t="shared" si="14"/>
        <v>1027</v>
      </c>
      <c r="M49" s="8" t="s">
        <v>692</v>
      </c>
      <c r="N49" s="2" t="s">
        <v>52</v>
      </c>
      <c r="O49" s="2" t="s">
        <v>817</v>
      </c>
      <c r="P49" s="2" t="s">
        <v>61</v>
      </c>
      <c r="Q49" s="2" t="s">
        <v>61</v>
      </c>
      <c r="R49" s="2" t="s">
        <v>60</v>
      </c>
      <c r="S49" s="3"/>
      <c r="T49" s="3"/>
      <c r="U49" s="3"/>
      <c r="V49" s="3">
        <v>1</v>
      </c>
      <c r="W49" s="3">
        <v>2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2" t="s">
        <v>52</v>
      </c>
      <c r="AW49" s="2" t="s">
        <v>818</v>
      </c>
      <c r="AX49" s="2" t="s">
        <v>52</v>
      </c>
      <c r="AY49" s="2" t="s">
        <v>695</v>
      </c>
    </row>
    <row r="50" spans="1:51" ht="30" customHeight="1" x14ac:dyDescent="0.3">
      <c r="A50" s="8" t="s">
        <v>782</v>
      </c>
      <c r="B50" s="8" t="s">
        <v>819</v>
      </c>
      <c r="C50" s="8" t="s">
        <v>406</v>
      </c>
      <c r="D50" s="9">
        <v>0.38</v>
      </c>
      <c r="E50" s="12">
        <f>단가대비표!O179</f>
        <v>1520</v>
      </c>
      <c r="F50" s="13">
        <f t="shared" si="10"/>
        <v>577.6</v>
      </c>
      <c r="G50" s="12">
        <f>단가대비표!P179</f>
        <v>0</v>
      </c>
      <c r="H50" s="13">
        <f t="shared" si="11"/>
        <v>0</v>
      </c>
      <c r="I50" s="12">
        <f>단가대비표!V179</f>
        <v>0</v>
      </c>
      <c r="J50" s="13">
        <f t="shared" si="12"/>
        <v>0</v>
      </c>
      <c r="K50" s="12">
        <f t="shared" si="13"/>
        <v>1520</v>
      </c>
      <c r="L50" s="13">
        <f t="shared" si="14"/>
        <v>577.6</v>
      </c>
      <c r="M50" s="8" t="s">
        <v>692</v>
      </c>
      <c r="N50" s="2" t="s">
        <v>52</v>
      </c>
      <c r="O50" s="2" t="s">
        <v>820</v>
      </c>
      <c r="P50" s="2" t="s">
        <v>61</v>
      </c>
      <c r="Q50" s="2" t="s">
        <v>61</v>
      </c>
      <c r="R50" s="2" t="s">
        <v>60</v>
      </c>
      <c r="S50" s="3"/>
      <c r="T50" s="3"/>
      <c r="U50" s="3"/>
      <c r="V50" s="3">
        <v>1</v>
      </c>
      <c r="W50" s="3">
        <v>2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2" t="s">
        <v>52</v>
      </c>
      <c r="AW50" s="2" t="s">
        <v>821</v>
      </c>
      <c r="AX50" s="2" t="s">
        <v>52</v>
      </c>
      <c r="AY50" s="2" t="s">
        <v>695</v>
      </c>
    </row>
    <row r="51" spans="1:51" ht="30" customHeight="1" x14ac:dyDescent="0.3">
      <c r="A51" s="8" t="s">
        <v>782</v>
      </c>
      <c r="B51" s="8" t="s">
        <v>822</v>
      </c>
      <c r="C51" s="8" t="s">
        <v>218</v>
      </c>
      <c r="D51" s="9">
        <v>0.17299999999999999</v>
      </c>
      <c r="E51" s="12">
        <f>단가대비표!O180</f>
        <v>11049</v>
      </c>
      <c r="F51" s="13">
        <f t="shared" si="10"/>
        <v>1911.4</v>
      </c>
      <c r="G51" s="12">
        <f>단가대비표!P180</f>
        <v>0</v>
      </c>
      <c r="H51" s="13">
        <f t="shared" si="11"/>
        <v>0</v>
      </c>
      <c r="I51" s="12">
        <f>단가대비표!V180</f>
        <v>0</v>
      </c>
      <c r="J51" s="13">
        <f t="shared" si="12"/>
        <v>0</v>
      </c>
      <c r="K51" s="12">
        <f t="shared" si="13"/>
        <v>11049</v>
      </c>
      <c r="L51" s="13">
        <f t="shared" si="14"/>
        <v>1911.4</v>
      </c>
      <c r="M51" s="8" t="s">
        <v>692</v>
      </c>
      <c r="N51" s="2" t="s">
        <v>52</v>
      </c>
      <c r="O51" s="2" t="s">
        <v>823</v>
      </c>
      <c r="P51" s="2" t="s">
        <v>61</v>
      </c>
      <c r="Q51" s="2" t="s">
        <v>61</v>
      </c>
      <c r="R51" s="2" t="s">
        <v>60</v>
      </c>
      <c r="S51" s="3"/>
      <c r="T51" s="3"/>
      <c r="U51" s="3"/>
      <c r="V51" s="3">
        <v>1</v>
      </c>
      <c r="W51" s="3">
        <v>2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2" t="s">
        <v>52</v>
      </c>
      <c r="AW51" s="2" t="s">
        <v>824</v>
      </c>
      <c r="AX51" s="2" t="s">
        <v>52</v>
      </c>
      <c r="AY51" s="2" t="s">
        <v>695</v>
      </c>
    </row>
    <row r="52" spans="1:51" ht="30" customHeight="1" x14ac:dyDescent="0.3">
      <c r="A52" s="8" t="s">
        <v>782</v>
      </c>
      <c r="B52" s="8" t="s">
        <v>825</v>
      </c>
      <c r="C52" s="8" t="s">
        <v>58</v>
      </c>
      <c r="D52" s="9">
        <v>0.38300000000000001</v>
      </c>
      <c r="E52" s="12">
        <f>단가대비표!O181</f>
        <v>1270</v>
      </c>
      <c r="F52" s="13">
        <f t="shared" si="10"/>
        <v>486.4</v>
      </c>
      <c r="G52" s="12">
        <f>단가대비표!P181</f>
        <v>0</v>
      </c>
      <c r="H52" s="13">
        <f t="shared" si="11"/>
        <v>0</v>
      </c>
      <c r="I52" s="12">
        <f>단가대비표!V181</f>
        <v>0</v>
      </c>
      <c r="J52" s="13">
        <f t="shared" si="12"/>
        <v>0</v>
      </c>
      <c r="K52" s="12">
        <f t="shared" si="13"/>
        <v>1270</v>
      </c>
      <c r="L52" s="13">
        <f t="shared" si="14"/>
        <v>486.4</v>
      </c>
      <c r="M52" s="8" t="s">
        <v>692</v>
      </c>
      <c r="N52" s="2" t="s">
        <v>52</v>
      </c>
      <c r="O52" s="2" t="s">
        <v>826</v>
      </c>
      <c r="P52" s="2" t="s">
        <v>61</v>
      </c>
      <c r="Q52" s="2" t="s">
        <v>61</v>
      </c>
      <c r="R52" s="2" t="s">
        <v>60</v>
      </c>
      <c r="S52" s="3"/>
      <c r="T52" s="3"/>
      <c r="U52" s="3"/>
      <c r="V52" s="3">
        <v>1</v>
      </c>
      <c r="W52" s="3">
        <v>2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2" t="s">
        <v>52</v>
      </c>
      <c r="AW52" s="2" t="s">
        <v>827</v>
      </c>
      <c r="AX52" s="2" t="s">
        <v>52</v>
      </c>
      <c r="AY52" s="2" t="s">
        <v>695</v>
      </c>
    </row>
    <row r="53" spans="1:51" ht="30" customHeight="1" x14ac:dyDescent="0.3">
      <c r="A53" s="8" t="s">
        <v>828</v>
      </c>
      <c r="B53" s="8" t="s">
        <v>829</v>
      </c>
      <c r="C53" s="8" t="s">
        <v>724</v>
      </c>
      <c r="D53" s="9">
        <v>1</v>
      </c>
      <c r="E53" s="12">
        <f>TRUNC(SUMIF(V38:V55, RIGHTB(O53, 1), F38:F55)*U53, 2)</f>
        <v>1997.17</v>
      </c>
      <c r="F53" s="13">
        <f t="shared" si="10"/>
        <v>1997.1</v>
      </c>
      <c r="G53" s="12">
        <v>0</v>
      </c>
      <c r="H53" s="13">
        <f t="shared" si="11"/>
        <v>0</v>
      </c>
      <c r="I53" s="12">
        <v>0</v>
      </c>
      <c r="J53" s="13">
        <f t="shared" si="12"/>
        <v>0</v>
      </c>
      <c r="K53" s="12">
        <f t="shared" si="13"/>
        <v>1997.1</v>
      </c>
      <c r="L53" s="13">
        <f t="shared" si="14"/>
        <v>1997.1</v>
      </c>
      <c r="M53" s="8" t="s">
        <v>692</v>
      </c>
      <c r="N53" s="2" t="s">
        <v>52</v>
      </c>
      <c r="O53" s="2" t="s">
        <v>725</v>
      </c>
      <c r="P53" s="2" t="s">
        <v>61</v>
      </c>
      <c r="Q53" s="2" t="s">
        <v>61</v>
      </c>
      <c r="R53" s="2" t="s">
        <v>61</v>
      </c>
      <c r="S53" s="3">
        <v>0</v>
      </c>
      <c r="T53" s="3">
        <v>0</v>
      </c>
      <c r="U53" s="3">
        <v>0.126</v>
      </c>
      <c r="V53" s="3"/>
      <c r="W53" s="3">
        <v>2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2" t="s">
        <v>52</v>
      </c>
      <c r="AW53" s="2" t="s">
        <v>830</v>
      </c>
      <c r="AX53" s="2" t="s">
        <v>52</v>
      </c>
      <c r="AY53" s="2" t="s">
        <v>695</v>
      </c>
    </row>
    <row r="54" spans="1:51" ht="30" customHeight="1" x14ac:dyDescent="0.3">
      <c r="A54" s="8" t="s">
        <v>831</v>
      </c>
      <c r="B54" s="8" t="s">
        <v>832</v>
      </c>
      <c r="C54" s="8" t="s">
        <v>69</v>
      </c>
      <c r="D54" s="9">
        <v>1</v>
      </c>
      <c r="E54" s="12">
        <f>일위대가목록!E135</f>
        <v>0</v>
      </c>
      <c r="F54" s="13">
        <f t="shared" si="10"/>
        <v>0</v>
      </c>
      <c r="G54" s="12">
        <f>일위대가목록!F135</f>
        <v>0</v>
      </c>
      <c r="H54" s="13">
        <f t="shared" si="11"/>
        <v>0</v>
      </c>
      <c r="I54" s="12">
        <f>일위대가목록!G135</f>
        <v>83688</v>
      </c>
      <c r="J54" s="13">
        <f t="shared" si="12"/>
        <v>83688</v>
      </c>
      <c r="K54" s="12">
        <f t="shared" si="13"/>
        <v>83688</v>
      </c>
      <c r="L54" s="13">
        <f t="shared" si="14"/>
        <v>83688</v>
      </c>
      <c r="M54" s="8" t="s">
        <v>692</v>
      </c>
      <c r="N54" s="2" t="s">
        <v>52</v>
      </c>
      <c r="O54" s="2" t="s">
        <v>833</v>
      </c>
      <c r="P54" s="2" t="s">
        <v>60</v>
      </c>
      <c r="Q54" s="2" t="s">
        <v>61</v>
      </c>
      <c r="R54" s="2" t="s">
        <v>61</v>
      </c>
      <c r="S54" s="3"/>
      <c r="T54" s="3"/>
      <c r="U54" s="3"/>
      <c r="V54" s="3"/>
      <c r="W54" s="3">
        <v>2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2" t="s">
        <v>52</v>
      </c>
      <c r="AW54" s="2" t="s">
        <v>834</v>
      </c>
      <c r="AX54" s="2" t="s">
        <v>52</v>
      </c>
      <c r="AY54" s="2" t="s">
        <v>695</v>
      </c>
    </row>
    <row r="55" spans="1:51" ht="30" customHeight="1" x14ac:dyDescent="0.3">
      <c r="A55" s="8" t="s">
        <v>736</v>
      </c>
      <c r="B55" s="8" t="s">
        <v>737</v>
      </c>
      <c r="C55" s="8" t="s">
        <v>724</v>
      </c>
      <c r="D55" s="9">
        <v>1</v>
      </c>
      <c r="E55" s="12">
        <v>0</v>
      </c>
      <c r="F55" s="13">
        <f t="shared" si="10"/>
        <v>0</v>
      </c>
      <c r="G55" s="12">
        <v>0</v>
      </c>
      <c r="H55" s="13">
        <f t="shared" si="11"/>
        <v>0</v>
      </c>
      <c r="I55" s="12">
        <f>TRUNC(SUMIF(W38:W55, RIGHTB(O55, 1), L38:L55)*U55, 2)</f>
        <v>101535.7</v>
      </c>
      <c r="J55" s="13">
        <f t="shared" si="12"/>
        <v>101535.7</v>
      </c>
      <c r="K55" s="12">
        <f t="shared" si="13"/>
        <v>101535.7</v>
      </c>
      <c r="L55" s="13">
        <f t="shared" si="14"/>
        <v>101535.7</v>
      </c>
      <c r="M55" s="8" t="s">
        <v>52</v>
      </c>
      <c r="N55" s="2" t="s">
        <v>70</v>
      </c>
      <c r="O55" s="2" t="s">
        <v>734</v>
      </c>
      <c r="P55" s="2" t="s">
        <v>61</v>
      </c>
      <c r="Q55" s="2" t="s">
        <v>61</v>
      </c>
      <c r="R55" s="2" t="s">
        <v>61</v>
      </c>
      <c r="S55" s="3">
        <v>3</v>
      </c>
      <c r="T55" s="3">
        <v>2</v>
      </c>
      <c r="U55" s="3">
        <v>1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2" t="s">
        <v>52</v>
      </c>
      <c r="AW55" s="2" t="s">
        <v>835</v>
      </c>
      <c r="AX55" s="2" t="s">
        <v>52</v>
      </c>
      <c r="AY55" s="2" t="s">
        <v>52</v>
      </c>
    </row>
    <row r="56" spans="1:51" ht="30" customHeight="1" x14ac:dyDescent="0.3">
      <c r="A56" s="8" t="s">
        <v>739</v>
      </c>
      <c r="B56" s="8" t="s">
        <v>52</v>
      </c>
      <c r="C56" s="8" t="s">
        <v>52</v>
      </c>
      <c r="D56" s="9"/>
      <c r="E56" s="12"/>
      <c r="F56" s="13">
        <f>TRUNC(SUMIF(N38:N55, N37, F38:F55),0)</f>
        <v>0</v>
      </c>
      <c r="G56" s="12"/>
      <c r="H56" s="13">
        <f>TRUNC(SUMIF(N38:N55, N37, H38:H55),0)</f>
        <v>0</v>
      </c>
      <c r="I56" s="12"/>
      <c r="J56" s="13">
        <f>TRUNC(SUMIF(N38:N55, N37, J38:J55),0)</f>
        <v>101535</v>
      </c>
      <c r="K56" s="12"/>
      <c r="L56" s="13">
        <f>F56+H56+J56</f>
        <v>101535</v>
      </c>
      <c r="M56" s="8" t="s">
        <v>52</v>
      </c>
      <c r="N56" s="2" t="s">
        <v>79</v>
      </c>
      <c r="O56" s="2" t="s">
        <v>79</v>
      </c>
      <c r="P56" s="2" t="s">
        <v>52</v>
      </c>
      <c r="Q56" s="2" t="s">
        <v>52</v>
      </c>
      <c r="R56" s="2" t="s">
        <v>52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2" t="s">
        <v>52</v>
      </c>
      <c r="AW56" s="2" t="s">
        <v>52</v>
      </c>
      <c r="AX56" s="2" t="s">
        <v>52</v>
      </c>
      <c r="AY56" s="2" t="s">
        <v>52</v>
      </c>
    </row>
    <row r="57" spans="1:51" ht="30" customHeight="1" x14ac:dyDescent="0.3">
      <c r="A57" s="9"/>
      <c r="B57" s="9"/>
      <c r="C57" s="9"/>
      <c r="D57" s="9"/>
      <c r="E57" s="12"/>
      <c r="F57" s="13"/>
      <c r="G57" s="12"/>
      <c r="H57" s="13"/>
      <c r="I57" s="12"/>
      <c r="J57" s="13"/>
      <c r="K57" s="12"/>
      <c r="L57" s="13"/>
      <c r="M57" s="9"/>
    </row>
    <row r="58" spans="1:51" ht="30" customHeight="1" x14ac:dyDescent="0.3">
      <c r="A58" s="425" t="s">
        <v>836</v>
      </c>
      <c r="B58" s="425"/>
      <c r="C58" s="425"/>
      <c r="D58" s="425"/>
      <c r="E58" s="426"/>
      <c r="F58" s="427"/>
      <c r="G58" s="426"/>
      <c r="H58" s="427"/>
      <c r="I58" s="426"/>
      <c r="J58" s="427"/>
      <c r="K58" s="426"/>
      <c r="L58" s="427"/>
      <c r="M58" s="425"/>
      <c r="N58" s="1" t="s">
        <v>73</v>
      </c>
    </row>
    <row r="59" spans="1:51" ht="30" customHeight="1" x14ac:dyDescent="0.3">
      <c r="A59" s="8" t="s">
        <v>782</v>
      </c>
      <c r="B59" s="8" t="s">
        <v>783</v>
      </c>
      <c r="C59" s="8" t="s">
        <v>58</v>
      </c>
      <c r="D59" s="9">
        <v>0.11</v>
      </c>
      <c r="E59" s="12">
        <f>단가대비표!O167</f>
        <v>3060</v>
      </c>
      <c r="F59" s="13">
        <f t="shared" ref="F59:F76" si="15">TRUNC(E59*D59,1)</f>
        <v>336.6</v>
      </c>
      <c r="G59" s="12">
        <f>단가대비표!P167</f>
        <v>0</v>
      </c>
      <c r="H59" s="13">
        <f t="shared" ref="H59:H76" si="16">TRUNC(G59*D59,1)</f>
        <v>0</v>
      </c>
      <c r="I59" s="12">
        <f>단가대비표!V167</f>
        <v>0</v>
      </c>
      <c r="J59" s="13">
        <f t="shared" ref="J59:J76" si="17">TRUNC(I59*D59,1)</f>
        <v>0</v>
      </c>
      <c r="K59" s="12">
        <f t="shared" ref="K59:K76" si="18">TRUNC(E59+G59+I59,1)</f>
        <v>3060</v>
      </c>
      <c r="L59" s="13">
        <f t="shared" ref="L59:L76" si="19">TRUNC(F59+H59+J59,1)</f>
        <v>336.6</v>
      </c>
      <c r="M59" s="8" t="s">
        <v>692</v>
      </c>
      <c r="N59" s="2" t="s">
        <v>52</v>
      </c>
      <c r="O59" s="2" t="s">
        <v>784</v>
      </c>
      <c r="P59" s="2" t="s">
        <v>61</v>
      </c>
      <c r="Q59" s="2" t="s">
        <v>61</v>
      </c>
      <c r="R59" s="2" t="s">
        <v>60</v>
      </c>
      <c r="S59" s="3"/>
      <c r="T59" s="3"/>
      <c r="U59" s="3"/>
      <c r="V59" s="3">
        <v>1</v>
      </c>
      <c r="W59" s="3">
        <v>2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2" t="s">
        <v>52</v>
      </c>
      <c r="AW59" s="2" t="s">
        <v>838</v>
      </c>
      <c r="AX59" s="2" t="s">
        <v>52</v>
      </c>
      <c r="AY59" s="2" t="s">
        <v>695</v>
      </c>
    </row>
    <row r="60" spans="1:51" ht="30" customHeight="1" x14ac:dyDescent="0.3">
      <c r="A60" s="8" t="s">
        <v>782</v>
      </c>
      <c r="B60" s="8" t="s">
        <v>786</v>
      </c>
      <c r="C60" s="8" t="s">
        <v>58</v>
      </c>
      <c r="D60" s="9">
        <v>0.11</v>
      </c>
      <c r="E60" s="12">
        <f>단가대비표!O168</f>
        <v>2783</v>
      </c>
      <c r="F60" s="13">
        <f t="shared" si="15"/>
        <v>306.10000000000002</v>
      </c>
      <c r="G60" s="12">
        <f>단가대비표!P168</f>
        <v>0</v>
      </c>
      <c r="H60" s="13">
        <f t="shared" si="16"/>
        <v>0</v>
      </c>
      <c r="I60" s="12">
        <f>단가대비표!V168</f>
        <v>0</v>
      </c>
      <c r="J60" s="13">
        <f t="shared" si="17"/>
        <v>0</v>
      </c>
      <c r="K60" s="12">
        <f t="shared" si="18"/>
        <v>2783</v>
      </c>
      <c r="L60" s="13">
        <f t="shared" si="19"/>
        <v>306.10000000000002</v>
      </c>
      <c r="M60" s="8" t="s">
        <v>692</v>
      </c>
      <c r="N60" s="2" t="s">
        <v>52</v>
      </c>
      <c r="O60" s="2" t="s">
        <v>787</v>
      </c>
      <c r="P60" s="2" t="s">
        <v>61</v>
      </c>
      <c r="Q60" s="2" t="s">
        <v>61</v>
      </c>
      <c r="R60" s="2" t="s">
        <v>60</v>
      </c>
      <c r="S60" s="3"/>
      <c r="T60" s="3"/>
      <c r="U60" s="3"/>
      <c r="V60" s="3">
        <v>1</v>
      </c>
      <c r="W60" s="3">
        <v>2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2" t="s">
        <v>52</v>
      </c>
      <c r="AW60" s="2" t="s">
        <v>839</v>
      </c>
      <c r="AX60" s="2" t="s">
        <v>52</v>
      </c>
      <c r="AY60" s="2" t="s">
        <v>695</v>
      </c>
    </row>
    <row r="61" spans="1:51" ht="30" customHeight="1" x14ac:dyDescent="0.3">
      <c r="A61" s="8" t="s">
        <v>782</v>
      </c>
      <c r="B61" s="8" t="s">
        <v>789</v>
      </c>
      <c r="C61" s="8" t="s">
        <v>218</v>
      </c>
      <c r="D61" s="9">
        <v>0.05</v>
      </c>
      <c r="E61" s="12">
        <f>단가대비표!O169</f>
        <v>39120</v>
      </c>
      <c r="F61" s="13">
        <f t="shared" si="15"/>
        <v>1956</v>
      </c>
      <c r="G61" s="12">
        <f>단가대비표!P169</f>
        <v>0</v>
      </c>
      <c r="H61" s="13">
        <f t="shared" si="16"/>
        <v>0</v>
      </c>
      <c r="I61" s="12">
        <f>단가대비표!V169</f>
        <v>0</v>
      </c>
      <c r="J61" s="13">
        <f t="shared" si="17"/>
        <v>0</v>
      </c>
      <c r="K61" s="12">
        <f t="shared" si="18"/>
        <v>39120</v>
      </c>
      <c r="L61" s="13">
        <f t="shared" si="19"/>
        <v>1956</v>
      </c>
      <c r="M61" s="8" t="s">
        <v>692</v>
      </c>
      <c r="N61" s="2" t="s">
        <v>52</v>
      </c>
      <c r="O61" s="2" t="s">
        <v>790</v>
      </c>
      <c r="P61" s="2" t="s">
        <v>61</v>
      </c>
      <c r="Q61" s="2" t="s">
        <v>61</v>
      </c>
      <c r="R61" s="2" t="s">
        <v>60</v>
      </c>
      <c r="S61" s="3"/>
      <c r="T61" s="3"/>
      <c r="U61" s="3"/>
      <c r="V61" s="3">
        <v>1</v>
      </c>
      <c r="W61" s="3">
        <v>2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2" t="s">
        <v>52</v>
      </c>
      <c r="AW61" s="2" t="s">
        <v>840</v>
      </c>
      <c r="AX61" s="2" t="s">
        <v>52</v>
      </c>
      <c r="AY61" s="2" t="s">
        <v>695</v>
      </c>
    </row>
    <row r="62" spans="1:51" ht="30" customHeight="1" x14ac:dyDescent="0.3">
      <c r="A62" s="8" t="s">
        <v>782</v>
      </c>
      <c r="B62" s="8" t="s">
        <v>792</v>
      </c>
      <c r="C62" s="8" t="s">
        <v>218</v>
      </c>
      <c r="D62" s="9">
        <v>0.03</v>
      </c>
      <c r="E62" s="12">
        <f>단가대비표!O170</f>
        <v>70361</v>
      </c>
      <c r="F62" s="13">
        <f t="shared" si="15"/>
        <v>2110.8000000000002</v>
      </c>
      <c r="G62" s="12">
        <f>단가대비표!P170</f>
        <v>0</v>
      </c>
      <c r="H62" s="13">
        <f t="shared" si="16"/>
        <v>0</v>
      </c>
      <c r="I62" s="12">
        <f>단가대비표!V170</f>
        <v>0</v>
      </c>
      <c r="J62" s="13">
        <f t="shared" si="17"/>
        <v>0</v>
      </c>
      <c r="K62" s="12">
        <f t="shared" si="18"/>
        <v>70361</v>
      </c>
      <c r="L62" s="13">
        <f t="shared" si="19"/>
        <v>2110.8000000000002</v>
      </c>
      <c r="M62" s="8" t="s">
        <v>692</v>
      </c>
      <c r="N62" s="2" t="s">
        <v>52</v>
      </c>
      <c r="O62" s="2" t="s">
        <v>793</v>
      </c>
      <c r="P62" s="2" t="s">
        <v>61</v>
      </c>
      <c r="Q62" s="2" t="s">
        <v>61</v>
      </c>
      <c r="R62" s="2" t="s">
        <v>60</v>
      </c>
      <c r="S62" s="3"/>
      <c r="T62" s="3"/>
      <c r="U62" s="3"/>
      <c r="V62" s="3">
        <v>1</v>
      </c>
      <c r="W62" s="3">
        <v>2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2" t="s">
        <v>52</v>
      </c>
      <c r="AW62" s="2" t="s">
        <v>841</v>
      </c>
      <c r="AX62" s="2" t="s">
        <v>52</v>
      </c>
      <c r="AY62" s="2" t="s">
        <v>695</v>
      </c>
    </row>
    <row r="63" spans="1:51" ht="30" customHeight="1" x14ac:dyDescent="0.3">
      <c r="A63" s="8" t="s">
        <v>782</v>
      </c>
      <c r="B63" s="8" t="s">
        <v>795</v>
      </c>
      <c r="C63" s="8" t="s">
        <v>218</v>
      </c>
      <c r="D63" s="9">
        <v>8.0000000000000002E-3</v>
      </c>
      <c r="E63" s="12">
        <f>단가대비표!O171</f>
        <v>132000</v>
      </c>
      <c r="F63" s="13">
        <f t="shared" si="15"/>
        <v>1056</v>
      </c>
      <c r="G63" s="12">
        <f>단가대비표!P171</f>
        <v>0</v>
      </c>
      <c r="H63" s="13">
        <f t="shared" si="16"/>
        <v>0</v>
      </c>
      <c r="I63" s="12">
        <f>단가대비표!V171</f>
        <v>0</v>
      </c>
      <c r="J63" s="13">
        <f t="shared" si="17"/>
        <v>0</v>
      </c>
      <c r="K63" s="12">
        <f t="shared" si="18"/>
        <v>132000</v>
      </c>
      <c r="L63" s="13">
        <f t="shared" si="19"/>
        <v>1056</v>
      </c>
      <c r="M63" s="8" t="s">
        <v>692</v>
      </c>
      <c r="N63" s="2" t="s">
        <v>52</v>
      </c>
      <c r="O63" s="2" t="s">
        <v>796</v>
      </c>
      <c r="P63" s="2" t="s">
        <v>61</v>
      </c>
      <c r="Q63" s="2" t="s">
        <v>61</v>
      </c>
      <c r="R63" s="2" t="s">
        <v>60</v>
      </c>
      <c r="S63" s="3"/>
      <c r="T63" s="3"/>
      <c r="U63" s="3"/>
      <c r="V63" s="3">
        <v>1</v>
      </c>
      <c r="W63" s="3">
        <v>2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2" t="s">
        <v>52</v>
      </c>
      <c r="AW63" s="2" t="s">
        <v>842</v>
      </c>
      <c r="AX63" s="2" t="s">
        <v>52</v>
      </c>
      <c r="AY63" s="2" t="s">
        <v>695</v>
      </c>
    </row>
    <row r="64" spans="1:51" ht="30" customHeight="1" x14ac:dyDescent="0.3">
      <c r="A64" s="8" t="s">
        <v>782</v>
      </c>
      <c r="B64" s="8" t="s">
        <v>798</v>
      </c>
      <c r="C64" s="8" t="s">
        <v>218</v>
      </c>
      <c r="D64" s="9">
        <v>3.7999999999999999E-2</v>
      </c>
      <c r="E64" s="12">
        <f>단가대비표!O172</f>
        <v>34720</v>
      </c>
      <c r="F64" s="13">
        <f t="shared" si="15"/>
        <v>1319.3</v>
      </c>
      <c r="G64" s="12">
        <f>단가대비표!P172</f>
        <v>0</v>
      </c>
      <c r="H64" s="13">
        <f t="shared" si="16"/>
        <v>0</v>
      </c>
      <c r="I64" s="12">
        <f>단가대비표!V172</f>
        <v>0</v>
      </c>
      <c r="J64" s="13">
        <f t="shared" si="17"/>
        <v>0</v>
      </c>
      <c r="K64" s="12">
        <f t="shared" si="18"/>
        <v>34720</v>
      </c>
      <c r="L64" s="13">
        <f t="shared" si="19"/>
        <v>1319.3</v>
      </c>
      <c r="M64" s="8" t="s">
        <v>692</v>
      </c>
      <c r="N64" s="2" t="s">
        <v>52</v>
      </c>
      <c r="O64" s="2" t="s">
        <v>799</v>
      </c>
      <c r="P64" s="2" t="s">
        <v>61</v>
      </c>
      <c r="Q64" s="2" t="s">
        <v>61</v>
      </c>
      <c r="R64" s="2" t="s">
        <v>60</v>
      </c>
      <c r="S64" s="3"/>
      <c r="T64" s="3"/>
      <c r="U64" s="3"/>
      <c r="V64" s="3">
        <v>1</v>
      </c>
      <c r="W64" s="3">
        <v>2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2" t="s">
        <v>52</v>
      </c>
      <c r="AW64" s="2" t="s">
        <v>843</v>
      </c>
      <c r="AX64" s="2" t="s">
        <v>52</v>
      </c>
      <c r="AY64" s="2" t="s">
        <v>695</v>
      </c>
    </row>
    <row r="65" spans="1:51" ht="30" customHeight="1" x14ac:dyDescent="0.3">
      <c r="A65" s="8" t="s">
        <v>782</v>
      </c>
      <c r="B65" s="8" t="s">
        <v>801</v>
      </c>
      <c r="C65" s="8" t="s">
        <v>218</v>
      </c>
      <c r="D65" s="9">
        <v>1.2999999999999999E-2</v>
      </c>
      <c r="E65" s="12">
        <f>단가대비표!O173</f>
        <v>142500</v>
      </c>
      <c r="F65" s="13">
        <f t="shared" si="15"/>
        <v>1852.5</v>
      </c>
      <c r="G65" s="12">
        <f>단가대비표!P173</f>
        <v>0</v>
      </c>
      <c r="H65" s="13">
        <f t="shared" si="16"/>
        <v>0</v>
      </c>
      <c r="I65" s="12">
        <f>단가대비표!V173</f>
        <v>0</v>
      </c>
      <c r="J65" s="13">
        <f t="shared" si="17"/>
        <v>0</v>
      </c>
      <c r="K65" s="12">
        <f t="shared" si="18"/>
        <v>142500</v>
      </c>
      <c r="L65" s="13">
        <f t="shared" si="19"/>
        <v>1852.5</v>
      </c>
      <c r="M65" s="8" t="s">
        <v>692</v>
      </c>
      <c r="N65" s="2" t="s">
        <v>52</v>
      </c>
      <c r="O65" s="2" t="s">
        <v>802</v>
      </c>
      <c r="P65" s="2" t="s">
        <v>61</v>
      </c>
      <c r="Q65" s="2" t="s">
        <v>61</v>
      </c>
      <c r="R65" s="2" t="s">
        <v>60</v>
      </c>
      <c r="S65" s="3"/>
      <c r="T65" s="3"/>
      <c r="U65" s="3"/>
      <c r="V65" s="3">
        <v>1</v>
      </c>
      <c r="W65" s="3">
        <v>2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2" t="s">
        <v>52</v>
      </c>
      <c r="AW65" s="2" t="s">
        <v>844</v>
      </c>
      <c r="AX65" s="2" t="s">
        <v>52</v>
      </c>
      <c r="AY65" s="2" t="s">
        <v>695</v>
      </c>
    </row>
    <row r="66" spans="1:51" ht="30" customHeight="1" x14ac:dyDescent="0.3">
      <c r="A66" s="8" t="s">
        <v>782</v>
      </c>
      <c r="B66" s="8" t="s">
        <v>804</v>
      </c>
      <c r="C66" s="8" t="s">
        <v>488</v>
      </c>
      <c r="D66" s="9">
        <v>7.8E-2</v>
      </c>
      <c r="E66" s="12">
        <f>단가대비표!O174</f>
        <v>6260</v>
      </c>
      <c r="F66" s="13">
        <f t="shared" si="15"/>
        <v>488.2</v>
      </c>
      <c r="G66" s="12">
        <f>단가대비표!P174</f>
        <v>0</v>
      </c>
      <c r="H66" s="13">
        <f t="shared" si="16"/>
        <v>0</v>
      </c>
      <c r="I66" s="12">
        <f>단가대비표!V174</f>
        <v>0</v>
      </c>
      <c r="J66" s="13">
        <f t="shared" si="17"/>
        <v>0</v>
      </c>
      <c r="K66" s="12">
        <f t="shared" si="18"/>
        <v>6260</v>
      </c>
      <c r="L66" s="13">
        <f t="shared" si="19"/>
        <v>488.2</v>
      </c>
      <c r="M66" s="8" t="s">
        <v>692</v>
      </c>
      <c r="N66" s="2" t="s">
        <v>52</v>
      </c>
      <c r="O66" s="2" t="s">
        <v>805</v>
      </c>
      <c r="P66" s="2" t="s">
        <v>61</v>
      </c>
      <c r="Q66" s="2" t="s">
        <v>61</v>
      </c>
      <c r="R66" s="2" t="s">
        <v>60</v>
      </c>
      <c r="S66" s="3"/>
      <c r="T66" s="3"/>
      <c r="U66" s="3"/>
      <c r="V66" s="3">
        <v>1</v>
      </c>
      <c r="W66" s="3">
        <v>2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2" t="s">
        <v>52</v>
      </c>
      <c r="AW66" s="2" t="s">
        <v>845</v>
      </c>
      <c r="AX66" s="2" t="s">
        <v>52</v>
      </c>
      <c r="AY66" s="2" t="s">
        <v>695</v>
      </c>
    </row>
    <row r="67" spans="1:51" ht="30" customHeight="1" x14ac:dyDescent="0.3">
      <c r="A67" s="8" t="s">
        <v>782</v>
      </c>
      <c r="B67" s="8" t="s">
        <v>807</v>
      </c>
      <c r="C67" s="8" t="s">
        <v>218</v>
      </c>
      <c r="D67" s="9">
        <v>8.0000000000000002E-3</v>
      </c>
      <c r="E67" s="12">
        <f>단가대비표!O175</f>
        <v>22440</v>
      </c>
      <c r="F67" s="13">
        <f t="shared" si="15"/>
        <v>179.5</v>
      </c>
      <c r="G67" s="12">
        <f>단가대비표!P175</f>
        <v>0</v>
      </c>
      <c r="H67" s="13">
        <f t="shared" si="16"/>
        <v>0</v>
      </c>
      <c r="I67" s="12">
        <f>단가대비표!V175</f>
        <v>0</v>
      </c>
      <c r="J67" s="13">
        <f t="shared" si="17"/>
        <v>0</v>
      </c>
      <c r="K67" s="12">
        <f t="shared" si="18"/>
        <v>22440</v>
      </c>
      <c r="L67" s="13">
        <f t="shared" si="19"/>
        <v>179.5</v>
      </c>
      <c r="M67" s="8" t="s">
        <v>692</v>
      </c>
      <c r="N67" s="2" t="s">
        <v>52</v>
      </c>
      <c r="O67" s="2" t="s">
        <v>808</v>
      </c>
      <c r="P67" s="2" t="s">
        <v>61</v>
      </c>
      <c r="Q67" s="2" t="s">
        <v>61</v>
      </c>
      <c r="R67" s="2" t="s">
        <v>60</v>
      </c>
      <c r="S67" s="3"/>
      <c r="T67" s="3"/>
      <c r="U67" s="3"/>
      <c r="V67" s="3">
        <v>1</v>
      </c>
      <c r="W67" s="3">
        <v>2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2" t="s">
        <v>52</v>
      </c>
      <c r="AW67" s="2" t="s">
        <v>846</v>
      </c>
      <c r="AX67" s="2" t="s">
        <v>52</v>
      </c>
      <c r="AY67" s="2" t="s">
        <v>695</v>
      </c>
    </row>
    <row r="68" spans="1:51" ht="30" customHeight="1" x14ac:dyDescent="0.3">
      <c r="A68" s="8" t="s">
        <v>782</v>
      </c>
      <c r="B68" s="8" t="s">
        <v>810</v>
      </c>
      <c r="C68" s="8" t="s">
        <v>218</v>
      </c>
      <c r="D68" s="9">
        <v>5.0000000000000001E-3</v>
      </c>
      <c r="E68" s="12">
        <f>단가대비표!O176</f>
        <v>8830</v>
      </c>
      <c r="F68" s="13">
        <f t="shared" si="15"/>
        <v>44.1</v>
      </c>
      <c r="G68" s="12">
        <f>단가대비표!P176</f>
        <v>0</v>
      </c>
      <c r="H68" s="13">
        <f t="shared" si="16"/>
        <v>0</v>
      </c>
      <c r="I68" s="12">
        <f>단가대비표!V176</f>
        <v>0</v>
      </c>
      <c r="J68" s="13">
        <f t="shared" si="17"/>
        <v>0</v>
      </c>
      <c r="K68" s="12">
        <f t="shared" si="18"/>
        <v>8830</v>
      </c>
      <c r="L68" s="13">
        <f t="shared" si="19"/>
        <v>44.1</v>
      </c>
      <c r="M68" s="8" t="s">
        <v>692</v>
      </c>
      <c r="N68" s="2" t="s">
        <v>52</v>
      </c>
      <c r="O68" s="2" t="s">
        <v>811</v>
      </c>
      <c r="P68" s="2" t="s">
        <v>61</v>
      </c>
      <c r="Q68" s="2" t="s">
        <v>61</v>
      </c>
      <c r="R68" s="2" t="s">
        <v>60</v>
      </c>
      <c r="S68" s="3"/>
      <c r="T68" s="3"/>
      <c r="U68" s="3"/>
      <c r="V68" s="3">
        <v>1</v>
      </c>
      <c r="W68" s="3">
        <v>2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2" t="s">
        <v>52</v>
      </c>
      <c r="AW68" s="2" t="s">
        <v>847</v>
      </c>
      <c r="AX68" s="2" t="s">
        <v>52</v>
      </c>
      <c r="AY68" s="2" t="s">
        <v>695</v>
      </c>
    </row>
    <row r="69" spans="1:51" ht="30" customHeight="1" x14ac:dyDescent="0.3">
      <c r="A69" s="8" t="s">
        <v>782</v>
      </c>
      <c r="B69" s="8" t="s">
        <v>813</v>
      </c>
      <c r="C69" s="8" t="s">
        <v>69</v>
      </c>
      <c r="D69" s="9">
        <v>0.308</v>
      </c>
      <c r="E69" s="12">
        <f>단가대비표!O177</f>
        <v>7140</v>
      </c>
      <c r="F69" s="13">
        <f t="shared" si="15"/>
        <v>2199.1</v>
      </c>
      <c r="G69" s="12">
        <f>단가대비표!P177</f>
        <v>0</v>
      </c>
      <c r="H69" s="13">
        <f t="shared" si="16"/>
        <v>0</v>
      </c>
      <c r="I69" s="12">
        <f>단가대비표!V177</f>
        <v>0</v>
      </c>
      <c r="J69" s="13">
        <f t="shared" si="17"/>
        <v>0</v>
      </c>
      <c r="K69" s="12">
        <f t="shared" si="18"/>
        <v>7140</v>
      </c>
      <c r="L69" s="13">
        <f t="shared" si="19"/>
        <v>2199.1</v>
      </c>
      <c r="M69" s="8" t="s">
        <v>692</v>
      </c>
      <c r="N69" s="2" t="s">
        <v>52</v>
      </c>
      <c r="O69" s="2" t="s">
        <v>814</v>
      </c>
      <c r="P69" s="2" t="s">
        <v>61</v>
      </c>
      <c r="Q69" s="2" t="s">
        <v>61</v>
      </c>
      <c r="R69" s="2" t="s">
        <v>60</v>
      </c>
      <c r="S69" s="3"/>
      <c r="T69" s="3"/>
      <c r="U69" s="3"/>
      <c r="V69" s="3">
        <v>1</v>
      </c>
      <c r="W69" s="3">
        <v>2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2" t="s">
        <v>52</v>
      </c>
      <c r="AW69" s="2" t="s">
        <v>848</v>
      </c>
      <c r="AX69" s="2" t="s">
        <v>52</v>
      </c>
      <c r="AY69" s="2" t="s">
        <v>695</v>
      </c>
    </row>
    <row r="70" spans="1:51" ht="30" customHeight="1" x14ac:dyDescent="0.3">
      <c r="A70" s="8" t="s">
        <v>782</v>
      </c>
      <c r="B70" s="8" t="s">
        <v>816</v>
      </c>
      <c r="C70" s="8" t="s">
        <v>406</v>
      </c>
      <c r="D70" s="9">
        <v>1.7999999999999999E-2</v>
      </c>
      <c r="E70" s="12">
        <f>단가대비표!O178</f>
        <v>57057</v>
      </c>
      <c r="F70" s="13">
        <f t="shared" si="15"/>
        <v>1027</v>
      </c>
      <c r="G70" s="12">
        <f>단가대비표!P178</f>
        <v>0</v>
      </c>
      <c r="H70" s="13">
        <f t="shared" si="16"/>
        <v>0</v>
      </c>
      <c r="I70" s="12">
        <f>단가대비표!V178</f>
        <v>0</v>
      </c>
      <c r="J70" s="13">
        <f t="shared" si="17"/>
        <v>0</v>
      </c>
      <c r="K70" s="12">
        <f t="shared" si="18"/>
        <v>57057</v>
      </c>
      <c r="L70" s="13">
        <f t="shared" si="19"/>
        <v>1027</v>
      </c>
      <c r="M70" s="8" t="s">
        <v>692</v>
      </c>
      <c r="N70" s="2" t="s">
        <v>52</v>
      </c>
      <c r="O70" s="2" t="s">
        <v>817</v>
      </c>
      <c r="P70" s="2" t="s">
        <v>61</v>
      </c>
      <c r="Q70" s="2" t="s">
        <v>61</v>
      </c>
      <c r="R70" s="2" t="s">
        <v>60</v>
      </c>
      <c r="S70" s="3"/>
      <c r="T70" s="3"/>
      <c r="U70" s="3"/>
      <c r="V70" s="3">
        <v>1</v>
      </c>
      <c r="W70" s="3">
        <v>2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2" t="s">
        <v>52</v>
      </c>
      <c r="AW70" s="2" t="s">
        <v>849</v>
      </c>
      <c r="AX70" s="2" t="s">
        <v>52</v>
      </c>
      <c r="AY70" s="2" t="s">
        <v>695</v>
      </c>
    </row>
    <row r="71" spans="1:51" ht="30" customHeight="1" x14ac:dyDescent="0.3">
      <c r="A71" s="8" t="s">
        <v>782</v>
      </c>
      <c r="B71" s="8" t="s">
        <v>819</v>
      </c>
      <c r="C71" s="8" t="s">
        <v>406</v>
      </c>
      <c r="D71" s="9">
        <v>0.38</v>
      </c>
      <c r="E71" s="12">
        <f>단가대비표!O179</f>
        <v>1520</v>
      </c>
      <c r="F71" s="13">
        <f t="shared" si="15"/>
        <v>577.6</v>
      </c>
      <c r="G71" s="12">
        <f>단가대비표!P179</f>
        <v>0</v>
      </c>
      <c r="H71" s="13">
        <f t="shared" si="16"/>
        <v>0</v>
      </c>
      <c r="I71" s="12">
        <f>단가대비표!V179</f>
        <v>0</v>
      </c>
      <c r="J71" s="13">
        <f t="shared" si="17"/>
        <v>0</v>
      </c>
      <c r="K71" s="12">
        <f t="shared" si="18"/>
        <v>1520</v>
      </c>
      <c r="L71" s="13">
        <f t="shared" si="19"/>
        <v>577.6</v>
      </c>
      <c r="M71" s="8" t="s">
        <v>692</v>
      </c>
      <c r="N71" s="2" t="s">
        <v>52</v>
      </c>
      <c r="O71" s="2" t="s">
        <v>820</v>
      </c>
      <c r="P71" s="2" t="s">
        <v>61</v>
      </c>
      <c r="Q71" s="2" t="s">
        <v>61</v>
      </c>
      <c r="R71" s="2" t="s">
        <v>60</v>
      </c>
      <c r="S71" s="3"/>
      <c r="T71" s="3"/>
      <c r="U71" s="3"/>
      <c r="V71" s="3">
        <v>1</v>
      </c>
      <c r="W71" s="3">
        <v>2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2" t="s">
        <v>52</v>
      </c>
      <c r="AW71" s="2" t="s">
        <v>850</v>
      </c>
      <c r="AX71" s="2" t="s">
        <v>52</v>
      </c>
      <c r="AY71" s="2" t="s">
        <v>695</v>
      </c>
    </row>
    <row r="72" spans="1:51" ht="30" customHeight="1" x14ac:dyDescent="0.3">
      <c r="A72" s="8" t="s">
        <v>782</v>
      </c>
      <c r="B72" s="8" t="s">
        <v>822</v>
      </c>
      <c r="C72" s="8" t="s">
        <v>218</v>
      </c>
      <c r="D72" s="9">
        <v>0.17299999999999999</v>
      </c>
      <c r="E72" s="12">
        <f>단가대비표!O180</f>
        <v>11049</v>
      </c>
      <c r="F72" s="13">
        <f t="shared" si="15"/>
        <v>1911.4</v>
      </c>
      <c r="G72" s="12">
        <f>단가대비표!P180</f>
        <v>0</v>
      </c>
      <c r="H72" s="13">
        <f t="shared" si="16"/>
        <v>0</v>
      </c>
      <c r="I72" s="12">
        <f>단가대비표!V180</f>
        <v>0</v>
      </c>
      <c r="J72" s="13">
        <f t="shared" si="17"/>
        <v>0</v>
      </c>
      <c r="K72" s="12">
        <f t="shared" si="18"/>
        <v>11049</v>
      </c>
      <c r="L72" s="13">
        <f t="shared" si="19"/>
        <v>1911.4</v>
      </c>
      <c r="M72" s="8" t="s">
        <v>692</v>
      </c>
      <c r="N72" s="2" t="s">
        <v>52</v>
      </c>
      <c r="O72" s="2" t="s">
        <v>823</v>
      </c>
      <c r="P72" s="2" t="s">
        <v>61</v>
      </c>
      <c r="Q72" s="2" t="s">
        <v>61</v>
      </c>
      <c r="R72" s="2" t="s">
        <v>60</v>
      </c>
      <c r="S72" s="3"/>
      <c r="T72" s="3"/>
      <c r="U72" s="3"/>
      <c r="V72" s="3">
        <v>1</v>
      </c>
      <c r="W72" s="3">
        <v>2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2" t="s">
        <v>52</v>
      </c>
      <c r="AW72" s="2" t="s">
        <v>851</v>
      </c>
      <c r="AX72" s="2" t="s">
        <v>52</v>
      </c>
      <c r="AY72" s="2" t="s">
        <v>695</v>
      </c>
    </row>
    <row r="73" spans="1:51" ht="30" customHeight="1" x14ac:dyDescent="0.3">
      <c r="A73" s="8" t="s">
        <v>782</v>
      </c>
      <c r="B73" s="8" t="s">
        <v>825</v>
      </c>
      <c r="C73" s="8" t="s">
        <v>58</v>
      </c>
      <c r="D73" s="9">
        <v>0.38300000000000001</v>
      </c>
      <c r="E73" s="12">
        <f>단가대비표!O181</f>
        <v>1270</v>
      </c>
      <c r="F73" s="13">
        <f t="shared" si="15"/>
        <v>486.4</v>
      </c>
      <c r="G73" s="12">
        <f>단가대비표!P181</f>
        <v>0</v>
      </c>
      <c r="H73" s="13">
        <f t="shared" si="16"/>
        <v>0</v>
      </c>
      <c r="I73" s="12">
        <f>단가대비표!V181</f>
        <v>0</v>
      </c>
      <c r="J73" s="13">
        <f t="shared" si="17"/>
        <v>0</v>
      </c>
      <c r="K73" s="12">
        <f t="shared" si="18"/>
        <v>1270</v>
      </c>
      <c r="L73" s="13">
        <f t="shared" si="19"/>
        <v>486.4</v>
      </c>
      <c r="M73" s="8" t="s">
        <v>692</v>
      </c>
      <c r="N73" s="2" t="s">
        <v>52</v>
      </c>
      <c r="O73" s="2" t="s">
        <v>826</v>
      </c>
      <c r="P73" s="2" t="s">
        <v>61</v>
      </c>
      <c r="Q73" s="2" t="s">
        <v>61</v>
      </c>
      <c r="R73" s="2" t="s">
        <v>60</v>
      </c>
      <c r="S73" s="3"/>
      <c r="T73" s="3"/>
      <c r="U73" s="3"/>
      <c r="V73" s="3">
        <v>1</v>
      </c>
      <c r="W73" s="3">
        <v>2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2" t="s">
        <v>52</v>
      </c>
      <c r="AW73" s="2" t="s">
        <v>852</v>
      </c>
      <c r="AX73" s="2" t="s">
        <v>52</v>
      </c>
      <c r="AY73" s="2" t="s">
        <v>695</v>
      </c>
    </row>
    <row r="74" spans="1:51" ht="30" customHeight="1" x14ac:dyDescent="0.3">
      <c r="A74" s="8" t="s">
        <v>828</v>
      </c>
      <c r="B74" s="8" t="s">
        <v>829</v>
      </c>
      <c r="C74" s="8" t="s">
        <v>724</v>
      </c>
      <c r="D74" s="9">
        <v>1</v>
      </c>
      <c r="E74" s="12">
        <f>TRUNC(SUMIF(V59:V76, RIGHTB(O74, 1), F59:F76)*U74, 2)</f>
        <v>1997.17</v>
      </c>
      <c r="F74" s="13">
        <f t="shared" si="15"/>
        <v>1997.1</v>
      </c>
      <c r="G74" s="12">
        <v>0</v>
      </c>
      <c r="H74" s="13">
        <f t="shared" si="16"/>
        <v>0</v>
      </c>
      <c r="I74" s="12">
        <v>0</v>
      </c>
      <c r="J74" s="13">
        <f t="shared" si="17"/>
        <v>0</v>
      </c>
      <c r="K74" s="12">
        <f t="shared" si="18"/>
        <v>1997.1</v>
      </c>
      <c r="L74" s="13">
        <f t="shared" si="19"/>
        <v>1997.1</v>
      </c>
      <c r="M74" s="8" t="s">
        <v>692</v>
      </c>
      <c r="N74" s="2" t="s">
        <v>52</v>
      </c>
      <c r="O74" s="2" t="s">
        <v>725</v>
      </c>
      <c r="P74" s="2" t="s">
        <v>61</v>
      </c>
      <c r="Q74" s="2" t="s">
        <v>61</v>
      </c>
      <c r="R74" s="2" t="s">
        <v>61</v>
      </c>
      <c r="S74" s="3">
        <v>0</v>
      </c>
      <c r="T74" s="3">
        <v>0</v>
      </c>
      <c r="U74" s="3">
        <v>0.126</v>
      </c>
      <c r="V74" s="3"/>
      <c r="W74" s="3">
        <v>2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2" t="s">
        <v>52</v>
      </c>
      <c r="AW74" s="2" t="s">
        <v>853</v>
      </c>
      <c r="AX74" s="2" t="s">
        <v>52</v>
      </c>
      <c r="AY74" s="2" t="s">
        <v>695</v>
      </c>
    </row>
    <row r="75" spans="1:51" ht="30" customHeight="1" x14ac:dyDescent="0.3">
      <c r="A75" s="8" t="s">
        <v>831</v>
      </c>
      <c r="B75" s="8" t="s">
        <v>832</v>
      </c>
      <c r="C75" s="8" t="s">
        <v>69</v>
      </c>
      <c r="D75" s="9">
        <v>1</v>
      </c>
      <c r="E75" s="12">
        <f>일위대가목록!E135</f>
        <v>0</v>
      </c>
      <c r="F75" s="13">
        <f t="shared" si="15"/>
        <v>0</v>
      </c>
      <c r="G75" s="12">
        <f>일위대가목록!F135</f>
        <v>0</v>
      </c>
      <c r="H75" s="13">
        <f t="shared" si="16"/>
        <v>0</v>
      </c>
      <c r="I75" s="12">
        <f>일위대가목록!G135</f>
        <v>83688</v>
      </c>
      <c r="J75" s="13">
        <f t="shared" si="17"/>
        <v>83688</v>
      </c>
      <c r="K75" s="12">
        <f t="shared" si="18"/>
        <v>83688</v>
      </c>
      <c r="L75" s="13">
        <f t="shared" si="19"/>
        <v>83688</v>
      </c>
      <c r="M75" s="8" t="s">
        <v>692</v>
      </c>
      <c r="N75" s="2" t="s">
        <v>52</v>
      </c>
      <c r="O75" s="2" t="s">
        <v>833</v>
      </c>
      <c r="P75" s="2" t="s">
        <v>60</v>
      </c>
      <c r="Q75" s="2" t="s">
        <v>61</v>
      </c>
      <c r="R75" s="2" t="s">
        <v>61</v>
      </c>
      <c r="S75" s="3"/>
      <c r="T75" s="3"/>
      <c r="U75" s="3"/>
      <c r="V75" s="3"/>
      <c r="W75" s="3">
        <v>2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2" t="s">
        <v>52</v>
      </c>
      <c r="AW75" s="2" t="s">
        <v>854</v>
      </c>
      <c r="AX75" s="2" t="s">
        <v>52</v>
      </c>
      <c r="AY75" s="2" t="s">
        <v>695</v>
      </c>
    </row>
    <row r="76" spans="1:51" ht="30" customHeight="1" x14ac:dyDescent="0.3">
      <c r="A76" s="8" t="s">
        <v>736</v>
      </c>
      <c r="B76" s="8" t="s">
        <v>737</v>
      </c>
      <c r="C76" s="8" t="s">
        <v>724</v>
      </c>
      <c r="D76" s="9">
        <v>1</v>
      </c>
      <c r="E76" s="12">
        <v>0</v>
      </c>
      <c r="F76" s="13">
        <f t="shared" si="15"/>
        <v>0</v>
      </c>
      <c r="G76" s="12">
        <v>0</v>
      </c>
      <c r="H76" s="13">
        <f t="shared" si="16"/>
        <v>0</v>
      </c>
      <c r="I76" s="12">
        <f>TRUNC(SUMIF(W59:W76, RIGHTB(O76, 1), L59:L76)*U76, 2)</f>
        <v>101535.7</v>
      </c>
      <c r="J76" s="13">
        <f t="shared" si="17"/>
        <v>101535.7</v>
      </c>
      <c r="K76" s="12">
        <f t="shared" si="18"/>
        <v>101535.7</v>
      </c>
      <c r="L76" s="13">
        <f t="shared" si="19"/>
        <v>101535.7</v>
      </c>
      <c r="M76" s="8" t="s">
        <v>52</v>
      </c>
      <c r="N76" s="2" t="s">
        <v>73</v>
      </c>
      <c r="O76" s="2" t="s">
        <v>734</v>
      </c>
      <c r="P76" s="2" t="s">
        <v>61</v>
      </c>
      <c r="Q76" s="2" t="s">
        <v>61</v>
      </c>
      <c r="R76" s="2" t="s">
        <v>61</v>
      </c>
      <c r="S76" s="3">
        <v>3</v>
      </c>
      <c r="T76" s="3">
        <v>2</v>
      </c>
      <c r="U76" s="3">
        <v>1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2" t="s">
        <v>52</v>
      </c>
      <c r="AW76" s="2" t="s">
        <v>855</v>
      </c>
      <c r="AX76" s="2" t="s">
        <v>52</v>
      </c>
      <c r="AY76" s="2" t="s">
        <v>52</v>
      </c>
    </row>
    <row r="77" spans="1:51" ht="30" customHeight="1" x14ac:dyDescent="0.3">
      <c r="A77" s="8" t="s">
        <v>739</v>
      </c>
      <c r="B77" s="8" t="s">
        <v>52</v>
      </c>
      <c r="C77" s="8" t="s">
        <v>52</v>
      </c>
      <c r="D77" s="9"/>
      <c r="E77" s="12"/>
      <c r="F77" s="13">
        <f>TRUNC(SUMIF(N59:N76, N58, F59:F76),0)</f>
        <v>0</v>
      </c>
      <c r="G77" s="12"/>
      <c r="H77" s="13">
        <f>TRUNC(SUMIF(N59:N76, N58, H59:H76),0)</f>
        <v>0</v>
      </c>
      <c r="I77" s="12"/>
      <c r="J77" s="13">
        <f>TRUNC(SUMIF(N59:N76, N58, J59:J76),0)</f>
        <v>101535</v>
      </c>
      <c r="K77" s="12"/>
      <c r="L77" s="13">
        <f>F77+H77+J77</f>
        <v>101535</v>
      </c>
      <c r="M77" s="8" t="s">
        <v>52</v>
      </c>
      <c r="N77" s="2" t="s">
        <v>79</v>
      </c>
      <c r="O77" s="2" t="s">
        <v>79</v>
      </c>
      <c r="P77" s="2" t="s">
        <v>52</v>
      </c>
      <c r="Q77" s="2" t="s">
        <v>52</v>
      </c>
      <c r="R77" s="2" t="s">
        <v>52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2" t="s">
        <v>52</v>
      </c>
      <c r="AW77" s="2" t="s">
        <v>52</v>
      </c>
      <c r="AX77" s="2" t="s">
        <v>52</v>
      </c>
      <c r="AY77" s="2" t="s">
        <v>52</v>
      </c>
    </row>
    <row r="78" spans="1:51" ht="30" customHeight="1" x14ac:dyDescent="0.3">
      <c r="A78" s="9"/>
      <c r="B78" s="9"/>
      <c r="C78" s="9"/>
      <c r="D78" s="9"/>
      <c r="E78" s="12"/>
      <c r="F78" s="13"/>
      <c r="G78" s="12"/>
      <c r="H78" s="13"/>
      <c r="I78" s="12"/>
      <c r="J78" s="13"/>
      <c r="K78" s="12"/>
      <c r="L78" s="13"/>
      <c r="M78" s="9"/>
    </row>
    <row r="79" spans="1:51" ht="30" customHeight="1" x14ac:dyDescent="0.3">
      <c r="A79" s="425" t="s">
        <v>856</v>
      </c>
      <c r="B79" s="425"/>
      <c r="C79" s="425"/>
      <c r="D79" s="425"/>
      <c r="E79" s="426"/>
      <c r="F79" s="427"/>
      <c r="G79" s="426"/>
      <c r="H79" s="427"/>
      <c r="I79" s="426"/>
      <c r="J79" s="427"/>
      <c r="K79" s="426"/>
      <c r="L79" s="427"/>
      <c r="M79" s="425"/>
      <c r="N79" s="1" t="s">
        <v>76</v>
      </c>
    </row>
    <row r="80" spans="1:51" ht="30" customHeight="1" x14ac:dyDescent="0.3">
      <c r="A80" s="8" t="s">
        <v>782</v>
      </c>
      <c r="B80" s="8" t="s">
        <v>783</v>
      </c>
      <c r="C80" s="8" t="s">
        <v>58</v>
      </c>
      <c r="D80" s="9">
        <v>0.11</v>
      </c>
      <c r="E80" s="12">
        <f>단가대비표!O167</f>
        <v>3060</v>
      </c>
      <c r="F80" s="13">
        <f t="shared" ref="F80:F93" si="20">TRUNC(E80*D80,1)</f>
        <v>336.6</v>
      </c>
      <c r="G80" s="12">
        <f>단가대비표!P167</f>
        <v>0</v>
      </c>
      <c r="H80" s="13">
        <f t="shared" ref="H80:H93" si="21">TRUNC(G80*D80,1)</f>
        <v>0</v>
      </c>
      <c r="I80" s="12">
        <f>단가대비표!V167</f>
        <v>0</v>
      </c>
      <c r="J80" s="13">
        <f t="shared" ref="J80:J93" si="22">TRUNC(I80*D80,1)</f>
        <v>0</v>
      </c>
      <c r="K80" s="12">
        <f t="shared" ref="K80:K93" si="23">TRUNC(E80+G80+I80,1)</f>
        <v>3060</v>
      </c>
      <c r="L80" s="13">
        <f t="shared" ref="L80:L93" si="24">TRUNC(F80+H80+J80,1)</f>
        <v>336.6</v>
      </c>
      <c r="M80" s="8" t="s">
        <v>692</v>
      </c>
      <c r="N80" s="2" t="s">
        <v>52</v>
      </c>
      <c r="O80" s="2" t="s">
        <v>784</v>
      </c>
      <c r="P80" s="2" t="s">
        <v>61</v>
      </c>
      <c r="Q80" s="2" t="s">
        <v>61</v>
      </c>
      <c r="R80" s="2" t="s">
        <v>60</v>
      </c>
      <c r="S80" s="3"/>
      <c r="T80" s="3"/>
      <c r="U80" s="3"/>
      <c r="V80" s="3">
        <v>1</v>
      </c>
      <c r="W80" s="3">
        <v>2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2" t="s">
        <v>52</v>
      </c>
      <c r="AW80" s="2" t="s">
        <v>858</v>
      </c>
      <c r="AX80" s="2" t="s">
        <v>52</v>
      </c>
      <c r="AY80" s="2" t="s">
        <v>695</v>
      </c>
    </row>
    <row r="81" spans="1:51" ht="30" customHeight="1" x14ac:dyDescent="0.3">
      <c r="A81" s="8" t="s">
        <v>782</v>
      </c>
      <c r="B81" s="8" t="s">
        <v>786</v>
      </c>
      <c r="C81" s="8" t="s">
        <v>58</v>
      </c>
      <c r="D81" s="9">
        <v>0.11</v>
      </c>
      <c r="E81" s="12">
        <f>단가대비표!O168</f>
        <v>2783</v>
      </c>
      <c r="F81" s="13">
        <f t="shared" si="20"/>
        <v>306.10000000000002</v>
      </c>
      <c r="G81" s="12">
        <f>단가대비표!P168</f>
        <v>0</v>
      </c>
      <c r="H81" s="13">
        <f t="shared" si="21"/>
        <v>0</v>
      </c>
      <c r="I81" s="12">
        <f>단가대비표!V168</f>
        <v>0</v>
      </c>
      <c r="J81" s="13">
        <f t="shared" si="22"/>
        <v>0</v>
      </c>
      <c r="K81" s="12">
        <f t="shared" si="23"/>
        <v>2783</v>
      </c>
      <c r="L81" s="13">
        <f t="shared" si="24"/>
        <v>306.10000000000002</v>
      </c>
      <c r="M81" s="8" t="s">
        <v>692</v>
      </c>
      <c r="N81" s="2" t="s">
        <v>52</v>
      </c>
      <c r="O81" s="2" t="s">
        <v>787</v>
      </c>
      <c r="P81" s="2" t="s">
        <v>61</v>
      </c>
      <c r="Q81" s="2" t="s">
        <v>61</v>
      </c>
      <c r="R81" s="2" t="s">
        <v>60</v>
      </c>
      <c r="S81" s="3"/>
      <c r="T81" s="3"/>
      <c r="U81" s="3"/>
      <c r="V81" s="3">
        <v>1</v>
      </c>
      <c r="W81" s="3">
        <v>2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2" t="s">
        <v>52</v>
      </c>
      <c r="AW81" s="2" t="s">
        <v>859</v>
      </c>
      <c r="AX81" s="2" t="s">
        <v>52</v>
      </c>
      <c r="AY81" s="2" t="s">
        <v>695</v>
      </c>
    </row>
    <row r="82" spans="1:51" ht="30" customHeight="1" x14ac:dyDescent="0.3">
      <c r="A82" s="8" t="s">
        <v>782</v>
      </c>
      <c r="B82" s="8" t="s">
        <v>789</v>
      </c>
      <c r="C82" s="8" t="s">
        <v>218</v>
      </c>
      <c r="D82" s="9">
        <v>5.8000000000000003E-2</v>
      </c>
      <c r="E82" s="12">
        <f>단가대비표!O169</f>
        <v>39120</v>
      </c>
      <c r="F82" s="13">
        <f t="shared" si="20"/>
        <v>2268.9</v>
      </c>
      <c r="G82" s="12">
        <f>단가대비표!P169</f>
        <v>0</v>
      </c>
      <c r="H82" s="13">
        <f t="shared" si="21"/>
        <v>0</v>
      </c>
      <c r="I82" s="12">
        <f>단가대비표!V169</f>
        <v>0</v>
      </c>
      <c r="J82" s="13">
        <f t="shared" si="22"/>
        <v>0</v>
      </c>
      <c r="K82" s="12">
        <f t="shared" si="23"/>
        <v>39120</v>
      </c>
      <c r="L82" s="13">
        <f t="shared" si="24"/>
        <v>2268.9</v>
      </c>
      <c r="M82" s="8" t="s">
        <v>692</v>
      </c>
      <c r="N82" s="2" t="s">
        <v>52</v>
      </c>
      <c r="O82" s="2" t="s">
        <v>790</v>
      </c>
      <c r="P82" s="2" t="s">
        <v>61</v>
      </c>
      <c r="Q82" s="2" t="s">
        <v>61</v>
      </c>
      <c r="R82" s="2" t="s">
        <v>60</v>
      </c>
      <c r="S82" s="3"/>
      <c r="T82" s="3"/>
      <c r="U82" s="3"/>
      <c r="V82" s="3">
        <v>1</v>
      </c>
      <c r="W82" s="3">
        <v>2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2" t="s">
        <v>52</v>
      </c>
      <c r="AW82" s="2" t="s">
        <v>860</v>
      </c>
      <c r="AX82" s="2" t="s">
        <v>52</v>
      </c>
      <c r="AY82" s="2" t="s">
        <v>695</v>
      </c>
    </row>
    <row r="83" spans="1:51" ht="30" customHeight="1" x14ac:dyDescent="0.3">
      <c r="A83" s="8" t="s">
        <v>782</v>
      </c>
      <c r="B83" s="8" t="s">
        <v>792</v>
      </c>
      <c r="C83" s="8" t="s">
        <v>218</v>
      </c>
      <c r="D83" s="9">
        <v>0.02</v>
      </c>
      <c r="E83" s="12">
        <f>단가대비표!O170</f>
        <v>70361</v>
      </c>
      <c r="F83" s="13">
        <f t="shared" si="20"/>
        <v>1407.2</v>
      </c>
      <c r="G83" s="12">
        <f>단가대비표!P170</f>
        <v>0</v>
      </c>
      <c r="H83" s="13">
        <f t="shared" si="21"/>
        <v>0</v>
      </c>
      <c r="I83" s="12">
        <f>단가대비표!V170</f>
        <v>0</v>
      </c>
      <c r="J83" s="13">
        <f t="shared" si="22"/>
        <v>0</v>
      </c>
      <c r="K83" s="12">
        <f t="shared" si="23"/>
        <v>70361</v>
      </c>
      <c r="L83" s="13">
        <f t="shared" si="24"/>
        <v>1407.2</v>
      </c>
      <c r="M83" s="8" t="s">
        <v>692</v>
      </c>
      <c r="N83" s="2" t="s">
        <v>52</v>
      </c>
      <c r="O83" s="2" t="s">
        <v>793</v>
      </c>
      <c r="P83" s="2" t="s">
        <v>61</v>
      </c>
      <c r="Q83" s="2" t="s">
        <v>61</v>
      </c>
      <c r="R83" s="2" t="s">
        <v>60</v>
      </c>
      <c r="S83" s="3"/>
      <c r="T83" s="3"/>
      <c r="U83" s="3"/>
      <c r="V83" s="3">
        <v>1</v>
      </c>
      <c r="W83" s="3">
        <v>2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2" t="s">
        <v>52</v>
      </c>
      <c r="AW83" s="2" t="s">
        <v>861</v>
      </c>
      <c r="AX83" s="2" t="s">
        <v>52</v>
      </c>
      <c r="AY83" s="2" t="s">
        <v>695</v>
      </c>
    </row>
    <row r="84" spans="1:51" ht="30" customHeight="1" x14ac:dyDescent="0.3">
      <c r="A84" s="8" t="s">
        <v>782</v>
      </c>
      <c r="B84" s="8" t="s">
        <v>795</v>
      </c>
      <c r="C84" s="8" t="s">
        <v>218</v>
      </c>
      <c r="D84" s="9">
        <v>0.01</v>
      </c>
      <c r="E84" s="12">
        <f>단가대비표!O171</f>
        <v>132000</v>
      </c>
      <c r="F84" s="13">
        <f t="shared" si="20"/>
        <v>1320</v>
      </c>
      <c r="G84" s="12">
        <f>단가대비표!P171</f>
        <v>0</v>
      </c>
      <c r="H84" s="13">
        <f t="shared" si="21"/>
        <v>0</v>
      </c>
      <c r="I84" s="12">
        <f>단가대비표!V171</f>
        <v>0</v>
      </c>
      <c r="J84" s="13">
        <f t="shared" si="22"/>
        <v>0</v>
      </c>
      <c r="K84" s="12">
        <f t="shared" si="23"/>
        <v>132000</v>
      </c>
      <c r="L84" s="13">
        <f t="shared" si="24"/>
        <v>1320</v>
      </c>
      <c r="M84" s="8" t="s">
        <v>692</v>
      </c>
      <c r="N84" s="2" t="s">
        <v>52</v>
      </c>
      <c r="O84" s="2" t="s">
        <v>796</v>
      </c>
      <c r="P84" s="2" t="s">
        <v>61</v>
      </c>
      <c r="Q84" s="2" t="s">
        <v>61</v>
      </c>
      <c r="R84" s="2" t="s">
        <v>60</v>
      </c>
      <c r="S84" s="3"/>
      <c r="T84" s="3"/>
      <c r="U84" s="3"/>
      <c r="V84" s="3">
        <v>1</v>
      </c>
      <c r="W84" s="3">
        <v>2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2" t="s">
        <v>52</v>
      </c>
      <c r="AW84" s="2" t="s">
        <v>862</v>
      </c>
      <c r="AX84" s="2" t="s">
        <v>52</v>
      </c>
      <c r="AY84" s="2" t="s">
        <v>695</v>
      </c>
    </row>
    <row r="85" spans="1:51" ht="30" customHeight="1" x14ac:dyDescent="0.3">
      <c r="A85" s="8" t="s">
        <v>782</v>
      </c>
      <c r="B85" s="8" t="s">
        <v>804</v>
      </c>
      <c r="C85" s="8" t="s">
        <v>488</v>
      </c>
      <c r="D85" s="9">
        <v>7.8E-2</v>
      </c>
      <c r="E85" s="12">
        <f>단가대비표!O174</f>
        <v>6260</v>
      </c>
      <c r="F85" s="13">
        <f t="shared" si="20"/>
        <v>488.2</v>
      </c>
      <c r="G85" s="12">
        <f>단가대비표!P174</f>
        <v>0</v>
      </c>
      <c r="H85" s="13">
        <f t="shared" si="21"/>
        <v>0</v>
      </c>
      <c r="I85" s="12">
        <f>단가대비표!V174</f>
        <v>0</v>
      </c>
      <c r="J85" s="13">
        <f t="shared" si="22"/>
        <v>0</v>
      </c>
      <c r="K85" s="12">
        <f t="shared" si="23"/>
        <v>6260</v>
      </c>
      <c r="L85" s="13">
        <f t="shared" si="24"/>
        <v>488.2</v>
      </c>
      <c r="M85" s="8" t="s">
        <v>692</v>
      </c>
      <c r="N85" s="2" t="s">
        <v>52</v>
      </c>
      <c r="O85" s="2" t="s">
        <v>805</v>
      </c>
      <c r="P85" s="2" t="s">
        <v>61</v>
      </c>
      <c r="Q85" s="2" t="s">
        <v>61</v>
      </c>
      <c r="R85" s="2" t="s">
        <v>60</v>
      </c>
      <c r="S85" s="3"/>
      <c r="T85" s="3"/>
      <c r="U85" s="3"/>
      <c r="V85" s="3">
        <v>1</v>
      </c>
      <c r="W85" s="3">
        <v>2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2" t="s">
        <v>52</v>
      </c>
      <c r="AW85" s="2" t="s">
        <v>863</v>
      </c>
      <c r="AX85" s="2" t="s">
        <v>52</v>
      </c>
      <c r="AY85" s="2" t="s">
        <v>695</v>
      </c>
    </row>
    <row r="86" spans="1:51" ht="30" customHeight="1" x14ac:dyDescent="0.3">
      <c r="A86" s="8" t="s">
        <v>782</v>
      </c>
      <c r="B86" s="8" t="s">
        <v>807</v>
      </c>
      <c r="C86" s="8" t="s">
        <v>218</v>
      </c>
      <c r="D86" s="9">
        <v>0.01</v>
      </c>
      <c r="E86" s="12">
        <f>단가대비표!O175</f>
        <v>22440</v>
      </c>
      <c r="F86" s="13">
        <f t="shared" si="20"/>
        <v>224.4</v>
      </c>
      <c r="G86" s="12">
        <f>단가대비표!P175</f>
        <v>0</v>
      </c>
      <c r="H86" s="13">
        <f t="shared" si="21"/>
        <v>0</v>
      </c>
      <c r="I86" s="12">
        <f>단가대비표!V175</f>
        <v>0</v>
      </c>
      <c r="J86" s="13">
        <f t="shared" si="22"/>
        <v>0</v>
      </c>
      <c r="K86" s="12">
        <f t="shared" si="23"/>
        <v>22440</v>
      </c>
      <c r="L86" s="13">
        <f t="shared" si="24"/>
        <v>224.4</v>
      </c>
      <c r="M86" s="8" t="s">
        <v>692</v>
      </c>
      <c r="N86" s="2" t="s">
        <v>52</v>
      </c>
      <c r="O86" s="2" t="s">
        <v>808</v>
      </c>
      <c r="P86" s="2" t="s">
        <v>61</v>
      </c>
      <c r="Q86" s="2" t="s">
        <v>61</v>
      </c>
      <c r="R86" s="2" t="s">
        <v>60</v>
      </c>
      <c r="S86" s="3"/>
      <c r="T86" s="3"/>
      <c r="U86" s="3"/>
      <c r="V86" s="3">
        <v>1</v>
      </c>
      <c r="W86" s="3">
        <v>2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2" t="s">
        <v>52</v>
      </c>
      <c r="AW86" s="2" t="s">
        <v>864</v>
      </c>
      <c r="AX86" s="2" t="s">
        <v>52</v>
      </c>
      <c r="AY86" s="2" t="s">
        <v>695</v>
      </c>
    </row>
    <row r="87" spans="1:51" ht="30" customHeight="1" x14ac:dyDescent="0.3">
      <c r="A87" s="8" t="s">
        <v>782</v>
      </c>
      <c r="B87" s="8" t="s">
        <v>810</v>
      </c>
      <c r="C87" s="8" t="s">
        <v>218</v>
      </c>
      <c r="D87" s="9">
        <v>5.0000000000000001E-3</v>
      </c>
      <c r="E87" s="12">
        <f>단가대비표!O176</f>
        <v>8830</v>
      </c>
      <c r="F87" s="13">
        <f t="shared" si="20"/>
        <v>44.1</v>
      </c>
      <c r="G87" s="12">
        <f>단가대비표!P176</f>
        <v>0</v>
      </c>
      <c r="H87" s="13">
        <f t="shared" si="21"/>
        <v>0</v>
      </c>
      <c r="I87" s="12">
        <f>단가대비표!V176</f>
        <v>0</v>
      </c>
      <c r="J87" s="13">
        <f t="shared" si="22"/>
        <v>0</v>
      </c>
      <c r="K87" s="12">
        <f t="shared" si="23"/>
        <v>8830</v>
      </c>
      <c r="L87" s="13">
        <f t="shared" si="24"/>
        <v>44.1</v>
      </c>
      <c r="M87" s="8" t="s">
        <v>692</v>
      </c>
      <c r="N87" s="2" t="s">
        <v>52</v>
      </c>
      <c r="O87" s="2" t="s">
        <v>811</v>
      </c>
      <c r="P87" s="2" t="s">
        <v>61</v>
      </c>
      <c r="Q87" s="2" t="s">
        <v>61</v>
      </c>
      <c r="R87" s="2" t="s">
        <v>60</v>
      </c>
      <c r="S87" s="3"/>
      <c r="T87" s="3"/>
      <c r="U87" s="3"/>
      <c r="V87" s="3">
        <v>1</v>
      </c>
      <c r="W87" s="3">
        <v>2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2" t="s">
        <v>52</v>
      </c>
      <c r="AW87" s="2" t="s">
        <v>865</v>
      </c>
      <c r="AX87" s="2" t="s">
        <v>52</v>
      </c>
      <c r="AY87" s="2" t="s">
        <v>695</v>
      </c>
    </row>
    <row r="88" spans="1:51" ht="30" customHeight="1" x14ac:dyDescent="0.3">
      <c r="A88" s="8" t="s">
        <v>782</v>
      </c>
      <c r="B88" s="8" t="s">
        <v>813</v>
      </c>
      <c r="C88" s="8" t="s">
        <v>69</v>
      </c>
      <c r="D88" s="9">
        <v>0.308</v>
      </c>
      <c r="E88" s="12">
        <f>단가대비표!O177</f>
        <v>7140</v>
      </c>
      <c r="F88" s="13">
        <f t="shared" si="20"/>
        <v>2199.1</v>
      </c>
      <c r="G88" s="12">
        <f>단가대비표!P177</f>
        <v>0</v>
      </c>
      <c r="H88" s="13">
        <f t="shared" si="21"/>
        <v>0</v>
      </c>
      <c r="I88" s="12">
        <f>단가대비표!V177</f>
        <v>0</v>
      </c>
      <c r="J88" s="13">
        <f t="shared" si="22"/>
        <v>0</v>
      </c>
      <c r="K88" s="12">
        <f t="shared" si="23"/>
        <v>7140</v>
      </c>
      <c r="L88" s="13">
        <f t="shared" si="24"/>
        <v>2199.1</v>
      </c>
      <c r="M88" s="8" t="s">
        <v>692</v>
      </c>
      <c r="N88" s="2" t="s">
        <v>52</v>
      </c>
      <c r="O88" s="2" t="s">
        <v>814</v>
      </c>
      <c r="P88" s="2" t="s">
        <v>61</v>
      </c>
      <c r="Q88" s="2" t="s">
        <v>61</v>
      </c>
      <c r="R88" s="2" t="s">
        <v>60</v>
      </c>
      <c r="S88" s="3"/>
      <c r="T88" s="3"/>
      <c r="U88" s="3"/>
      <c r="V88" s="3">
        <v>1</v>
      </c>
      <c r="W88" s="3">
        <v>2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2" t="s">
        <v>52</v>
      </c>
      <c r="AW88" s="2" t="s">
        <v>866</v>
      </c>
      <c r="AX88" s="2" t="s">
        <v>52</v>
      </c>
      <c r="AY88" s="2" t="s">
        <v>695</v>
      </c>
    </row>
    <row r="89" spans="1:51" ht="30" customHeight="1" x14ac:dyDescent="0.3">
      <c r="A89" s="8" t="s">
        <v>782</v>
      </c>
      <c r="B89" s="8" t="s">
        <v>816</v>
      </c>
      <c r="C89" s="8" t="s">
        <v>406</v>
      </c>
      <c r="D89" s="9">
        <v>1.7999999999999999E-2</v>
      </c>
      <c r="E89" s="12">
        <f>단가대비표!O178</f>
        <v>57057</v>
      </c>
      <c r="F89" s="13">
        <f t="shared" si="20"/>
        <v>1027</v>
      </c>
      <c r="G89" s="12">
        <f>단가대비표!P178</f>
        <v>0</v>
      </c>
      <c r="H89" s="13">
        <f t="shared" si="21"/>
        <v>0</v>
      </c>
      <c r="I89" s="12">
        <f>단가대비표!V178</f>
        <v>0</v>
      </c>
      <c r="J89" s="13">
        <f t="shared" si="22"/>
        <v>0</v>
      </c>
      <c r="K89" s="12">
        <f t="shared" si="23"/>
        <v>57057</v>
      </c>
      <c r="L89" s="13">
        <f t="shared" si="24"/>
        <v>1027</v>
      </c>
      <c r="M89" s="8" t="s">
        <v>692</v>
      </c>
      <c r="N89" s="2" t="s">
        <v>52</v>
      </c>
      <c r="O89" s="2" t="s">
        <v>817</v>
      </c>
      <c r="P89" s="2" t="s">
        <v>61</v>
      </c>
      <c r="Q89" s="2" t="s">
        <v>61</v>
      </c>
      <c r="R89" s="2" t="s">
        <v>60</v>
      </c>
      <c r="S89" s="3"/>
      <c r="T89" s="3"/>
      <c r="U89" s="3"/>
      <c r="V89" s="3">
        <v>1</v>
      </c>
      <c r="W89" s="3">
        <v>2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2" t="s">
        <v>52</v>
      </c>
      <c r="AW89" s="2" t="s">
        <v>867</v>
      </c>
      <c r="AX89" s="2" t="s">
        <v>52</v>
      </c>
      <c r="AY89" s="2" t="s">
        <v>695</v>
      </c>
    </row>
    <row r="90" spans="1:51" ht="30" customHeight="1" x14ac:dyDescent="0.3">
      <c r="A90" s="8" t="s">
        <v>782</v>
      </c>
      <c r="B90" s="8" t="s">
        <v>819</v>
      </c>
      <c r="C90" s="8" t="s">
        <v>406</v>
      </c>
      <c r="D90" s="9">
        <v>0.38</v>
      </c>
      <c r="E90" s="12">
        <f>단가대비표!O179</f>
        <v>1520</v>
      </c>
      <c r="F90" s="13">
        <f t="shared" si="20"/>
        <v>577.6</v>
      </c>
      <c r="G90" s="12">
        <f>단가대비표!P179</f>
        <v>0</v>
      </c>
      <c r="H90" s="13">
        <f t="shared" si="21"/>
        <v>0</v>
      </c>
      <c r="I90" s="12">
        <f>단가대비표!V179</f>
        <v>0</v>
      </c>
      <c r="J90" s="13">
        <f t="shared" si="22"/>
        <v>0</v>
      </c>
      <c r="K90" s="12">
        <f t="shared" si="23"/>
        <v>1520</v>
      </c>
      <c r="L90" s="13">
        <f t="shared" si="24"/>
        <v>577.6</v>
      </c>
      <c r="M90" s="8" t="s">
        <v>692</v>
      </c>
      <c r="N90" s="2" t="s">
        <v>52</v>
      </c>
      <c r="O90" s="2" t="s">
        <v>820</v>
      </c>
      <c r="P90" s="2" t="s">
        <v>61</v>
      </c>
      <c r="Q90" s="2" t="s">
        <v>61</v>
      </c>
      <c r="R90" s="2" t="s">
        <v>60</v>
      </c>
      <c r="S90" s="3"/>
      <c r="T90" s="3"/>
      <c r="U90" s="3"/>
      <c r="V90" s="3">
        <v>1</v>
      </c>
      <c r="W90" s="3">
        <v>2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2" t="s">
        <v>52</v>
      </c>
      <c r="AW90" s="2" t="s">
        <v>868</v>
      </c>
      <c r="AX90" s="2" t="s">
        <v>52</v>
      </c>
      <c r="AY90" s="2" t="s">
        <v>695</v>
      </c>
    </row>
    <row r="91" spans="1:51" ht="30" customHeight="1" x14ac:dyDescent="0.3">
      <c r="A91" s="8" t="s">
        <v>828</v>
      </c>
      <c r="B91" s="8" t="s">
        <v>869</v>
      </c>
      <c r="C91" s="8" t="s">
        <v>724</v>
      </c>
      <c r="D91" s="9">
        <v>1</v>
      </c>
      <c r="E91" s="12">
        <f>TRUNC(SUMIF(V80:V93, RIGHTB(O91, 1), F80:F93)*U91, 2)</f>
        <v>1458.48</v>
      </c>
      <c r="F91" s="13">
        <f t="shared" si="20"/>
        <v>1458.4</v>
      </c>
      <c r="G91" s="12">
        <v>0</v>
      </c>
      <c r="H91" s="13">
        <f t="shared" si="21"/>
        <v>0</v>
      </c>
      <c r="I91" s="12">
        <v>0</v>
      </c>
      <c r="J91" s="13">
        <f t="shared" si="22"/>
        <v>0</v>
      </c>
      <c r="K91" s="12">
        <f t="shared" si="23"/>
        <v>1458.4</v>
      </c>
      <c r="L91" s="13">
        <f t="shared" si="24"/>
        <v>1458.4</v>
      </c>
      <c r="M91" s="8" t="s">
        <v>692</v>
      </c>
      <c r="N91" s="2" t="s">
        <v>52</v>
      </c>
      <c r="O91" s="2" t="s">
        <v>725</v>
      </c>
      <c r="P91" s="2" t="s">
        <v>61</v>
      </c>
      <c r="Q91" s="2" t="s">
        <v>61</v>
      </c>
      <c r="R91" s="2" t="s">
        <v>61</v>
      </c>
      <c r="S91" s="3">
        <v>0</v>
      </c>
      <c r="T91" s="3">
        <v>0</v>
      </c>
      <c r="U91" s="3">
        <v>0.14299999999999999</v>
      </c>
      <c r="V91" s="3"/>
      <c r="W91" s="3">
        <v>2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2" t="s">
        <v>52</v>
      </c>
      <c r="AW91" s="2" t="s">
        <v>870</v>
      </c>
      <c r="AX91" s="2" t="s">
        <v>52</v>
      </c>
      <c r="AY91" s="2" t="s">
        <v>695</v>
      </c>
    </row>
    <row r="92" spans="1:51" ht="30" customHeight="1" x14ac:dyDescent="0.3">
      <c r="A92" s="8" t="s">
        <v>831</v>
      </c>
      <c r="B92" s="8" t="s">
        <v>871</v>
      </c>
      <c r="C92" s="8" t="s">
        <v>69</v>
      </c>
      <c r="D92" s="9">
        <v>1</v>
      </c>
      <c r="E92" s="12">
        <f>일위대가목록!E136</f>
        <v>0</v>
      </c>
      <c r="F92" s="13">
        <f t="shared" si="20"/>
        <v>0</v>
      </c>
      <c r="G92" s="12">
        <f>일위대가목록!F136</f>
        <v>0</v>
      </c>
      <c r="H92" s="13">
        <f t="shared" si="21"/>
        <v>0</v>
      </c>
      <c r="I92" s="12">
        <f>일위대가목록!G136</f>
        <v>65294</v>
      </c>
      <c r="J92" s="13">
        <f t="shared" si="22"/>
        <v>65294</v>
      </c>
      <c r="K92" s="12">
        <f t="shared" si="23"/>
        <v>65294</v>
      </c>
      <c r="L92" s="13">
        <f t="shared" si="24"/>
        <v>65294</v>
      </c>
      <c r="M92" s="8" t="s">
        <v>692</v>
      </c>
      <c r="N92" s="2" t="s">
        <v>52</v>
      </c>
      <c r="O92" s="2" t="s">
        <v>872</v>
      </c>
      <c r="P92" s="2" t="s">
        <v>60</v>
      </c>
      <c r="Q92" s="2" t="s">
        <v>61</v>
      </c>
      <c r="R92" s="2" t="s">
        <v>61</v>
      </c>
      <c r="S92" s="3"/>
      <c r="T92" s="3"/>
      <c r="U92" s="3"/>
      <c r="V92" s="3"/>
      <c r="W92" s="3">
        <v>2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2" t="s">
        <v>52</v>
      </c>
      <c r="AW92" s="2" t="s">
        <v>873</v>
      </c>
      <c r="AX92" s="2" t="s">
        <v>52</v>
      </c>
      <c r="AY92" s="2" t="s">
        <v>695</v>
      </c>
    </row>
    <row r="93" spans="1:51" ht="30" customHeight="1" x14ac:dyDescent="0.3">
      <c r="A93" s="8" t="s">
        <v>736</v>
      </c>
      <c r="B93" s="8" t="s">
        <v>737</v>
      </c>
      <c r="C93" s="8" t="s">
        <v>724</v>
      </c>
      <c r="D93" s="9">
        <v>1</v>
      </c>
      <c r="E93" s="12">
        <v>0</v>
      </c>
      <c r="F93" s="13">
        <f t="shared" si="20"/>
        <v>0</v>
      </c>
      <c r="G93" s="12">
        <v>0</v>
      </c>
      <c r="H93" s="13">
        <f t="shared" si="21"/>
        <v>0</v>
      </c>
      <c r="I93" s="12">
        <f>TRUNC(SUMIF(W80:W93, RIGHTB(O93, 1), L80:L93)*U93, 2)</f>
        <v>76951.600000000006</v>
      </c>
      <c r="J93" s="13">
        <f t="shared" si="22"/>
        <v>76951.600000000006</v>
      </c>
      <c r="K93" s="12">
        <f t="shared" si="23"/>
        <v>76951.600000000006</v>
      </c>
      <c r="L93" s="13">
        <f t="shared" si="24"/>
        <v>76951.600000000006</v>
      </c>
      <c r="M93" s="8" t="s">
        <v>52</v>
      </c>
      <c r="N93" s="2" t="s">
        <v>76</v>
      </c>
      <c r="O93" s="2" t="s">
        <v>734</v>
      </c>
      <c r="P93" s="2" t="s">
        <v>61</v>
      </c>
      <c r="Q93" s="2" t="s">
        <v>61</v>
      </c>
      <c r="R93" s="2" t="s">
        <v>61</v>
      </c>
      <c r="S93" s="3">
        <v>3</v>
      </c>
      <c r="T93" s="3">
        <v>2</v>
      </c>
      <c r="U93" s="3">
        <v>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2" t="s">
        <v>52</v>
      </c>
      <c r="AW93" s="2" t="s">
        <v>874</v>
      </c>
      <c r="AX93" s="2" t="s">
        <v>52</v>
      </c>
      <c r="AY93" s="2" t="s">
        <v>52</v>
      </c>
    </row>
    <row r="94" spans="1:51" ht="30" customHeight="1" x14ac:dyDescent="0.3">
      <c r="A94" s="8" t="s">
        <v>739</v>
      </c>
      <c r="B94" s="8" t="s">
        <v>52</v>
      </c>
      <c r="C94" s="8" t="s">
        <v>52</v>
      </c>
      <c r="D94" s="9"/>
      <c r="E94" s="12"/>
      <c r="F94" s="13">
        <f>TRUNC(SUMIF(N80:N93, N79, F80:F93),0)</f>
        <v>0</v>
      </c>
      <c r="G94" s="12"/>
      <c r="H94" s="13">
        <f>TRUNC(SUMIF(N80:N93, N79, H80:H93),0)</f>
        <v>0</v>
      </c>
      <c r="I94" s="12"/>
      <c r="J94" s="13">
        <f>TRUNC(SUMIF(N80:N93, N79, J80:J93),0)</f>
        <v>76951</v>
      </c>
      <c r="K94" s="12"/>
      <c r="L94" s="13">
        <f>F94+H94+J94</f>
        <v>76951</v>
      </c>
      <c r="M94" s="8" t="s">
        <v>52</v>
      </c>
      <c r="N94" s="2" t="s">
        <v>79</v>
      </c>
      <c r="O94" s="2" t="s">
        <v>79</v>
      </c>
      <c r="P94" s="2" t="s">
        <v>52</v>
      </c>
      <c r="Q94" s="2" t="s">
        <v>52</v>
      </c>
      <c r="R94" s="2" t="s">
        <v>52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2" t="s">
        <v>52</v>
      </c>
      <c r="AW94" s="2" t="s">
        <v>52</v>
      </c>
      <c r="AX94" s="2" t="s">
        <v>52</v>
      </c>
      <c r="AY94" s="2" t="s">
        <v>52</v>
      </c>
    </row>
    <row r="95" spans="1:51" ht="30" customHeight="1" x14ac:dyDescent="0.3">
      <c r="A95" s="9"/>
      <c r="B95" s="9"/>
      <c r="C95" s="9"/>
      <c r="D95" s="9"/>
      <c r="E95" s="12"/>
      <c r="F95" s="13"/>
      <c r="G95" s="12"/>
      <c r="H95" s="13"/>
      <c r="I95" s="12"/>
      <c r="J95" s="13"/>
      <c r="K95" s="12"/>
      <c r="L95" s="13"/>
      <c r="M95" s="9"/>
    </row>
    <row r="96" spans="1:51" ht="30" customHeight="1" x14ac:dyDescent="0.3">
      <c r="A96" s="425" t="s">
        <v>875</v>
      </c>
      <c r="B96" s="425"/>
      <c r="C96" s="425"/>
      <c r="D96" s="425"/>
      <c r="E96" s="426"/>
      <c r="F96" s="427"/>
      <c r="G96" s="426"/>
      <c r="H96" s="427"/>
      <c r="I96" s="426"/>
      <c r="J96" s="427"/>
      <c r="K96" s="426"/>
      <c r="L96" s="427"/>
      <c r="M96" s="425"/>
      <c r="N96" s="1" t="s">
        <v>82</v>
      </c>
    </row>
    <row r="97" spans="1:51" ht="30" customHeight="1" x14ac:dyDescent="0.3">
      <c r="A97" s="8" t="s">
        <v>878</v>
      </c>
      <c r="B97" s="8" t="s">
        <v>879</v>
      </c>
      <c r="C97" s="8" t="s">
        <v>133</v>
      </c>
      <c r="D97" s="9">
        <v>1.6000000000000001E-3</v>
      </c>
      <c r="E97" s="12">
        <f>단가대비표!O59</f>
        <v>365375</v>
      </c>
      <c r="F97" s="13">
        <f>TRUNC(E97*D97,1)</f>
        <v>584.6</v>
      </c>
      <c r="G97" s="12">
        <f>단가대비표!P59</f>
        <v>0</v>
      </c>
      <c r="H97" s="13">
        <f>TRUNC(G97*D97,1)</f>
        <v>0</v>
      </c>
      <c r="I97" s="12">
        <f>단가대비표!V59</f>
        <v>0</v>
      </c>
      <c r="J97" s="13">
        <f>TRUNC(I97*D97,1)</f>
        <v>0</v>
      </c>
      <c r="K97" s="12">
        <f t="shared" ref="K97:L99" si="25">TRUNC(E97+G97+I97,1)</f>
        <v>365375</v>
      </c>
      <c r="L97" s="13">
        <f t="shared" si="25"/>
        <v>584.6</v>
      </c>
      <c r="M97" s="8" t="s">
        <v>52</v>
      </c>
      <c r="N97" s="2" t="s">
        <v>82</v>
      </c>
      <c r="O97" s="2" t="s">
        <v>880</v>
      </c>
      <c r="P97" s="2" t="s">
        <v>61</v>
      </c>
      <c r="Q97" s="2" t="s">
        <v>61</v>
      </c>
      <c r="R97" s="2" t="s">
        <v>60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2" t="s">
        <v>52</v>
      </c>
      <c r="AW97" s="2" t="s">
        <v>881</v>
      </c>
      <c r="AX97" s="2" t="s">
        <v>52</v>
      </c>
      <c r="AY97" s="2" t="s">
        <v>52</v>
      </c>
    </row>
    <row r="98" spans="1:51" ht="30" customHeight="1" x14ac:dyDescent="0.3">
      <c r="A98" s="8" t="s">
        <v>882</v>
      </c>
      <c r="B98" s="8" t="s">
        <v>715</v>
      </c>
      <c r="C98" s="8" t="s">
        <v>716</v>
      </c>
      <c r="D98" s="9">
        <v>1.7999999999999999E-2</v>
      </c>
      <c r="E98" s="12">
        <f>단가대비표!O243</f>
        <v>0</v>
      </c>
      <c r="F98" s="13">
        <f>TRUNC(E98*D98,1)</f>
        <v>0</v>
      </c>
      <c r="G98" s="12">
        <f>단가대비표!P243</f>
        <v>217895</v>
      </c>
      <c r="H98" s="13">
        <f>TRUNC(G98*D98,1)</f>
        <v>3922.1</v>
      </c>
      <c r="I98" s="12">
        <f>단가대비표!V243</f>
        <v>0</v>
      </c>
      <c r="J98" s="13">
        <f>TRUNC(I98*D98,1)</f>
        <v>0</v>
      </c>
      <c r="K98" s="12">
        <f t="shared" si="25"/>
        <v>217895</v>
      </c>
      <c r="L98" s="13">
        <f t="shared" si="25"/>
        <v>3922.1</v>
      </c>
      <c r="M98" s="8" t="s">
        <v>52</v>
      </c>
      <c r="N98" s="2" t="s">
        <v>82</v>
      </c>
      <c r="O98" s="2" t="s">
        <v>883</v>
      </c>
      <c r="P98" s="2" t="s">
        <v>61</v>
      </c>
      <c r="Q98" s="2" t="s">
        <v>61</v>
      </c>
      <c r="R98" s="2" t="s">
        <v>60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2" t="s">
        <v>52</v>
      </c>
      <c r="AW98" s="2" t="s">
        <v>884</v>
      </c>
      <c r="AX98" s="2" t="s">
        <v>52</v>
      </c>
      <c r="AY98" s="2" t="s">
        <v>52</v>
      </c>
    </row>
    <row r="99" spans="1:51" ht="30" customHeight="1" x14ac:dyDescent="0.3">
      <c r="A99" s="8" t="s">
        <v>719</v>
      </c>
      <c r="B99" s="8" t="s">
        <v>715</v>
      </c>
      <c r="C99" s="8" t="s">
        <v>716</v>
      </c>
      <c r="D99" s="9">
        <v>1.6E-2</v>
      </c>
      <c r="E99" s="12">
        <f>단가대비표!O233</f>
        <v>0</v>
      </c>
      <c r="F99" s="13">
        <f>TRUNC(E99*D99,1)</f>
        <v>0</v>
      </c>
      <c r="G99" s="12">
        <f>단가대비표!P233</f>
        <v>138989</v>
      </c>
      <c r="H99" s="13">
        <f>TRUNC(G99*D99,1)</f>
        <v>2223.8000000000002</v>
      </c>
      <c r="I99" s="12">
        <f>단가대비표!V233</f>
        <v>0</v>
      </c>
      <c r="J99" s="13">
        <f>TRUNC(I99*D99,1)</f>
        <v>0</v>
      </c>
      <c r="K99" s="12">
        <f t="shared" si="25"/>
        <v>138989</v>
      </c>
      <c r="L99" s="13">
        <f t="shared" si="25"/>
        <v>2223.8000000000002</v>
      </c>
      <c r="M99" s="8" t="s">
        <v>52</v>
      </c>
      <c r="N99" s="2" t="s">
        <v>82</v>
      </c>
      <c r="O99" s="2" t="s">
        <v>720</v>
      </c>
      <c r="P99" s="2" t="s">
        <v>61</v>
      </c>
      <c r="Q99" s="2" t="s">
        <v>61</v>
      </c>
      <c r="R99" s="2" t="s">
        <v>60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2" t="s">
        <v>52</v>
      </c>
      <c r="AW99" s="2" t="s">
        <v>885</v>
      </c>
      <c r="AX99" s="2" t="s">
        <v>52</v>
      </c>
      <c r="AY99" s="2" t="s">
        <v>52</v>
      </c>
    </row>
    <row r="100" spans="1:51" ht="30" customHeight="1" x14ac:dyDescent="0.3">
      <c r="A100" s="8" t="s">
        <v>739</v>
      </c>
      <c r="B100" s="8" t="s">
        <v>52</v>
      </c>
      <c r="C100" s="8" t="s">
        <v>52</v>
      </c>
      <c r="D100" s="9"/>
      <c r="E100" s="12"/>
      <c r="F100" s="13">
        <f>TRUNC(SUMIF(N97:N99, N96, F97:F99),0)</f>
        <v>584</v>
      </c>
      <c r="G100" s="12"/>
      <c r="H100" s="13">
        <f>TRUNC(SUMIF(N97:N99, N96, H97:H99),0)</f>
        <v>6145</v>
      </c>
      <c r="I100" s="12"/>
      <c r="J100" s="13">
        <f>TRUNC(SUMIF(N97:N99, N96, J97:J99),0)</f>
        <v>0</v>
      </c>
      <c r="K100" s="12"/>
      <c r="L100" s="13">
        <f>F100+H100+J100</f>
        <v>6729</v>
      </c>
      <c r="M100" s="8" t="s">
        <v>52</v>
      </c>
      <c r="N100" s="2" t="s">
        <v>79</v>
      </c>
      <c r="O100" s="2" t="s">
        <v>79</v>
      </c>
      <c r="P100" s="2" t="s">
        <v>52</v>
      </c>
      <c r="Q100" s="2" t="s">
        <v>52</v>
      </c>
      <c r="R100" s="2" t="s">
        <v>52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2" t="s">
        <v>52</v>
      </c>
      <c r="AW100" s="2" t="s">
        <v>52</v>
      </c>
      <c r="AX100" s="2" t="s">
        <v>52</v>
      </c>
      <c r="AY100" s="2" t="s">
        <v>52</v>
      </c>
    </row>
    <row r="101" spans="1:51" ht="30" customHeight="1" x14ac:dyDescent="0.3">
      <c r="A101" s="9"/>
      <c r="B101" s="9"/>
      <c r="C101" s="9"/>
      <c r="D101" s="9"/>
      <c r="E101" s="12"/>
      <c r="F101" s="13"/>
      <c r="G101" s="12"/>
      <c r="H101" s="13"/>
      <c r="I101" s="12"/>
      <c r="J101" s="13"/>
      <c r="K101" s="12"/>
      <c r="L101" s="13"/>
      <c r="M101" s="9"/>
    </row>
    <row r="102" spans="1:51" ht="30" customHeight="1" x14ac:dyDescent="0.3">
      <c r="A102" s="425" t="s">
        <v>886</v>
      </c>
      <c r="B102" s="425"/>
      <c r="C102" s="425"/>
      <c r="D102" s="425"/>
      <c r="E102" s="426"/>
      <c r="F102" s="427"/>
      <c r="G102" s="426"/>
      <c r="H102" s="427"/>
      <c r="I102" s="426"/>
      <c r="J102" s="427"/>
      <c r="K102" s="426"/>
      <c r="L102" s="427"/>
      <c r="M102" s="425"/>
      <c r="N102" s="1" t="s">
        <v>86</v>
      </c>
    </row>
    <row r="103" spans="1:51" ht="30" customHeight="1" x14ac:dyDescent="0.3">
      <c r="A103" s="8" t="s">
        <v>84</v>
      </c>
      <c r="B103" s="8" t="s">
        <v>888</v>
      </c>
      <c r="C103" s="8" t="s">
        <v>69</v>
      </c>
      <c r="D103" s="9">
        <v>1</v>
      </c>
      <c r="E103" s="12">
        <f>일위대가목록!E137</f>
        <v>0</v>
      </c>
      <c r="F103" s="13">
        <f>TRUNC(E103*D103,1)</f>
        <v>0</v>
      </c>
      <c r="G103" s="12">
        <f>일위대가목록!F137</f>
        <v>14638</v>
      </c>
      <c r="H103" s="13">
        <f>TRUNC(G103*D103,1)</f>
        <v>14638</v>
      </c>
      <c r="I103" s="12">
        <f>일위대가목록!G137</f>
        <v>0</v>
      </c>
      <c r="J103" s="13">
        <f>TRUNC(I103*D103,1)</f>
        <v>0</v>
      </c>
      <c r="K103" s="12">
        <f>TRUNC(E103+G103+I103,1)</f>
        <v>14638</v>
      </c>
      <c r="L103" s="13">
        <f>TRUNC(F103+H103+J103,1)</f>
        <v>14638</v>
      </c>
      <c r="M103" s="8" t="s">
        <v>52</v>
      </c>
      <c r="N103" s="2" t="s">
        <v>86</v>
      </c>
      <c r="O103" s="2" t="s">
        <v>889</v>
      </c>
      <c r="P103" s="2" t="s">
        <v>60</v>
      </c>
      <c r="Q103" s="2" t="s">
        <v>61</v>
      </c>
      <c r="R103" s="2" t="s">
        <v>61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2" t="s">
        <v>52</v>
      </c>
      <c r="AW103" s="2" t="s">
        <v>890</v>
      </c>
      <c r="AX103" s="2" t="s">
        <v>52</v>
      </c>
      <c r="AY103" s="2" t="s">
        <v>52</v>
      </c>
    </row>
    <row r="104" spans="1:51" ht="30" customHeight="1" x14ac:dyDescent="0.3">
      <c r="A104" s="8" t="s">
        <v>891</v>
      </c>
      <c r="B104" s="8" t="s">
        <v>892</v>
      </c>
      <c r="C104" s="8" t="s">
        <v>69</v>
      </c>
      <c r="D104" s="9">
        <v>1</v>
      </c>
      <c r="E104" s="12">
        <f>일위대가목록!E138</f>
        <v>1453</v>
      </c>
      <c r="F104" s="13">
        <f>TRUNC(E104*D104,1)</f>
        <v>1453</v>
      </c>
      <c r="G104" s="12">
        <f>일위대가목록!F138</f>
        <v>0</v>
      </c>
      <c r="H104" s="13">
        <f>TRUNC(G104*D104,1)</f>
        <v>0</v>
      </c>
      <c r="I104" s="12">
        <f>일위대가목록!G138</f>
        <v>0</v>
      </c>
      <c r="J104" s="13">
        <f>TRUNC(I104*D104,1)</f>
        <v>0</v>
      </c>
      <c r="K104" s="12">
        <f>TRUNC(E104+G104+I104,1)</f>
        <v>1453</v>
      </c>
      <c r="L104" s="13">
        <f>TRUNC(F104+H104+J104,1)</f>
        <v>1453</v>
      </c>
      <c r="M104" s="8" t="s">
        <v>52</v>
      </c>
      <c r="N104" s="2" t="s">
        <v>86</v>
      </c>
      <c r="O104" s="2" t="s">
        <v>893</v>
      </c>
      <c r="P104" s="2" t="s">
        <v>60</v>
      </c>
      <c r="Q104" s="2" t="s">
        <v>61</v>
      </c>
      <c r="R104" s="2" t="s">
        <v>61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2" t="s">
        <v>52</v>
      </c>
      <c r="AW104" s="2" t="s">
        <v>894</v>
      </c>
      <c r="AX104" s="2" t="s">
        <v>52</v>
      </c>
      <c r="AY104" s="2" t="s">
        <v>52</v>
      </c>
    </row>
    <row r="105" spans="1:51" ht="30" customHeight="1" x14ac:dyDescent="0.3">
      <c r="A105" s="8" t="s">
        <v>739</v>
      </c>
      <c r="B105" s="8" t="s">
        <v>52</v>
      </c>
      <c r="C105" s="8" t="s">
        <v>52</v>
      </c>
      <c r="D105" s="9"/>
      <c r="E105" s="12"/>
      <c r="F105" s="13">
        <f>TRUNC(SUMIF(N103:N104, N102, F103:F104),0)</f>
        <v>1453</v>
      </c>
      <c r="G105" s="12"/>
      <c r="H105" s="13">
        <f>TRUNC(SUMIF(N103:N104, N102, H103:H104),0)</f>
        <v>14638</v>
      </c>
      <c r="I105" s="12"/>
      <c r="J105" s="13">
        <f>TRUNC(SUMIF(N103:N104, N102, J103:J104),0)</f>
        <v>0</v>
      </c>
      <c r="K105" s="12"/>
      <c r="L105" s="13">
        <f>F105+H105+J105</f>
        <v>16091</v>
      </c>
      <c r="M105" s="8" t="s">
        <v>52</v>
      </c>
      <c r="N105" s="2" t="s">
        <v>79</v>
      </c>
      <c r="O105" s="2" t="s">
        <v>79</v>
      </c>
      <c r="P105" s="2" t="s">
        <v>52</v>
      </c>
      <c r="Q105" s="2" t="s">
        <v>52</v>
      </c>
      <c r="R105" s="2" t="s">
        <v>52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2" t="s">
        <v>52</v>
      </c>
      <c r="AW105" s="2" t="s">
        <v>52</v>
      </c>
      <c r="AX105" s="2" t="s">
        <v>52</v>
      </c>
      <c r="AY105" s="2" t="s">
        <v>52</v>
      </c>
    </row>
    <row r="106" spans="1:51" ht="30" customHeight="1" x14ac:dyDescent="0.3">
      <c r="A106" s="9"/>
      <c r="B106" s="9"/>
      <c r="C106" s="9"/>
      <c r="D106" s="9"/>
      <c r="E106" s="12"/>
      <c r="F106" s="13"/>
      <c r="G106" s="12"/>
      <c r="H106" s="13"/>
      <c r="I106" s="12"/>
      <c r="J106" s="13"/>
      <c r="K106" s="12"/>
      <c r="L106" s="13"/>
      <c r="M106" s="9"/>
    </row>
    <row r="107" spans="1:51" ht="30" customHeight="1" x14ac:dyDescent="0.3">
      <c r="A107" s="425" t="s">
        <v>895</v>
      </c>
      <c r="B107" s="425"/>
      <c r="C107" s="425"/>
      <c r="D107" s="425"/>
      <c r="E107" s="426"/>
      <c r="F107" s="427"/>
      <c r="G107" s="426"/>
      <c r="H107" s="427"/>
      <c r="I107" s="426"/>
      <c r="J107" s="427"/>
      <c r="K107" s="426"/>
      <c r="L107" s="427"/>
      <c r="M107" s="425"/>
      <c r="N107" s="1" t="s">
        <v>91</v>
      </c>
    </row>
    <row r="108" spans="1:51" ht="30" customHeight="1" x14ac:dyDescent="0.3">
      <c r="A108" s="8" t="s">
        <v>898</v>
      </c>
      <c r="B108" s="8" t="s">
        <v>715</v>
      </c>
      <c r="C108" s="8" t="s">
        <v>716</v>
      </c>
      <c r="D108" s="9">
        <v>0.57999999999999996</v>
      </c>
      <c r="E108" s="12">
        <f>단가대비표!O236</f>
        <v>0</v>
      </c>
      <c r="F108" s="13">
        <f>TRUNC(E108*D108,1)</f>
        <v>0</v>
      </c>
      <c r="G108" s="12">
        <f>단가대비표!P236</f>
        <v>220808</v>
      </c>
      <c r="H108" s="13">
        <f>TRUNC(G108*D108,1)</f>
        <v>128068.6</v>
      </c>
      <c r="I108" s="12">
        <f>단가대비표!V236</f>
        <v>0</v>
      </c>
      <c r="J108" s="13">
        <f>TRUNC(I108*D108,1)</f>
        <v>0</v>
      </c>
      <c r="K108" s="12">
        <f t="shared" ref="K108:L111" si="26">TRUNC(E108+G108+I108,1)</f>
        <v>220808</v>
      </c>
      <c r="L108" s="13">
        <f t="shared" si="26"/>
        <v>128068.6</v>
      </c>
      <c r="M108" s="8" t="s">
        <v>52</v>
      </c>
      <c r="N108" s="2" t="s">
        <v>91</v>
      </c>
      <c r="O108" s="2" t="s">
        <v>899</v>
      </c>
      <c r="P108" s="2" t="s">
        <v>61</v>
      </c>
      <c r="Q108" s="2" t="s">
        <v>61</v>
      </c>
      <c r="R108" s="2" t="s">
        <v>60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2" t="s">
        <v>52</v>
      </c>
      <c r="AW108" s="2" t="s">
        <v>900</v>
      </c>
      <c r="AX108" s="2" t="s">
        <v>52</v>
      </c>
      <c r="AY108" s="2" t="s">
        <v>52</v>
      </c>
    </row>
    <row r="109" spans="1:51" ht="30" customHeight="1" x14ac:dyDescent="0.3">
      <c r="A109" s="8" t="s">
        <v>719</v>
      </c>
      <c r="B109" s="8" t="s">
        <v>715</v>
      </c>
      <c r="C109" s="8" t="s">
        <v>716</v>
      </c>
      <c r="D109" s="9">
        <v>0.18</v>
      </c>
      <c r="E109" s="12">
        <f>단가대비표!O233</f>
        <v>0</v>
      </c>
      <c r="F109" s="13">
        <f>TRUNC(E109*D109,1)</f>
        <v>0</v>
      </c>
      <c r="G109" s="12">
        <f>단가대비표!P233</f>
        <v>138989</v>
      </c>
      <c r="H109" s="13">
        <f>TRUNC(G109*D109,1)</f>
        <v>25018</v>
      </c>
      <c r="I109" s="12">
        <f>단가대비표!V233</f>
        <v>0</v>
      </c>
      <c r="J109" s="13">
        <f>TRUNC(I109*D109,1)</f>
        <v>0</v>
      </c>
      <c r="K109" s="12">
        <f t="shared" si="26"/>
        <v>138989</v>
      </c>
      <c r="L109" s="13">
        <f t="shared" si="26"/>
        <v>25018</v>
      </c>
      <c r="M109" s="8" t="s">
        <v>52</v>
      </c>
      <c r="N109" s="2" t="s">
        <v>91</v>
      </c>
      <c r="O109" s="2" t="s">
        <v>720</v>
      </c>
      <c r="P109" s="2" t="s">
        <v>61</v>
      </c>
      <c r="Q109" s="2" t="s">
        <v>61</v>
      </c>
      <c r="R109" s="2" t="s">
        <v>60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2" t="s">
        <v>52</v>
      </c>
      <c r="AW109" s="2" t="s">
        <v>901</v>
      </c>
      <c r="AX109" s="2" t="s">
        <v>52</v>
      </c>
      <c r="AY109" s="2" t="s">
        <v>52</v>
      </c>
    </row>
    <row r="110" spans="1:51" ht="30" customHeight="1" x14ac:dyDescent="0.3">
      <c r="A110" s="8" t="s">
        <v>902</v>
      </c>
      <c r="B110" s="8" t="s">
        <v>903</v>
      </c>
      <c r="C110" s="8" t="s">
        <v>729</v>
      </c>
      <c r="D110" s="9">
        <v>0.17</v>
      </c>
      <c r="E110" s="12">
        <f>일위대가목록!E139</f>
        <v>6755</v>
      </c>
      <c r="F110" s="13">
        <f>TRUNC(E110*D110,1)</f>
        <v>1148.3</v>
      </c>
      <c r="G110" s="12">
        <f>일위대가목록!F139</f>
        <v>42474</v>
      </c>
      <c r="H110" s="13">
        <f>TRUNC(G110*D110,1)</f>
        <v>7220.5</v>
      </c>
      <c r="I110" s="12">
        <f>일위대가목록!G139</f>
        <v>37684</v>
      </c>
      <c r="J110" s="13">
        <f>TRUNC(I110*D110,1)</f>
        <v>6406.2</v>
      </c>
      <c r="K110" s="12">
        <f t="shared" si="26"/>
        <v>86913</v>
      </c>
      <c r="L110" s="13">
        <f t="shared" si="26"/>
        <v>14775</v>
      </c>
      <c r="M110" s="8" t="s">
        <v>52</v>
      </c>
      <c r="N110" s="2" t="s">
        <v>91</v>
      </c>
      <c r="O110" s="2" t="s">
        <v>904</v>
      </c>
      <c r="P110" s="2" t="s">
        <v>60</v>
      </c>
      <c r="Q110" s="2" t="s">
        <v>61</v>
      </c>
      <c r="R110" s="2" t="s">
        <v>61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2" t="s">
        <v>52</v>
      </c>
      <c r="AW110" s="2" t="s">
        <v>905</v>
      </c>
      <c r="AX110" s="2" t="s">
        <v>52</v>
      </c>
      <c r="AY110" s="2" t="s">
        <v>52</v>
      </c>
    </row>
    <row r="111" spans="1:51" ht="30" customHeight="1" x14ac:dyDescent="0.3">
      <c r="A111" s="8" t="s">
        <v>906</v>
      </c>
      <c r="B111" s="8" t="s">
        <v>52</v>
      </c>
      <c r="C111" s="8" t="s">
        <v>90</v>
      </c>
      <c r="D111" s="9">
        <v>1</v>
      </c>
      <c r="E111" s="12">
        <f>일위대가목록!E140</f>
        <v>63779</v>
      </c>
      <c r="F111" s="13">
        <f>TRUNC(E111*D111,1)</f>
        <v>63779</v>
      </c>
      <c r="G111" s="12">
        <f>일위대가목록!F140</f>
        <v>0</v>
      </c>
      <c r="H111" s="13">
        <f>TRUNC(G111*D111,1)</f>
        <v>0</v>
      </c>
      <c r="I111" s="12">
        <f>일위대가목록!G140</f>
        <v>0</v>
      </c>
      <c r="J111" s="13">
        <f>TRUNC(I111*D111,1)</f>
        <v>0</v>
      </c>
      <c r="K111" s="12">
        <f t="shared" si="26"/>
        <v>63779</v>
      </c>
      <c r="L111" s="13">
        <f t="shared" si="26"/>
        <v>63779</v>
      </c>
      <c r="M111" s="8" t="s">
        <v>52</v>
      </c>
      <c r="N111" s="2" t="s">
        <v>91</v>
      </c>
      <c r="O111" s="2" t="s">
        <v>907</v>
      </c>
      <c r="P111" s="2" t="s">
        <v>60</v>
      </c>
      <c r="Q111" s="2" t="s">
        <v>61</v>
      </c>
      <c r="R111" s="2" t="s">
        <v>61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2" t="s">
        <v>52</v>
      </c>
      <c r="AW111" s="2" t="s">
        <v>908</v>
      </c>
      <c r="AX111" s="2" t="s">
        <v>52</v>
      </c>
      <c r="AY111" s="2" t="s">
        <v>52</v>
      </c>
    </row>
    <row r="112" spans="1:51" ht="30" customHeight="1" x14ac:dyDescent="0.3">
      <c r="A112" s="8" t="s">
        <v>739</v>
      </c>
      <c r="B112" s="8" t="s">
        <v>52</v>
      </c>
      <c r="C112" s="8" t="s">
        <v>52</v>
      </c>
      <c r="D112" s="9"/>
      <c r="E112" s="12"/>
      <c r="F112" s="13">
        <f>TRUNC(SUMIF(N108:N111, N107, F108:F111),0)</f>
        <v>64927</v>
      </c>
      <c r="G112" s="12"/>
      <c r="H112" s="13">
        <f>TRUNC(SUMIF(N108:N111, N107, H108:H111),0)</f>
        <v>160307</v>
      </c>
      <c r="I112" s="12"/>
      <c r="J112" s="13">
        <f>TRUNC(SUMIF(N108:N111, N107, J108:J111),0)</f>
        <v>6406</v>
      </c>
      <c r="K112" s="12"/>
      <c r="L112" s="13">
        <f>F112+H112+J112</f>
        <v>231640</v>
      </c>
      <c r="M112" s="8" t="s">
        <v>52</v>
      </c>
      <c r="N112" s="2" t="s">
        <v>79</v>
      </c>
      <c r="O112" s="2" t="s">
        <v>79</v>
      </c>
      <c r="P112" s="2" t="s">
        <v>52</v>
      </c>
      <c r="Q112" s="2" t="s">
        <v>52</v>
      </c>
      <c r="R112" s="2" t="s">
        <v>52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2" t="s">
        <v>52</v>
      </c>
      <c r="AW112" s="2" t="s">
        <v>52</v>
      </c>
      <c r="AX112" s="2" t="s">
        <v>52</v>
      </c>
      <c r="AY112" s="2" t="s">
        <v>52</v>
      </c>
    </row>
    <row r="113" spans="1:51" ht="30" customHeight="1" x14ac:dyDescent="0.3">
      <c r="A113" s="9"/>
      <c r="B113" s="9"/>
      <c r="C113" s="9"/>
      <c r="D113" s="9"/>
      <c r="E113" s="12"/>
      <c r="F113" s="13"/>
      <c r="G113" s="12"/>
      <c r="H113" s="13"/>
      <c r="I113" s="12"/>
      <c r="J113" s="13"/>
      <c r="K113" s="12"/>
      <c r="L113" s="13"/>
      <c r="M113" s="9"/>
    </row>
    <row r="114" spans="1:51" ht="30" customHeight="1" x14ac:dyDescent="0.3">
      <c r="A114" s="425" t="s">
        <v>909</v>
      </c>
      <c r="B114" s="425"/>
      <c r="C114" s="425"/>
      <c r="D114" s="425"/>
      <c r="E114" s="426"/>
      <c r="F114" s="427"/>
      <c r="G114" s="426"/>
      <c r="H114" s="427"/>
      <c r="I114" s="426"/>
      <c r="J114" s="427"/>
      <c r="K114" s="426"/>
      <c r="L114" s="427"/>
      <c r="M114" s="425"/>
      <c r="N114" s="1" t="s">
        <v>94</v>
      </c>
    </row>
    <row r="115" spans="1:51" ht="30" customHeight="1" x14ac:dyDescent="0.3">
      <c r="A115" s="8" t="s">
        <v>714</v>
      </c>
      <c r="B115" s="8" t="s">
        <v>715</v>
      </c>
      <c r="C115" s="8" t="s">
        <v>716</v>
      </c>
      <c r="D115" s="9">
        <v>0.04</v>
      </c>
      <c r="E115" s="12">
        <f>단가대비표!O235</f>
        <v>0</v>
      </c>
      <c r="F115" s="13">
        <f>TRUNC(E115*D115,1)</f>
        <v>0</v>
      </c>
      <c r="G115" s="12">
        <f>단가대비표!P235</f>
        <v>236858</v>
      </c>
      <c r="H115" s="13">
        <f>TRUNC(G115*D115,1)</f>
        <v>9474.2999999999993</v>
      </c>
      <c r="I115" s="12">
        <f>단가대비표!V235</f>
        <v>0</v>
      </c>
      <c r="J115" s="13">
        <f>TRUNC(I115*D115,1)</f>
        <v>0</v>
      </c>
      <c r="K115" s="12">
        <f t="shared" ref="K115:L117" si="27">TRUNC(E115+G115+I115,1)</f>
        <v>236858</v>
      </c>
      <c r="L115" s="13">
        <f t="shared" si="27"/>
        <v>9474.2999999999993</v>
      </c>
      <c r="M115" s="8" t="s">
        <v>52</v>
      </c>
      <c r="N115" s="2" t="s">
        <v>94</v>
      </c>
      <c r="O115" s="2" t="s">
        <v>717</v>
      </c>
      <c r="P115" s="2" t="s">
        <v>61</v>
      </c>
      <c r="Q115" s="2" t="s">
        <v>61</v>
      </c>
      <c r="R115" s="2" t="s">
        <v>60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2" t="s">
        <v>52</v>
      </c>
      <c r="AW115" s="2" t="s">
        <v>912</v>
      </c>
      <c r="AX115" s="2" t="s">
        <v>52</v>
      </c>
      <c r="AY115" s="2" t="s">
        <v>52</v>
      </c>
    </row>
    <row r="116" spans="1:51" ht="30" customHeight="1" x14ac:dyDescent="0.3">
      <c r="A116" s="8" t="s">
        <v>719</v>
      </c>
      <c r="B116" s="8" t="s">
        <v>715</v>
      </c>
      <c r="C116" s="8" t="s">
        <v>716</v>
      </c>
      <c r="D116" s="9">
        <v>0.01</v>
      </c>
      <c r="E116" s="12">
        <f>단가대비표!O233</f>
        <v>0</v>
      </c>
      <c r="F116" s="13">
        <f>TRUNC(E116*D116,1)</f>
        <v>0</v>
      </c>
      <c r="G116" s="12">
        <f>단가대비표!P233</f>
        <v>138989</v>
      </c>
      <c r="H116" s="13">
        <f>TRUNC(G116*D116,1)</f>
        <v>1389.8</v>
      </c>
      <c r="I116" s="12">
        <f>단가대비표!V233</f>
        <v>0</v>
      </c>
      <c r="J116" s="13">
        <f>TRUNC(I116*D116,1)</f>
        <v>0</v>
      </c>
      <c r="K116" s="12">
        <f t="shared" si="27"/>
        <v>138989</v>
      </c>
      <c r="L116" s="13">
        <f t="shared" si="27"/>
        <v>1389.8</v>
      </c>
      <c r="M116" s="8" t="s">
        <v>52</v>
      </c>
      <c r="N116" s="2" t="s">
        <v>94</v>
      </c>
      <c r="O116" s="2" t="s">
        <v>720</v>
      </c>
      <c r="P116" s="2" t="s">
        <v>61</v>
      </c>
      <c r="Q116" s="2" t="s">
        <v>61</v>
      </c>
      <c r="R116" s="2" t="s">
        <v>60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2" t="s">
        <v>52</v>
      </c>
      <c r="AW116" s="2" t="s">
        <v>913</v>
      </c>
      <c r="AX116" s="2" t="s">
        <v>52</v>
      </c>
      <c r="AY116" s="2" t="s">
        <v>52</v>
      </c>
    </row>
    <row r="117" spans="1:51" ht="30" customHeight="1" x14ac:dyDescent="0.3">
      <c r="A117" s="8" t="s">
        <v>914</v>
      </c>
      <c r="B117" s="8" t="s">
        <v>915</v>
      </c>
      <c r="C117" s="8" t="s">
        <v>69</v>
      </c>
      <c r="D117" s="9">
        <v>1</v>
      </c>
      <c r="E117" s="12">
        <f>일위대가목록!E141</f>
        <v>7821</v>
      </c>
      <c r="F117" s="13">
        <f>TRUNC(E117*D117,1)</f>
        <v>7821</v>
      </c>
      <c r="G117" s="12">
        <f>일위대가목록!F141</f>
        <v>0</v>
      </c>
      <c r="H117" s="13">
        <f>TRUNC(G117*D117,1)</f>
        <v>0</v>
      </c>
      <c r="I117" s="12">
        <f>일위대가목록!G141</f>
        <v>0</v>
      </c>
      <c r="J117" s="13">
        <f>TRUNC(I117*D117,1)</f>
        <v>0</v>
      </c>
      <c r="K117" s="12">
        <f t="shared" si="27"/>
        <v>7821</v>
      </c>
      <c r="L117" s="13">
        <f t="shared" si="27"/>
        <v>7821</v>
      </c>
      <c r="M117" s="8" t="s">
        <v>52</v>
      </c>
      <c r="N117" s="2" t="s">
        <v>94</v>
      </c>
      <c r="O117" s="2" t="s">
        <v>916</v>
      </c>
      <c r="P117" s="2" t="s">
        <v>60</v>
      </c>
      <c r="Q117" s="2" t="s">
        <v>61</v>
      </c>
      <c r="R117" s="2" t="s">
        <v>61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2" t="s">
        <v>52</v>
      </c>
      <c r="AW117" s="2" t="s">
        <v>917</v>
      </c>
      <c r="AX117" s="2" t="s">
        <v>52</v>
      </c>
      <c r="AY117" s="2" t="s">
        <v>52</v>
      </c>
    </row>
    <row r="118" spans="1:51" ht="30" customHeight="1" x14ac:dyDescent="0.3">
      <c r="A118" s="8" t="s">
        <v>739</v>
      </c>
      <c r="B118" s="8" t="s">
        <v>52</v>
      </c>
      <c r="C118" s="8" t="s">
        <v>52</v>
      </c>
      <c r="D118" s="9"/>
      <c r="E118" s="12"/>
      <c r="F118" s="13">
        <f>TRUNC(SUMIF(N115:N117, N114, F115:F117),0)</f>
        <v>7821</v>
      </c>
      <c r="G118" s="12"/>
      <c r="H118" s="13">
        <f>TRUNC(SUMIF(N115:N117, N114, H115:H117),0)</f>
        <v>10864</v>
      </c>
      <c r="I118" s="12"/>
      <c r="J118" s="13">
        <f>TRUNC(SUMIF(N115:N117, N114, J115:J117),0)</f>
        <v>0</v>
      </c>
      <c r="K118" s="12"/>
      <c r="L118" s="13">
        <f>F118+H118+J118</f>
        <v>18685</v>
      </c>
      <c r="M118" s="8" t="s">
        <v>52</v>
      </c>
      <c r="N118" s="2" t="s">
        <v>79</v>
      </c>
      <c r="O118" s="2" t="s">
        <v>79</v>
      </c>
      <c r="P118" s="2" t="s">
        <v>52</v>
      </c>
      <c r="Q118" s="2" t="s">
        <v>52</v>
      </c>
      <c r="R118" s="2" t="s">
        <v>52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2" t="s">
        <v>52</v>
      </c>
      <c r="AW118" s="2" t="s">
        <v>52</v>
      </c>
      <c r="AX118" s="2" t="s">
        <v>52</v>
      </c>
      <c r="AY118" s="2" t="s">
        <v>52</v>
      </c>
    </row>
    <row r="119" spans="1:51" ht="30" customHeight="1" x14ac:dyDescent="0.3">
      <c r="A119" s="9"/>
      <c r="B119" s="9"/>
      <c r="C119" s="9"/>
      <c r="D119" s="9"/>
      <c r="E119" s="12"/>
      <c r="F119" s="13"/>
      <c r="G119" s="12"/>
      <c r="H119" s="13"/>
      <c r="I119" s="12"/>
      <c r="J119" s="13"/>
      <c r="K119" s="12"/>
      <c r="L119" s="13"/>
      <c r="M119" s="9"/>
    </row>
    <row r="120" spans="1:51" ht="30" customHeight="1" x14ac:dyDescent="0.3">
      <c r="A120" s="425" t="s">
        <v>918</v>
      </c>
      <c r="B120" s="425"/>
      <c r="C120" s="425"/>
      <c r="D120" s="425"/>
      <c r="E120" s="426"/>
      <c r="F120" s="427"/>
      <c r="G120" s="426"/>
      <c r="H120" s="427"/>
      <c r="I120" s="426"/>
      <c r="J120" s="427"/>
      <c r="K120" s="426"/>
      <c r="L120" s="427"/>
      <c r="M120" s="425"/>
      <c r="N120" s="1" t="s">
        <v>97</v>
      </c>
    </row>
    <row r="121" spans="1:51" ht="30" customHeight="1" x14ac:dyDescent="0.3">
      <c r="A121" s="8" t="s">
        <v>714</v>
      </c>
      <c r="B121" s="8" t="s">
        <v>715</v>
      </c>
      <c r="C121" s="8" t="s">
        <v>716</v>
      </c>
      <c r="D121" s="9">
        <v>0.27</v>
      </c>
      <c r="E121" s="12">
        <f>단가대비표!O235</f>
        <v>0</v>
      </c>
      <c r="F121" s="13">
        <f>TRUNC(E121*D121,1)</f>
        <v>0</v>
      </c>
      <c r="G121" s="12">
        <f>단가대비표!P235</f>
        <v>236858</v>
      </c>
      <c r="H121" s="13">
        <f>TRUNC(G121*D121,1)</f>
        <v>63951.6</v>
      </c>
      <c r="I121" s="12">
        <f>단가대비표!V235</f>
        <v>0</v>
      </c>
      <c r="J121" s="13">
        <f>TRUNC(I121*D121,1)</f>
        <v>0</v>
      </c>
      <c r="K121" s="12">
        <f t="shared" ref="K121:L124" si="28">TRUNC(E121+G121+I121,1)</f>
        <v>236858</v>
      </c>
      <c r="L121" s="13">
        <f t="shared" si="28"/>
        <v>63951.6</v>
      </c>
      <c r="M121" s="8" t="s">
        <v>52</v>
      </c>
      <c r="N121" s="2" t="s">
        <v>97</v>
      </c>
      <c r="O121" s="2" t="s">
        <v>717</v>
      </c>
      <c r="P121" s="2" t="s">
        <v>61</v>
      </c>
      <c r="Q121" s="2" t="s">
        <v>61</v>
      </c>
      <c r="R121" s="2" t="s">
        <v>60</v>
      </c>
      <c r="S121" s="3"/>
      <c r="T121" s="3"/>
      <c r="U121" s="3"/>
      <c r="V121" s="3">
        <v>1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2" t="s">
        <v>52</v>
      </c>
      <c r="AW121" s="2" t="s">
        <v>921</v>
      </c>
      <c r="AX121" s="2" t="s">
        <v>52</v>
      </c>
      <c r="AY121" s="2" t="s">
        <v>52</v>
      </c>
    </row>
    <row r="122" spans="1:51" ht="30" customHeight="1" x14ac:dyDescent="0.3">
      <c r="A122" s="8" t="s">
        <v>719</v>
      </c>
      <c r="B122" s="8" t="s">
        <v>715</v>
      </c>
      <c r="C122" s="8" t="s">
        <v>716</v>
      </c>
      <c r="D122" s="9">
        <v>0.09</v>
      </c>
      <c r="E122" s="12">
        <f>단가대비표!O233</f>
        <v>0</v>
      </c>
      <c r="F122" s="13">
        <f>TRUNC(E122*D122,1)</f>
        <v>0</v>
      </c>
      <c r="G122" s="12">
        <f>단가대비표!P233</f>
        <v>138989</v>
      </c>
      <c r="H122" s="13">
        <f>TRUNC(G122*D122,1)</f>
        <v>12509</v>
      </c>
      <c r="I122" s="12">
        <f>단가대비표!V233</f>
        <v>0</v>
      </c>
      <c r="J122" s="13">
        <f>TRUNC(I122*D122,1)</f>
        <v>0</v>
      </c>
      <c r="K122" s="12">
        <f t="shared" si="28"/>
        <v>138989</v>
      </c>
      <c r="L122" s="13">
        <f t="shared" si="28"/>
        <v>12509</v>
      </c>
      <c r="M122" s="8" t="s">
        <v>52</v>
      </c>
      <c r="N122" s="2" t="s">
        <v>97</v>
      </c>
      <c r="O122" s="2" t="s">
        <v>720</v>
      </c>
      <c r="P122" s="2" t="s">
        <v>61</v>
      </c>
      <c r="Q122" s="2" t="s">
        <v>61</v>
      </c>
      <c r="R122" s="2" t="s">
        <v>60</v>
      </c>
      <c r="S122" s="3"/>
      <c r="T122" s="3"/>
      <c r="U122" s="3"/>
      <c r="V122" s="3">
        <v>1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2" t="s">
        <v>52</v>
      </c>
      <c r="AW122" s="2" t="s">
        <v>922</v>
      </c>
      <c r="AX122" s="2" t="s">
        <v>52</v>
      </c>
      <c r="AY122" s="2" t="s">
        <v>52</v>
      </c>
    </row>
    <row r="123" spans="1:51" ht="30" customHeight="1" x14ac:dyDescent="0.3">
      <c r="A123" s="8" t="s">
        <v>722</v>
      </c>
      <c r="B123" s="8" t="s">
        <v>923</v>
      </c>
      <c r="C123" s="8" t="s">
        <v>724</v>
      </c>
      <c r="D123" s="9">
        <v>1</v>
      </c>
      <c r="E123" s="12">
        <v>0</v>
      </c>
      <c r="F123" s="13">
        <f>TRUNC(E123*D123,1)</f>
        <v>0</v>
      </c>
      <c r="G123" s="12">
        <v>0</v>
      </c>
      <c r="H123" s="13">
        <f>TRUNC(G123*D123,1)</f>
        <v>0</v>
      </c>
      <c r="I123" s="12">
        <f>TRUNC(SUMIF(V121:V124, RIGHTB(O123, 1), H121:H124)*U123, 2)</f>
        <v>1529.21</v>
      </c>
      <c r="J123" s="13">
        <f>TRUNC(I123*D123,1)</f>
        <v>1529.2</v>
      </c>
      <c r="K123" s="12">
        <f t="shared" si="28"/>
        <v>1529.2</v>
      </c>
      <c r="L123" s="13">
        <f t="shared" si="28"/>
        <v>1529.2</v>
      </c>
      <c r="M123" s="8" t="s">
        <v>52</v>
      </c>
      <c r="N123" s="2" t="s">
        <v>97</v>
      </c>
      <c r="O123" s="2" t="s">
        <v>725</v>
      </c>
      <c r="P123" s="2" t="s">
        <v>61</v>
      </c>
      <c r="Q123" s="2" t="s">
        <v>61</v>
      </c>
      <c r="R123" s="2" t="s">
        <v>61</v>
      </c>
      <c r="S123" s="3">
        <v>1</v>
      </c>
      <c r="T123" s="3">
        <v>2</v>
      </c>
      <c r="U123" s="3">
        <v>0.02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2" t="s">
        <v>52</v>
      </c>
      <c r="AW123" s="2" t="s">
        <v>924</v>
      </c>
      <c r="AX123" s="2" t="s">
        <v>52</v>
      </c>
      <c r="AY123" s="2" t="s">
        <v>52</v>
      </c>
    </row>
    <row r="124" spans="1:51" ht="30" customHeight="1" x14ac:dyDescent="0.3">
      <c r="A124" s="8" t="s">
        <v>925</v>
      </c>
      <c r="B124" s="8" t="s">
        <v>926</v>
      </c>
      <c r="C124" s="8" t="s">
        <v>69</v>
      </c>
      <c r="D124" s="9">
        <v>1</v>
      </c>
      <c r="E124" s="12">
        <f>일위대가목록!E143</f>
        <v>7190</v>
      </c>
      <c r="F124" s="13">
        <f>TRUNC(E124*D124,1)</f>
        <v>7190</v>
      </c>
      <c r="G124" s="12">
        <f>일위대가목록!F143</f>
        <v>0</v>
      </c>
      <c r="H124" s="13">
        <f>TRUNC(G124*D124,1)</f>
        <v>0</v>
      </c>
      <c r="I124" s="12">
        <f>일위대가목록!G143</f>
        <v>0</v>
      </c>
      <c r="J124" s="13">
        <f>TRUNC(I124*D124,1)</f>
        <v>0</v>
      </c>
      <c r="K124" s="12">
        <f t="shared" si="28"/>
        <v>7190</v>
      </c>
      <c r="L124" s="13">
        <f t="shared" si="28"/>
        <v>7190</v>
      </c>
      <c r="M124" s="8" t="s">
        <v>52</v>
      </c>
      <c r="N124" s="2" t="s">
        <v>97</v>
      </c>
      <c r="O124" s="2" t="s">
        <v>927</v>
      </c>
      <c r="P124" s="2" t="s">
        <v>60</v>
      </c>
      <c r="Q124" s="2" t="s">
        <v>61</v>
      </c>
      <c r="R124" s="2" t="s">
        <v>61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2" t="s">
        <v>52</v>
      </c>
      <c r="AW124" s="2" t="s">
        <v>928</v>
      </c>
      <c r="AX124" s="2" t="s">
        <v>52</v>
      </c>
      <c r="AY124" s="2" t="s">
        <v>52</v>
      </c>
    </row>
    <row r="125" spans="1:51" ht="30" customHeight="1" x14ac:dyDescent="0.3">
      <c r="A125" s="8" t="s">
        <v>739</v>
      </c>
      <c r="B125" s="8" t="s">
        <v>52</v>
      </c>
      <c r="C125" s="8" t="s">
        <v>52</v>
      </c>
      <c r="D125" s="9"/>
      <c r="E125" s="12"/>
      <c r="F125" s="13">
        <f>TRUNC(SUMIF(N121:N124, N120, F121:F124),0)</f>
        <v>7190</v>
      </c>
      <c r="G125" s="12"/>
      <c r="H125" s="13">
        <f>TRUNC(SUMIF(N121:N124, N120, H121:H124),0)</f>
        <v>76460</v>
      </c>
      <c r="I125" s="12"/>
      <c r="J125" s="13">
        <f>TRUNC(SUMIF(N121:N124, N120, J121:J124),0)</f>
        <v>1529</v>
      </c>
      <c r="K125" s="12"/>
      <c r="L125" s="13">
        <f>F125+H125+J125</f>
        <v>85179</v>
      </c>
      <c r="M125" s="8" t="s">
        <v>52</v>
      </c>
      <c r="N125" s="2" t="s">
        <v>79</v>
      </c>
      <c r="O125" s="2" t="s">
        <v>79</v>
      </c>
      <c r="P125" s="2" t="s">
        <v>52</v>
      </c>
      <c r="Q125" s="2" t="s">
        <v>52</v>
      </c>
      <c r="R125" s="2" t="s">
        <v>52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2" t="s">
        <v>52</v>
      </c>
      <c r="AW125" s="2" t="s">
        <v>52</v>
      </c>
      <c r="AX125" s="2" t="s">
        <v>52</v>
      </c>
      <c r="AY125" s="2" t="s">
        <v>52</v>
      </c>
    </row>
    <row r="126" spans="1:51" ht="30" customHeight="1" x14ac:dyDescent="0.3">
      <c r="A126" s="9"/>
      <c r="B126" s="9"/>
      <c r="C126" s="9"/>
      <c r="D126" s="9"/>
      <c r="E126" s="12"/>
      <c r="F126" s="13"/>
      <c r="G126" s="12"/>
      <c r="H126" s="13"/>
      <c r="I126" s="12"/>
      <c r="J126" s="13"/>
      <c r="K126" s="12"/>
      <c r="L126" s="13"/>
      <c r="M126" s="9"/>
    </row>
    <row r="127" spans="1:51" ht="30" customHeight="1" x14ac:dyDescent="0.3">
      <c r="A127" s="425" t="s">
        <v>929</v>
      </c>
      <c r="B127" s="425"/>
      <c r="C127" s="425"/>
      <c r="D127" s="425"/>
      <c r="E127" s="426"/>
      <c r="F127" s="427"/>
      <c r="G127" s="426"/>
      <c r="H127" s="427"/>
      <c r="I127" s="426"/>
      <c r="J127" s="427"/>
      <c r="K127" s="426"/>
      <c r="L127" s="427"/>
      <c r="M127" s="425"/>
      <c r="N127" s="1" t="s">
        <v>102</v>
      </c>
    </row>
    <row r="128" spans="1:51" ht="30" customHeight="1" x14ac:dyDescent="0.3">
      <c r="A128" s="8" t="s">
        <v>932</v>
      </c>
      <c r="B128" s="8" t="s">
        <v>933</v>
      </c>
      <c r="C128" s="8" t="s">
        <v>406</v>
      </c>
      <c r="D128" s="9">
        <v>0.12</v>
      </c>
      <c r="E128" s="12">
        <f>단가대비표!O129</f>
        <v>20400</v>
      </c>
      <c r="F128" s="13">
        <f t="shared" ref="F128:F137" si="29">TRUNC(E128*D128,1)</f>
        <v>2448</v>
      </c>
      <c r="G128" s="12">
        <f>단가대비표!P129</f>
        <v>0</v>
      </c>
      <c r="H128" s="13">
        <f t="shared" ref="H128:H137" si="30">TRUNC(G128*D128,1)</f>
        <v>0</v>
      </c>
      <c r="I128" s="12">
        <f>단가대비표!V129</f>
        <v>0</v>
      </c>
      <c r="J128" s="13">
        <f t="shared" ref="J128:J137" si="31">TRUNC(I128*D128,1)</f>
        <v>0</v>
      </c>
      <c r="K128" s="12">
        <f t="shared" ref="K128:K137" si="32">TRUNC(E128+G128+I128,1)</f>
        <v>20400</v>
      </c>
      <c r="L128" s="13">
        <f t="shared" ref="L128:L137" si="33">TRUNC(F128+H128+J128,1)</f>
        <v>2448</v>
      </c>
      <c r="M128" s="8" t="s">
        <v>52</v>
      </c>
      <c r="N128" s="2" t="s">
        <v>102</v>
      </c>
      <c r="O128" s="2" t="s">
        <v>934</v>
      </c>
      <c r="P128" s="2" t="s">
        <v>61</v>
      </c>
      <c r="Q128" s="2" t="s">
        <v>61</v>
      </c>
      <c r="R128" s="2" t="s">
        <v>60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2" t="s">
        <v>52</v>
      </c>
      <c r="AW128" s="2" t="s">
        <v>935</v>
      </c>
      <c r="AX128" s="2" t="s">
        <v>52</v>
      </c>
      <c r="AY128" s="2" t="s">
        <v>52</v>
      </c>
    </row>
    <row r="129" spans="1:51" ht="30" customHeight="1" x14ac:dyDescent="0.3">
      <c r="A129" s="8" t="s">
        <v>932</v>
      </c>
      <c r="B129" s="8" t="s">
        <v>936</v>
      </c>
      <c r="C129" s="8" t="s">
        <v>406</v>
      </c>
      <c r="D129" s="9">
        <v>0.12</v>
      </c>
      <c r="E129" s="12">
        <f>단가대비표!O130</f>
        <v>6100</v>
      </c>
      <c r="F129" s="13">
        <f t="shared" si="29"/>
        <v>732</v>
      </c>
      <c r="G129" s="12">
        <f>단가대비표!P130</f>
        <v>0</v>
      </c>
      <c r="H129" s="13">
        <f t="shared" si="30"/>
        <v>0</v>
      </c>
      <c r="I129" s="12">
        <f>단가대비표!V130</f>
        <v>0</v>
      </c>
      <c r="J129" s="13">
        <f t="shared" si="31"/>
        <v>0</v>
      </c>
      <c r="K129" s="12">
        <f t="shared" si="32"/>
        <v>6100</v>
      </c>
      <c r="L129" s="13">
        <f t="shared" si="33"/>
        <v>732</v>
      </c>
      <c r="M129" s="8" t="s">
        <v>52</v>
      </c>
      <c r="N129" s="2" t="s">
        <v>102</v>
      </c>
      <c r="O129" s="2" t="s">
        <v>937</v>
      </c>
      <c r="P129" s="2" t="s">
        <v>61</v>
      </c>
      <c r="Q129" s="2" t="s">
        <v>61</v>
      </c>
      <c r="R129" s="2" t="s">
        <v>60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2" t="s">
        <v>52</v>
      </c>
      <c r="AW129" s="2" t="s">
        <v>938</v>
      </c>
      <c r="AX129" s="2" t="s">
        <v>52</v>
      </c>
      <c r="AY129" s="2" t="s">
        <v>52</v>
      </c>
    </row>
    <row r="130" spans="1:51" ht="30" customHeight="1" x14ac:dyDescent="0.3">
      <c r="A130" s="8" t="s">
        <v>932</v>
      </c>
      <c r="B130" s="8" t="s">
        <v>939</v>
      </c>
      <c r="C130" s="8" t="s">
        <v>406</v>
      </c>
      <c r="D130" s="9">
        <v>0.24</v>
      </c>
      <c r="E130" s="12">
        <f>단가대비표!O131</f>
        <v>14900</v>
      </c>
      <c r="F130" s="13">
        <f t="shared" si="29"/>
        <v>3576</v>
      </c>
      <c r="G130" s="12">
        <f>단가대비표!P131</f>
        <v>0</v>
      </c>
      <c r="H130" s="13">
        <f t="shared" si="30"/>
        <v>0</v>
      </c>
      <c r="I130" s="12">
        <f>단가대비표!V131</f>
        <v>0</v>
      </c>
      <c r="J130" s="13">
        <f t="shared" si="31"/>
        <v>0</v>
      </c>
      <c r="K130" s="12">
        <f t="shared" si="32"/>
        <v>14900</v>
      </c>
      <c r="L130" s="13">
        <f t="shared" si="33"/>
        <v>3576</v>
      </c>
      <c r="M130" s="8" t="s">
        <v>52</v>
      </c>
      <c r="N130" s="2" t="s">
        <v>102</v>
      </c>
      <c r="O130" s="2" t="s">
        <v>940</v>
      </c>
      <c r="P130" s="2" t="s">
        <v>61</v>
      </c>
      <c r="Q130" s="2" t="s">
        <v>61</v>
      </c>
      <c r="R130" s="2" t="s">
        <v>60</v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2" t="s">
        <v>52</v>
      </c>
      <c r="AW130" s="2" t="s">
        <v>941</v>
      </c>
      <c r="AX130" s="2" t="s">
        <v>52</v>
      </c>
      <c r="AY130" s="2" t="s">
        <v>52</v>
      </c>
    </row>
    <row r="131" spans="1:51" ht="30" customHeight="1" x14ac:dyDescent="0.3">
      <c r="A131" s="8" t="s">
        <v>932</v>
      </c>
      <c r="B131" s="8" t="s">
        <v>942</v>
      </c>
      <c r="C131" s="8" t="s">
        <v>406</v>
      </c>
      <c r="D131" s="9">
        <v>0.24</v>
      </c>
      <c r="E131" s="12">
        <f>단가대비표!O134</f>
        <v>0</v>
      </c>
      <c r="F131" s="13">
        <f t="shared" si="29"/>
        <v>0</v>
      </c>
      <c r="G131" s="12">
        <f>단가대비표!P134</f>
        <v>0</v>
      </c>
      <c r="H131" s="13">
        <f t="shared" si="30"/>
        <v>0</v>
      </c>
      <c r="I131" s="12">
        <f>단가대비표!V134</f>
        <v>0</v>
      </c>
      <c r="J131" s="13">
        <f t="shared" si="31"/>
        <v>0</v>
      </c>
      <c r="K131" s="12">
        <f t="shared" si="32"/>
        <v>0</v>
      </c>
      <c r="L131" s="13">
        <f t="shared" si="33"/>
        <v>0</v>
      </c>
      <c r="M131" s="8" t="s">
        <v>52</v>
      </c>
      <c r="N131" s="2" t="s">
        <v>102</v>
      </c>
      <c r="O131" s="2" t="s">
        <v>943</v>
      </c>
      <c r="P131" s="2" t="s">
        <v>61</v>
      </c>
      <c r="Q131" s="2" t="s">
        <v>61</v>
      </c>
      <c r="R131" s="2" t="s">
        <v>60</v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2" t="s">
        <v>52</v>
      </c>
      <c r="AW131" s="2" t="s">
        <v>944</v>
      </c>
      <c r="AX131" s="2" t="s">
        <v>52</v>
      </c>
      <c r="AY131" s="2" t="s">
        <v>52</v>
      </c>
    </row>
    <row r="132" spans="1:51" ht="30" customHeight="1" x14ac:dyDescent="0.3">
      <c r="A132" s="8" t="s">
        <v>932</v>
      </c>
      <c r="B132" s="8" t="s">
        <v>945</v>
      </c>
      <c r="C132" s="8" t="s">
        <v>406</v>
      </c>
      <c r="D132" s="9">
        <v>0.12</v>
      </c>
      <c r="E132" s="12">
        <f>단가대비표!O132</f>
        <v>0</v>
      </c>
      <c r="F132" s="13">
        <f t="shared" si="29"/>
        <v>0</v>
      </c>
      <c r="G132" s="12">
        <f>단가대비표!P132</f>
        <v>0</v>
      </c>
      <c r="H132" s="13">
        <f t="shared" si="30"/>
        <v>0</v>
      </c>
      <c r="I132" s="12">
        <f>단가대비표!V132</f>
        <v>0</v>
      </c>
      <c r="J132" s="13">
        <f t="shared" si="31"/>
        <v>0</v>
      </c>
      <c r="K132" s="12">
        <f t="shared" si="32"/>
        <v>0</v>
      </c>
      <c r="L132" s="13">
        <f t="shared" si="33"/>
        <v>0</v>
      </c>
      <c r="M132" s="8" t="s">
        <v>52</v>
      </c>
      <c r="N132" s="2" t="s">
        <v>102</v>
      </c>
      <c r="O132" s="2" t="s">
        <v>946</v>
      </c>
      <c r="P132" s="2" t="s">
        <v>61</v>
      </c>
      <c r="Q132" s="2" t="s">
        <v>61</v>
      </c>
      <c r="R132" s="2" t="s">
        <v>60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2" t="s">
        <v>52</v>
      </c>
      <c r="AW132" s="2" t="s">
        <v>947</v>
      </c>
      <c r="AX132" s="2" t="s">
        <v>52</v>
      </c>
      <c r="AY132" s="2" t="s">
        <v>52</v>
      </c>
    </row>
    <row r="133" spans="1:51" ht="30" customHeight="1" x14ac:dyDescent="0.3">
      <c r="A133" s="8" t="s">
        <v>932</v>
      </c>
      <c r="B133" s="8" t="s">
        <v>948</v>
      </c>
      <c r="C133" s="8" t="s">
        <v>406</v>
      </c>
      <c r="D133" s="9">
        <v>0.24</v>
      </c>
      <c r="E133" s="12">
        <f>단가대비표!O133</f>
        <v>0</v>
      </c>
      <c r="F133" s="13">
        <f t="shared" si="29"/>
        <v>0</v>
      </c>
      <c r="G133" s="12">
        <f>단가대비표!P133</f>
        <v>0</v>
      </c>
      <c r="H133" s="13">
        <f t="shared" si="30"/>
        <v>0</v>
      </c>
      <c r="I133" s="12">
        <f>단가대비표!V133</f>
        <v>0</v>
      </c>
      <c r="J133" s="13">
        <f t="shared" si="31"/>
        <v>0</v>
      </c>
      <c r="K133" s="12">
        <f t="shared" si="32"/>
        <v>0</v>
      </c>
      <c r="L133" s="13">
        <f t="shared" si="33"/>
        <v>0</v>
      </c>
      <c r="M133" s="8" t="s">
        <v>52</v>
      </c>
      <c r="N133" s="2" t="s">
        <v>102</v>
      </c>
      <c r="O133" s="2" t="s">
        <v>949</v>
      </c>
      <c r="P133" s="2" t="s">
        <v>61</v>
      </c>
      <c r="Q133" s="2" t="s">
        <v>61</v>
      </c>
      <c r="R133" s="2" t="s">
        <v>60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2" t="s">
        <v>52</v>
      </c>
      <c r="AW133" s="2" t="s">
        <v>950</v>
      </c>
      <c r="AX133" s="2" t="s">
        <v>52</v>
      </c>
      <c r="AY133" s="2" t="s">
        <v>52</v>
      </c>
    </row>
    <row r="134" spans="1:51" ht="30" customHeight="1" x14ac:dyDescent="0.3">
      <c r="A134" s="8" t="s">
        <v>932</v>
      </c>
      <c r="B134" s="8" t="s">
        <v>951</v>
      </c>
      <c r="C134" s="8" t="s">
        <v>406</v>
      </c>
      <c r="D134" s="9">
        <v>0.36</v>
      </c>
      <c r="E134" s="12">
        <f>단가대비표!O135</f>
        <v>9900</v>
      </c>
      <c r="F134" s="13">
        <f t="shared" si="29"/>
        <v>3564</v>
      </c>
      <c r="G134" s="12">
        <f>단가대비표!P135</f>
        <v>0</v>
      </c>
      <c r="H134" s="13">
        <f t="shared" si="30"/>
        <v>0</v>
      </c>
      <c r="I134" s="12">
        <f>단가대비표!V135</f>
        <v>0</v>
      </c>
      <c r="J134" s="13">
        <f t="shared" si="31"/>
        <v>0</v>
      </c>
      <c r="K134" s="12">
        <f t="shared" si="32"/>
        <v>9900</v>
      </c>
      <c r="L134" s="13">
        <f t="shared" si="33"/>
        <v>3564</v>
      </c>
      <c r="M134" s="8" t="s">
        <v>52</v>
      </c>
      <c r="N134" s="2" t="s">
        <v>102</v>
      </c>
      <c r="O134" s="2" t="s">
        <v>952</v>
      </c>
      <c r="P134" s="2" t="s">
        <v>61</v>
      </c>
      <c r="Q134" s="2" t="s">
        <v>61</v>
      </c>
      <c r="R134" s="2" t="s">
        <v>60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2" t="s">
        <v>52</v>
      </c>
      <c r="AW134" s="2" t="s">
        <v>953</v>
      </c>
      <c r="AX134" s="2" t="s">
        <v>52</v>
      </c>
      <c r="AY134" s="2" t="s">
        <v>52</v>
      </c>
    </row>
    <row r="135" spans="1:51" ht="30" customHeight="1" x14ac:dyDescent="0.3">
      <c r="A135" s="8" t="s">
        <v>932</v>
      </c>
      <c r="B135" s="8" t="s">
        <v>954</v>
      </c>
      <c r="C135" s="8" t="s">
        <v>406</v>
      </c>
      <c r="D135" s="9">
        <v>0.36</v>
      </c>
      <c r="E135" s="12">
        <f>단가대비표!O136</f>
        <v>7200</v>
      </c>
      <c r="F135" s="13">
        <f t="shared" si="29"/>
        <v>2592</v>
      </c>
      <c r="G135" s="12">
        <f>단가대비표!P136</f>
        <v>0</v>
      </c>
      <c r="H135" s="13">
        <f t="shared" si="30"/>
        <v>0</v>
      </c>
      <c r="I135" s="12">
        <f>단가대비표!V136</f>
        <v>0</v>
      </c>
      <c r="J135" s="13">
        <f t="shared" si="31"/>
        <v>0</v>
      </c>
      <c r="K135" s="12">
        <f t="shared" si="32"/>
        <v>7200</v>
      </c>
      <c r="L135" s="13">
        <f t="shared" si="33"/>
        <v>2592</v>
      </c>
      <c r="M135" s="8" t="s">
        <v>52</v>
      </c>
      <c r="N135" s="2" t="s">
        <v>102</v>
      </c>
      <c r="O135" s="2" t="s">
        <v>955</v>
      </c>
      <c r="P135" s="2" t="s">
        <v>61</v>
      </c>
      <c r="Q135" s="2" t="s">
        <v>61</v>
      </c>
      <c r="R135" s="2" t="s">
        <v>60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2" t="s">
        <v>52</v>
      </c>
      <c r="AW135" s="2" t="s">
        <v>956</v>
      </c>
      <c r="AX135" s="2" t="s">
        <v>52</v>
      </c>
      <c r="AY135" s="2" t="s">
        <v>52</v>
      </c>
    </row>
    <row r="136" spans="1:51" ht="30" customHeight="1" x14ac:dyDescent="0.3">
      <c r="A136" s="8" t="s">
        <v>932</v>
      </c>
      <c r="B136" s="8" t="s">
        <v>957</v>
      </c>
      <c r="C136" s="8" t="s">
        <v>958</v>
      </c>
      <c r="D136" s="9">
        <v>0.42</v>
      </c>
      <c r="E136" s="12">
        <f>단가대비표!O137</f>
        <v>0</v>
      </c>
      <c r="F136" s="13">
        <f t="shared" si="29"/>
        <v>0</v>
      </c>
      <c r="G136" s="12">
        <f>단가대비표!P137</f>
        <v>0</v>
      </c>
      <c r="H136" s="13">
        <f t="shared" si="30"/>
        <v>0</v>
      </c>
      <c r="I136" s="12">
        <f>단가대비표!V137</f>
        <v>0</v>
      </c>
      <c r="J136" s="13">
        <f t="shared" si="31"/>
        <v>0</v>
      </c>
      <c r="K136" s="12">
        <f t="shared" si="32"/>
        <v>0</v>
      </c>
      <c r="L136" s="13">
        <f t="shared" si="33"/>
        <v>0</v>
      </c>
      <c r="M136" s="8" t="s">
        <v>52</v>
      </c>
      <c r="N136" s="2" t="s">
        <v>102</v>
      </c>
      <c r="O136" s="2" t="s">
        <v>959</v>
      </c>
      <c r="P136" s="2" t="s">
        <v>61</v>
      </c>
      <c r="Q136" s="2" t="s">
        <v>61</v>
      </c>
      <c r="R136" s="2" t="s">
        <v>60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2" t="s">
        <v>52</v>
      </c>
      <c r="AW136" s="2" t="s">
        <v>960</v>
      </c>
      <c r="AX136" s="2" t="s">
        <v>52</v>
      </c>
      <c r="AY136" s="2" t="s">
        <v>52</v>
      </c>
    </row>
    <row r="137" spans="1:51" ht="30" customHeight="1" x14ac:dyDescent="0.3">
      <c r="A137" s="8" t="s">
        <v>961</v>
      </c>
      <c r="B137" s="8" t="s">
        <v>962</v>
      </c>
      <c r="C137" s="8" t="s">
        <v>101</v>
      </c>
      <c r="D137" s="9">
        <v>1</v>
      </c>
      <c r="E137" s="12">
        <f>일위대가목록!E144</f>
        <v>0</v>
      </c>
      <c r="F137" s="13">
        <f t="shared" si="29"/>
        <v>0</v>
      </c>
      <c r="G137" s="12">
        <f>일위대가목록!F144</f>
        <v>78672</v>
      </c>
      <c r="H137" s="13">
        <f t="shared" si="30"/>
        <v>78672</v>
      </c>
      <c r="I137" s="12">
        <f>일위대가목록!G144</f>
        <v>0</v>
      </c>
      <c r="J137" s="13">
        <f t="shared" si="31"/>
        <v>0</v>
      </c>
      <c r="K137" s="12">
        <f t="shared" si="32"/>
        <v>78672</v>
      </c>
      <c r="L137" s="13">
        <f t="shared" si="33"/>
        <v>78672</v>
      </c>
      <c r="M137" s="8" t="s">
        <v>52</v>
      </c>
      <c r="N137" s="2" t="s">
        <v>102</v>
      </c>
      <c r="O137" s="2" t="s">
        <v>963</v>
      </c>
      <c r="P137" s="2" t="s">
        <v>60</v>
      </c>
      <c r="Q137" s="2" t="s">
        <v>61</v>
      </c>
      <c r="R137" s="2" t="s">
        <v>61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2" t="s">
        <v>52</v>
      </c>
      <c r="AW137" s="2" t="s">
        <v>964</v>
      </c>
      <c r="AX137" s="2" t="s">
        <v>52</v>
      </c>
      <c r="AY137" s="2" t="s">
        <v>52</v>
      </c>
    </row>
    <row r="138" spans="1:51" ht="30" customHeight="1" x14ac:dyDescent="0.3">
      <c r="A138" s="8" t="s">
        <v>739</v>
      </c>
      <c r="B138" s="8" t="s">
        <v>52</v>
      </c>
      <c r="C138" s="8" t="s">
        <v>52</v>
      </c>
      <c r="D138" s="9"/>
      <c r="E138" s="12"/>
      <c r="F138" s="13">
        <f>TRUNC(SUMIF(N128:N137, N127, F128:F137),0)</f>
        <v>12912</v>
      </c>
      <c r="G138" s="12"/>
      <c r="H138" s="13">
        <f>TRUNC(SUMIF(N128:N137, N127, H128:H137),0)</f>
        <v>78672</v>
      </c>
      <c r="I138" s="12"/>
      <c r="J138" s="13">
        <f>TRUNC(SUMIF(N128:N137, N127, J128:J137),0)</f>
        <v>0</v>
      </c>
      <c r="K138" s="12"/>
      <c r="L138" s="13">
        <f>F138+H138+J138</f>
        <v>91584</v>
      </c>
      <c r="M138" s="8" t="s">
        <v>52</v>
      </c>
      <c r="N138" s="2" t="s">
        <v>79</v>
      </c>
      <c r="O138" s="2" t="s">
        <v>79</v>
      </c>
      <c r="P138" s="2" t="s">
        <v>52</v>
      </c>
      <c r="Q138" s="2" t="s">
        <v>52</v>
      </c>
      <c r="R138" s="2" t="s">
        <v>52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2" t="s">
        <v>52</v>
      </c>
      <c r="AW138" s="2" t="s">
        <v>52</v>
      </c>
      <c r="AX138" s="2" t="s">
        <v>52</v>
      </c>
      <c r="AY138" s="2" t="s">
        <v>52</v>
      </c>
    </row>
    <row r="139" spans="1:51" ht="30" customHeight="1" x14ac:dyDescent="0.3">
      <c r="A139" s="9"/>
      <c r="B139" s="9"/>
      <c r="C139" s="9"/>
      <c r="D139" s="9"/>
      <c r="E139" s="12"/>
      <c r="F139" s="13"/>
      <c r="G139" s="12"/>
      <c r="H139" s="13"/>
      <c r="I139" s="12"/>
      <c r="J139" s="13"/>
      <c r="K139" s="12"/>
      <c r="L139" s="13"/>
      <c r="M139" s="9"/>
    </row>
    <row r="140" spans="1:51" ht="30" customHeight="1" x14ac:dyDescent="0.3">
      <c r="A140" s="425" t="s">
        <v>965</v>
      </c>
      <c r="B140" s="425"/>
      <c r="C140" s="425"/>
      <c r="D140" s="425"/>
      <c r="E140" s="426"/>
      <c r="F140" s="427"/>
      <c r="G140" s="426"/>
      <c r="H140" s="427"/>
      <c r="I140" s="426"/>
      <c r="J140" s="427"/>
      <c r="K140" s="426"/>
      <c r="L140" s="427"/>
      <c r="M140" s="425"/>
      <c r="N140" s="1" t="s">
        <v>105</v>
      </c>
    </row>
    <row r="141" spans="1:51" ht="30" customHeight="1" x14ac:dyDescent="0.3">
      <c r="A141" s="8" t="s">
        <v>932</v>
      </c>
      <c r="B141" s="8" t="s">
        <v>933</v>
      </c>
      <c r="C141" s="8" t="s">
        <v>406</v>
      </c>
      <c r="D141" s="9">
        <v>0.24</v>
      </c>
      <c r="E141" s="12">
        <f>단가대비표!O129</f>
        <v>20400</v>
      </c>
      <c r="F141" s="13">
        <f t="shared" ref="F141:F151" si="34">TRUNC(E141*D141,1)</f>
        <v>4896</v>
      </c>
      <c r="G141" s="12">
        <f>단가대비표!P129</f>
        <v>0</v>
      </c>
      <c r="H141" s="13">
        <f t="shared" ref="H141:H151" si="35">TRUNC(G141*D141,1)</f>
        <v>0</v>
      </c>
      <c r="I141" s="12">
        <f>단가대비표!V129</f>
        <v>0</v>
      </c>
      <c r="J141" s="13">
        <f t="shared" ref="J141:J151" si="36">TRUNC(I141*D141,1)</f>
        <v>0</v>
      </c>
      <c r="K141" s="12">
        <f t="shared" ref="K141:K151" si="37">TRUNC(E141+G141+I141,1)</f>
        <v>20400</v>
      </c>
      <c r="L141" s="13">
        <f t="shared" ref="L141:L151" si="38">TRUNC(F141+H141+J141,1)</f>
        <v>4896</v>
      </c>
      <c r="M141" s="8" t="s">
        <v>52</v>
      </c>
      <c r="N141" s="2" t="s">
        <v>105</v>
      </c>
      <c r="O141" s="2" t="s">
        <v>934</v>
      </c>
      <c r="P141" s="2" t="s">
        <v>61</v>
      </c>
      <c r="Q141" s="2" t="s">
        <v>61</v>
      </c>
      <c r="R141" s="2" t="s">
        <v>60</v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2" t="s">
        <v>52</v>
      </c>
      <c r="AW141" s="2" t="s">
        <v>967</v>
      </c>
      <c r="AX141" s="2" t="s">
        <v>52</v>
      </c>
      <c r="AY141" s="2" t="s">
        <v>52</v>
      </c>
    </row>
    <row r="142" spans="1:51" ht="30" customHeight="1" x14ac:dyDescent="0.3">
      <c r="A142" s="8" t="s">
        <v>932</v>
      </c>
      <c r="B142" s="8" t="s">
        <v>936</v>
      </c>
      <c r="C142" s="8" t="s">
        <v>406</v>
      </c>
      <c r="D142" s="9">
        <v>0.24</v>
      </c>
      <c r="E142" s="12">
        <f>단가대비표!O130</f>
        <v>6100</v>
      </c>
      <c r="F142" s="13">
        <f t="shared" si="34"/>
        <v>1464</v>
      </c>
      <c r="G142" s="12">
        <f>단가대비표!P130</f>
        <v>0</v>
      </c>
      <c r="H142" s="13">
        <f t="shared" si="35"/>
        <v>0</v>
      </c>
      <c r="I142" s="12">
        <f>단가대비표!V130</f>
        <v>0</v>
      </c>
      <c r="J142" s="13">
        <f t="shared" si="36"/>
        <v>0</v>
      </c>
      <c r="K142" s="12">
        <f t="shared" si="37"/>
        <v>6100</v>
      </c>
      <c r="L142" s="13">
        <f t="shared" si="38"/>
        <v>1464</v>
      </c>
      <c r="M142" s="8" t="s">
        <v>52</v>
      </c>
      <c r="N142" s="2" t="s">
        <v>105</v>
      </c>
      <c r="O142" s="2" t="s">
        <v>937</v>
      </c>
      <c r="P142" s="2" t="s">
        <v>61</v>
      </c>
      <c r="Q142" s="2" t="s">
        <v>61</v>
      </c>
      <c r="R142" s="2" t="s">
        <v>60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2" t="s">
        <v>52</v>
      </c>
      <c r="AW142" s="2" t="s">
        <v>968</v>
      </c>
      <c r="AX142" s="2" t="s">
        <v>52</v>
      </c>
      <c r="AY142" s="2" t="s">
        <v>52</v>
      </c>
    </row>
    <row r="143" spans="1:51" ht="30" customHeight="1" x14ac:dyDescent="0.3">
      <c r="A143" s="8" t="s">
        <v>932</v>
      </c>
      <c r="B143" s="8" t="s">
        <v>939</v>
      </c>
      <c r="C143" s="8" t="s">
        <v>406</v>
      </c>
      <c r="D143" s="9">
        <v>0.48</v>
      </c>
      <c r="E143" s="12">
        <f>단가대비표!O131</f>
        <v>14900</v>
      </c>
      <c r="F143" s="13">
        <f t="shared" si="34"/>
        <v>7152</v>
      </c>
      <c r="G143" s="12">
        <f>단가대비표!P131</f>
        <v>0</v>
      </c>
      <c r="H143" s="13">
        <f t="shared" si="35"/>
        <v>0</v>
      </c>
      <c r="I143" s="12">
        <f>단가대비표!V131</f>
        <v>0</v>
      </c>
      <c r="J143" s="13">
        <f t="shared" si="36"/>
        <v>0</v>
      </c>
      <c r="K143" s="12">
        <f t="shared" si="37"/>
        <v>14900</v>
      </c>
      <c r="L143" s="13">
        <f t="shared" si="38"/>
        <v>7152</v>
      </c>
      <c r="M143" s="8" t="s">
        <v>52</v>
      </c>
      <c r="N143" s="2" t="s">
        <v>105</v>
      </c>
      <c r="O143" s="2" t="s">
        <v>940</v>
      </c>
      <c r="P143" s="2" t="s">
        <v>61</v>
      </c>
      <c r="Q143" s="2" t="s">
        <v>61</v>
      </c>
      <c r="R143" s="2" t="s">
        <v>60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2" t="s">
        <v>52</v>
      </c>
      <c r="AW143" s="2" t="s">
        <v>969</v>
      </c>
      <c r="AX143" s="2" t="s">
        <v>52</v>
      </c>
      <c r="AY143" s="2" t="s">
        <v>52</v>
      </c>
    </row>
    <row r="144" spans="1:51" ht="30" customHeight="1" x14ac:dyDescent="0.3">
      <c r="A144" s="8" t="s">
        <v>932</v>
      </c>
      <c r="B144" s="8" t="s">
        <v>942</v>
      </c>
      <c r="C144" s="8" t="s">
        <v>406</v>
      </c>
      <c r="D144" s="9">
        <v>0.24</v>
      </c>
      <c r="E144" s="12">
        <f>단가대비표!O134</f>
        <v>0</v>
      </c>
      <c r="F144" s="13">
        <f t="shared" si="34"/>
        <v>0</v>
      </c>
      <c r="G144" s="12">
        <f>단가대비표!P134</f>
        <v>0</v>
      </c>
      <c r="H144" s="13">
        <f t="shared" si="35"/>
        <v>0</v>
      </c>
      <c r="I144" s="12">
        <f>단가대비표!V134</f>
        <v>0</v>
      </c>
      <c r="J144" s="13">
        <f t="shared" si="36"/>
        <v>0</v>
      </c>
      <c r="K144" s="12">
        <f t="shared" si="37"/>
        <v>0</v>
      </c>
      <c r="L144" s="13">
        <f t="shared" si="38"/>
        <v>0</v>
      </c>
      <c r="M144" s="8" t="s">
        <v>52</v>
      </c>
      <c r="N144" s="2" t="s">
        <v>105</v>
      </c>
      <c r="O144" s="2" t="s">
        <v>943</v>
      </c>
      <c r="P144" s="2" t="s">
        <v>61</v>
      </c>
      <c r="Q144" s="2" t="s">
        <v>61</v>
      </c>
      <c r="R144" s="2" t="s">
        <v>60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2" t="s">
        <v>52</v>
      </c>
      <c r="AW144" s="2" t="s">
        <v>970</v>
      </c>
      <c r="AX144" s="2" t="s">
        <v>52</v>
      </c>
      <c r="AY144" s="2" t="s">
        <v>52</v>
      </c>
    </row>
    <row r="145" spans="1:51" ht="30" customHeight="1" x14ac:dyDescent="0.3">
      <c r="A145" s="8" t="s">
        <v>932</v>
      </c>
      <c r="B145" s="8" t="s">
        <v>945</v>
      </c>
      <c r="C145" s="8" t="s">
        <v>406</v>
      </c>
      <c r="D145" s="9">
        <v>0.12</v>
      </c>
      <c r="E145" s="12">
        <f>단가대비표!O132</f>
        <v>0</v>
      </c>
      <c r="F145" s="13">
        <f t="shared" si="34"/>
        <v>0</v>
      </c>
      <c r="G145" s="12">
        <f>단가대비표!P132</f>
        <v>0</v>
      </c>
      <c r="H145" s="13">
        <f t="shared" si="35"/>
        <v>0</v>
      </c>
      <c r="I145" s="12">
        <f>단가대비표!V132</f>
        <v>0</v>
      </c>
      <c r="J145" s="13">
        <f t="shared" si="36"/>
        <v>0</v>
      </c>
      <c r="K145" s="12">
        <f t="shared" si="37"/>
        <v>0</v>
      </c>
      <c r="L145" s="13">
        <f t="shared" si="38"/>
        <v>0</v>
      </c>
      <c r="M145" s="8" t="s">
        <v>52</v>
      </c>
      <c r="N145" s="2" t="s">
        <v>105</v>
      </c>
      <c r="O145" s="2" t="s">
        <v>946</v>
      </c>
      <c r="P145" s="2" t="s">
        <v>61</v>
      </c>
      <c r="Q145" s="2" t="s">
        <v>61</v>
      </c>
      <c r="R145" s="2" t="s">
        <v>60</v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2" t="s">
        <v>52</v>
      </c>
      <c r="AW145" s="2" t="s">
        <v>971</v>
      </c>
      <c r="AX145" s="2" t="s">
        <v>52</v>
      </c>
      <c r="AY145" s="2" t="s">
        <v>52</v>
      </c>
    </row>
    <row r="146" spans="1:51" ht="30" customHeight="1" x14ac:dyDescent="0.3">
      <c r="A146" s="8" t="s">
        <v>932</v>
      </c>
      <c r="B146" s="8" t="s">
        <v>948</v>
      </c>
      <c r="C146" s="8" t="s">
        <v>406</v>
      </c>
      <c r="D146" s="9">
        <v>0.24</v>
      </c>
      <c r="E146" s="12">
        <f>단가대비표!O133</f>
        <v>0</v>
      </c>
      <c r="F146" s="13">
        <f t="shared" si="34"/>
        <v>0</v>
      </c>
      <c r="G146" s="12">
        <f>단가대비표!P133</f>
        <v>0</v>
      </c>
      <c r="H146" s="13">
        <f t="shared" si="35"/>
        <v>0</v>
      </c>
      <c r="I146" s="12">
        <f>단가대비표!V133</f>
        <v>0</v>
      </c>
      <c r="J146" s="13">
        <f t="shared" si="36"/>
        <v>0</v>
      </c>
      <c r="K146" s="12">
        <f t="shared" si="37"/>
        <v>0</v>
      </c>
      <c r="L146" s="13">
        <f t="shared" si="38"/>
        <v>0</v>
      </c>
      <c r="M146" s="8" t="s">
        <v>52</v>
      </c>
      <c r="N146" s="2" t="s">
        <v>105</v>
      </c>
      <c r="O146" s="2" t="s">
        <v>949</v>
      </c>
      <c r="P146" s="2" t="s">
        <v>61</v>
      </c>
      <c r="Q146" s="2" t="s">
        <v>61</v>
      </c>
      <c r="R146" s="2" t="s">
        <v>60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2" t="s">
        <v>52</v>
      </c>
      <c r="AW146" s="2" t="s">
        <v>972</v>
      </c>
      <c r="AX146" s="2" t="s">
        <v>52</v>
      </c>
      <c r="AY146" s="2" t="s">
        <v>52</v>
      </c>
    </row>
    <row r="147" spans="1:51" ht="30" customHeight="1" x14ac:dyDescent="0.3">
      <c r="A147" s="8" t="s">
        <v>932</v>
      </c>
      <c r="B147" s="8" t="s">
        <v>973</v>
      </c>
      <c r="C147" s="8" t="s">
        <v>406</v>
      </c>
      <c r="D147" s="9">
        <v>0.48</v>
      </c>
      <c r="E147" s="12">
        <f>단가대비표!O128</f>
        <v>830</v>
      </c>
      <c r="F147" s="13">
        <f t="shared" si="34"/>
        <v>398.4</v>
      </c>
      <c r="G147" s="12">
        <f>단가대비표!P128</f>
        <v>0</v>
      </c>
      <c r="H147" s="13">
        <f t="shared" si="35"/>
        <v>0</v>
      </c>
      <c r="I147" s="12">
        <f>단가대비표!V128</f>
        <v>0</v>
      </c>
      <c r="J147" s="13">
        <f t="shared" si="36"/>
        <v>0</v>
      </c>
      <c r="K147" s="12">
        <f t="shared" si="37"/>
        <v>830</v>
      </c>
      <c r="L147" s="13">
        <f t="shared" si="38"/>
        <v>398.4</v>
      </c>
      <c r="M147" s="8" t="s">
        <v>52</v>
      </c>
      <c r="N147" s="2" t="s">
        <v>105</v>
      </c>
      <c r="O147" s="2" t="s">
        <v>974</v>
      </c>
      <c r="P147" s="2" t="s">
        <v>61</v>
      </c>
      <c r="Q147" s="2" t="s">
        <v>61</v>
      </c>
      <c r="R147" s="2" t="s">
        <v>60</v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2" t="s">
        <v>52</v>
      </c>
      <c r="AW147" s="2" t="s">
        <v>975</v>
      </c>
      <c r="AX147" s="2" t="s">
        <v>52</v>
      </c>
      <c r="AY147" s="2" t="s">
        <v>52</v>
      </c>
    </row>
    <row r="148" spans="1:51" ht="30" customHeight="1" x14ac:dyDescent="0.3">
      <c r="A148" s="8" t="s">
        <v>932</v>
      </c>
      <c r="B148" s="8" t="s">
        <v>951</v>
      </c>
      <c r="C148" s="8" t="s">
        <v>406</v>
      </c>
      <c r="D148" s="9">
        <v>0.36</v>
      </c>
      <c r="E148" s="12">
        <f>단가대비표!O135</f>
        <v>9900</v>
      </c>
      <c r="F148" s="13">
        <f t="shared" si="34"/>
        <v>3564</v>
      </c>
      <c r="G148" s="12">
        <f>단가대비표!P135</f>
        <v>0</v>
      </c>
      <c r="H148" s="13">
        <f t="shared" si="35"/>
        <v>0</v>
      </c>
      <c r="I148" s="12">
        <f>단가대비표!V135</f>
        <v>0</v>
      </c>
      <c r="J148" s="13">
        <f t="shared" si="36"/>
        <v>0</v>
      </c>
      <c r="K148" s="12">
        <f t="shared" si="37"/>
        <v>9900</v>
      </c>
      <c r="L148" s="13">
        <f t="shared" si="38"/>
        <v>3564</v>
      </c>
      <c r="M148" s="8" t="s">
        <v>52</v>
      </c>
      <c r="N148" s="2" t="s">
        <v>105</v>
      </c>
      <c r="O148" s="2" t="s">
        <v>952</v>
      </c>
      <c r="P148" s="2" t="s">
        <v>61</v>
      </c>
      <c r="Q148" s="2" t="s">
        <v>61</v>
      </c>
      <c r="R148" s="2" t="s">
        <v>60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2" t="s">
        <v>52</v>
      </c>
      <c r="AW148" s="2" t="s">
        <v>976</v>
      </c>
      <c r="AX148" s="2" t="s">
        <v>52</v>
      </c>
      <c r="AY148" s="2" t="s">
        <v>52</v>
      </c>
    </row>
    <row r="149" spans="1:51" ht="30" customHeight="1" x14ac:dyDescent="0.3">
      <c r="A149" s="8" t="s">
        <v>932</v>
      </c>
      <c r="B149" s="8" t="s">
        <v>954</v>
      </c>
      <c r="C149" s="8" t="s">
        <v>406</v>
      </c>
      <c r="D149" s="9">
        <v>0.36</v>
      </c>
      <c r="E149" s="12">
        <f>단가대비표!O136</f>
        <v>7200</v>
      </c>
      <c r="F149" s="13">
        <f t="shared" si="34"/>
        <v>2592</v>
      </c>
      <c r="G149" s="12">
        <f>단가대비표!P136</f>
        <v>0</v>
      </c>
      <c r="H149" s="13">
        <f t="shared" si="35"/>
        <v>0</v>
      </c>
      <c r="I149" s="12">
        <f>단가대비표!V136</f>
        <v>0</v>
      </c>
      <c r="J149" s="13">
        <f t="shared" si="36"/>
        <v>0</v>
      </c>
      <c r="K149" s="12">
        <f t="shared" si="37"/>
        <v>7200</v>
      </c>
      <c r="L149" s="13">
        <f t="shared" si="38"/>
        <v>2592</v>
      </c>
      <c r="M149" s="8" t="s">
        <v>52</v>
      </c>
      <c r="N149" s="2" t="s">
        <v>105</v>
      </c>
      <c r="O149" s="2" t="s">
        <v>955</v>
      </c>
      <c r="P149" s="2" t="s">
        <v>61</v>
      </c>
      <c r="Q149" s="2" t="s">
        <v>61</v>
      </c>
      <c r="R149" s="2" t="s">
        <v>60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2" t="s">
        <v>52</v>
      </c>
      <c r="AW149" s="2" t="s">
        <v>977</v>
      </c>
      <c r="AX149" s="2" t="s">
        <v>52</v>
      </c>
      <c r="AY149" s="2" t="s">
        <v>52</v>
      </c>
    </row>
    <row r="150" spans="1:51" ht="30" customHeight="1" x14ac:dyDescent="0.3">
      <c r="A150" s="8" t="s">
        <v>932</v>
      </c>
      <c r="B150" s="8" t="s">
        <v>957</v>
      </c>
      <c r="C150" s="8" t="s">
        <v>958</v>
      </c>
      <c r="D150" s="9">
        <v>0.42</v>
      </c>
      <c r="E150" s="12">
        <f>단가대비표!O137</f>
        <v>0</v>
      </c>
      <c r="F150" s="13">
        <f t="shared" si="34"/>
        <v>0</v>
      </c>
      <c r="G150" s="12">
        <f>단가대비표!P137</f>
        <v>0</v>
      </c>
      <c r="H150" s="13">
        <f t="shared" si="35"/>
        <v>0</v>
      </c>
      <c r="I150" s="12">
        <f>단가대비표!V137</f>
        <v>0</v>
      </c>
      <c r="J150" s="13">
        <f t="shared" si="36"/>
        <v>0</v>
      </c>
      <c r="K150" s="12">
        <f t="shared" si="37"/>
        <v>0</v>
      </c>
      <c r="L150" s="13">
        <f t="shared" si="38"/>
        <v>0</v>
      </c>
      <c r="M150" s="8" t="s">
        <v>52</v>
      </c>
      <c r="N150" s="2" t="s">
        <v>105</v>
      </c>
      <c r="O150" s="2" t="s">
        <v>959</v>
      </c>
      <c r="P150" s="2" t="s">
        <v>61</v>
      </c>
      <c r="Q150" s="2" t="s">
        <v>61</v>
      </c>
      <c r="R150" s="2" t="s">
        <v>60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2" t="s">
        <v>52</v>
      </c>
      <c r="AW150" s="2" t="s">
        <v>978</v>
      </c>
      <c r="AX150" s="2" t="s">
        <v>52</v>
      </c>
      <c r="AY150" s="2" t="s">
        <v>52</v>
      </c>
    </row>
    <row r="151" spans="1:51" ht="30" customHeight="1" x14ac:dyDescent="0.3">
      <c r="A151" s="8" t="s">
        <v>961</v>
      </c>
      <c r="B151" s="8" t="s">
        <v>979</v>
      </c>
      <c r="C151" s="8" t="s">
        <v>101</v>
      </c>
      <c r="D151" s="9">
        <v>1</v>
      </c>
      <c r="E151" s="12">
        <f>일위대가목록!E145</f>
        <v>0</v>
      </c>
      <c r="F151" s="13">
        <f t="shared" si="34"/>
        <v>0</v>
      </c>
      <c r="G151" s="12">
        <f>일위대가목록!F145</f>
        <v>130469</v>
      </c>
      <c r="H151" s="13">
        <f t="shared" si="35"/>
        <v>130469</v>
      </c>
      <c r="I151" s="12">
        <f>일위대가목록!G145</f>
        <v>0</v>
      </c>
      <c r="J151" s="13">
        <f t="shared" si="36"/>
        <v>0</v>
      </c>
      <c r="K151" s="12">
        <f t="shared" si="37"/>
        <v>130469</v>
      </c>
      <c r="L151" s="13">
        <f t="shared" si="38"/>
        <v>130469</v>
      </c>
      <c r="M151" s="8" t="s">
        <v>52</v>
      </c>
      <c r="N151" s="2" t="s">
        <v>105</v>
      </c>
      <c r="O151" s="2" t="s">
        <v>980</v>
      </c>
      <c r="P151" s="2" t="s">
        <v>60</v>
      </c>
      <c r="Q151" s="2" t="s">
        <v>61</v>
      </c>
      <c r="R151" s="2" t="s">
        <v>61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2" t="s">
        <v>52</v>
      </c>
      <c r="AW151" s="2" t="s">
        <v>981</v>
      </c>
      <c r="AX151" s="2" t="s">
        <v>52</v>
      </c>
      <c r="AY151" s="2" t="s">
        <v>52</v>
      </c>
    </row>
    <row r="152" spans="1:51" ht="30" customHeight="1" x14ac:dyDescent="0.3">
      <c r="A152" s="8" t="s">
        <v>739</v>
      </c>
      <c r="B152" s="8" t="s">
        <v>52</v>
      </c>
      <c r="C152" s="8" t="s">
        <v>52</v>
      </c>
      <c r="D152" s="9"/>
      <c r="E152" s="12"/>
      <c r="F152" s="13">
        <f>TRUNC(SUMIF(N141:N151, N140, F141:F151),0)</f>
        <v>20066</v>
      </c>
      <c r="G152" s="12"/>
      <c r="H152" s="13">
        <f>TRUNC(SUMIF(N141:N151, N140, H141:H151),0)</f>
        <v>130469</v>
      </c>
      <c r="I152" s="12"/>
      <c r="J152" s="13">
        <f>TRUNC(SUMIF(N141:N151, N140, J141:J151),0)</f>
        <v>0</v>
      </c>
      <c r="K152" s="12"/>
      <c r="L152" s="13">
        <f>F152+H152+J152</f>
        <v>150535</v>
      </c>
      <c r="M152" s="8" t="s">
        <v>52</v>
      </c>
      <c r="N152" s="2" t="s">
        <v>79</v>
      </c>
      <c r="O152" s="2" t="s">
        <v>79</v>
      </c>
      <c r="P152" s="2" t="s">
        <v>52</v>
      </c>
      <c r="Q152" s="2" t="s">
        <v>52</v>
      </c>
      <c r="R152" s="2" t="s">
        <v>52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2" t="s">
        <v>52</v>
      </c>
      <c r="AW152" s="2" t="s">
        <v>52</v>
      </c>
      <c r="AX152" s="2" t="s">
        <v>52</v>
      </c>
      <c r="AY152" s="2" t="s">
        <v>52</v>
      </c>
    </row>
    <row r="153" spans="1:51" ht="30" customHeight="1" x14ac:dyDescent="0.3">
      <c r="A153" s="9"/>
      <c r="B153" s="9"/>
      <c r="C153" s="9"/>
      <c r="D153" s="9"/>
      <c r="E153" s="12"/>
      <c r="F153" s="13"/>
      <c r="G153" s="12"/>
      <c r="H153" s="13"/>
      <c r="I153" s="12"/>
      <c r="J153" s="13"/>
      <c r="K153" s="12"/>
      <c r="L153" s="13"/>
      <c r="M153" s="9"/>
    </row>
    <row r="154" spans="1:51" ht="30" customHeight="1" x14ac:dyDescent="0.3">
      <c r="A154" s="425" t="s">
        <v>982</v>
      </c>
      <c r="B154" s="425"/>
      <c r="C154" s="425"/>
      <c r="D154" s="425"/>
      <c r="E154" s="426"/>
      <c r="F154" s="427"/>
      <c r="G154" s="426"/>
      <c r="H154" s="427"/>
      <c r="I154" s="426"/>
      <c r="J154" s="427"/>
      <c r="K154" s="426"/>
      <c r="L154" s="427"/>
      <c r="M154" s="425"/>
      <c r="N154" s="1" t="s">
        <v>109</v>
      </c>
    </row>
    <row r="155" spans="1:51" ht="30" customHeight="1" x14ac:dyDescent="0.3">
      <c r="A155" s="8" t="s">
        <v>719</v>
      </c>
      <c r="B155" s="8" t="s">
        <v>715</v>
      </c>
      <c r="C155" s="8" t="s">
        <v>716</v>
      </c>
      <c r="D155" s="9">
        <v>4.0000000000000001E-3</v>
      </c>
      <c r="E155" s="12">
        <f>단가대비표!O233</f>
        <v>0</v>
      </c>
      <c r="F155" s="13">
        <f>TRUNC(E155*D155,1)</f>
        <v>0</v>
      </c>
      <c r="G155" s="12">
        <f>단가대비표!P233</f>
        <v>138989</v>
      </c>
      <c r="H155" s="13">
        <f>TRUNC(G155*D155,1)</f>
        <v>555.9</v>
      </c>
      <c r="I155" s="12">
        <f>단가대비표!V233</f>
        <v>0</v>
      </c>
      <c r="J155" s="13">
        <f>TRUNC(I155*D155,1)</f>
        <v>0</v>
      </c>
      <c r="K155" s="12">
        <f>TRUNC(E155+G155+I155,1)</f>
        <v>138989</v>
      </c>
      <c r="L155" s="13">
        <f>TRUNC(F155+H155+J155,1)</f>
        <v>555.9</v>
      </c>
      <c r="M155" s="8" t="s">
        <v>52</v>
      </c>
      <c r="N155" s="2" t="s">
        <v>109</v>
      </c>
      <c r="O155" s="2" t="s">
        <v>720</v>
      </c>
      <c r="P155" s="2" t="s">
        <v>61</v>
      </c>
      <c r="Q155" s="2" t="s">
        <v>61</v>
      </c>
      <c r="R155" s="2" t="s">
        <v>60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2" t="s">
        <v>52</v>
      </c>
      <c r="AW155" s="2" t="s">
        <v>985</v>
      </c>
      <c r="AX155" s="2" t="s">
        <v>52</v>
      </c>
      <c r="AY155" s="2" t="s">
        <v>52</v>
      </c>
    </row>
    <row r="156" spans="1:51" ht="30" customHeight="1" x14ac:dyDescent="0.3">
      <c r="A156" s="8" t="s">
        <v>739</v>
      </c>
      <c r="B156" s="8" t="s">
        <v>52</v>
      </c>
      <c r="C156" s="8" t="s">
        <v>52</v>
      </c>
      <c r="D156" s="9"/>
      <c r="E156" s="12"/>
      <c r="F156" s="13">
        <f>TRUNC(SUMIF(N155:N155, N154, F155:F155),0)</f>
        <v>0</v>
      </c>
      <c r="G156" s="12"/>
      <c r="H156" s="13">
        <f>TRUNC(SUMIF(N155:N155, N154, H155:H155),0)</f>
        <v>555</v>
      </c>
      <c r="I156" s="12"/>
      <c r="J156" s="13">
        <f>TRUNC(SUMIF(N155:N155, N154, J155:J155),0)</f>
        <v>0</v>
      </c>
      <c r="K156" s="12"/>
      <c r="L156" s="13">
        <f>F156+H156+J156</f>
        <v>555</v>
      </c>
      <c r="M156" s="8" t="s">
        <v>52</v>
      </c>
      <c r="N156" s="2" t="s">
        <v>79</v>
      </c>
      <c r="O156" s="2" t="s">
        <v>79</v>
      </c>
      <c r="P156" s="2" t="s">
        <v>52</v>
      </c>
      <c r="Q156" s="2" t="s">
        <v>52</v>
      </c>
      <c r="R156" s="2" t="s">
        <v>52</v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2" t="s">
        <v>52</v>
      </c>
      <c r="AW156" s="2" t="s">
        <v>52</v>
      </c>
      <c r="AX156" s="2" t="s">
        <v>52</v>
      </c>
      <c r="AY156" s="2" t="s">
        <v>52</v>
      </c>
    </row>
    <row r="157" spans="1:51" ht="30" customHeight="1" x14ac:dyDescent="0.3">
      <c r="A157" s="9"/>
      <c r="B157" s="9"/>
      <c r="C157" s="9"/>
      <c r="D157" s="9"/>
      <c r="E157" s="12"/>
      <c r="F157" s="13"/>
      <c r="G157" s="12"/>
      <c r="H157" s="13"/>
      <c r="I157" s="12"/>
      <c r="J157" s="13"/>
      <c r="K157" s="12"/>
      <c r="L157" s="13"/>
      <c r="M157" s="9"/>
    </row>
    <row r="158" spans="1:51" ht="30" customHeight="1" x14ac:dyDescent="0.3">
      <c r="A158" s="425" t="s">
        <v>986</v>
      </c>
      <c r="B158" s="425"/>
      <c r="C158" s="425"/>
      <c r="D158" s="425"/>
      <c r="E158" s="426"/>
      <c r="F158" s="427"/>
      <c r="G158" s="426"/>
      <c r="H158" s="427"/>
      <c r="I158" s="426"/>
      <c r="J158" s="427"/>
      <c r="K158" s="426"/>
      <c r="L158" s="427"/>
      <c r="M158" s="425"/>
      <c r="N158" s="1" t="s">
        <v>113</v>
      </c>
    </row>
    <row r="159" spans="1:51" ht="30" customHeight="1" x14ac:dyDescent="0.3">
      <c r="A159" s="8" t="s">
        <v>988</v>
      </c>
      <c r="B159" s="8" t="s">
        <v>112</v>
      </c>
      <c r="C159" s="8" t="s">
        <v>69</v>
      </c>
      <c r="D159" s="9">
        <v>1.2</v>
      </c>
      <c r="E159" s="12">
        <f>단가대비표!O36</f>
        <v>408</v>
      </c>
      <c r="F159" s="13">
        <f>TRUNC(E159*D159,1)</f>
        <v>489.6</v>
      </c>
      <c r="G159" s="12">
        <f>단가대비표!P36</f>
        <v>0</v>
      </c>
      <c r="H159" s="13">
        <f>TRUNC(G159*D159,1)</f>
        <v>0</v>
      </c>
      <c r="I159" s="12">
        <f>단가대비표!V36</f>
        <v>0</v>
      </c>
      <c r="J159" s="13">
        <f>TRUNC(I159*D159,1)</f>
        <v>0</v>
      </c>
      <c r="K159" s="12">
        <f t="shared" ref="K159:L161" si="39">TRUNC(E159+G159+I159,1)</f>
        <v>408</v>
      </c>
      <c r="L159" s="13">
        <f t="shared" si="39"/>
        <v>489.6</v>
      </c>
      <c r="M159" s="8" t="s">
        <v>52</v>
      </c>
      <c r="N159" s="2" t="s">
        <v>113</v>
      </c>
      <c r="O159" s="2" t="s">
        <v>989</v>
      </c>
      <c r="P159" s="2" t="s">
        <v>61</v>
      </c>
      <c r="Q159" s="2" t="s">
        <v>61</v>
      </c>
      <c r="R159" s="2" t="s">
        <v>60</v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2" t="s">
        <v>52</v>
      </c>
      <c r="AW159" s="2" t="s">
        <v>990</v>
      </c>
      <c r="AX159" s="2" t="s">
        <v>52</v>
      </c>
      <c r="AY159" s="2" t="s">
        <v>52</v>
      </c>
    </row>
    <row r="160" spans="1:51" ht="30" customHeight="1" x14ac:dyDescent="0.3">
      <c r="A160" s="8" t="s">
        <v>991</v>
      </c>
      <c r="B160" s="8" t="s">
        <v>992</v>
      </c>
      <c r="C160" s="8" t="s">
        <v>993</v>
      </c>
      <c r="D160" s="9">
        <v>0.06</v>
      </c>
      <c r="E160" s="12">
        <f>단가대비표!O196</f>
        <v>7100</v>
      </c>
      <c r="F160" s="13">
        <f>TRUNC(E160*D160,1)</f>
        <v>426</v>
      </c>
      <c r="G160" s="12">
        <f>단가대비표!P196</f>
        <v>0</v>
      </c>
      <c r="H160" s="13">
        <f>TRUNC(G160*D160,1)</f>
        <v>0</v>
      </c>
      <c r="I160" s="12">
        <f>단가대비표!V196</f>
        <v>0</v>
      </c>
      <c r="J160" s="13">
        <f>TRUNC(I160*D160,1)</f>
        <v>0</v>
      </c>
      <c r="K160" s="12">
        <f t="shared" si="39"/>
        <v>7100</v>
      </c>
      <c r="L160" s="13">
        <f t="shared" si="39"/>
        <v>426</v>
      </c>
      <c r="M160" s="8" t="s">
        <v>52</v>
      </c>
      <c r="N160" s="2" t="s">
        <v>113</v>
      </c>
      <c r="O160" s="2" t="s">
        <v>994</v>
      </c>
      <c r="P160" s="2" t="s">
        <v>61</v>
      </c>
      <c r="Q160" s="2" t="s">
        <v>61</v>
      </c>
      <c r="R160" s="2" t="s">
        <v>60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2" t="s">
        <v>52</v>
      </c>
      <c r="AW160" s="2" t="s">
        <v>995</v>
      </c>
      <c r="AX160" s="2" t="s">
        <v>52</v>
      </c>
      <c r="AY160" s="2" t="s">
        <v>52</v>
      </c>
    </row>
    <row r="161" spans="1:51" ht="30" customHeight="1" x14ac:dyDescent="0.3">
      <c r="A161" s="8" t="s">
        <v>719</v>
      </c>
      <c r="B161" s="8" t="s">
        <v>715</v>
      </c>
      <c r="C161" s="8" t="s">
        <v>716</v>
      </c>
      <c r="D161" s="9">
        <v>0.01</v>
      </c>
      <c r="E161" s="12">
        <f>단가대비표!O233</f>
        <v>0</v>
      </c>
      <c r="F161" s="13">
        <f>TRUNC(E161*D161,1)</f>
        <v>0</v>
      </c>
      <c r="G161" s="12">
        <f>단가대비표!P233</f>
        <v>138989</v>
      </c>
      <c r="H161" s="13">
        <f>TRUNC(G161*D161,1)</f>
        <v>1389.8</v>
      </c>
      <c r="I161" s="12">
        <f>단가대비표!V233</f>
        <v>0</v>
      </c>
      <c r="J161" s="13">
        <f>TRUNC(I161*D161,1)</f>
        <v>0</v>
      </c>
      <c r="K161" s="12">
        <f t="shared" si="39"/>
        <v>138989</v>
      </c>
      <c r="L161" s="13">
        <f t="shared" si="39"/>
        <v>1389.8</v>
      </c>
      <c r="M161" s="8" t="s">
        <v>52</v>
      </c>
      <c r="N161" s="2" t="s">
        <v>113</v>
      </c>
      <c r="O161" s="2" t="s">
        <v>720</v>
      </c>
      <c r="P161" s="2" t="s">
        <v>61</v>
      </c>
      <c r="Q161" s="2" t="s">
        <v>61</v>
      </c>
      <c r="R161" s="2" t="s">
        <v>60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2" t="s">
        <v>52</v>
      </c>
      <c r="AW161" s="2" t="s">
        <v>996</v>
      </c>
      <c r="AX161" s="2" t="s">
        <v>52</v>
      </c>
      <c r="AY161" s="2" t="s">
        <v>52</v>
      </c>
    </row>
    <row r="162" spans="1:51" ht="30" customHeight="1" x14ac:dyDescent="0.3">
      <c r="A162" s="8" t="s">
        <v>739</v>
      </c>
      <c r="B162" s="8" t="s">
        <v>52</v>
      </c>
      <c r="C162" s="8" t="s">
        <v>52</v>
      </c>
      <c r="D162" s="9"/>
      <c r="E162" s="12"/>
      <c r="F162" s="13">
        <f>TRUNC(SUMIF(N159:N161, N158, F159:F161),0)</f>
        <v>915</v>
      </c>
      <c r="G162" s="12"/>
      <c r="H162" s="13">
        <f>TRUNC(SUMIF(N159:N161, N158, H159:H161),0)</f>
        <v>1389</v>
      </c>
      <c r="I162" s="12"/>
      <c r="J162" s="13">
        <f>TRUNC(SUMIF(N159:N161, N158, J159:J161),0)</f>
        <v>0</v>
      </c>
      <c r="K162" s="12"/>
      <c r="L162" s="13">
        <f>F162+H162+J162</f>
        <v>2304</v>
      </c>
      <c r="M162" s="8" t="s">
        <v>52</v>
      </c>
      <c r="N162" s="2" t="s">
        <v>79</v>
      </c>
      <c r="O162" s="2" t="s">
        <v>79</v>
      </c>
      <c r="P162" s="2" t="s">
        <v>52</v>
      </c>
      <c r="Q162" s="2" t="s">
        <v>52</v>
      </c>
      <c r="R162" s="2" t="s">
        <v>52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2" t="s">
        <v>52</v>
      </c>
      <c r="AW162" s="2" t="s">
        <v>52</v>
      </c>
      <c r="AX162" s="2" t="s">
        <v>52</v>
      </c>
      <c r="AY162" s="2" t="s">
        <v>52</v>
      </c>
    </row>
    <row r="163" spans="1:51" ht="30" customHeight="1" x14ac:dyDescent="0.3">
      <c r="A163" s="9"/>
      <c r="B163" s="9"/>
      <c r="C163" s="9"/>
      <c r="D163" s="9"/>
      <c r="E163" s="12"/>
      <c r="F163" s="13"/>
      <c r="G163" s="12"/>
      <c r="H163" s="13"/>
      <c r="I163" s="12"/>
      <c r="J163" s="13"/>
      <c r="K163" s="12"/>
      <c r="L163" s="13"/>
      <c r="M163" s="9"/>
    </row>
    <row r="164" spans="1:51" ht="30" customHeight="1" x14ac:dyDescent="0.3">
      <c r="A164" s="425" t="s">
        <v>997</v>
      </c>
      <c r="B164" s="425"/>
      <c r="C164" s="425"/>
      <c r="D164" s="425"/>
      <c r="E164" s="426"/>
      <c r="F164" s="427"/>
      <c r="G164" s="426"/>
      <c r="H164" s="427"/>
      <c r="I164" s="426"/>
      <c r="J164" s="427"/>
      <c r="K164" s="426"/>
      <c r="L164" s="427"/>
      <c r="M164" s="425"/>
      <c r="N164" s="1" t="s">
        <v>117</v>
      </c>
    </row>
    <row r="165" spans="1:51" ht="30" customHeight="1" x14ac:dyDescent="0.3">
      <c r="A165" s="8" t="s">
        <v>116</v>
      </c>
      <c r="B165" s="8" t="s">
        <v>999</v>
      </c>
      <c r="C165" s="8" t="s">
        <v>1000</v>
      </c>
      <c r="D165" s="9">
        <v>30</v>
      </c>
      <c r="E165" s="12">
        <f>단가대비표!O14</f>
        <v>0</v>
      </c>
      <c r="F165" s="13">
        <f>TRUNC(E165*D165,1)</f>
        <v>0</v>
      </c>
      <c r="G165" s="12">
        <f>단가대비표!P14</f>
        <v>0</v>
      </c>
      <c r="H165" s="13">
        <f>TRUNC(G165*D165,1)</f>
        <v>0</v>
      </c>
      <c r="I165" s="12">
        <f>단가대비표!V14</f>
        <v>0</v>
      </c>
      <c r="J165" s="13">
        <f>TRUNC(I165*D165,1)</f>
        <v>0</v>
      </c>
      <c r="K165" s="12">
        <f>TRUNC(E165+G165+I165,1)</f>
        <v>0</v>
      </c>
      <c r="L165" s="13">
        <f>TRUNC(F165+H165+J165,1)</f>
        <v>0</v>
      </c>
      <c r="M165" s="8" t="s">
        <v>52</v>
      </c>
      <c r="N165" s="2" t="s">
        <v>117</v>
      </c>
      <c r="O165" s="2" t="s">
        <v>1001</v>
      </c>
      <c r="P165" s="2" t="s">
        <v>61</v>
      </c>
      <c r="Q165" s="2" t="s">
        <v>61</v>
      </c>
      <c r="R165" s="2" t="s">
        <v>60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2" t="s">
        <v>52</v>
      </c>
      <c r="AW165" s="2" t="s">
        <v>1002</v>
      </c>
      <c r="AX165" s="2" t="s">
        <v>52</v>
      </c>
      <c r="AY165" s="2" t="s">
        <v>52</v>
      </c>
    </row>
    <row r="166" spans="1:51" ht="30" customHeight="1" x14ac:dyDescent="0.3">
      <c r="A166" s="8" t="s">
        <v>719</v>
      </c>
      <c r="B166" s="8" t="s">
        <v>715</v>
      </c>
      <c r="C166" s="8" t="s">
        <v>716</v>
      </c>
      <c r="D166" s="9">
        <v>2E-3</v>
      </c>
      <c r="E166" s="12">
        <f>단가대비표!O233</f>
        <v>0</v>
      </c>
      <c r="F166" s="13">
        <f>TRUNC(E166*D166,1)</f>
        <v>0</v>
      </c>
      <c r="G166" s="12">
        <f>단가대비표!P233</f>
        <v>138989</v>
      </c>
      <c r="H166" s="13">
        <f>TRUNC(G166*D166,1)</f>
        <v>277.89999999999998</v>
      </c>
      <c r="I166" s="12">
        <f>단가대비표!V233</f>
        <v>0</v>
      </c>
      <c r="J166" s="13">
        <f>TRUNC(I166*D166,1)</f>
        <v>0</v>
      </c>
      <c r="K166" s="12">
        <f>TRUNC(E166+G166+I166,1)</f>
        <v>138989</v>
      </c>
      <c r="L166" s="13">
        <f>TRUNC(F166+H166+J166,1)</f>
        <v>277.89999999999998</v>
      </c>
      <c r="M166" s="8" t="s">
        <v>52</v>
      </c>
      <c r="N166" s="2" t="s">
        <v>117</v>
      </c>
      <c r="O166" s="2" t="s">
        <v>720</v>
      </c>
      <c r="P166" s="2" t="s">
        <v>61</v>
      </c>
      <c r="Q166" s="2" t="s">
        <v>61</v>
      </c>
      <c r="R166" s="2" t="s">
        <v>60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2" t="s">
        <v>52</v>
      </c>
      <c r="AW166" s="2" t="s">
        <v>1003</v>
      </c>
      <c r="AX166" s="2" t="s">
        <v>52</v>
      </c>
      <c r="AY166" s="2" t="s">
        <v>52</v>
      </c>
    </row>
    <row r="167" spans="1:51" ht="30" customHeight="1" x14ac:dyDescent="0.3">
      <c r="A167" s="8" t="s">
        <v>739</v>
      </c>
      <c r="B167" s="8" t="s">
        <v>52</v>
      </c>
      <c r="C167" s="8" t="s">
        <v>52</v>
      </c>
      <c r="D167" s="9"/>
      <c r="E167" s="12"/>
      <c r="F167" s="13">
        <f>TRUNC(SUMIF(N165:N166, N164, F165:F166),0)</f>
        <v>0</v>
      </c>
      <c r="G167" s="12"/>
      <c r="H167" s="13">
        <f>TRUNC(SUMIF(N165:N166, N164, H165:H166),0)</f>
        <v>277</v>
      </c>
      <c r="I167" s="12"/>
      <c r="J167" s="13">
        <f>TRUNC(SUMIF(N165:N166, N164, J165:J166),0)</f>
        <v>0</v>
      </c>
      <c r="K167" s="12"/>
      <c r="L167" s="13">
        <f>F167+H167+J167</f>
        <v>277</v>
      </c>
      <c r="M167" s="8" t="s">
        <v>52</v>
      </c>
      <c r="N167" s="2" t="s">
        <v>79</v>
      </c>
      <c r="O167" s="2" t="s">
        <v>79</v>
      </c>
      <c r="P167" s="2" t="s">
        <v>52</v>
      </c>
      <c r="Q167" s="2" t="s">
        <v>52</v>
      </c>
      <c r="R167" s="2" t="s">
        <v>52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2" t="s">
        <v>52</v>
      </c>
      <c r="AW167" s="2" t="s">
        <v>52</v>
      </c>
      <c r="AX167" s="2" t="s">
        <v>52</v>
      </c>
      <c r="AY167" s="2" t="s">
        <v>52</v>
      </c>
    </row>
    <row r="168" spans="1:51" ht="30" customHeight="1" x14ac:dyDescent="0.3">
      <c r="A168" s="9"/>
      <c r="B168" s="9"/>
      <c r="C168" s="9"/>
      <c r="D168" s="9"/>
      <c r="E168" s="12"/>
      <c r="F168" s="13"/>
      <c r="G168" s="12"/>
      <c r="H168" s="13"/>
      <c r="I168" s="12"/>
      <c r="J168" s="13"/>
      <c r="K168" s="12"/>
      <c r="L168" s="13"/>
      <c r="M168" s="9"/>
    </row>
    <row r="169" spans="1:51" ht="30" customHeight="1" x14ac:dyDescent="0.3">
      <c r="A169" s="425" t="s">
        <v>1004</v>
      </c>
      <c r="B169" s="425"/>
      <c r="C169" s="425"/>
      <c r="D169" s="425"/>
      <c r="E169" s="426"/>
      <c r="F169" s="427"/>
      <c r="G169" s="426"/>
      <c r="H169" s="427"/>
      <c r="I169" s="426"/>
      <c r="J169" s="427"/>
      <c r="K169" s="426"/>
      <c r="L169" s="427"/>
      <c r="M169" s="425"/>
      <c r="N169" s="1" t="s">
        <v>121</v>
      </c>
    </row>
    <row r="170" spans="1:51" ht="30" customHeight="1" x14ac:dyDescent="0.3">
      <c r="A170" s="8" t="s">
        <v>719</v>
      </c>
      <c r="B170" s="8" t="s">
        <v>715</v>
      </c>
      <c r="C170" s="8" t="s">
        <v>716</v>
      </c>
      <c r="D170" s="9">
        <v>0.15</v>
      </c>
      <c r="E170" s="12">
        <f>단가대비표!O233</f>
        <v>0</v>
      </c>
      <c r="F170" s="13">
        <f>TRUNC(E170*D170,1)</f>
        <v>0</v>
      </c>
      <c r="G170" s="12">
        <f>단가대비표!P233</f>
        <v>138989</v>
      </c>
      <c r="H170" s="13">
        <f>TRUNC(G170*D170,1)</f>
        <v>20848.3</v>
      </c>
      <c r="I170" s="12">
        <f>단가대비표!V233</f>
        <v>0</v>
      </c>
      <c r="J170" s="13">
        <f>TRUNC(I170*D170,1)</f>
        <v>0</v>
      </c>
      <c r="K170" s="12">
        <f>TRUNC(E170+G170+I170,1)</f>
        <v>138989</v>
      </c>
      <c r="L170" s="13">
        <f>TRUNC(F170+H170+J170,1)</f>
        <v>20848.3</v>
      </c>
      <c r="M170" s="8" t="s">
        <v>52</v>
      </c>
      <c r="N170" s="2" t="s">
        <v>121</v>
      </c>
      <c r="O170" s="2" t="s">
        <v>720</v>
      </c>
      <c r="P170" s="2" t="s">
        <v>61</v>
      </c>
      <c r="Q170" s="2" t="s">
        <v>61</v>
      </c>
      <c r="R170" s="2" t="s">
        <v>60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2" t="s">
        <v>52</v>
      </c>
      <c r="AW170" s="2" t="s">
        <v>1007</v>
      </c>
      <c r="AX170" s="2" t="s">
        <v>52</v>
      </c>
      <c r="AY170" s="2" t="s">
        <v>52</v>
      </c>
    </row>
    <row r="171" spans="1:51" ht="30" customHeight="1" x14ac:dyDescent="0.3">
      <c r="A171" s="8" t="s">
        <v>739</v>
      </c>
      <c r="B171" s="8" t="s">
        <v>52</v>
      </c>
      <c r="C171" s="8" t="s">
        <v>52</v>
      </c>
      <c r="D171" s="9"/>
      <c r="E171" s="12"/>
      <c r="F171" s="13">
        <f>TRUNC(SUMIF(N170:N170, N169, F170:F170),0)</f>
        <v>0</v>
      </c>
      <c r="G171" s="12"/>
      <c r="H171" s="13">
        <f>TRUNC(SUMIF(N170:N170, N169, H170:H170),0)</f>
        <v>20848</v>
      </c>
      <c r="I171" s="12"/>
      <c r="J171" s="13">
        <f>TRUNC(SUMIF(N170:N170, N169, J170:J170),0)</f>
        <v>0</v>
      </c>
      <c r="K171" s="12"/>
      <c r="L171" s="13">
        <f>F171+H171+J171</f>
        <v>20848</v>
      </c>
      <c r="M171" s="8" t="s">
        <v>52</v>
      </c>
      <c r="N171" s="2" t="s">
        <v>79</v>
      </c>
      <c r="O171" s="2" t="s">
        <v>79</v>
      </c>
      <c r="P171" s="2" t="s">
        <v>52</v>
      </c>
      <c r="Q171" s="2" t="s">
        <v>52</v>
      </c>
      <c r="R171" s="2" t="s">
        <v>52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2" t="s">
        <v>52</v>
      </c>
      <c r="AW171" s="2" t="s">
        <v>52</v>
      </c>
      <c r="AX171" s="2" t="s">
        <v>52</v>
      </c>
      <c r="AY171" s="2" t="s">
        <v>52</v>
      </c>
    </row>
    <row r="172" spans="1:51" ht="30" customHeight="1" x14ac:dyDescent="0.3">
      <c r="A172" s="9"/>
      <c r="B172" s="9"/>
      <c r="C172" s="9"/>
      <c r="D172" s="9"/>
      <c r="E172" s="12"/>
      <c r="F172" s="13"/>
      <c r="G172" s="12"/>
      <c r="H172" s="13"/>
      <c r="I172" s="12"/>
      <c r="J172" s="13"/>
      <c r="K172" s="12"/>
      <c r="L172" s="13"/>
      <c r="M172" s="9"/>
    </row>
    <row r="173" spans="1:51" ht="30" customHeight="1" x14ac:dyDescent="0.3">
      <c r="A173" s="425" t="s">
        <v>1008</v>
      </c>
      <c r="B173" s="425"/>
      <c r="C173" s="425"/>
      <c r="D173" s="425"/>
      <c r="E173" s="426"/>
      <c r="F173" s="427"/>
      <c r="G173" s="426"/>
      <c r="H173" s="427"/>
      <c r="I173" s="426"/>
      <c r="J173" s="427"/>
      <c r="K173" s="426"/>
      <c r="L173" s="427"/>
      <c r="M173" s="425"/>
      <c r="N173" s="1" t="s">
        <v>124</v>
      </c>
    </row>
    <row r="174" spans="1:51" ht="30" customHeight="1" x14ac:dyDescent="0.3">
      <c r="A174" s="8" t="s">
        <v>1010</v>
      </c>
      <c r="B174" s="8" t="s">
        <v>1011</v>
      </c>
      <c r="C174" s="8" t="s">
        <v>69</v>
      </c>
      <c r="D174" s="9">
        <v>1</v>
      </c>
      <c r="E174" s="12">
        <f>일위대가목록!E146</f>
        <v>0</v>
      </c>
      <c r="F174" s="13">
        <f>TRUNC(E174*D174,1)</f>
        <v>0</v>
      </c>
      <c r="G174" s="12">
        <f>일위대가목록!F146</f>
        <v>1089</v>
      </c>
      <c r="H174" s="13">
        <f>TRUNC(G174*D174,1)</f>
        <v>1089</v>
      </c>
      <c r="I174" s="12">
        <f>일위대가목록!G146</f>
        <v>0</v>
      </c>
      <c r="J174" s="13">
        <f>TRUNC(I174*D174,1)</f>
        <v>0</v>
      </c>
      <c r="K174" s="12">
        <f>TRUNC(E174+G174+I174,1)</f>
        <v>1089</v>
      </c>
      <c r="L174" s="13">
        <f>TRUNC(F174+H174+J174,1)</f>
        <v>1089</v>
      </c>
      <c r="M174" s="8" t="s">
        <v>52</v>
      </c>
      <c r="N174" s="2" t="s">
        <v>124</v>
      </c>
      <c r="O174" s="2" t="s">
        <v>1012</v>
      </c>
      <c r="P174" s="2" t="s">
        <v>60</v>
      </c>
      <c r="Q174" s="2" t="s">
        <v>61</v>
      </c>
      <c r="R174" s="2" t="s">
        <v>61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2" t="s">
        <v>52</v>
      </c>
      <c r="AW174" s="2" t="s">
        <v>1013</v>
      </c>
      <c r="AX174" s="2" t="s">
        <v>52</v>
      </c>
      <c r="AY174" s="2" t="s">
        <v>52</v>
      </c>
    </row>
    <row r="175" spans="1:51" ht="30" customHeight="1" x14ac:dyDescent="0.3">
      <c r="A175" s="8" t="s">
        <v>1014</v>
      </c>
      <c r="B175" s="8" t="s">
        <v>1011</v>
      </c>
      <c r="C175" s="8" t="s">
        <v>69</v>
      </c>
      <c r="D175" s="9">
        <v>1</v>
      </c>
      <c r="E175" s="12">
        <f>일위대가목록!E147</f>
        <v>0</v>
      </c>
      <c r="F175" s="13">
        <f>TRUNC(E175*D175,1)</f>
        <v>0</v>
      </c>
      <c r="G175" s="12">
        <f>일위대가목록!F147</f>
        <v>2614</v>
      </c>
      <c r="H175" s="13">
        <f>TRUNC(G175*D175,1)</f>
        <v>2614</v>
      </c>
      <c r="I175" s="12">
        <f>일위대가목록!G147</f>
        <v>0</v>
      </c>
      <c r="J175" s="13">
        <f>TRUNC(I175*D175,1)</f>
        <v>0</v>
      </c>
      <c r="K175" s="12">
        <f>TRUNC(E175+G175+I175,1)</f>
        <v>2614</v>
      </c>
      <c r="L175" s="13">
        <f>TRUNC(F175+H175+J175,1)</f>
        <v>2614</v>
      </c>
      <c r="M175" s="8" t="s">
        <v>52</v>
      </c>
      <c r="N175" s="2" t="s">
        <v>124</v>
      </c>
      <c r="O175" s="2" t="s">
        <v>1015</v>
      </c>
      <c r="P175" s="2" t="s">
        <v>60</v>
      </c>
      <c r="Q175" s="2" t="s">
        <v>61</v>
      </c>
      <c r="R175" s="2" t="s">
        <v>61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2" t="s">
        <v>52</v>
      </c>
      <c r="AW175" s="2" t="s">
        <v>1016</v>
      </c>
      <c r="AX175" s="2" t="s">
        <v>52</v>
      </c>
      <c r="AY175" s="2" t="s">
        <v>52</v>
      </c>
    </row>
    <row r="176" spans="1:51" ht="30" customHeight="1" x14ac:dyDescent="0.3">
      <c r="A176" s="8" t="s">
        <v>739</v>
      </c>
      <c r="B176" s="8" t="s">
        <v>52</v>
      </c>
      <c r="C176" s="8" t="s">
        <v>52</v>
      </c>
      <c r="D176" s="9"/>
      <c r="E176" s="12"/>
      <c r="F176" s="13">
        <f>TRUNC(SUMIF(N174:N175, N173, F174:F175),0)</f>
        <v>0</v>
      </c>
      <c r="G176" s="12"/>
      <c r="H176" s="13">
        <f>TRUNC(SUMIF(N174:N175, N173, H174:H175),0)</f>
        <v>3703</v>
      </c>
      <c r="I176" s="12"/>
      <c r="J176" s="13">
        <f>TRUNC(SUMIF(N174:N175, N173, J174:J175),0)</f>
        <v>0</v>
      </c>
      <c r="K176" s="12"/>
      <c r="L176" s="13">
        <f>F176+H176+J176</f>
        <v>3703</v>
      </c>
      <c r="M176" s="8" t="s">
        <v>52</v>
      </c>
      <c r="N176" s="2" t="s">
        <v>79</v>
      </c>
      <c r="O176" s="2" t="s">
        <v>79</v>
      </c>
      <c r="P176" s="2" t="s">
        <v>52</v>
      </c>
      <c r="Q176" s="2" t="s">
        <v>52</v>
      </c>
      <c r="R176" s="2" t="s">
        <v>52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2" t="s">
        <v>52</v>
      </c>
      <c r="AW176" s="2" t="s">
        <v>52</v>
      </c>
      <c r="AX176" s="2" t="s">
        <v>52</v>
      </c>
      <c r="AY176" s="2" t="s">
        <v>52</v>
      </c>
    </row>
    <row r="177" spans="1:51" ht="30" customHeight="1" x14ac:dyDescent="0.3">
      <c r="A177" s="9"/>
      <c r="B177" s="9"/>
      <c r="C177" s="9"/>
      <c r="D177" s="9"/>
      <c r="E177" s="12"/>
      <c r="F177" s="13"/>
      <c r="G177" s="12"/>
      <c r="H177" s="13"/>
      <c r="I177" s="12"/>
      <c r="J177" s="13"/>
      <c r="K177" s="12"/>
      <c r="L177" s="13"/>
      <c r="M177" s="9"/>
    </row>
    <row r="178" spans="1:51" ht="30" customHeight="1" x14ac:dyDescent="0.3">
      <c r="A178" s="425" t="s">
        <v>1017</v>
      </c>
      <c r="B178" s="425"/>
      <c r="C178" s="425"/>
      <c r="D178" s="425"/>
      <c r="E178" s="426"/>
      <c r="F178" s="427"/>
      <c r="G178" s="426"/>
      <c r="H178" s="427"/>
      <c r="I178" s="426"/>
      <c r="J178" s="427"/>
      <c r="K178" s="426"/>
      <c r="L178" s="427"/>
      <c r="M178" s="425"/>
      <c r="N178" s="1" t="s">
        <v>141</v>
      </c>
    </row>
    <row r="179" spans="1:51" ht="30" customHeight="1" x14ac:dyDescent="0.3">
      <c r="A179" s="8" t="s">
        <v>1020</v>
      </c>
      <c r="B179" s="8" t="s">
        <v>1021</v>
      </c>
      <c r="C179" s="8" t="s">
        <v>729</v>
      </c>
      <c r="D179" s="9">
        <v>3.1800000000000002E-2</v>
      </c>
      <c r="E179" s="12">
        <f>일위대가목록!E148</f>
        <v>36712</v>
      </c>
      <c r="F179" s="13">
        <f>TRUNC(E179*D179,1)</f>
        <v>1167.4000000000001</v>
      </c>
      <c r="G179" s="12">
        <f>일위대가목록!F148</f>
        <v>42474</v>
      </c>
      <c r="H179" s="13">
        <f>TRUNC(G179*D179,1)</f>
        <v>1350.6</v>
      </c>
      <c r="I179" s="12">
        <f>일위대가목록!G148</f>
        <v>101164</v>
      </c>
      <c r="J179" s="13">
        <f>TRUNC(I179*D179,1)</f>
        <v>3217</v>
      </c>
      <c r="K179" s="12">
        <f>TRUNC(E179+G179+I179,1)</f>
        <v>180350</v>
      </c>
      <c r="L179" s="13">
        <f>TRUNC(F179+H179+J179,1)</f>
        <v>5735</v>
      </c>
      <c r="M179" s="8" t="s">
        <v>52</v>
      </c>
      <c r="N179" s="2" t="s">
        <v>141</v>
      </c>
      <c r="O179" s="2" t="s">
        <v>1022</v>
      </c>
      <c r="P179" s="2" t="s">
        <v>60</v>
      </c>
      <c r="Q179" s="2" t="s">
        <v>61</v>
      </c>
      <c r="R179" s="2" t="s">
        <v>61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2" t="s">
        <v>52</v>
      </c>
      <c r="AW179" s="2" t="s">
        <v>1023</v>
      </c>
      <c r="AX179" s="2" t="s">
        <v>52</v>
      </c>
      <c r="AY179" s="2" t="s">
        <v>52</v>
      </c>
    </row>
    <row r="180" spans="1:51" ht="30" customHeight="1" x14ac:dyDescent="0.3">
      <c r="A180" s="8" t="s">
        <v>1024</v>
      </c>
      <c r="B180" s="8" t="s">
        <v>1025</v>
      </c>
      <c r="C180" s="8" t="s">
        <v>133</v>
      </c>
      <c r="D180" s="9">
        <v>1</v>
      </c>
      <c r="E180" s="12">
        <f>일위대가목록!E149</f>
        <v>0</v>
      </c>
      <c r="F180" s="13">
        <f>TRUNC(E180*D180,1)</f>
        <v>0</v>
      </c>
      <c r="G180" s="12">
        <f>일위대가목록!F149</f>
        <v>12211</v>
      </c>
      <c r="H180" s="13">
        <f>TRUNC(G180*D180,1)</f>
        <v>12211</v>
      </c>
      <c r="I180" s="12">
        <f>일위대가목록!G149</f>
        <v>0</v>
      </c>
      <c r="J180" s="13">
        <f>TRUNC(I180*D180,1)</f>
        <v>0</v>
      </c>
      <c r="K180" s="12">
        <f>TRUNC(E180+G180+I180,1)</f>
        <v>12211</v>
      </c>
      <c r="L180" s="13">
        <f>TRUNC(F180+H180+J180,1)</f>
        <v>12211</v>
      </c>
      <c r="M180" s="8" t="s">
        <v>52</v>
      </c>
      <c r="N180" s="2" t="s">
        <v>141</v>
      </c>
      <c r="O180" s="2" t="s">
        <v>1026</v>
      </c>
      <c r="P180" s="2" t="s">
        <v>60</v>
      </c>
      <c r="Q180" s="2" t="s">
        <v>61</v>
      </c>
      <c r="R180" s="2" t="s">
        <v>61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2" t="s">
        <v>52</v>
      </c>
      <c r="AW180" s="2" t="s">
        <v>1027</v>
      </c>
      <c r="AX180" s="2" t="s">
        <v>52</v>
      </c>
      <c r="AY180" s="2" t="s">
        <v>52</v>
      </c>
    </row>
    <row r="181" spans="1:51" ht="30" customHeight="1" x14ac:dyDescent="0.3">
      <c r="A181" s="8" t="s">
        <v>739</v>
      </c>
      <c r="B181" s="8" t="s">
        <v>52</v>
      </c>
      <c r="C181" s="8" t="s">
        <v>52</v>
      </c>
      <c r="D181" s="9"/>
      <c r="E181" s="12"/>
      <c r="F181" s="13">
        <f>TRUNC(SUMIF(N179:N180, N178, F179:F180),0)</f>
        <v>1167</v>
      </c>
      <c r="G181" s="12"/>
      <c r="H181" s="13">
        <f>TRUNC(SUMIF(N179:N180, N178, H179:H180),0)</f>
        <v>13561</v>
      </c>
      <c r="I181" s="12"/>
      <c r="J181" s="13">
        <f>TRUNC(SUMIF(N179:N180, N178, J179:J180),0)</f>
        <v>3217</v>
      </c>
      <c r="K181" s="12"/>
      <c r="L181" s="13">
        <f>F181+H181+J181</f>
        <v>17945</v>
      </c>
      <c r="M181" s="8" t="s">
        <v>52</v>
      </c>
      <c r="N181" s="2" t="s">
        <v>79</v>
      </c>
      <c r="O181" s="2" t="s">
        <v>79</v>
      </c>
      <c r="P181" s="2" t="s">
        <v>52</v>
      </c>
      <c r="Q181" s="2" t="s">
        <v>52</v>
      </c>
      <c r="R181" s="2" t="s">
        <v>52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2" t="s">
        <v>52</v>
      </c>
      <c r="AW181" s="2" t="s">
        <v>52</v>
      </c>
      <c r="AX181" s="2" t="s">
        <v>52</v>
      </c>
      <c r="AY181" s="2" t="s">
        <v>52</v>
      </c>
    </row>
    <row r="182" spans="1:51" ht="30" customHeight="1" x14ac:dyDescent="0.3">
      <c r="A182" s="9"/>
      <c r="B182" s="9"/>
      <c r="C182" s="9"/>
      <c r="D182" s="9"/>
      <c r="E182" s="12"/>
      <c r="F182" s="13"/>
      <c r="G182" s="12"/>
      <c r="H182" s="13"/>
      <c r="I182" s="12"/>
      <c r="J182" s="13"/>
      <c r="K182" s="12"/>
      <c r="L182" s="13"/>
      <c r="M182" s="9"/>
    </row>
    <row r="183" spans="1:51" ht="30" customHeight="1" x14ac:dyDescent="0.3">
      <c r="A183" s="425" t="s">
        <v>1028</v>
      </c>
      <c r="B183" s="425"/>
      <c r="C183" s="425"/>
      <c r="D183" s="425"/>
      <c r="E183" s="426"/>
      <c r="F183" s="427"/>
      <c r="G183" s="426"/>
      <c r="H183" s="427"/>
      <c r="I183" s="426"/>
      <c r="J183" s="427"/>
      <c r="K183" s="426"/>
      <c r="L183" s="427"/>
      <c r="M183" s="425"/>
      <c r="N183" s="1" t="s">
        <v>147</v>
      </c>
    </row>
    <row r="184" spans="1:51" ht="30" customHeight="1" x14ac:dyDescent="0.3">
      <c r="A184" s="8" t="s">
        <v>1020</v>
      </c>
      <c r="B184" s="8" t="s">
        <v>1021</v>
      </c>
      <c r="C184" s="8" t="s">
        <v>729</v>
      </c>
      <c r="D184" s="9">
        <v>2.4799999999999999E-2</v>
      </c>
      <c r="E184" s="12">
        <f>일위대가목록!E148</f>
        <v>36712</v>
      </c>
      <c r="F184" s="13">
        <f>TRUNC(E184*D184,1)</f>
        <v>910.4</v>
      </c>
      <c r="G184" s="12">
        <f>일위대가목록!F148</f>
        <v>42474</v>
      </c>
      <c r="H184" s="13">
        <f>TRUNC(G184*D184,1)</f>
        <v>1053.3</v>
      </c>
      <c r="I184" s="12">
        <f>일위대가목록!G148</f>
        <v>101164</v>
      </c>
      <c r="J184" s="13">
        <f>TRUNC(I184*D184,1)</f>
        <v>2508.8000000000002</v>
      </c>
      <c r="K184" s="12">
        <f>TRUNC(E184+G184+I184,1)</f>
        <v>180350</v>
      </c>
      <c r="L184" s="13">
        <f>TRUNC(F184+H184+J184,1)</f>
        <v>4472.5</v>
      </c>
      <c r="M184" s="8" t="s">
        <v>52</v>
      </c>
      <c r="N184" s="2" t="s">
        <v>147</v>
      </c>
      <c r="O184" s="2" t="s">
        <v>1022</v>
      </c>
      <c r="P184" s="2" t="s">
        <v>60</v>
      </c>
      <c r="Q184" s="2" t="s">
        <v>61</v>
      </c>
      <c r="R184" s="2" t="s">
        <v>61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2" t="s">
        <v>52</v>
      </c>
      <c r="AW184" s="2" t="s">
        <v>1030</v>
      </c>
      <c r="AX184" s="2" t="s">
        <v>52</v>
      </c>
      <c r="AY184" s="2" t="s">
        <v>52</v>
      </c>
    </row>
    <row r="185" spans="1:51" ht="30" customHeight="1" x14ac:dyDescent="0.3">
      <c r="A185" s="8" t="s">
        <v>1024</v>
      </c>
      <c r="B185" s="8" t="s">
        <v>1031</v>
      </c>
      <c r="C185" s="8" t="s">
        <v>133</v>
      </c>
      <c r="D185" s="9">
        <v>1</v>
      </c>
      <c r="E185" s="12">
        <f>일위대가목록!E150</f>
        <v>0</v>
      </c>
      <c r="F185" s="13">
        <f>TRUNC(E185*D185,1)</f>
        <v>0</v>
      </c>
      <c r="G185" s="12">
        <f>일위대가목록!F150</f>
        <v>13684</v>
      </c>
      <c r="H185" s="13">
        <f>TRUNC(G185*D185,1)</f>
        <v>13684</v>
      </c>
      <c r="I185" s="12">
        <f>일위대가목록!G150</f>
        <v>0</v>
      </c>
      <c r="J185" s="13">
        <f>TRUNC(I185*D185,1)</f>
        <v>0</v>
      </c>
      <c r="K185" s="12">
        <f>TRUNC(E185+G185+I185,1)</f>
        <v>13684</v>
      </c>
      <c r="L185" s="13">
        <f>TRUNC(F185+H185+J185,1)</f>
        <v>13684</v>
      </c>
      <c r="M185" s="8" t="s">
        <v>52</v>
      </c>
      <c r="N185" s="2" t="s">
        <v>147</v>
      </c>
      <c r="O185" s="2" t="s">
        <v>1032</v>
      </c>
      <c r="P185" s="2" t="s">
        <v>60</v>
      </c>
      <c r="Q185" s="2" t="s">
        <v>61</v>
      </c>
      <c r="R185" s="2" t="s">
        <v>61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2" t="s">
        <v>52</v>
      </c>
      <c r="AW185" s="2" t="s">
        <v>1033</v>
      </c>
      <c r="AX185" s="2" t="s">
        <v>52</v>
      </c>
      <c r="AY185" s="2" t="s">
        <v>52</v>
      </c>
    </row>
    <row r="186" spans="1:51" ht="30" customHeight="1" x14ac:dyDescent="0.3">
      <c r="A186" s="8" t="s">
        <v>739</v>
      </c>
      <c r="B186" s="8" t="s">
        <v>52</v>
      </c>
      <c r="C186" s="8" t="s">
        <v>52</v>
      </c>
      <c r="D186" s="9"/>
      <c r="E186" s="12"/>
      <c r="F186" s="13">
        <f>TRUNC(SUMIF(N184:N185, N183, F184:F185),0)</f>
        <v>910</v>
      </c>
      <c r="G186" s="12"/>
      <c r="H186" s="13">
        <f>TRUNC(SUMIF(N184:N185, N183, H184:H185),0)</f>
        <v>14737</v>
      </c>
      <c r="I186" s="12"/>
      <c r="J186" s="13">
        <f>TRUNC(SUMIF(N184:N185, N183, J184:J185),0)</f>
        <v>2508</v>
      </c>
      <c r="K186" s="12"/>
      <c r="L186" s="13">
        <f>F186+H186+J186</f>
        <v>18155</v>
      </c>
      <c r="M186" s="8" t="s">
        <v>52</v>
      </c>
      <c r="N186" s="2" t="s">
        <v>79</v>
      </c>
      <c r="O186" s="2" t="s">
        <v>79</v>
      </c>
      <c r="P186" s="2" t="s">
        <v>52</v>
      </c>
      <c r="Q186" s="2" t="s">
        <v>52</v>
      </c>
      <c r="R186" s="2" t="s">
        <v>52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2" t="s">
        <v>52</v>
      </c>
      <c r="AW186" s="2" t="s">
        <v>52</v>
      </c>
      <c r="AX186" s="2" t="s">
        <v>52</v>
      </c>
      <c r="AY186" s="2" t="s">
        <v>52</v>
      </c>
    </row>
    <row r="187" spans="1:51" ht="30" customHeight="1" x14ac:dyDescent="0.3">
      <c r="A187" s="9"/>
      <c r="B187" s="9"/>
      <c r="C187" s="9"/>
      <c r="D187" s="9"/>
      <c r="E187" s="12"/>
      <c r="F187" s="13"/>
      <c r="G187" s="12"/>
      <c r="H187" s="13"/>
      <c r="I187" s="12"/>
      <c r="J187" s="13"/>
      <c r="K187" s="12"/>
      <c r="L187" s="13"/>
      <c r="M187" s="9"/>
    </row>
    <row r="188" spans="1:51" ht="30" customHeight="1" x14ac:dyDescent="0.3">
      <c r="A188" s="425" t="s">
        <v>1034</v>
      </c>
      <c r="B188" s="425"/>
      <c r="C188" s="425"/>
      <c r="D188" s="425"/>
      <c r="E188" s="426"/>
      <c r="F188" s="427"/>
      <c r="G188" s="426"/>
      <c r="H188" s="427"/>
      <c r="I188" s="426"/>
      <c r="J188" s="427"/>
      <c r="K188" s="426"/>
      <c r="L188" s="427"/>
      <c r="M188" s="425"/>
      <c r="N188" s="1" t="s">
        <v>168</v>
      </c>
    </row>
    <row r="189" spans="1:51" ht="30" customHeight="1" x14ac:dyDescent="0.3">
      <c r="A189" s="8" t="s">
        <v>1037</v>
      </c>
      <c r="B189" s="8" t="s">
        <v>715</v>
      </c>
      <c r="C189" s="8" t="s">
        <v>716</v>
      </c>
      <c r="D189" s="9">
        <v>1.24</v>
      </c>
      <c r="E189" s="12">
        <f>단가대비표!O237</f>
        <v>0</v>
      </c>
      <c r="F189" s="13">
        <f t="shared" ref="F189:F194" si="40">TRUNC(E189*D189,1)</f>
        <v>0</v>
      </c>
      <c r="G189" s="12">
        <f>단가대비표!P237</f>
        <v>225461</v>
      </c>
      <c r="H189" s="13">
        <f t="shared" ref="H189:H194" si="41">TRUNC(G189*D189,1)</f>
        <v>279571.59999999998</v>
      </c>
      <c r="I189" s="12">
        <f>단가대비표!V237</f>
        <v>0</v>
      </c>
      <c r="J189" s="13">
        <f t="shared" ref="J189:J194" si="42">TRUNC(I189*D189,1)</f>
        <v>0</v>
      </c>
      <c r="K189" s="12">
        <f t="shared" ref="K189:L194" si="43">TRUNC(E189+G189+I189,1)</f>
        <v>225461</v>
      </c>
      <c r="L189" s="13">
        <f t="shared" si="43"/>
        <v>279571.59999999998</v>
      </c>
      <c r="M189" s="8" t="s">
        <v>52</v>
      </c>
      <c r="N189" s="2" t="s">
        <v>168</v>
      </c>
      <c r="O189" s="2" t="s">
        <v>1038</v>
      </c>
      <c r="P189" s="2" t="s">
        <v>61</v>
      </c>
      <c r="Q189" s="2" t="s">
        <v>61</v>
      </c>
      <c r="R189" s="2" t="s">
        <v>60</v>
      </c>
      <c r="S189" s="3"/>
      <c r="T189" s="3"/>
      <c r="U189" s="3"/>
      <c r="V189" s="3">
        <v>1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2" t="s">
        <v>52</v>
      </c>
      <c r="AW189" s="2" t="s">
        <v>1039</v>
      </c>
      <c r="AX189" s="2" t="s">
        <v>52</v>
      </c>
      <c r="AY189" s="2" t="s">
        <v>52</v>
      </c>
    </row>
    <row r="190" spans="1:51" ht="30" customHeight="1" x14ac:dyDescent="0.3">
      <c r="A190" s="8" t="s">
        <v>719</v>
      </c>
      <c r="B190" s="8" t="s">
        <v>715</v>
      </c>
      <c r="C190" s="8" t="s">
        <v>716</v>
      </c>
      <c r="D190" s="9">
        <v>0.45</v>
      </c>
      <c r="E190" s="12">
        <f>단가대비표!O233</f>
        <v>0</v>
      </c>
      <c r="F190" s="13">
        <f t="shared" si="40"/>
        <v>0</v>
      </c>
      <c r="G190" s="12">
        <f>단가대비표!P233</f>
        <v>138989</v>
      </c>
      <c r="H190" s="13">
        <f t="shared" si="41"/>
        <v>62545</v>
      </c>
      <c r="I190" s="12">
        <f>단가대비표!V233</f>
        <v>0</v>
      </c>
      <c r="J190" s="13">
        <f t="shared" si="42"/>
        <v>0</v>
      </c>
      <c r="K190" s="12">
        <f t="shared" si="43"/>
        <v>138989</v>
      </c>
      <c r="L190" s="13">
        <f t="shared" si="43"/>
        <v>62545</v>
      </c>
      <c r="M190" s="8" t="s">
        <v>52</v>
      </c>
      <c r="N190" s="2" t="s">
        <v>168</v>
      </c>
      <c r="O190" s="2" t="s">
        <v>720</v>
      </c>
      <c r="P190" s="2" t="s">
        <v>61</v>
      </c>
      <c r="Q190" s="2" t="s">
        <v>61</v>
      </c>
      <c r="R190" s="2" t="s">
        <v>60</v>
      </c>
      <c r="S190" s="3"/>
      <c r="T190" s="3"/>
      <c r="U190" s="3"/>
      <c r="V190" s="3">
        <v>1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2" t="s">
        <v>52</v>
      </c>
      <c r="AW190" s="2" t="s">
        <v>1040</v>
      </c>
      <c r="AX190" s="2" t="s">
        <v>52</v>
      </c>
      <c r="AY190" s="2" t="s">
        <v>52</v>
      </c>
    </row>
    <row r="191" spans="1:51" ht="30" customHeight="1" x14ac:dyDescent="0.3">
      <c r="A191" s="8" t="s">
        <v>1041</v>
      </c>
      <c r="B191" s="8" t="s">
        <v>923</v>
      </c>
      <c r="C191" s="8" t="s">
        <v>724</v>
      </c>
      <c r="D191" s="9">
        <v>1</v>
      </c>
      <c r="E191" s="12">
        <v>0</v>
      </c>
      <c r="F191" s="13">
        <f t="shared" si="40"/>
        <v>0</v>
      </c>
      <c r="G191" s="12">
        <v>0</v>
      </c>
      <c r="H191" s="13">
        <f t="shared" si="41"/>
        <v>0</v>
      </c>
      <c r="I191" s="12">
        <f>TRUNC(SUMIF(V189:V194, RIGHTB(O191, 1), H189:H194)*U191, 2)</f>
        <v>6842.33</v>
      </c>
      <c r="J191" s="13">
        <f t="shared" si="42"/>
        <v>6842.3</v>
      </c>
      <c r="K191" s="12">
        <f t="shared" si="43"/>
        <v>6842.3</v>
      </c>
      <c r="L191" s="13">
        <f t="shared" si="43"/>
        <v>6842.3</v>
      </c>
      <c r="M191" s="8" t="s">
        <v>52</v>
      </c>
      <c r="N191" s="2" t="s">
        <v>168</v>
      </c>
      <c r="O191" s="2" t="s">
        <v>725</v>
      </c>
      <c r="P191" s="2" t="s">
        <v>61</v>
      </c>
      <c r="Q191" s="2" t="s">
        <v>61</v>
      </c>
      <c r="R191" s="2" t="s">
        <v>61</v>
      </c>
      <c r="S191" s="3">
        <v>1</v>
      </c>
      <c r="T191" s="3">
        <v>2</v>
      </c>
      <c r="U191" s="3">
        <v>0.02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2" t="s">
        <v>52</v>
      </c>
      <c r="AW191" s="2" t="s">
        <v>1042</v>
      </c>
      <c r="AX191" s="2" t="s">
        <v>52</v>
      </c>
      <c r="AY191" s="2" t="s">
        <v>52</v>
      </c>
    </row>
    <row r="192" spans="1:51" ht="30" customHeight="1" x14ac:dyDescent="0.3">
      <c r="A192" s="8" t="s">
        <v>1037</v>
      </c>
      <c r="B192" s="8" t="s">
        <v>715</v>
      </c>
      <c r="C192" s="8" t="s">
        <v>716</v>
      </c>
      <c r="D192" s="9">
        <v>1.84</v>
      </c>
      <c r="E192" s="12">
        <f>단가대비표!O237</f>
        <v>0</v>
      </c>
      <c r="F192" s="13">
        <f t="shared" si="40"/>
        <v>0</v>
      </c>
      <c r="G192" s="12">
        <f>단가대비표!P237</f>
        <v>225461</v>
      </c>
      <c r="H192" s="13">
        <f t="shared" si="41"/>
        <v>414848.2</v>
      </c>
      <c r="I192" s="12">
        <f>단가대비표!V237</f>
        <v>0</v>
      </c>
      <c r="J192" s="13">
        <f t="shared" si="42"/>
        <v>0</v>
      </c>
      <c r="K192" s="12">
        <f t="shared" si="43"/>
        <v>225461</v>
      </c>
      <c r="L192" s="13">
        <f t="shared" si="43"/>
        <v>414848.2</v>
      </c>
      <c r="M192" s="8" t="s">
        <v>52</v>
      </c>
      <c r="N192" s="2" t="s">
        <v>168</v>
      </c>
      <c r="O192" s="2" t="s">
        <v>1038</v>
      </c>
      <c r="P192" s="2" t="s">
        <v>61</v>
      </c>
      <c r="Q192" s="2" t="s">
        <v>61</v>
      </c>
      <c r="R192" s="2" t="s">
        <v>60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2" t="s">
        <v>52</v>
      </c>
      <c r="AW192" s="2" t="s">
        <v>1039</v>
      </c>
      <c r="AX192" s="2" t="s">
        <v>52</v>
      </c>
      <c r="AY192" s="2" t="s">
        <v>52</v>
      </c>
    </row>
    <row r="193" spans="1:51" ht="30" customHeight="1" x14ac:dyDescent="0.3">
      <c r="A193" s="8" t="s">
        <v>719</v>
      </c>
      <c r="B193" s="8" t="s">
        <v>715</v>
      </c>
      <c r="C193" s="8" t="s">
        <v>716</v>
      </c>
      <c r="D193" s="9">
        <v>0.75</v>
      </c>
      <c r="E193" s="12">
        <f>단가대비표!O233</f>
        <v>0</v>
      </c>
      <c r="F193" s="13">
        <f t="shared" si="40"/>
        <v>0</v>
      </c>
      <c r="G193" s="12">
        <f>단가대비표!P233</f>
        <v>138989</v>
      </c>
      <c r="H193" s="13">
        <f t="shared" si="41"/>
        <v>104241.7</v>
      </c>
      <c r="I193" s="12">
        <f>단가대비표!V233</f>
        <v>0</v>
      </c>
      <c r="J193" s="13">
        <f t="shared" si="42"/>
        <v>0</v>
      </c>
      <c r="K193" s="12">
        <f t="shared" si="43"/>
        <v>138989</v>
      </c>
      <c r="L193" s="13">
        <f t="shared" si="43"/>
        <v>104241.7</v>
      </c>
      <c r="M193" s="8" t="s">
        <v>52</v>
      </c>
      <c r="N193" s="2" t="s">
        <v>168</v>
      </c>
      <c r="O193" s="2" t="s">
        <v>720</v>
      </c>
      <c r="P193" s="2" t="s">
        <v>61</v>
      </c>
      <c r="Q193" s="2" t="s">
        <v>61</v>
      </c>
      <c r="R193" s="2" t="s">
        <v>60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2" t="s">
        <v>52</v>
      </c>
      <c r="AW193" s="2" t="s">
        <v>1040</v>
      </c>
      <c r="AX193" s="2" t="s">
        <v>52</v>
      </c>
      <c r="AY193" s="2" t="s">
        <v>52</v>
      </c>
    </row>
    <row r="194" spans="1:51" ht="30" customHeight="1" x14ac:dyDescent="0.3">
      <c r="A194" s="8" t="s">
        <v>1043</v>
      </c>
      <c r="B194" s="8" t="s">
        <v>1044</v>
      </c>
      <c r="C194" s="8" t="s">
        <v>993</v>
      </c>
      <c r="D194" s="9">
        <v>6.5</v>
      </c>
      <c r="E194" s="12">
        <f>단가대비표!O183</f>
        <v>1220</v>
      </c>
      <c r="F194" s="13">
        <f t="shared" si="40"/>
        <v>7930</v>
      </c>
      <c r="G194" s="12">
        <f>단가대비표!P183</f>
        <v>0</v>
      </c>
      <c r="H194" s="13">
        <f t="shared" si="41"/>
        <v>0</v>
      </c>
      <c r="I194" s="12">
        <f>단가대비표!V183</f>
        <v>0</v>
      </c>
      <c r="J194" s="13">
        <f t="shared" si="42"/>
        <v>0</v>
      </c>
      <c r="K194" s="12">
        <f t="shared" si="43"/>
        <v>1220</v>
      </c>
      <c r="L194" s="13">
        <f t="shared" si="43"/>
        <v>7930</v>
      </c>
      <c r="M194" s="8" t="s">
        <v>52</v>
      </c>
      <c r="N194" s="2" t="s">
        <v>168</v>
      </c>
      <c r="O194" s="2" t="s">
        <v>1045</v>
      </c>
      <c r="P194" s="2" t="s">
        <v>61</v>
      </c>
      <c r="Q194" s="2" t="s">
        <v>61</v>
      </c>
      <c r="R194" s="2" t="s">
        <v>60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2" t="s">
        <v>52</v>
      </c>
      <c r="AW194" s="2" t="s">
        <v>1046</v>
      </c>
      <c r="AX194" s="2" t="s">
        <v>52</v>
      </c>
      <c r="AY194" s="2" t="s">
        <v>52</v>
      </c>
    </row>
    <row r="195" spans="1:51" ht="30" customHeight="1" x14ac:dyDescent="0.3">
      <c r="A195" s="8" t="s">
        <v>739</v>
      </c>
      <c r="B195" s="8" t="s">
        <v>52</v>
      </c>
      <c r="C195" s="8" t="s">
        <v>52</v>
      </c>
      <c r="D195" s="9"/>
      <c r="E195" s="12"/>
      <c r="F195" s="13">
        <f>TRUNC(SUMIF(N189:N194, N188, F189:F194),0)</f>
        <v>7930</v>
      </c>
      <c r="G195" s="12"/>
      <c r="H195" s="13">
        <f>TRUNC(SUMIF(N189:N194, N188, H189:H194),0)</f>
        <v>861206</v>
      </c>
      <c r="I195" s="12"/>
      <c r="J195" s="13">
        <f>TRUNC(SUMIF(N189:N194, N188, J189:J194),0)</f>
        <v>6842</v>
      </c>
      <c r="K195" s="12"/>
      <c r="L195" s="13">
        <f>F195+H195+J195</f>
        <v>875978</v>
      </c>
      <c r="M195" s="8" t="s">
        <v>52</v>
      </c>
      <c r="N195" s="2" t="s">
        <v>79</v>
      </c>
      <c r="O195" s="2" t="s">
        <v>79</v>
      </c>
      <c r="P195" s="2" t="s">
        <v>52</v>
      </c>
      <c r="Q195" s="2" t="s">
        <v>52</v>
      </c>
      <c r="R195" s="2" t="s">
        <v>52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2" t="s">
        <v>52</v>
      </c>
      <c r="AW195" s="2" t="s">
        <v>52</v>
      </c>
      <c r="AX195" s="2" t="s">
        <v>52</v>
      </c>
      <c r="AY195" s="2" t="s">
        <v>52</v>
      </c>
    </row>
    <row r="196" spans="1:51" ht="30" customHeight="1" x14ac:dyDescent="0.3">
      <c r="A196" s="9"/>
      <c r="B196" s="9"/>
      <c r="C196" s="9"/>
      <c r="D196" s="9"/>
      <c r="E196" s="12"/>
      <c r="F196" s="13"/>
      <c r="G196" s="12"/>
      <c r="H196" s="13"/>
      <c r="I196" s="12"/>
      <c r="J196" s="13"/>
      <c r="K196" s="12"/>
      <c r="L196" s="13"/>
      <c r="M196" s="9"/>
    </row>
    <row r="197" spans="1:51" ht="30" customHeight="1" x14ac:dyDescent="0.3">
      <c r="A197" s="425" t="s">
        <v>1047</v>
      </c>
      <c r="B197" s="425"/>
      <c r="C197" s="425"/>
      <c r="D197" s="425"/>
      <c r="E197" s="426"/>
      <c r="F197" s="427"/>
      <c r="G197" s="426"/>
      <c r="H197" s="427"/>
      <c r="I197" s="426"/>
      <c r="J197" s="427"/>
      <c r="K197" s="426"/>
      <c r="L197" s="427"/>
      <c r="M197" s="425"/>
      <c r="N197" s="1" t="s">
        <v>177</v>
      </c>
    </row>
    <row r="198" spans="1:51" ht="30" customHeight="1" x14ac:dyDescent="0.3">
      <c r="A198" s="8" t="s">
        <v>1050</v>
      </c>
      <c r="B198" s="8" t="s">
        <v>176</v>
      </c>
      <c r="C198" s="8" t="s">
        <v>69</v>
      </c>
      <c r="D198" s="9">
        <v>1</v>
      </c>
      <c r="E198" s="12">
        <f>일위대가목록!E151</f>
        <v>10376</v>
      </c>
      <c r="F198" s="13">
        <f>TRUNC(E198*D198,1)</f>
        <v>10376</v>
      </c>
      <c r="G198" s="12">
        <f>일위대가목록!F151</f>
        <v>0</v>
      </c>
      <c r="H198" s="13">
        <f>TRUNC(G198*D198,1)</f>
        <v>0</v>
      </c>
      <c r="I198" s="12">
        <f>일위대가목록!G151</f>
        <v>0</v>
      </c>
      <c r="J198" s="13">
        <f>TRUNC(I198*D198,1)</f>
        <v>0</v>
      </c>
      <c r="K198" s="12">
        <f>TRUNC(E198+G198+I198,1)</f>
        <v>10376</v>
      </c>
      <c r="L198" s="13">
        <f>TRUNC(F198+H198+J198,1)</f>
        <v>10376</v>
      </c>
      <c r="M198" s="8" t="s">
        <v>52</v>
      </c>
      <c r="N198" s="2" t="s">
        <v>177</v>
      </c>
      <c r="O198" s="2" t="s">
        <v>1051</v>
      </c>
      <c r="P198" s="2" t="s">
        <v>60</v>
      </c>
      <c r="Q198" s="2" t="s">
        <v>61</v>
      </c>
      <c r="R198" s="2" t="s">
        <v>61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2" t="s">
        <v>52</v>
      </c>
      <c r="AW198" s="2" t="s">
        <v>1052</v>
      </c>
      <c r="AX198" s="2" t="s">
        <v>52</v>
      </c>
      <c r="AY198" s="2" t="s">
        <v>52</v>
      </c>
    </row>
    <row r="199" spans="1:51" ht="30" customHeight="1" x14ac:dyDescent="0.3">
      <c r="A199" s="8" t="s">
        <v>1053</v>
      </c>
      <c r="B199" s="8" t="s">
        <v>1054</v>
      </c>
      <c r="C199" s="8" t="s">
        <v>69</v>
      </c>
      <c r="D199" s="9">
        <v>1</v>
      </c>
      <c r="E199" s="12">
        <f>일위대가목록!E152</f>
        <v>0</v>
      </c>
      <c r="F199" s="13">
        <f>TRUNC(E199*D199,1)</f>
        <v>0</v>
      </c>
      <c r="G199" s="12">
        <f>일위대가목록!F152</f>
        <v>40888</v>
      </c>
      <c r="H199" s="13">
        <f>TRUNC(G199*D199,1)</f>
        <v>40888</v>
      </c>
      <c r="I199" s="12">
        <f>일위대가목록!G152</f>
        <v>408</v>
      </c>
      <c r="J199" s="13">
        <f>TRUNC(I199*D199,1)</f>
        <v>408</v>
      </c>
      <c r="K199" s="12">
        <f>TRUNC(E199+G199+I199,1)</f>
        <v>41296</v>
      </c>
      <c r="L199" s="13">
        <f>TRUNC(F199+H199+J199,1)</f>
        <v>41296</v>
      </c>
      <c r="M199" s="8" t="s">
        <v>52</v>
      </c>
      <c r="N199" s="2" t="s">
        <v>177</v>
      </c>
      <c r="O199" s="2" t="s">
        <v>1055</v>
      </c>
      <c r="P199" s="2" t="s">
        <v>60</v>
      </c>
      <c r="Q199" s="2" t="s">
        <v>61</v>
      </c>
      <c r="R199" s="2" t="s">
        <v>61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2" t="s">
        <v>52</v>
      </c>
      <c r="AW199" s="2" t="s">
        <v>1056</v>
      </c>
      <c r="AX199" s="2" t="s">
        <v>52</v>
      </c>
      <c r="AY199" s="2" t="s">
        <v>52</v>
      </c>
    </row>
    <row r="200" spans="1:51" ht="30" customHeight="1" x14ac:dyDescent="0.3">
      <c r="A200" s="8" t="s">
        <v>739</v>
      </c>
      <c r="B200" s="8" t="s">
        <v>52</v>
      </c>
      <c r="C200" s="8" t="s">
        <v>52</v>
      </c>
      <c r="D200" s="9"/>
      <c r="E200" s="12"/>
      <c r="F200" s="13">
        <f>TRUNC(SUMIF(N198:N199, N197, F198:F199),0)</f>
        <v>10376</v>
      </c>
      <c r="G200" s="12"/>
      <c r="H200" s="13">
        <f>TRUNC(SUMIF(N198:N199, N197, H198:H199),0)</f>
        <v>40888</v>
      </c>
      <c r="I200" s="12"/>
      <c r="J200" s="13">
        <f>TRUNC(SUMIF(N198:N199, N197, J198:J199),0)</f>
        <v>408</v>
      </c>
      <c r="K200" s="12"/>
      <c r="L200" s="13">
        <f>F200+H200+J200</f>
        <v>51672</v>
      </c>
      <c r="M200" s="8" t="s">
        <v>52</v>
      </c>
      <c r="N200" s="2" t="s">
        <v>79</v>
      </c>
      <c r="O200" s="2" t="s">
        <v>79</v>
      </c>
      <c r="P200" s="2" t="s">
        <v>52</v>
      </c>
      <c r="Q200" s="2" t="s">
        <v>52</v>
      </c>
      <c r="R200" s="2" t="s">
        <v>52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2" t="s">
        <v>52</v>
      </c>
      <c r="AW200" s="2" t="s">
        <v>52</v>
      </c>
      <c r="AX200" s="2" t="s">
        <v>52</v>
      </c>
      <c r="AY200" s="2" t="s">
        <v>52</v>
      </c>
    </row>
    <row r="201" spans="1:51" ht="30" customHeight="1" x14ac:dyDescent="0.3">
      <c r="A201" s="9"/>
      <c r="B201" s="9"/>
      <c r="C201" s="9"/>
      <c r="D201" s="9"/>
      <c r="E201" s="12"/>
      <c r="F201" s="13"/>
      <c r="G201" s="12"/>
      <c r="H201" s="13"/>
      <c r="I201" s="12"/>
      <c r="J201" s="13"/>
      <c r="K201" s="12"/>
      <c r="L201" s="13"/>
      <c r="M201" s="9"/>
    </row>
    <row r="202" spans="1:51" ht="30" customHeight="1" x14ac:dyDescent="0.3">
      <c r="A202" s="425" t="s">
        <v>1057</v>
      </c>
      <c r="B202" s="425"/>
      <c r="C202" s="425"/>
      <c r="D202" s="425"/>
      <c r="E202" s="426"/>
      <c r="F202" s="427"/>
      <c r="G202" s="426"/>
      <c r="H202" s="427"/>
      <c r="I202" s="426"/>
      <c r="J202" s="427"/>
      <c r="K202" s="426"/>
      <c r="L202" s="427"/>
      <c r="M202" s="425"/>
      <c r="N202" s="1" t="s">
        <v>180</v>
      </c>
    </row>
    <row r="203" spans="1:51" ht="30" customHeight="1" x14ac:dyDescent="0.3">
      <c r="A203" s="8" t="s">
        <v>1050</v>
      </c>
      <c r="B203" s="8" t="s">
        <v>179</v>
      </c>
      <c r="C203" s="8" t="s">
        <v>69</v>
      </c>
      <c r="D203" s="9">
        <v>1</v>
      </c>
      <c r="E203" s="12">
        <f>일위대가목록!E129</f>
        <v>8983</v>
      </c>
      <c r="F203" s="13">
        <f>TRUNC(E203*D203,1)</f>
        <v>8983</v>
      </c>
      <c r="G203" s="12">
        <f>일위대가목록!F129</f>
        <v>0</v>
      </c>
      <c r="H203" s="13">
        <f>TRUNC(G203*D203,1)</f>
        <v>0</v>
      </c>
      <c r="I203" s="12">
        <f>일위대가목록!G129</f>
        <v>0</v>
      </c>
      <c r="J203" s="13">
        <f>TRUNC(I203*D203,1)</f>
        <v>0</v>
      </c>
      <c r="K203" s="12">
        <f>TRUNC(E203+G203+I203,1)</f>
        <v>8983</v>
      </c>
      <c r="L203" s="13">
        <f>TRUNC(F203+H203+J203,1)</f>
        <v>8983</v>
      </c>
      <c r="M203" s="8" t="s">
        <v>52</v>
      </c>
      <c r="N203" s="2" t="s">
        <v>180</v>
      </c>
      <c r="O203" s="2" t="s">
        <v>1059</v>
      </c>
      <c r="P203" s="2" t="s">
        <v>60</v>
      </c>
      <c r="Q203" s="2" t="s">
        <v>61</v>
      </c>
      <c r="R203" s="2" t="s">
        <v>61</v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2" t="s">
        <v>52</v>
      </c>
      <c r="AW203" s="2" t="s">
        <v>1060</v>
      </c>
      <c r="AX203" s="2" t="s">
        <v>52</v>
      </c>
      <c r="AY203" s="2" t="s">
        <v>52</v>
      </c>
    </row>
    <row r="204" spans="1:51" ht="30" customHeight="1" x14ac:dyDescent="0.3">
      <c r="A204" s="8" t="s">
        <v>1053</v>
      </c>
      <c r="B204" s="8" t="s">
        <v>1061</v>
      </c>
      <c r="C204" s="8" t="s">
        <v>69</v>
      </c>
      <c r="D204" s="9">
        <v>1</v>
      </c>
      <c r="E204" s="12">
        <f>일위대가목록!E130</f>
        <v>0</v>
      </c>
      <c r="F204" s="13">
        <f>TRUNC(E204*D204,1)</f>
        <v>0</v>
      </c>
      <c r="G204" s="12">
        <f>일위대가목록!F130</f>
        <v>28458</v>
      </c>
      <c r="H204" s="13">
        <f>TRUNC(G204*D204,1)</f>
        <v>28458</v>
      </c>
      <c r="I204" s="12">
        <f>일위대가목록!G130</f>
        <v>284</v>
      </c>
      <c r="J204" s="13">
        <f>TRUNC(I204*D204,1)</f>
        <v>284</v>
      </c>
      <c r="K204" s="12">
        <f>TRUNC(E204+G204+I204,1)</f>
        <v>28742</v>
      </c>
      <c r="L204" s="13">
        <f>TRUNC(F204+H204+J204,1)</f>
        <v>28742</v>
      </c>
      <c r="M204" s="8" t="s">
        <v>52</v>
      </c>
      <c r="N204" s="2" t="s">
        <v>180</v>
      </c>
      <c r="O204" s="2" t="s">
        <v>1062</v>
      </c>
      <c r="P204" s="2" t="s">
        <v>60</v>
      </c>
      <c r="Q204" s="2" t="s">
        <v>61</v>
      </c>
      <c r="R204" s="2" t="s">
        <v>61</v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2" t="s">
        <v>52</v>
      </c>
      <c r="AW204" s="2" t="s">
        <v>1063</v>
      </c>
      <c r="AX204" s="2" t="s">
        <v>52</v>
      </c>
      <c r="AY204" s="2" t="s">
        <v>52</v>
      </c>
    </row>
    <row r="205" spans="1:51" ht="30" customHeight="1" x14ac:dyDescent="0.3">
      <c r="A205" s="8" t="s">
        <v>739</v>
      </c>
      <c r="B205" s="8" t="s">
        <v>52</v>
      </c>
      <c r="C205" s="8" t="s">
        <v>52</v>
      </c>
      <c r="D205" s="9"/>
      <c r="E205" s="12"/>
      <c r="F205" s="13">
        <f>TRUNC(SUMIF(N203:N204, N202, F203:F204),0)</f>
        <v>8983</v>
      </c>
      <c r="G205" s="12"/>
      <c r="H205" s="13">
        <f>TRUNC(SUMIF(N203:N204, N202, H203:H204),0)</f>
        <v>28458</v>
      </c>
      <c r="I205" s="12"/>
      <c r="J205" s="13">
        <f>TRUNC(SUMIF(N203:N204, N202, J203:J204),0)</f>
        <v>284</v>
      </c>
      <c r="K205" s="12"/>
      <c r="L205" s="13">
        <f>F205+H205+J205</f>
        <v>37725</v>
      </c>
      <c r="M205" s="8" t="s">
        <v>52</v>
      </c>
      <c r="N205" s="2" t="s">
        <v>79</v>
      </c>
      <c r="O205" s="2" t="s">
        <v>79</v>
      </c>
      <c r="P205" s="2" t="s">
        <v>52</v>
      </c>
      <c r="Q205" s="2" t="s">
        <v>52</v>
      </c>
      <c r="R205" s="2" t="s">
        <v>52</v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2" t="s">
        <v>52</v>
      </c>
      <c r="AW205" s="2" t="s">
        <v>52</v>
      </c>
      <c r="AX205" s="2" t="s">
        <v>52</v>
      </c>
      <c r="AY205" s="2" t="s">
        <v>52</v>
      </c>
    </row>
    <row r="206" spans="1:51" ht="30" customHeight="1" x14ac:dyDescent="0.3">
      <c r="A206" s="9"/>
      <c r="B206" s="9"/>
      <c r="C206" s="9"/>
      <c r="D206" s="9"/>
      <c r="E206" s="12"/>
      <c r="F206" s="13"/>
      <c r="G206" s="12"/>
      <c r="H206" s="13"/>
      <c r="I206" s="12"/>
      <c r="J206" s="13"/>
      <c r="K206" s="12"/>
      <c r="L206" s="13"/>
      <c r="M206" s="9"/>
    </row>
    <row r="207" spans="1:51" ht="30" customHeight="1" x14ac:dyDescent="0.3">
      <c r="A207" s="425" t="s">
        <v>1064</v>
      </c>
      <c r="B207" s="425"/>
      <c r="C207" s="425"/>
      <c r="D207" s="425"/>
      <c r="E207" s="426"/>
      <c r="F207" s="427"/>
      <c r="G207" s="426"/>
      <c r="H207" s="427"/>
      <c r="I207" s="426"/>
      <c r="J207" s="427"/>
      <c r="K207" s="426"/>
      <c r="L207" s="427"/>
      <c r="M207" s="425"/>
      <c r="N207" s="1" t="s">
        <v>183</v>
      </c>
    </row>
    <row r="208" spans="1:51" ht="30" customHeight="1" x14ac:dyDescent="0.3">
      <c r="A208" s="8" t="s">
        <v>1050</v>
      </c>
      <c r="B208" s="8" t="s">
        <v>176</v>
      </c>
      <c r="C208" s="8" t="s">
        <v>69</v>
      </c>
      <c r="D208" s="9">
        <v>1</v>
      </c>
      <c r="E208" s="12">
        <f>일위대가목록!E151</f>
        <v>10376</v>
      </c>
      <c r="F208" s="13">
        <f>TRUNC(E208*D208,1)</f>
        <v>10376</v>
      </c>
      <c r="G208" s="12">
        <f>일위대가목록!F151</f>
        <v>0</v>
      </c>
      <c r="H208" s="13">
        <f>TRUNC(G208*D208,1)</f>
        <v>0</v>
      </c>
      <c r="I208" s="12">
        <f>일위대가목록!G151</f>
        <v>0</v>
      </c>
      <c r="J208" s="13">
        <f>TRUNC(I208*D208,1)</f>
        <v>0</v>
      </c>
      <c r="K208" s="12">
        <f>TRUNC(E208+G208+I208,1)</f>
        <v>10376</v>
      </c>
      <c r="L208" s="13">
        <f>TRUNC(F208+H208+J208,1)</f>
        <v>10376</v>
      </c>
      <c r="M208" s="8" t="s">
        <v>52</v>
      </c>
      <c r="N208" s="2" t="s">
        <v>183</v>
      </c>
      <c r="O208" s="2" t="s">
        <v>1051</v>
      </c>
      <c r="P208" s="2" t="s">
        <v>60</v>
      </c>
      <c r="Q208" s="2" t="s">
        <v>61</v>
      </c>
      <c r="R208" s="2" t="s">
        <v>61</v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2" t="s">
        <v>52</v>
      </c>
      <c r="AW208" s="2" t="s">
        <v>1066</v>
      </c>
      <c r="AX208" s="2" t="s">
        <v>52</v>
      </c>
      <c r="AY208" s="2" t="s">
        <v>52</v>
      </c>
    </row>
    <row r="209" spans="1:51" ht="30" customHeight="1" x14ac:dyDescent="0.3">
      <c r="A209" s="8" t="s">
        <v>1053</v>
      </c>
      <c r="B209" s="8" t="s">
        <v>1067</v>
      </c>
      <c r="C209" s="8" t="s">
        <v>69</v>
      </c>
      <c r="D209" s="9">
        <v>1</v>
      </c>
      <c r="E209" s="12">
        <f>일위대가목록!E153</f>
        <v>0</v>
      </c>
      <c r="F209" s="13">
        <f>TRUNC(E209*D209,1)</f>
        <v>0</v>
      </c>
      <c r="G209" s="12">
        <f>일위대가목록!F153</f>
        <v>49066</v>
      </c>
      <c r="H209" s="13">
        <f>TRUNC(G209*D209,1)</f>
        <v>49066</v>
      </c>
      <c r="I209" s="12">
        <f>일위대가목록!G153</f>
        <v>408</v>
      </c>
      <c r="J209" s="13">
        <f>TRUNC(I209*D209,1)</f>
        <v>408</v>
      </c>
      <c r="K209" s="12">
        <f>TRUNC(E209+G209+I209,1)</f>
        <v>49474</v>
      </c>
      <c r="L209" s="13">
        <f>TRUNC(F209+H209+J209,1)</f>
        <v>49474</v>
      </c>
      <c r="M209" s="8" t="s">
        <v>52</v>
      </c>
      <c r="N209" s="2" t="s">
        <v>183</v>
      </c>
      <c r="O209" s="2" t="s">
        <v>1068</v>
      </c>
      <c r="P209" s="2" t="s">
        <v>60</v>
      </c>
      <c r="Q209" s="2" t="s">
        <v>61</v>
      </c>
      <c r="R209" s="2" t="s">
        <v>61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2" t="s">
        <v>52</v>
      </c>
      <c r="AW209" s="2" t="s">
        <v>1069</v>
      </c>
      <c r="AX209" s="2" t="s">
        <v>52</v>
      </c>
      <c r="AY209" s="2" t="s">
        <v>52</v>
      </c>
    </row>
    <row r="210" spans="1:51" ht="30" customHeight="1" x14ac:dyDescent="0.3">
      <c r="A210" s="8" t="s">
        <v>739</v>
      </c>
      <c r="B210" s="8" t="s">
        <v>52</v>
      </c>
      <c r="C210" s="8" t="s">
        <v>52</v>
      </c>
      <c r="D210" s="9"/>
      <c r="E210" s="12"/>
      <c r="F210" s="13">
        <f>TRUNC(SUMIF(N208:N209, N207, F208:F209),0)</f>
        <v>10376</v>
      </c>
      <c r="G210" s="12"/>
      <c r="H210" s="13">
        <f>TRUNC(SUMIF(N208:N209, N207, H208:H209),0)</f>
        <v>49066</v>
      </c>
      <c r="I210" s="12"/>
      <c r="J210" s="13">
        <f>TRUNC(SUMIF(N208:N209, N207, J208:J209),0)</f>
        <v>408</v>
      </c>
      <c r="K210" s="12"/>
      <c r="L210" s="13">
        <f>F210+H210+J210</f>
        <v>59850</v>
      </c>
      <c r="M210" s="8" t="s">
        <v>52</v>
      </c>
      <c r="N210" s="2" t="s">
        <v>79</v>
      </c>
      <c r="O210" s="2" t="s">
        <v>79</v>
      </c>
      <c r="P210" s="2" t="s">
        <v>52</v>
      </c>
      <c r="Q210" s="2" t="s">
        <v>52</v>
      </c>
      <c r="R210" s="2" t="s">
        <v>52</v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2" t="s">
        <v>52</v>
      </c>
      <c r="AW210" s="2" t="s">
        <v>52</v>
      </c>
      <c r="AX210" s="2" t="s">
        <v>52</v>
      </c>
      <c r="AY210" s="2" t="s">
        <v>52</v>
      </c>
    </row>
    <row r="211" spans="1:51" ht="30" customHeight="1" x14ac:dyDescent="0.3">
      <c r="A211" s="9"/>
      <c r="B211" s="9"/>
      <c r="C211" s="9"/>
      <c r="D211" s="9"/>
      <c r="E211" s="12"/>
      <c r="F211" s="13"/>
      <c r="G211" s="12"/>
      <c r="H211" s="13"/>
      <c r="I211" s="12"/>
      <c r="J211" s="13"/>
      <c r="K211" s="12"/>
      <c r="L211" s="13"/>
      <c r="M211" s="9"/>
    </row>
    <row r="212" spans="1:51" ht="30" customHeight="1" x14ac:dyDescent="0.3">
      <c r="A212" s="425" t="s">
        <v>1070</v>
      </c>
      <c r="B212" s="425"/>
      <c r="C212" s="425"/>
      <c r="D212" s="425"/>
      <c r="E212" s="426"/>
      <c r="F212" s="427"/>
      <c r="G212" s="426"/>
      <c r="H212" s="427"/>
      <c r="I212" s="426"/>
      <c r="J212" s="427"/>
      <c r="K212" s="426"/>
      <c r="L212" s="427"/>
      <c r="M212" s="425"/>
      <c r="N212" s="1" t="s">
        <v>186</v>
      </c>
    </row>
    <row r="213" spans="1:51" ht="30" customHeight="1" x14ac:dyDescent="0.3">
      <c r="A213" s="8" t="s">
        <v>1073</v>
      </c>
      <c r="B213" s="8" t="s">
        <v>1074</v>
      </c>
      <c r="C213" s="8" t="s">
        <v>69</v>
      </c>
      <c r="D213" s="9">
        <v>1</v>
      </c>
      <c r="E213" s="12">
        <f>일위대가목록!E154</f>
        <v>32589</v>
      </c>
      <c r="F213" s="13">
        <f>TRUNC(E213*D213,1)</f>
        <v>32589</v>
      </c>
      <c r="G213" s="12">
        <f>일위대가목록!F154</f>
        <v>0</v>
      </c>
      <c r="H213" s="13">
        <f>TRUNC(G213*D213,1)</f>
        <v>0</v>
      </c>
      <c r="I213" s="12">
        <f>일위대가목록!G154</f>
        <v>0</v>
      </c>
      <c r="J213" s="13">
        <f>TRUNC(I213*D213,1)</f>
        <v>0</v>
      </c>
      <c r="K213" s="12">
        <f t="shared" ref="K213:L216" si="44">TRUNC(E213+G213+I213,1)</f>
        <v>32589</v>
      </c>
      <c r="L213" s="13">
        <f t="shared" si="44"/>
        <v>32589</v>
      </c>
      <c r="M213" s="8" t="s">
        <v>692</v>
      </c>
      <c r="N213" s="2" t="s">
        <v>52</v>
      </c>
      <c r="O213" s="2" t="s">
        <v>1075</v>
      </c>
      <c r="P213" s="2" t="s">
        <v>60</v>
      </c>
      <c r="Q213" s="2" t="s">
        <v>61</v>
      </c>
      <c r="R213" s="2" t="s">
        <v>61</v>
      </c>
      <c r="S213" s="3"/>
      <c r="T213" s="3"/>
      <c r="U213" s="3"/>
      <c r="V213" s="3">
        <v>1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2" t="s">
        <v>52</v>
      </c>
      <c r="AW213" s="2" t="s">
        <v>1076</v>
      </c>
      <c r="AX213" s="2" t="s">
        <v>52</v>
      </c>
      <c r="AY213" s="2" t="s">
        <v>695</v>
      </c>
    </row>
    <row r="214" spans="1:51" ht="30" customHeight="1" x14ac:dyDescent="0.3">
      <c r="A214" s="8" t="s">
        <v>1077</v>
      </c>
      <c r="B214" s="8" t="s">
        <v>1078</v>
      </c>
      <c r="C214" s="8" t="s">
        <v>724</v>
      </c>
      <c r="D214" s="9">
        <v>1</v>
      </c>
      <c r="E214" s="12">
        <f>TRUNC(SUMIF(V213:V216, RIGHTB(O214, 1), F213:F216)*U214, 2)</f>
        <v>18608.310000000001</v>
      </c>
      <c r="F214" s="13">
        <f>TRUNC(E214*D214,1)</f>
        <v>18608.3</v>
      </c>
      <c r="G214" s="12">
        <v>0</v>
      </c>
      <c r="H214" s="13">
        <f>TRUNC(G214*D214,1)</f>
        <v>0</v>
      </c>
      <c r="I214" s="12">
        <v>0</v>
      </c>
      <c r="J214" s="13">
        <f>TRUNC(I214*D214,1)</f>
        <v>0</v>
      </c>
      <c r="K214" s="12">
        <f t="shared" si="44"/>
        <v>18608.3</v>
      </c>
      <c r="L214" s="13">
        <f t="shared" si="44"/>
        <v>18608.3</v>
      </c>
      <c r="M214" s="8" t="s">
        <v>52</v>
      </c>
      <c r="N214" s="2" t="s">
        <v>186</v>
      </c>
      <c r="O214" s="2" t="s">
        <v>725</v>
      </c>
      <c r="P214" s="2" t="s">
        <v>61</v>
      </c>
      <c r="Q214" s="2" t="s">
        <v>61</v>
      </c>
      <c r="R214" s="2" t="s">
        <v>61</v>
      </c>
      <c r="S214" s="3">
        <v>0</v>
      </c>
      <c r="T214" s="3">
        <v>0</v>
      </c>
      <c r="U214" s="3">
        <v>0.57099999999999995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2" t="s">
        <v>52</v>
      </c>
      <c r="AW214" s="2" t="s">
        <v>1079</v>
      </c>
      <c r="AX214" s="2" t="s">
        <v>52</v>
      </c>
      <c r="AY214" s="2" t="s">
        <v>52</v>
      </c>
    </row>
    <row r="215" spans="1:51" ht="30" customHeight="1" x14ac:dyDescent="0.3">
      <c r="A215" s="8" t="s">
        <v>1080</v>
      </c>
      <c r="B215" s="8" t="s">
        <v>1081</v>
      </c>
      <c r="C215" s="8" t="s">
        <v>69</v>
      </c>
      <c r="D215" s="9">
        <v>1</v>
      </c>
      <c r="E215" s="12">
        <f>일위대가목록!E155</f>
        <v>0</v>
      </c>
      <c r="F215" s="13">
        <f>TRUNC(E215*D215,1)</f>
        <v>0</v>
      </c>
      <c r="G215" s="12">
        <f>일위대가목록!F155</f>
        <v>153983</v>
      </c>
      <c r="H215" s="13">
        <f>TRUNC(G215*D215,1)</f>
        <v>153983</v>
      </c>
      <c r="I215" s="12">
        <f>일위대가목록!G155</f>
        <v>0</v>
      </c>
      <c r="J215" s="13">
        <f>TRUNC(I215*D215,1)</f>
        <v>0</v>
      </c>
      <c r="K215" s="12">
        <f t="shared" si="44"/>
        <v>153983</v>
      </c>
      <c r="L215" s="13">
        <f t="shared" si="44"/>
        <v>153983</v>
      </c>
      <c r="M215" s="8" t="s">
        <v>692</v>
      </c>
      <c r="N215" s="2" t="s">
        <v>52</v>
      </c>
      <c r="O215" s="2" t="s">
        <v>1082</v>
      </c>
      <c r="P215" s="2" t="s">
        <v>60</v>
      </c>
      <c r="Q215" s="2" t="s">
        <v>61</v>
      </c>
      <c r="R215" s="2" t="s">
        <v>61</v>
      </c>
      <c r="S215" s="3"/>
      <c r="T215" s="3"/>
      <c r="U215" s="3"/>
      <c r="V215" s="3"/>
      <c r="W215" s="3">
        <v>2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2" t="s">
        <v>52</v>
      </c>
      <c r="AW215" s="2" t="s">
        <v>1083</v>
      </c>
      <c r="AX215" s="2" t="s">
        <v>52</v>
      </c>
      <c r="AY215" s="2" t="s">
        <v>695</v>
      </c>
    </row>
    <row r="216" spans="1:51" ht="30" customHeight="1" x14ac:dyDescent="0.3">
      <c r="A216" s="8" t="s">
        <v>1077</v>
      </c>
      <c r="B216" s="8" t="s">
        <v>1084</v>
      </c>
      <c r="C216" s="8" t="s">
        <v>724</v>
      </c>
      <c r="D216" s="9">
        <v>1</v>
      </c>
      <c r="E216" s="12">
        <v>0</v>
      </c>
      <c r="F216" s="13">
        <f>TRUNC(E216*D216,1)</f>
        <v>0</v>
      </c>
      <c r="G216" s="12">
        <f>TRUNC(SUMIF(W213:W216, RIGHTB(O216, 1), H213:H216)*U216, 2)</f>
        <v>96701.32</v>
      </c>
      <c r="H216" s="13">
        <f>TRUNC(G216*D216,1)</f>
        <v>96701.3</v>
      </c>
      <c r="I216" s="12">
        <v>0</v>
      </c>
      <c r="J216" s="13">
        <f>TRUNC(I216*D216,1)</f>
        <v>0</v>
      </c>
      <c r="K216" s="12">
        <f t="shared" si="44"/>
        <v>96701.3</v>
      </c>
      <c r="L216" s="13">
        <f t="shared" si="44"/>
        <v>96701.3</v>
      </c>
      <c r="M216" s="8" t="s">
        <v>52</v>
      </c>
      <c r="N216" s="2" t="s">
        <v>186</v>
      </c>
      <c r="O216" s="2" t="s">
        <v>734</v>
      </c>
      <c r="P216" s="2" t="s">
        <v>61</v>
      </c>
      <c r="Q216" s="2" t="s">
        <v>61</v>
      </c>
      <c r="R216" s="2" t="s">
        <v>61</v>
      </c>
      <c r="S216" s="3">
        <v>1</v>
      </c>
      <c r="T216" s="3">
        <v>1</v>
      </c>
      <c r="U216" s="3">
        <v>0.628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2" t="s">
        <v>52</v>
      </c>
      <c r="AW216" s="2" t="s">
        <v>1085</v>
      </c>
      <c r="AX216" s="2" t="s">
        <v>52</v>
      </c>
      <c r="AY216" s="2" t="s">
        <v>52</v>
      </c>
    </row>
    <row r="217" spans="1:51" ht="30" customHeight="1" x14ac:dyDescent="0.3">
      <c r="A217" s="8" t="s">
        <v>739</v>
      </c>
      <c r="B217" s="8" t="s">
        <v>52</v>
      </c>
      <c r="C217" s="8" t="s">
        <v>52</v>
      </c>
      <c r="D217" s="9"/>
      <c r="E217" s="12"/>
      <c r="F217" s="13">
        <f>TRUNC(SUMIF(N213:N216, N212, F213:F216),0)</f>
        <v>18608</v>
      </c>
      <c r="G217" s="12"/>
      <c r="H217" s="13">
        <f>TRUNC(SUMIF(N213:N216, N212, H213:H216),0)</f>
        <v>96701</v>
      </c>
      <c r="I217" s="12"/>
      <c r="J217" s="13">
        <f>TRUNC(SUMIF(N213:N216, N212, J213:J216),0)</f>
        <v>0</v>
      </c>
      <c r="K217" s="12"/>
      <c r="L217" s="13">
        <f>F217+H217+J217</f>
        <v>115309</v>
      </c>
      <c r="M217" s="8" t="s">
        <v>52</v>
      </c>
      <c r="N217" s="2" t="s">
        <v>79</v>
      </c>
      <c r="O217" s="2" t="s">
        <v>79</v>
      </c>
      <c r="P217" s="2" t="s">
        <v>52</v>
      </c>
      <c r="Q217" s="2" t="s">
        <v>52</v>
      </c>
      <c r="R217" s="2" t="s">
        <v>52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2" t="s">
        <v>52</v>
      </c>
      <c r="AW217" s="2" t="s">
        <v>52</v>
      </c>
      <c r="AX217" s="2" t="s">
        <v>52</v>
      </c>
      <c r="AY217" s="2" t="s">
        <v>52</v>
      </c>
    </row>
    <row r="218" spans="1:51" ht="30" customHeight="1" x14ac:dyDescent="0.3">
      <c r="A218" s="9"/>
      <c r="B218" s="9"/>
      <c r="C218" s="9"/>
      <c r="D218" s="9"/>
      <c r="E218" s="12"/>
      <c r="F218" s="13"/>
      <c r="G218" s="12"/>
      <c r="H218" s="13"/>
      <c r="I218" s="12"/>
      <c r="J218" s="13"/>
      <c r="K218" s="12"/>
      <c r="L218" s="13"/>
      <c r="M218" s="9"/>
    </row>
    <row r="219" spans="1:51" ht="30" customHeight="1" x14ac:dyDescent="0.3">
      <c r="A219" s="425" t="s">
        <v>1086</v>
      </c>
      <c r="B219" s="425"/>
      <c r="C219" s="425"/>
      <c r="D219" s="425"/>
      <c r="E219" s="426"/>
      <c r="F219" s="427"/>
      <c r="G219" s="426"/>
      <c r="H219" s="427"/>
      <c r="I219" s="426"/>
      <c r="J219" s="427"/>
      <c r="K219" s="426"/>
      <c r="L219" s="427"/>
      <c r="M219" s="425"/>
      <c r="N219" s="1" t="s">
        <v>190</v>
      </c>
    </row>
    <row r="220" spans="1:51" ht="30" customHeight="1" x14ac:dyDescent="0.3">
      <c r="A220" s="8" t="s">
        <v>1089</v>
      </c>
      <c r="B220" s="8" t="s">
        <v>52</v>
      </c>
      <c r="C220" s="8" t="s">
        <v>69</v>
      </c>
      <c r="D220" s="9">
        <v>1</v>
      </c>
      <c r="E220" s="12">
        <f>일위대가목록!E156</f>
        <v>2624</v>
      </c>
      <c r="F220" s="13">
        <f>TRUNC(E220*D220,1)</f>
        <v>2624</v>
      </c>
      <c r="G220" s="12">
        <f>일위대가목록!F156</f>
        <v>0</v>
      </c>
      <c r="H220" s="13">
        <f>TRUNC(G220*D220,1)</f>
        <v>0</v>
      </c>
      <c r="I220" s="12">
        <f>일위대가목록!G156</f>
        <v>0</v>
      </c>
      <c r="J220" s="13">
        <f>TRUNC(I220*D220,1)</f>
        <v>0</v>
      </c>
      <c r="K220" s="12">
        <f>TRUNC(E220+G220+I220,1)</f>
        <v>2624</v>
      </c>
      <c r="L220" s="13">
        <f>TRUNC(F220+H220+J220,1)</f>
        <v>2624</v>
      </c>
      <c r="M220" s="8" t="s">
        <v>52</v>
      </c>
      <c r="N220" s="2" t="s">
        <v>190</v>
      </c>
      <c r="O220" s="2" t="s">
        <v>1090</v>
      </c>
      <c r="P220" s="2" t="s">
        <v>60</v>
      </c>
      <c r="Q220" s="2" t="s">
        <v>61</v>
      </c>
      <c r="R220" s="2" t="s">
        <v>61</v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2" t="s">
        <v>52</v>
      </c>
      <c r="AW220" s="2" t="s">
        <v>1091</v>
      </c>
      <c r="AX220" s="2" t="s">
        <v>52</v>
      </c>
      <c r="AY220" s="2" t="s">
        <v>52</v>
      </c>
    </row>
    <row r="221" spans="1:51" ht="30" customHeight="1" x14ac:dyDescent="0.3">
      <c r="A221" s="8" t="s">
        <v>1092</v>
      </c>
      <c r="B221" s="8" t="s">
        <v>1061</v>
      </c>
      <c r="C221" s="8" t="s">
        <v>69</v>
      </c>
      <c r="D221" s="9">
        <v>1</v>
      </c>
      <c r="E221" s="12">
        <f>일위대가목록!E157</f>
        <v>0</v>
      </c>
      <c r="F221" s="13">
        <f>TRUNC(E221*D221,1)</f>
        <v>0</v>
      </c>
      <c r="G221" s="12">
        <f>일위대가목록!F157</f>
        <v>26250</v>
      </c>
      <c r="H221" s="13">
        <f>TRUNC(G221*D221,1)</f>
        <v>26250</v>
      </c>
      <c r="I221" s="12">
        <f>일위대가목록!G157</f>
        <v>787</v>
      </c>
      <c r="J221" s="13">
        <f>TRUNC(I221*D221,1)</f>
        <v>787</v>
      </c>
      <c r="K221" s="12">
        <f>TRUNC(E221+G221+I221,1)</f>
        <v>27037</v>
      </c>
      <c r="L221" s="13">
        <f>TRUNC(F221+H221+J221,1)</f>
        <v>27037</v>
      </c>
      <c r="M221" s="8" t="s">
        <v>52</v>
      </c>
      <c r="N221" s="2" t="s">
        <v>190</v>
      </c>
      <c r="O221" s="2" t="s">
        <v>1093</v>
      </c>
      <c r="P221" s="2" t="s">
        <v>60</v>
      </c>
      <c r="Q221" s="2" t="s">
        <v>61</v>
      </c>
      <c r="R221" s="2" t="s">
        <v>61</v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2" t="s">
        <v>52</v>
      </c>
      <c r="AW221" s="2" t="s">
        <v>1094</v>
      </c>
      <c r="AX221" s="2" t="s">
        <v>52</v>
      </c>
      <c r="AY221" s="2" t="s">
        <v>52</v>
      </c>
    </row>
    <row r="222" spans="1:51" ht="30" customHeight="1" x14ac:dyDescent="0.3">
      <c r="A222" s="8" t="s">
        <v>739</v>
      </c>
      <c r="B222" s="8" t="s">
        <v>52</v>
      </c>
      <c r="C222" s="8" t="s">
        <v>52</v>
      </c>
      <c r="D222" s="9"/>
      <c r="E222" s="12"/>
      <c r="F222" s="13">
        <f>TRUNC(SUMIF(N220:N221, N219, F220:F221),0)</f>
        <v>2624</v>
      </c>
      <c r="G222" s="12"/>
      <c r="H222" s="13">
        <f>TRUNC(SUMIF(N220:N221, N219, H220:H221),0)</f>
        <v>26250</v>
      </c>
      <c r="I222" s="12"/>
      <c r="J222" s="13">
        <f>TRUNC(SUMIF(N220:N221, N219, J220:J221),0)</f>
        <v>787</v>
      </c>
      <c r="K222" s="12"/>
      <c r="L222" s="13">
        <f>F222+H222+J222</f>
        <v>29661</v>
      </c>
      <c r="M222" s="8" t="s">
        <v>52</v>
      </c>
      <c r="N222" s="2" t="s">
        <v>79</v>
      </c>
      <c r="O222" s="2" t="s">
        <v>79</v>
      </c>
      <c r="P222" s="2" t="s">
        <v>52</v>
      </c>
      <c r="Q222" s="2" t="s">
        <v>52</v>
      </c>
      <c r="R222" s="2" t="s">
        <v>52</v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2" t="s">
        <v>52</v>
      </c>
      <c r="AW222" s="2" t="s">
        <v>52</v>
      </c>
      <c r="AX222" s="2" t="s">
        <v>52</v>
      </c>
      <c r="AY222" s="2" t="s">
        <v>52</v>
      </c>
    </row>
    <row r="223" spans="1:51" ht="30" customHeight="1" x14ac:dyDescent="0.3">
      <c r="A223" s="9"/>
      <c r="B223" s="9"/>
      <c r="C223" s="9"/>
      <c r="D223" s="9"/>
      <c r="E223" s="12"/>
      <c r="F223" s="13"/>
      <c r="G223" s="12"/>
      <c r="H223" s="13"/>
      <c r="I223" s="12"/>
      <c r="J223" s="13"/>
      <c r="K223" s="12"/>
      <c r="L223" s="13"/>
      <c r="M223" s="9"/>
    </row>
    <row r="224" spans="1:51" ht="30" customHeight="1" x14ac:dyDescent="0.3">
      <c r="A224" s="425" t="s">
        <v>1095</v>
      </c>
      <c r="B224" s="425"/>
      <c r="C224" s="425"/>
      <c r="D224" s="425"/>
      <c r="E224" s="426"/>
      <c r="F224" s="427"/>
      <c r="G224" s="426"/>
      <c r="H224" s="427"/>
      <c r="I224" s="426"/>
      <c r="J224" s="427"/>
      <c r="K224" s="426"/>
      <c r="L224" s="427"/>
      <c r="M224" s="425"/>
      <c r="N224" s="1" t="s">
        <v>194</v>
      </c>
    </row>
    <row r="225" spans="1:51" ht="30" customHeight="1" x14ac:dyDescent="0.3">
      <c r="A225" s="8" t="s">
        <v>1097</v>
      </c>
      <c r="B225" s="8" t="s">
        <v>1098</v>
      </c>
      <c r="C225" s="8" t="s">
        <v>69</v>
      </c>
      <c r="D225" s="9">
        <v>0.36559999999999998</v>
      </c>
      <c r="E225" s="12">
        <f>단가대비표!O16</f>
        <v>7577</v>
      </c>
      <c r="F225" s="13">
        <f t="shared" ref="F225:F234" si="45">TRUNC(E225*D225,1)</f>
        <v>2770.1</v>
      </c>
      <c r="G225" s="12">
        <f>단가대비표!P16</f>
        <v>0</v>
      </c>
      <c r="H225" s="13">
        <f t="shared" ref="H225:H234" si="46">TRUNC(G225*D225,1)</f>
        <v>0</v>
      </c>
      <c r="I225" s="12">
        <f>단가대비표!V16</f>
        <v>0</v>
      </c>
      <c r="J225" s="13">
        <f t="shared" ref="J225:J234" si="47">TRUNC(I225*D225,1)</f>
        <v>0</v>
      </c>
      <c r="K225" s="12">
        <f t="shared" ref="K225:K234" si="48">TRUNC(E225+G225+I225,1)</f>
        <v>7577</v>
      </c>
      <c r="L225" s="13">
        <f t="shared" ref="L225:L234" si="49">TRUNC(F225+H225+J225,1)</f>
        <v>2770.1</v>
      </c>
      <c r="M225" s="8" t="s">
        <v>52</v>
      </c>
      <c r="N225" s="2" t="s">
        <v>194</v>
      </c>
      <c r="O225" s="2" t="s">
        <v>1099</v>
      </c>
      <c r="P225" s="2" t="s">
        <v>61</v>
      </c>
      <c r="Q225" s="2" t="s">
        <v>61</v>
      </c>
      <c r="R225" s="2" t="s">
        <v>60</v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2" t="s">
        <v>52</v>
      </c>
      <c r="AW225" s="2" t="s">
        <v>1100</v>
      </c>
      <c r="AX225" s="2" t="s">
        <v>52</v>
      </c>
      <c r="AY225" s="2" t="s">
        <v>52</v>
      </c>
    </row>
    <row r="226" spans="1:51" ht="30" customHeight="1" x14ac:dyDescent="0.3">
      <c r="A226" s="8" t="s">
        <v>878</v>
      </c>
      <c r="B226" s="8" t="s">
        <v>879</v>
      </c>
      <c r="C226" s="8" t="s">
        <v>133</v>
      </c>
      <c r="D226" s="9">
        <v>1.34E-2</v>
      </c>
      <c r="E226" s="12">
        <f>단가대비표!O59</f>
        <v>365375</v>
      </c>
      <c r="F226" s="13">
        <f t="shared" si="45"/>
        <v>4896</v>
      </c>
      <c r="G226" s="12">
        <f>단가대비표!P59</f>
        <v>0</v>
      </c>
      <c r="H226" s="13">
        <f t="shared" si="46"/>
        <v>0</v>
      </c>
      <c r="I226" s="12">
        <f>단가대비표!V59</f>
        <v>0</v>
      </c>
      <c r="J226" s="13">
        <f t="shared" si="47"/>
        <v>0</v>
      </c>
      <c r="K226" s="12">
        <f t="shared" si="48"/>
        <v>365375</v>
      </c>
      <c r="L226" s="13">
        <f t="shared" si="49"/>
        <v>4896</v>
      </c>
      <c r="M226" s="8" t="s">
        <v>52</v>
      </c>
      <c r="N226" s="2" t="s">
        <v>194</v>
      </c>
      <c r="O226" s="2" t="s">
        <v>880</v>
      </c>
      <c r="P226" s="2" t="s">
        <v>61</v>
      </c>
      <c r="Q226" s="2" t="s">
        <v>61</v>
      </c>
      <c r="R226" s="2" t="s">
        <v>60</v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2" t="s">
        <v>52</v>
      </c>
      <c r="AW226" s="2" t="s">
        <v>1101</v>
      </c>
      <c r="AX226" s="2" t="s">
        <v>52</v>
      </c>
      <c r="AY226" s="2" t="s">
        <v>52</v>
      </c>
    </row>
    <row r="227" spans="1:51" ht="30" customHeight="1" x14ac:dyDescent="0.3">
      <c r="A227" s="8" t="s">
        <v>1043</v>
      </c>
      <c r="B227" s="8" t="s">
        <v>1102</v>
      </c>
      <c r="C227" s="8" t="s">
        <v>993</v>
      </c>
      <c r="D227" s="9">
        <v>0.1336</v>
      </c>
      <c r="E227" s="12">
        <f>단가대비표!O182</f>
        <v>1020</v>
      </c>
      <c r="F227" s="13">
        <f t="shared" si="45"/>
        <v>136.19999999999999</v>
      </c>
      <c r="G227" s="12">
        <f>단가대비표!P182</f>
        <v>0</v>
      </c>
      <c r="H227" s="13">
        <f t="shared" si="46"/>
        <v>0</v>
      </c>
      <c r="I227" s="12">
        <f>단가대비표!V182</f>
        <v>0</v>
      </c>
      <c r="J227" s="13">
        <f t="shared" si="47"/>
        <v>0</v>
      </c>
      <c r="K227" s="12">
        <f t="shared" si="48"/>
        <v>1020</v>
      </c>
      <c r="L227" s="13">
        <f t="shared" si="49"/>
        <v>136.19999999999999</v>
      </c>
      <c r="M227" s="8" t="s">
        <v>52</v>
      </c>
      <c r="N227" s="2" t="s">
        <v>194</v>
      </c>
      <c r="O227" s="2" t="s">
        <v>1103</v>
      </c>
      <c r="P227" s="2" t="s">
        <v>61</v>
      </c>
      <c r="Q227" s="2" t="s">
        <v>61</v>
      </c>
      <c r="R227" s="2" t="s">
        <v>60</v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2" t="s">
        <v>52</v>
      </c>
      <c r="AW227" s="2" t="s">
        <v>1104</v>
      </c>
      <c r="AX227" s="2" t="s">
        <v>52</v>
      </c>
      <c r="AY227" s="2" t="s">
        <v>52</v>
      </c>
    </row>
    <row r="228" spans="1:51" ht="30" customHeight="1" x14ac:dyDescent="0.3">
      <c r="A228" s="8" t="s">
        <v>1105</v>
      </c>
      <c r="B228" s="8" t="s">
        <v>1106</v>
      </c>
      <c r="C228" s="8" t="s">
        <v>993</v>
      </c>
      <c r="D228" s="9">
        <v>9.2200000000000004E-2</v>
      </c>
      <c r="E228" s="12">
        <f>단가대비표!O186</f>
        <v>1093</v>
      </c>
      <c r="F228" s="13">
        <f t="shared" si="45"/>
        <v>100.7</v>
      </c>
      <c r="G228" s="12">
        <f>단가대비표!P186</f>
        <v>0</v>
      </c>
      <c r="H228" s="13">
        <f t="shared" si="46"/>
        <v>0</v>
      </c>
      <c r="I228" s="12">
        <f>단가대비표!V186</f>
        <v>0</v>
      </c>
      <c r="J228" s="13">
        <f t="shared" si="47"/>
        <v>0</v>
      </c>
      <c r="K228" s="12">
        <f t="shared" si="48"/>
        <v>1093</v>
      </c>
      <c r="L228" s="13">
        <f t="shared" si="49"/>
        <v>100.7</v>
      </c>
      <c r="M228" s="8" t="s">
        <v>52</v>
      </c>
      <c r="N228" s="2" t="s">
        <v>194</v>
      </c>
      <c r="O228" s="2" t="s">
        <v>1107</v>
      </c>
      <c r="P228" s="2" t="s">
        <v>61</v>
      </c>
      <c r="Q228" s="2" t="s">
        <v>61</v>
      </c>
      <c r="R228" s="2" t="s">
        <v>60</v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2" t="s">
        <v>52</v>
      </c>
      <c r="AW228" s="2" t="s">
        <v>1108</v>
      </c>
      <c r="AX228" s="2" t="s">
        <v>52</v>
      </c>
      <c r="AY228" s="2" t="s">
        <v>52</v>
      </c>
    </row>
    <row r="229" spans="1:51" ht="30" customHeight="1" x14ac:dyDescent="0.3">
      <c r="A229" s="8" t="s">
        <v>1109</v>
      </c>
      <c r="B229" s="8" t="s">
        <v>1110</v>
      </c>
      <c r="C229" s="8" t="s">
        <v>1000</v>
      </c>
      <c r="D229" s="9">
        <v>8.7499999999999994E-2</v>
      </c>
      <c r="E229" s="12">
        <f>단가대비표!O29</f>
        <v>959</v>
      </c>
      <c r="F229" s="13">
        <f t="shared" si="45"/>
        <v>83.9</v>
      </c>
      <c r="G229" s="12">
        <f>단가대비표!P29</f>
        <v>0</v>
      </c>
      <c r="H229" s="13">
        <f t="shared" si="46"/>
        <v>0</v>
      </c>
      <c r="I229" s="12">
        <f>단가대비표!V29</f>
        <v>0</v>
      </c>
      <c r="J229" s="13">
        <f t="shared" si="47"/>
        <v>0</v>
      </c>
      <c r="K229" s="12">
        <f t="shared" si="48"/>
        <v>959</v>
      </c>
      <c r="L229" s="13">
        <f t="shared" si="49"/>
        <v>83.9</v>
      </c>
      <c r="M229" s="8" t="s">
        <v>52</v>
      </c>
      <c r="N229" s="2" t="s">
        <v>194</v>
      </c>
      <c r="O229" s="2" t="s">
        <v>1111</v>
      </c>
      <c r="P229" s="2" t="s">
        <v>61</v>
      </c>
      <c r="Q229" s="2" t="s">
        <v>61</v>
      </c>
      <c r="R229" s="2" t="s">
        <v>60</v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2" t="s">
        <v>52</v>
      </c>
      <c r="AW229" s="2" t="s">
        <v>1112</v>
      </c>
      <c r="AX229" s="2" t="s">
        <v>52</v>
      </c>
      <c r="AY229" s="2" t="s">
        <v>52</v>
      </c>
    </row>
    <row r="230" spans="1:51" ht="30" customHeight="1" x14ac:dyDescent="0.3">
      <c r="A230" s="8" t="s">
        <v>1113</v>
      </c>
      <c r="B230" s="8" t="s">
        <v>1114</v>
      </c>
      <c r="C230" s="8" t="s">
        <v>151</v>
      </c>
      <c r="D230" s="9">
        <v>1.09E-2</v>
      </c>
      <c r="E230" s="12">
        <f>단가대비표!O48</f>
        <v>698493</v>
      </c>
      <c r="F230" s="13">
        <f t="shared" si="45"/>
        <v>7613.5</v>
      </c>
      <c r="G230" s="12">
        <f>단가대비표!P48</f>
        <v>0</v>
      </c>
      <c r="H230" s="13">
        <f t="shared" si="46"/>
        <v>0</v>
      </c>
      <c r="I230" s="12">
        <f>단가대비표!V48</f>
        <v>0</v>
      </c>
      <c r="J230" s="13">
        <f t="shared" si="47"/>
        <v>0</v>
      </c>
      <c r="K230" s="12">
        <f t="shared" si="48"/>
        <v>698493</v>
      </c>
      <c r="L230" s="13">
        <f t="shared" si="49"/>
        <v>7613.5</v>
      </c>
      <c r="M230" s="8" t="s">
        <v>52</v>
      </c>
      <c r="N230" s="2" t="s">
        <v>194</v>
      </c>
      <c r="O230" s="2" t="s">
        <v>1115</v>
      </c>
      <c r="P230" s="2" t="s">
        <v>61</v>
      </c>
      <c r="Q230" s="2" t="s">
        <v>61</v>
      </c>
      <c r="R230" s="2" t="s">
        <v>60</v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2" t="s">
        <v>52</v>
      </c>
      <c r="AW230" s="2" t="s">
        <v>1116</v>
      </c>
      <c r="AX230" s="2" t="s">
        <v>52</v>
      </c>
      <c r="AY230" s="2" t="s">
        <v>52</v>
      </c>
    </row>
    <row r="231" spans="1:51" ht="30" customHeight="1" x14ac:dyDescent="0.3">
      <c r="A231" s="8" t="s">
        <v>1117</v>
      </c>
      <c r="B231" s="8" t="s">
        <v>1118</v>
      </c>
      <c r="C231" s="8" t="s">
        <v>406</v>
      </c>
      <c r="D231" s="9">
        <v>1.38</v>
      </c>
      <c r="E231" s="12">
        <f>단가대비표!O165</f>
        <v>0</v>
      </c>
      <c r="F231" s="13">
        <f t="shared" si="45"/>
        <v>0</v>
      </c>
      <c r="G231" s="12">
        <f>단가대비표!P165</f>
        <v>0</v>
      </c>
      <c r="H231" s="13">
        <f t="shared" si="46"/>
        <v>0</v>
      </c>
      <c r="I231" s="12">
        <f>단가대비표!V165</f>
        <v>0</v>
      </c>
      <c r="J231" s="13">
        <f t="shared" si="47"/>
        <v>0</v>
      </c>
      <c r="K231" s="12">
        <f t="shared" si="48"/>
        <v>0</v>
      </c>
      <c r="L231" s="13">
        <f t="shared" si="49"/>
        <v>0</v>
      </c>
      <c r="M231" s="8" t="s">
        <v>52</v>
      </c>
      <c r="N231" s="2" t="s">
        <v>194</v>
      </c>
      <c r="O231" s="2" t="s">
        <v>1119</v>
      </c>
      <c r="P231" s="2" t="s">
        <v>61</v>
      </c>
      <c r="Q231" s="2" t="s">
        <v>61</v>
      </c>
      <c r="R231" s="2" t="s">
        <v>60</v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2" t="s">
        <v>52</v>
      </c>
      <c r="AW231" s="2" t="s">
        <v>1120</v>
      </c>
      <c r="AX231" s="2" t="s">
        <v>52</v>
      </c>
      <c r="AY231" s="2" t="s">
        <v>52</v>
      </c>
    </row>
    <row r="232" spans="1:51" ht="30" customHeight="1" x14ac:dyDescent="0.3">
      <c r="A232" s="8" t="s">
        <v>1117</v>
      </c>
      <c r="B232" s="8" t="s">
        <v>1121</v>
      </c>
      <c r="C232" s="8" t="s">
        <v>406</v>
      </c>
      <c r="D232" s="9">
        <v>1.38</v>
      </c>
      <c r="E232" s="12">
        <f>단가대비표!O166</f>
        <v>0</v>
      </c>
      <c r="F232" s="13">
        <f t="shared" si="45"/>
        <v>0</v>
      </c>
      <c r="G232" s="12">
        <f>단가대비표!P166</f>
        <v>0</v>
      </c>
      <c r="H232" s="13">
        <f t="shared" si="46"/>
        <v>0</v>
      </c>
      <c r="I232" s="12">
        <f>단가대비표!V166</f>
        <v>0</v>
      </c>
      <c r="J232" s="13">
        <f t="shared" si="47"/>
        <v>0</v>
      </c>
      <c r="K232" s="12">
        <f t="shared" si="48"/>
        <v>0</v>
      </c>
      <c r="L232" s="13">
        <f t="shared" si="49"/>
        <v>0</v>
      </c>
      <c r="M232" s="8" t="s">
        <v>52</v>
      </c>
      <c r="N232" s="2" t="s">
        <v>194</v>
      </c>
      <c r="O232" s="2" t="s">
        <v>1122</v>
      </c>
      <c r="P232" s="2" t="s">
        <v>61</v>
      </c>
      <c r="Q232" s="2" t="s">
        <v>61</v>
      </c>
      <c r="R232" s="2" t="s">
        <v>60</v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2" t="s">
        <v>52</v>
      </c>
      <c r="AW232" s="2" t="s">
        <v>1123</v>
      </c>
      <c r="AX232" s="2" t="s">
        <v>52</v>
      </c>
      <c r="AY232" s="2" t="s">
        <v>52</v>
      </c>
    </row>
    <row r="233" spans="1:51" ht="30" customHeight="1" x14ac:dyDescent="0.3">
      <c r="A233" s="8" t="s">
        <v>898</v>
      </c>
      <c r="B233" s="8" t="s">
        <v>715</v>
      </c>
      <c r="C233" s="8" t="s">
        <v>716</v>
      </c>
      <c r="D233" s="9">
        <v>0.10362</v>
      </c>
      <c r="E233" s="12">
        <f>단가대비표!O236</f>
        <v>0</v>
      </c>
      <c r="F233" s="13">
        <f t="shared" si="45"/>
        <v>0</v>
      </c>
      <c r="G233" s="12">
        <f>단가대비표!P236</f>
        <v>220808</v>
      </c>
      <c r="H233" s="13">
        <f t="shared" si="46"/>
        <v>22880.1</v>
      </c>
      <c r="I233" s="12">
        <f>단가대비표!V236</f>
        <v>0</v>
      </c>
      <c r="J233" s="13">
        <f t="shared" si="47"/>
        <v>0</v>
      </c>
      <c r="K233" s="12">
        <f t="shared" si="48"/>
        <v>220808</v>
      </c>
      <c r="L233" s="13">
        <f t="shared" si="49"/>
        <v>22880.1</v>
      </c>
      <c r="M233" s="8" t="s">
        <v>52</v>
      </c>
      <c r="N233" s="2" t="s">
        <v>194</v>
      </c>
      <c r="O233" s="2" t="s">
        <v>899</v>
      </c>
      <c r="P233" s="2" t="s">
        <v>61</v>
      </c>
      <c r="Q233" s="2" t="s">
        <v>61</v>
      </c>
      <c r="R233" s="2" t="s">
        <v>60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2" t="s">
        <v>52</v>
      </c>
      <c r="AW233" s="2" t="s">
        <v>1124</v>
      </c>
      <c r="AX233" s="2" t="s">
        <v>52</v>
      </c>
      <c r="AY233" s="2" t="s">
        <v>52</v>
      </c>
    </row>
    <row r="234" spans="1:51" ht="30" customHeight="1" x14ac:dyDescent="0.3">
      <c r="A234" s="8" t="s">
        <v>719</v>
      </c>
      <c r="B234" s="8" t="s">
        <v>715</v>
      </c>
      <c r="C234" s="8" t="s">
        <v>716</v>
      </c>
      <c r="D234" s="9">
        <v>5.6520000000000001E-2</v>
      </c>
      <c r="E234" s="12">
        <f>단가대비표!O233</f>
        <v>0</v>
      </c>
      <c r="F234" s="13">
        <f t="shared" si="45"/>
        <v>0</v>
      </c>
      <c r="G234" s="12">
        <f>단가대비표!P233</f>
        <v>138989</v>
      </c>
      <c r="H234" s="13">
        <f t="shared" si="46"/>
        <v>7855.6</v>
      </c>
      <c r="I234" s="12">
        <f>단가대비표!V233</f>
        <v>0</v>
      </c>
      <c r="J234" s="13">
        <f t="shared" si="47"/>
        <v>0</v>
      </c>
      <c r="K234" s="12">
        <f t="shared" si="48"/>
        <v>138989</v>
      </c>
      <c r="L234" s="13">
        <f t="shared" si="49"/>
        <v>7855.6</v>
      </c>
      <c r="M234" s="8" t="s">
        <v>52</v>
      </c>
      <c r="N234" s="2" t="s">
        <v>194</v>
      </c>
      <c r="O234" s="2" t="s">
        <v>720</v>
      </c>
      <c r="P234" s="2" t="s">
        <v>61</v>
      </c>
      <c r="Q234" s="2" t="s">
        <v>61</v>
      </c>
      <c r="R234" s="2" t="s">
        <v>60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2" t="s">
        <v>52</v>
      </c>
      <c r="AW234" s="2" t="s">
        <v>1125</v>
      </c>
      <c r="AX234" s="2" t="s">
        <v>52</v>
      </c>
      <c r="AY234" s="2" t="s">
        <v>52</v>
      </c>
    </row>
    <row r="235" spans="1:51" ht="30" customHeight="1" x14ac:dyDescent="0.3">
      <c r="A235" s="8" t="s">
        <v>739</v>
      </c>
      <c r="B235" s="8" t="s">
        <v>52</v>
      </c>
      <c r="C235" s="8" t="s">
        <v>52</v>
      </c>
      <c r="D235" s="9"/>
      <c r="E235" s="12"/>
      <c r="F235" s="13">
        <f>TRUNC(SUMIF(N225:N234, N224, F225:F234),0)</f>
        <v>15600</v>
      </c>
      <c r="G235" s="12"/>
      <c r="H235" s="13">
        <f>TRUNC(SUMIF(N225:N234, N224, H225:H234),0)</f>
        <v>30735</v>
      </c>
      <c r="I235" s="12"/>
      <c r="J235" s="13">
        <f>TRUNC(SUMIF(N225:N234, N224, J225:J234),0)</f>
        <v>0</v>
      </c>
      <c r="K235" s="12"/>
      <c r="L235" s="13">
        <f>F235+H235+J235</f>
        <v>46335</v>
      </c>
      <c r="M235" s="8" t="s">
        <v>52</v>
      </c>
      <c r="N235" s="2" t="s">
        <v>79</v>
      </c>
      <c r="O235" s="2" t="s">
        <v>79</v>
      </c>
      <c r="P235" s="2" t="s">
        <v>52</v>
      </c>
      <c r="Q235" s="2" t="s">
        <v>52</v>
      </c>
      <c r="R235" s="2" t="s">
        <v>52</v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2" t="s">
        <v>52</v>
      </c>
      <c r="AW235" s="2" t="s">
        <v>52</v>
      </c>
      <c r="AX235" s="2" t="s">
        <v>52</v>
      </c>
      <c r="AY235" s="2" t="s">
        <v>52</v>
      </c>
    </row>
    <row r="236" spans="1:51" ht="30" customHeight="1" x14ac:dyDescent="0.3">
      <c r="A236" s="9"/>
      <c r="B236" s="9"/>
      <c r="C236" s="9"/>
      <c r="D236" s="9"/>
      <c r="E236" s="12"/>
      <c r="F236" s="13"/>
      <c r="G236" s="12"/>
      <c r="H236" s="13"/>
      <c r="I236" s="12"/>
      <c r="J236" s="13"/>
      <c r="K236" s="12"/>
      <c r="L236" s="13"/>
      <c r="M236" s="9"/>
    </row>
    <row r="237" spans="1:51" ht="30" customHeight="1" x14ac:dyDescent="0.3">
      <c r="A237" s="425" t="s">
        <v>1126</v>
      </c>
      <c r="B237" s="425"/>
      <c r="C237" s="425"/>
      <c r="D237" s="425"/>
      <c r="E237" s="426"/>
      <c r="F237" s="427"/>
      <c r="G237" s="426"/>
      <c r="H237" s="427"/>
      <c r="I237" s="426"/>
      <c r="J237" s="427"/>
      <c r="K237" s="426"/>
      <c r="L237" s="427"/>
      <c r="M237" s="425"/>
      <c r="N237" s="1" t="s">
        <v>204</v>
      </c>
    </row>
    <row r="238" spans="1:51" ht="30" customHeight="1" x14ac:dyDescent="0.3">
      <c r="A238" s="8" t="s">
        <v>773</v>
      </c>
      <c r="B238" s="8" t="s">
        <v>715</v>
      </c>
      <c r="C238" s="8" t="s">
        <v>716</v>
      </c>
      <c r="D238" s="9">
        <v>0.151</v>
      </c>
      <c r="E238" s="12">
        <f>단가대비표!O234</f>
        <v>0</v>
      </c>
      <c r="F238" s="13">
        <f t="shared" ref="F238:F243" si="50">TRUNC(E238*D238,1)</f>
        <v>0</v>
      </c>
      <c r="G238" s="12">
        <f>단가대비표!P234</f>
        <v>167926</v>
      </c>
      <c r="H238" s="13">
        <f t="shared" ref="H238:H243" si="51">TRUNC(G238*D238,1)</f>
        <v>25356.799999999999</v>
      </c>
      <c r="I238" s="12">
        <f>단가대비표!V234</f>
        <v>0</v>
      </c>
      <c r="J238" s="13">
        <f t="shared" ref="J238:J243" si="52">TRUNC(I238*D238,1)</f>
        <v>0</v>
      </c>
      <c r="K238" s="12">
        <f t="shared" ref="K238:L243" si="53">TRUNC(E238+G238+I238,1)</f>
        <v>167926</v>
      </c>
      <c r="L238" s="13">
        <f t="shared" si="53"/>
        <v>25356.799999999999</v>
      </c>
      <c r="M238" s="8" t="s">
        <v>52</v>
      </c>
      <c r="N238" s="2" t="s">
        <v>204</v>
      </c>
      <c r="O238" s="2" t="s">
        <v>774</v>
      </c>
      <c r="P238" s="2" t="s">
        <v>61</v>
      </c>
      <c r="Q238" s="2" t="s">
        <v>61</v>
      </c>
      <c r="R238" s="2" t="s">
        <v>60</v>
      </c>
      <c r="S238" s="3"/>
      <c r="T238" s="3"/>
      <c r="U238" s="3"/>
      <c r="V238" s="3">
        <v>1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2" t="s">
        <v>52</v>
      </c>
      <c r="AW238" s="2" t="s">
        <v>1129</v>
      </c>
      <c r="AX238" s="2" t="s">
        <v>52</v>
      </c>
      <c r="AY238" s="2" t="s">
        <v>52</v>
      </c>
    </row>
    <row r="239" spans="1:51" ht="30" customHeight="1" x14ac:dyDescent="0.3">
      <c r="A239" s="8" t="s">
        <v>719</v>
      </c>
      <c r="B239" s="8" t="s">
        <v>715</v>
      </c>
      <c r="C239" s="8" t="s">
        <v>716</v>
      </c>
      <c r="D239" s="9">
        <v>0.11600000000000001</v>
      </c>
      <c r="E239" s="12">
        <f>단가대비표!O233</f>
        <v>0</v>
      </c>
      <c r="F239" s="13">
        <f t="shared" si="50"/>
        <v>0</v>
      </c>
      <c r="G239" s="12">
        <f>단가대비표!P233</f>
        <v>138989</v>
      </c>
      <c r="H239" s="13">
        <f t="shared" si="51"/>
        <v>16122.7</v>
      </c>
      <c r="I239" s="12">
        <f>단가대비표!V233</f>
        <v>0</v>
      </c>
      <c r="J239" s="13">
        <f t="shared" si="52"/>
        <v>0</v>
      </c>
      <c r="K239" s="12">
        <f t="shared" si="53"/>
        <v>138989</v>
      </c>
      <c r="L239" s="13">
        <f t="shared" si="53"/>
        <v>16122.7</v>
      </c>
      <c r="M239" s="8" t="s">
        <v>52</v>
      </c>
      <c r="N239" s="2" t="s">
        <v>204</v>
      </c>
      <c r="O239" s="2" t="s">
        <v>720</v>
      </c>
      <c r="P239" s="2" t="s">
        <v>61</v>
      </c>
      <c r="Q239" s="2" t="s">
        <v>61</v>
      </c>
      <c r="R239" s="2" t="s">
        <v>60</v>
      </c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2" t="s">
        <v>52</v>
      </c>
      <c r="AW239" s="2" t="s">
        <v>1130</v>
      </c>
      <c r="AX239" s="2" t="s">
        <v>52</v>
      </c>
      <c r="AY239" s="2" t="s">
        <v>52</v>
      </c>
    </row>
    <row r="240" spans="1:51" ht="30" customHeight="1" x14ac:dyDescent="0.3">
      <c r="A240" s="8" t="s">
        <v>722</v>
      </c>
      <c r="B240" s="8" t="s">
        <v>1131</v>
      </c>
      <c r="C240" s="8" t="s">
        <v>724</v>
      </c>
      <c r="D240" s="9">
        <v>1</v>
      </c>
      <c r="E240" s="12">
        <v>0</v>
      </c>
      <c r="F240" s="13">
        <f t="shared" si="50"/>
        <v>0</v>
      </c>
      <c r="G240" s="12">
        <v>0</v>
      </c>
      <c r="H240" s="13">
        <f t="shared" si="51"/>
        <v>0</v>
      </c>
      <c r="I240" s="12">
        <f>TRUNC(SUMIF(V238:V243, RIGHTB(O240, 1), H238:H243)*U240, 2)</f>
        <v>1244.3800000000001</v>
      </c>
      <c r="J240" s="13">
        <f t="shared" si="52"/>
        <v>1244.3</v>
      </c>
      <c r="K240" s="12">
        <f t="shared" si="53"/>
        <v>1244.3</v>
      </c>
      <c r="L240" s="13">
        <f t="shared" si="53"/>
        <v>1244.3</v>
      </c>
      <c r="M240" s="8" t="s">
        <v>52</v>
      </c>
      <c r="N240" s="2" t="s">
        <v>204</v>
      </c>
      <c r="O240" s="2" t="s">
        <v>725</v>
      </c>
      <c r="P240" s="2" t="s">
        <v>61</v>
      </c>
      <c r="Q240" s="2" t="s">
        <v>61</v>
      </c>
      <c r="R240" s="2" t="s">
        <v>61</v>
      </c>
      <c r="S240" s="3">
        <v>1</v>
      </c>
      <c r="T240" s="3">
        <v>2</v>
      </c>
      <c r="U240" s="3">
        <v>0.03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2" t="s">
        <v>52</v>
      </c>
      <c r="AW240" s="2" t="s">
        <v>1132</v>
      </c>
      <c r="AX240" s="2" t="s">
        <v>52</v>
      </c>
      <c r="AY240" s="2" t="s">
        <v>52</v>
      </c>
    </row>
    <row r="241" spans="1:51" ht="30" customHeight="1" x14ac:dyDescent="0.3">
      <c r="A241" s="8" t="s">
        <v>1133</v>
      </c>
      <c r="B241" s="8" t="s">
        <v>1134</v>
      </c>
      <c r="C241" s="8" t="s">
        <v>58</v>
      </c>
      <c r="D241" s="9">
        <v>1.04</v>
      </c>
      <c r="E241" s="12">
        <f>단가대비표!O54</f>
        <v>2500</v>
      </c>
      <c r="F241" s="13">
        <f t="shared" si="50"/>
        <v>2600</v>
      </c>
      <c r="G241" s="12">
        <f>단가대비표!P54</f>
        <v>0</v>
      </c>
      <c r="H241" s="13">
        <f t="shared" si="51"/>
        <v>0</v>
      </c>
      <c r="I241" s="12">
        <f>단가대비표!V54</f>
        <v>0</v>
      </c>
      <c r="J241" s="13">
        <f t="shared" si="52"/>
        <v>0</v>
      </c>
      <c r="K241" s="12">
        <f t="shared" si="53"/>
        <v>2500</v>
      </c>
      <c r="L241" s="13">
        <f t="shared" si="53"/>
        <v>2600</v>
      </c>
      <c r="M241" s="8" t="s">
        <v>52</v>
      </c>
      <c r="N241" s="2" t="s">
        <v>204</v>
      </c>
      <c r="O241" s="2" t="s">
        <v>1135</v>
      </c>
      <c r="P241" s="2" t="s">
        <v>61</v>
      </c>
      <c r="Q241" s="2" t="s">
        <v>61</v>
      </c>
      <c r="R241" s="2" t="s">
        <v>60</v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2" t="s">
        <v>52</v>
      </c>
      <c r="AW241" s="2" t="s">
        <v>1136</v>
      </c>
      <c r="AX241" s="2" t="s">
        <v>52</v>
      </c>
      <c r="AY241" s="2" t="s">
        <v>52</v>
      </c>
    </row>
    <row r="242" spans="1:51" ht="30" customHeight="1" x14ac:dyDescent="0.3">
      <c r="A242" s="8" t="s">
        <v>1137</v>
      </c>
      <c r="B242" s="8" t="s">
        <v>1138</v>
      </c>
      <c r="C242" s="8" t="s">
        <v>993</v>
      </c>
      <c r="D242" s="9">
        <v>4.2000000000000003E-2</v>
      </c>
      <c r="E242" s="12">
        <f>단가대비표!O35</f>
        <v>5000</v>
      </c>
      <c r="F242" s="13">
        <f t="shared" si="50"/>
        <v>210</v>
      </c>
      <c r="G242" s="12">
        <f>단가대비표!P35</f>
        <v>0</v>
      </c>
      <c r="H242" s="13">
        <f t="shared" si="51"/>
        <v>0</v>
      </c>
      <c r="I242" s="12">
        <f>단가대비표!V35</f>
        <v>0</v>
      </c>
      <c r="J242" s="13">
        <f t="shared" si="52"/>
        <v>0</v>
      </c>
      <c r="K242" s="12">
        <f t="shared" si="53"/>
        <v>5000</v>
      </c>
      <c r="L242" s="13">
        <f t="shared" si="53"/>
        <v>210</v>
      </c>
      <c r="M242" s="8" t="s">
        <v>52</v>
      </c>
      <c r="N242" s="2" t="s">
        <v>204</v>
      </c>
      <c r="O242" s="2" t="s">
        <v>1139</v>
      </c>
      <c r="P242" s="2" t="s">
        <v>61</v>
      </c>
      <c r="Q242" s="2" t="s">
        <v>61</v>
      </c>
      <c r="R242" s="2" t="s">
        <v>60</v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2" t="s">
        <v>52</v>
      </c>
      <c r="AW242" s="2" t="s">
        <v>1140</v>
      </c>
      <c r="AX242" s="2" t="s">
        <v>52</v>
      </c>
      <c r="AY242" s="2" t="s">
        <v>52</v>
      </c>
    </row>
    <row r="243" spans="1:51" ht="30" customHeight="1" x14ac:dyDescent="0.3">
      <c r="A243" s="8" t="s">
        <v>1043</v>
      </c>
      <c r="B243" s="8" t="s">
        <v>1102</v>
      </c>
      <c r="C243" s="8" t="s">
        <v>993</v>
      </c>
      <c r="D243" s="9">
        <v>0.21</v>
      </c>
      <c r="E243" s="12">
        <f>단가대비표!O182</f>
        <v>1020</v>
      </c>
      <c r="F243" s="13">
        <f t="shared" si="50"/>
        <v>214.2</v>
      </c>
      <c r="G243" s="12">
        <f>단가대비표!P182</f>
        <v>0</v>
      </c>
      <c r="H243" s="13">
        <f t="shared" si="51"/>
        <v>0</v>
      </c>
      <c r="I243" s="12">
        <f>단가대비표!V182</f>
        <v>0</v>
      </c>
      <c r="J243" s="13">
        <f t="shared" si="52"/>
        <v>0</v>
      </c>
      <c r="K243" s="12">
        <f t="shared" si="53"/>
        <v>1020</v>
      </c>
      <c r="L243" s="13">
        <f t="shared" si="53"/>
        <v>214.2</v>
      </c>
      <c r="M243" s="8" t="s">
        <v>52</v>
      </c>
      <c r="N243" s="2" t="s">
        <v>204</v>
      </c>
      <c r="O243" s="2" t="s">
        <v>1103</v>
      </c>
      <c r="P243" s="2" t="s">
        <v>61</v>
      </c>
      <c r="Q243" s="2" t="s">
        <v>61</v>
      </c>
      <c r="R243" s="2" t="s">
        <v>60</v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2" t="s">
        <v>52</v>
      </c>
      <c r="AW243" s="2" t="s">
        <v>1141</v>
      </c>
      <c r="AX243" s="2" t="s">
        <v>52</v>
      </c>
      <c r="AY243" s="2" t="s">
        <v>52</v>
      </c>
    </row>
    <row r="244" spans="1:51" ht="30" customHeight="1" x14ac:dyDescent="0.3">
      <c r="A244" s="8" t="s">
        <v>739</v>
      </c>
      <c r="B244" s="8" t="s">
        <v>52</v>
      </c>
      <c r="C244" s="8" t="s">
        <v>52</v>
      </c>
      <c r="D244" s="9"/>
      <c r="E244" s="12"/>
      <c r="F244" s="13">
        <f>TRUNC(SUMIF(N238:N243, N237, F238:F243),0)</f>
        <v>3024</v>
      </c>
      <c r="G244" s="12"/>
      <c r="H244" s="13">
        <f>TRUNC(SUMIF(N238:N243, N237, H238:H243),0)</f>
        <v>41479</v>
      </c>
      <c r="I244" s="12"/>
      <c r="J244" s="13">
        <f>TRUNC(SUMIF(N238:N243, N237, J238:J243),0)</f>
        <v>1244</v>
      </c>
      <c r="K244" s="12"/>
      <c r="L244" s="13">
        <f>F244+H244+J244</f>
        <v>45747</v>
      </c>
      <c r="M244" s="8" t="s">
        <v>52</v>
      </c>
      <c r="N244" s="2" t="s">
        <v>79</v>
      </c>
      <c r="O244" s="2" t="s">
        <v>79</v>
      </c>
      <c r="P244" s="2" t="s">
        <v>52</v>
      </c>
      <c r="Q244" s="2" t="s">
        <v>52</v>
      </c>
      <c r="R244" s="2" t="s">
        <v>52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2" t="s">
        <v>52</v>
      </c>
      <c r="AW244" s="2" t="s">
        <v>52</v>
      </c>
      <c r="AX244" s="2" t="s">
        <v>52</v>
      </c>
      <c r="AY244" s="2" t="s">
        <v>52</v>
      </c>
    </row>
    <row r="245" spans="1:51" ht="30" customHeight="1" x14ac:dyDescent="0.3">
      <c r="A245" s="9"/>
      <c r="B245" s="9"/>
      <c r="C245" s="9"/>
      <c r="D245" s="9"/>
      <c r="E245" s="12"/>
      <c r="F245" s="13"/>
      <c r="G245" s="12"/>
      <c r="H245" s="13"/>
      <c r="I245" s="12"/>
      <c r="J245" s="13"/>
      <c r="K245" s="12"/>
      <c r="L245" s="13"/>
      <c r="M245" s="9"/>
    </row>
    <row r="246" spans="1:51" ht="30" customHeight="1" x14ac:dyDescent="0.3">
      <c r="A246" s="425" t="s">
        <v>1142</v>
      </c>
      <c r="B246" s="425"/>
      <c r="C246" s="425"/>
      <c r="D246" s="425"/>
      <c r="E246" s="426"/>
      <c r="F246" s="427"/>
      <c r="G246" s="426"/>
      <c r="H246" s="427"/>
      <c r="I246" s="426"/>
      <c r="J246" s="427"/>
      <c r="K246" s="426"/>
      <c r="L246" s="427"/>
      <c r="M246" s="425"/>
      <c r="N246" s="1" t="s">
        <v>208</v>
      </c>
    </row>
    <row r="247" spans="1:51" ht="30" customHeight="1" x14ac:dyDescent="0.3">
      <c r="A247" s="8" t="s">
        <v>727</v>
      </c>
      <c r="B247" s="8" t="s">
        <v>728</v>
      </c>
      <c r="C247" s="8" t="s">
        <v>729</v>
      </c>
      <c r="D247" s="9">
        <v>7.0000000000000007E-2</v>
      </c>
      <c r="E247" s="12">
        <f>일위대가목록!E127</f>
        <v>6255</v>
      </c>
      <c r="F247" s="13">
        <f>TRUNC(E247*D247,1)</f>
        <v>437.8</v>
      </c>
      <c r="G247" s="12">
        <f>일위대가목록!F127</f>
        <v>42474</v>
      </c>
      <c r="H247" s="13">
        <f>TRUNC(G247*D247,1)</f>
        <v>2973.1</v>
      </c>
      <c r="I247" s="12">
        <f>일위대가목록!G127</f>
        <v>12301</v>
      </c>
      <c r="J247" s="13">
        <f>TRUNC(I247*D247,1)</f>
        <v>861</v>
      </c>
      <c r="K247" s="12">
        <f>TRUNC(E247+G247+I247,1)</f>
        <v>61030</v>
      </c>
      <c r="L247" s="13">
        <f>TRUNC(F247+H247+J247,1)</f>
        <v>4271.8999999999996</v>
      </c>
      <c r="M247" s="8" t="s">
        <v>52</v>
      </c>
      <c r="N247" s="2" t="s">
        <v>208</v>
      </c>
      <c r="O247" s="2" t="s">
        <v>730</v>
      </c>
      <c r="P247" s="2" t="s">
        <v>60</v>
      </c>
      <c r="Q247" s="2" t="s">
        <v>61</v>
      </c>
      <c r="R247" s="2" t="s">
        <v>61</v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2" t="s">
        <v>52</v>
      </c>
      <c r="AW247" s="2" t="s">
        <v>1145</v>
      </c>
      <c r="AX247" s="2" t="s">
        <v>52</v>
      </c>
      <c r="AY247" s="2" t="s">
        <v>52</v>
      </c>
    </row>
    <row r="248" spans="1:51" ht="30" customHeight="1" x14ac:dyDescent="0.3">
      <c r="A248" s="8" t="s">
        <v>1146</v>
      </c>
      <c r="B248" s="8" t="s">
        <v>1147</v>
      </c>
      <c r="C248" s="8" t="s">
        <v>729</v>
      </c>
      <c r="D248" s="9">
        <v>8.5999999999999993E-2</v>
      </c>
      <c r="E248" s="12">
        <f>일위대가목록!E158</f>
        <v>2570</v>
      </c>
      <c r="F248" s="13">
        <f>TRUNC(E248*D248,1)</f>
        <v>221</v>
      </c>
      <c r="G248" s="12">
        <f>일위대가목록!F158</f>
        <v>28744</v>
      </c>
      <c r="H248" s="13">
        <f>TRUNC(G248*D248,1)</f>
        <v>2471.9</v>
      </c>
      <c r="I248" s="12">
        <f>일위대가목록!G158</f>
        <v>1680</v>
      </c>
      <c r="J248" s="13">
        <f>TRUNC(I248*D248,1)</f>
        <v>144.4</v>
      </c>
      <c r="K248" s="12">
        <f>TRUNC(E248+G248+I248,1)</f>
        <v>32994</v>
      </c>
      <c r="L248" s="13">
        <f>TRUNC(F248+H248+J248,1)</f>
        <v>2837.3</v>
      </c>
      <c r="M248" s="8" t="s">
        <v>52</v>
      </c>
      <c r="N248" s="2" t="s">
        <v>208</v>
      </c>
      <c r="O248" s="2" t="s">
        <v>1148</v>
      </c>
      <c r="P248" s="2" t="s">
        <v>60</v>
      </c>
      <c r="Q248" s="2" t="s">
        <v>61</v>
      </c>
      <c r="R248" s="2" t="s">
        <v>61</v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2" t="s">
        <v>52</v>
      </c>
      <c r="AW248" s="2" t="s">
        <v>1149</v>
      </c>
      <c r="AX248" s="2" t="s">
        <v>52</v>
      </c>
      <c r="AY248" s="2" t="s">
        <v>52</v>
      </c>
    </row>
    <row r="249" spans="1:51" ht="30" customHeight="1" x14ac:dyDescent="0.3">
      <c r="A249" s="8" t="s">
        <v>739</v>
      </c>
      <c r="B249" s="8" t="s">
        <v>52</v>
      </c>
      <c r="C249" s="8" t="s">
        <v>52</v>
      </c>
      <c r="D249" s="9"/>
      <c r="E249" s="12"/>
      <c r="F249" s="13">
        <f>TRUNC(SUMIF(N247:N248, N246, F247:F248),0)</f>
        <v>658</v>
      </c>
      <c r="G249" s="12"/>
      <c r="H249" s="13">
        <f>TRUNC(SUMIF(N247:N248, N246, H247:H248),0)</f>
        <v>5445</v>
      </c>
      <c r="I249" s="12"/>
      <c r="J249" s="13">
        <f>TRUNC(SUMIF(N247:N248, N246, J247:J248),0)</f>
        <v>1005</v>
      </c>
      <c r="K249" s="12"/>
      <c r="L249" s="13">
        <f>F249+H249+J249</f>
        <v>7108</v>
      </c>
      <c r="M249" s="8" t="s">
        <v>52</v>
      </c>
      <c r="N249" s="2" t="s">
        <v>79</v>
      </c>
      <c r="O249" s="2" t="s">
        <v>79</v>
      </c>
      <c r="P249" s="2" t="s">
        <v>52</v>
      </c>
      <c r="Q249" s="2" t="s">
        <v>52</v>
      </c>
      <c r="R249" s="2" t="s">
        <v>52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2" t="s">
        <v>52</v>
      </c>
      <c r="AW249" s="2" t="s">
        <v>52</v>
      </c>
      <c r="AX249" s="2" t="s">
        <v>52</v>
      </c>
      <c r="AY249" s="2" t="s">
        <v>52</v>
      </c>
    </row>
    <row r="250" spans="1:51" ht="30" customHeight="1" x14ac:dyDescent="0.3">
      <c r="A250" s="9"/>
      <c r="B250" s="9"/>
      <c r="C250" s="9"/>
      <c r="D250" s="9"/>
      <c r="E250" s="12"/>
      <c r="F250" s="13"/>
      <c r="G250" s="12"/>
      <c r="H250" s="13"/>
      <c r="I250" s="12"/>
      <c r="J250" s="13"/>
      <c r="K250" s="12"/>
      <c r="L250" s="13"/>
      <c r="M250" s="9"/>
    </row>
    <row r="251" spans="1:51" ht="30" customHeight="1" x14ac:dyDescent="0.3">
      <c r="A251" s="425" t="s">
        <v>1150</v>
      </c>
      <c r="B251" s="425"/>
      <c r="C251" s="425"/>
      <c r="D251" s="425"/>
      <c r="E251" s="426"/>
      <c r="F251" s="427"/>
      <c r="G251" s="426"/>
      <c r="H251" s="427"/>
      <c r="I251" s="426"/>
      <c r="J251" s="427"/>
      <c r="K251" s="426"/>
      <c r="L251" s="427"/>
      <c r="M251" s="425"/>
      <c r="N251" s="1" t="s">
        <v>212</v>
      </c>
    </row>
    <row r="252" spans="1:51" ht="30" customHeight="1" x14ac:dyDescent="0.3">
      <c r="A252" s="8" t="s">
        <v>1153</v>
      </c>
      <c r="B252" s="8" t="s">
        <v>1154</v>
      </c>
      <c r="C252" s="8" t="s">
        <v>69</v>
      </c>
      <c r="D252" s="9">
        <v>2.2999999999999998</v>
      </c>
      <c r="E252" s="12">
        <f>단가대비표!O30</f>
        <v>157</v>
      </c>
      <c r="F252" s="13">
        <f>TRUNC(E252*D252,1)</f>
        <v>361.1</v>
      </c>
      <c r="G252" s="12">
        <f>단가대비표!P30</f>
        <v>0</v>
      </c>
      <c r="H252" s="13">
        <f>TRUNC(G252*D252,1)</f>
        <v>0</v>
      </c>
      <c r="I252" s="12">
        <f>단가대비표!V30</f>
        <v>0</v>
      </c>
      <c r="J252" s="13">
        <f>TRUNC(I252*D252,1)</f>
        <v>0</v>
      </c>
      <c r="K252" s="12">
        <f>TRUNC(E252+G252+I252,1)</f>
        <v>157</v>
      </c>
      <c r="L252" s="13">
        <f>TRUNC(F252+H252+J252,1)</f>
        <v>361.1</v>
      </c>
      <c r="M252" s="8" t="s">
        <v>52</v>
      </c>
      <c r="N252" s="2" t="s">
        <v>212</v>
      </c>
      <c r="O252" s="2" t="s">
        <v>1155</v>
      </c>
      <c r="P252" s="2" t="s">
        <v>61</v>
      </c>
      <c r="Q252" s="2" t="s">
        <v>61</v>
      </c>
      <c r="R252" s="2" t="s">
        <v>60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2" t="s">
        <v>52</v>
      </c>
      <c r="AW252" s="2" t="s">
        <v>1156</v>
      </c>
      <c r="AX252" s="2" t="s">
        <v>52</v>
      </c>
      <c r="AY252" s="2" t="s">
        <v>52</v>
      </c>
    </row>
    <row r="253" spans="1:51" ht="30" customHeight="1" x14ac:dyDescent="0.3">
      <c r="A253" s="8" t="s">
        <v>1157</v>
      </c>
      <c r="B253" s="8" t="s">
        <v>321</v>
      </c>
      <c r="C253" s="8" t="s">
        <v>69</v>
      </c>
      <c r="D253" s="9">
        <v>1</v>
      </c>
      <c r="E253" s="12">
        <f>일위대가목록!E159</f>
        <v>0</v>
      </c>
      <c r="F253" s="13">
        <f>TRUNC(E253*D253,1)</f>
        <v>0</v>
      </c>
      <c r="G253" s="12">
        <f>일위대가목록!F159</f>
        <v>1172</v>
      </c>
      <c r="H253" s="13">
        <f>TRUNC(G253*D253,1)</f>
        <v>1172</v>
      </c>
      <c r="I253" s="12">
        <f>일위대가목록!G159</f>
        <v>0</v>
      </c>
      <c r="J253" s="13">
        <f>TRUNC(I253*D253,1)</f>
        <v>0</v>
      </c>
      <c r="K253" s="12">
        <f>TRUNC(E253+G253+I253,1)</f>
        <v>1172</v>
      </c>
      <c r="L253" s="13">
        <f>TRUNC(F253+H253+J253,1)</f>
        <v>1172</v>
      </c>
      <c r="M253" s="8" t="s">
        <v>52</v>
      </c>
      <c r="N253" s="2" t="s">
        <v>212</v>
      </c>
      <c r="O253" s="2" t="s">
        <v>1158</v>
      </c>
      <c r="P253" s="2" t="s">
        <v>60</v>
      </c>
      <c r="Q253" s="2" t="s">
        <v>61</v>
      </c>
      <c r="R253" s="2" t="s">
        <v>61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2" t="s">
        <v>52</v>
      </c>
      <c r="AW253" s="2" t="s">
        <v>1159</v>
      </c>
      <c r="AX253" s="2" t="s">
        <v>52</v>
      </c>
      <c r="AY253" s="2" t="s">
        <v>52</v>
      </c>
    </row>
    <row r="254" spans="1:51" ht="30" customHeight="1" x14ac:dyDescent="0.3">
      <c r="A254" s="8" t="s">
        <v>739</v>
      </c>
      <c r="B254" s="8" t="s">
        <v>52</v>
      </c>
      <c r="C254" s="8" t="s">
        <v>52</v>
      </c>
      <c r="D254" s="9"/>
      <c r="E254" s="12"/>
      <c r="F254" s="13">
        <f>TRUNC(SUMIF(N252:N253, N251, F252:F253),0)</f>
        <v>361</v>
      </c>
      <c r="G254" s="12"/>
      <c r="H254" s="13">
        <f>TRUNC(SUMIF(N252:N253, N251, H252:H253),0)</f>
        <v>1172</v>
      </c>
      <c r="I254" s="12"/>
      <c r="J254" s="13">
        <f>TRUNC(SUMIF(N252:N253, N251, J252:J253),0)</f>
        <v>0</v>
      </c>
      <c r="K254" s="12"/>
      <c r="L254" s="13">
        <f>F254+H254+J254</f>
        <v>1533</v>
      </c>
      <c r="M254" s="8" t="s">
        <v>52</v>
      </c>
      <c r="N254" s="2" t="s">
        <v>79</v>
      </c>
      <c r="O254" s="2" t="s">
        <v>79</v>
      </c>
      <c r="P254" s="2" t="s">
        <v>52</v>
      </c>
      <c r="Q254" s="2" t="s">
        <v>52</v>
      </c>
      <c r="R254" s="2" t="s">
        <v>52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2" t="s">
        <v>52</v>
      </c>
      <c r="AW254" s="2" t="s">
        <v>52</v>
      </c>
      <c r="AX254" s="2" t="s">
        <v>52</v>
      </c>
      <c r="AY254" s="2" t="s">
        <v>52</v>
      </c>
    </row>
    <row r="255" spans="1:51" ht="30" customHeight="1" x14ac:dyDescent="0.3">
      <c r="A255" s="9"/>
      <c r="B255" s="9"/>
      <c r="C255" s="9"/>
      <c r="D255" s="9"/>
      <c r="E255" s="12"/>
      <c r="F255" s="13"/>
      <c r="G255" s="12"/>
      <c r="H255" s="13"/>
      <c r="I255" s="12"/>
      <c r="J255" s="13"/>
      <c r="K255" s="12"/>
      <c r="L255" s="13"/>
      <c r="M255" s="9"/>
    </row>
    <row r="256" spans="1:51" ht="30" customHeight="1" x14ac:dyDescent="0.3">
      <c r="A256" s="425" t="s">
        <v>1160</v>
      </c>
      <c r="B256" s="425"/>
      <c r="C256" s="425"/>
      <c r="D256" s="425"/>
      <c r="E256" s="426"/>
      <c r="F256" s="427"/>
      <c r="G256" s="426"/>
      <c r="H256" s="427"/>
      <c r="I256" s="426"/>
      <c r="J256" s="427"/>
      <c r="K256" s="426"/>
      <c r="L256" s="427"/>
      <c r="M256" s="425"/>
      <c r="N256" s="1" t="s">
        <v>223</v>
      </c>
    </row>
    <row r="257" spans="1:51" ht="30" customHeight="1" x14ac:dyDescent="0.3">
      <c r="A257" s="8" t="s">
        <v>1163</v>
      </c>
      <c r="B257" s="8" t="s">
        <v>715</v>
      </c>
      <c r="C257" s="8" t="s">
        <v>716</v>
      </c>
      <c r="D257" s="9">
        <v>0.14000000000000001</v>
      </c>
      <c r="E257" s="12">
        <f>단가대비표!O242</f>
        <v>0</v>
      </c>
      <c r="F257" s="13">
        <f>TRUNC(E257*D257,1)</f>
        <v>0</v>
      </c>
      <c r="G257" s="12">
        <f>단가대비표!P242</f>
        <v>210537</v>
      </c>
      <c r="H257" s="13">
        <f>TRUNC(G257*D257,1)</f>
        <v>29475.1</v>
      </c>
      <c r="I257" s="12">
        <f>단가대비표!V242</f>
        <v>0</v>
      </c>
      <c r="J257" s="13">
        <f>TRUNC(I257*D257,1)</f>
        <v>0</v>
      </c>
      <c r="K257" s="12">
        <f t="shared" ref="K257:L261" si="54">TRUNC(E257+G257+I257,1)</f>
        <v>210537</v>
      </c>
      <c r="L257" s="13">
        <f t="shared" si="54"/>
        <v>29475.1</v>
      </c>
      <c r="M257" s="8" t="s">
        <v>52</v>
      </c>
      <c r="N257" s="2" t="s">
        <v>223</v>
      </c>
      <c r="O257" s="2" t="s">
        <v>1164</v>
      </c>
      <c r="P257" s="2" t="s">
        <v>61</v>
      </c>
      <c r="Q257" s="2" t="s">
        <v>61</v>
      </c>
      <c r="R257" s="2" t="s">
        <v>60</v>
      </c>
      <c r="S257" s="3"/>
      <c r="T257" s="3"/>
      <c r="U257" s="3"/>
      <c r="V257" s="3">
        <v>1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2" t="s">
        <v>52</v>
      </c>
      <c r="AW257" s="2" t="s">
        <v>1165</v>
      </c>
      <c r="AX257" s="2" t="s">
        <v>52</v>
      </c>
      <c r="AY257" s="2" t="s">
        <v>52</v>
      </c>
    </row>
    <row r="258" spans="1:51" ht="30" customHeight="1" x14ac:dyDescent="0.3">
      <c r="A258" s="8" t="s">
        <v>719</v>
      </c>
      <c r="B258" s="8" t="s">
        <v>715</v>
      </c>
      <c r="C258" s="8" t="s">
        <v>716</v>
      </c>
      <c r="D258" s="9">
        <v>0.05</v>
      </c>
      <c r="E258" s="12">
        <f>단가대비표!O233</f>
        <v>0</v>
      </c>
      <c r="F258" s="13">
        <f>TRUNC(E258*D258,1)</f>
        <v>0</v>
      </c>
      <c r="G258" s="12">
        <f>단가대비표!P233</f>
        <v>138989</v>
      </c>
      <c r="H258" s="13">
        <f>TRUNC(G258*D258,1)</f>
        <v>6949.4</v>
      </c>
      <c r="I258" s="12">
        <f>단가대비표!V233</f>
        <v>0</v>
      </c>
      <c r="J258" s="13">
        <f>TRUNC(I258*D258,1)</f>
        <v>0</v>
      </c>
      <c r="K258" s="12">
        <f t="shared" si="54"/>
        <v>138989</v>
      </c>
      <c r="L258" s="13">
        <f t="shared" si="54"/>
        <v>6949.4</v>
      </c>
      <c r="M258" s="8" t="s">
        <v>52</v>
      </c>
      <c r="N258" s="2" t="s">
        <v>223</v>
      </c>
      <c r="O258" s="2" t="s">
        <v>720</v>
      </c>
      <c r="P258" s="2" t="s">
        <v>61</v>
      </c>
      <c r="Q258" s="2" t="s">
        <v>61</v>
      </c>
      <c r="R258" s="2" t="s">
        <v>60</v>
      </c>
      <c r="S258" s="3"/>
      <c r="T258" s="3"/>
      <c r="U258" s="3"/>
      <c r="V258" s="3">
        <v>1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2" t="s">
        <v>52</v>
      </c>
      <c r="AW258" s="2" t="s">
        <v>1166</v>
      </c>
      <c r="AX258" s="2" t="s">
        <v>52</v>
      </c>
      <c r="AY258" s="2" t="s">
        <v>52</v>
      </c>
    </row>
    <row r="259" spans="1:51" ht="30" customHeight="1" x14ac:dyDescent="0.3">
      <c r="A259" s="8" t="s">
        <v>722</v>
      </c>
      <c r="B259" s="8" t="s">
        <v>923</v>
      </c>
      <c r="C259" s="8" t="s">
        <v>724</v>
      </c>
      <c r="D259" s="9">
        <v>1</v>
      </c>
      <c r="E259" s="12">
        <v>0</v>
      </c>
      <c r="F259" s="13">
        <f>TRUNC(E259*D259,1)</f>
        <v>0</v>
      </c>
      <c r="G259" s="12">
        <v>0</v>
      </c>
      <c r="H259" s="13">
        <f>TRUNC(G259*D259,1)</f>
        <v>0</v>
      </c>
      <c r="I259" s="12">
        <f>TRUNC(SUMIF(V257:V261, RIGHTB(O259, 1), H257:H261)*U259, 2)</f>
        <v>728.49</v>
      </c>
      <c r="J259" s="13">
        <f>TRUNC(I259*D259,1)</f>
        <v>728.4</v>
      </c>
      <c r="K259" s="12">
        <f t="shared" si="54"/>
        <v>728.4</v>
      </c>
      <c r="L259" s="13">
        <f t="shared" si="54"/>
        <v>728.4</v>
      </c>
      <c r="M259" s="8" t="s">
        <v>52</v>
      </c>
      <c r="N259" s="2" t="s">
        <v>223</v>
      </c>
      <c r="O259" s="2" t="s">
        <v>725</v>
      </c>
      <c r="P259" s="2" t="s">
        <v>61</v>
      </c>
      <c r="Q259" s="2" t="s">
        <v>61</v>
      </c>
      <c r="R259" s="2" t="s">
        <v>61</v>
      </c>
      <c r="S259" s="3">
        <v>1</v>
      </c>
      <c r="T259" s="3">
        <v>2</v>
      </c>
      <c r="U259" s="3">
        <v>0.02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2" t="s">
        <v>52</v>
      </c>
      <c r="AW259" s="2" t="s">
        <v>1167</v>
      </c>
      <c r="AX259" s="2" t="s">
        <v>52</v>
      </c>
      <c r="AY259" s="2" t="s">
        <v>52</v>
      </c>
    </row>
    <row r="260" spans="1:51" ht="30" customHeight="1" x14ac:dyDescent="0.3">
      <c r="A260" s="8" t="s">
        <v>216</v>
      </c>
      <c r="B260" s="8" t="s">
        <v>1168</v>
      </c>
      <c r="C260" s="8" t="s">
        <v>218</v>
      </c>
      <c r="D260" s="9">
        <v>75</v>
      </c>
      <c r="E260" s="12">
        <f>단가대비표!O72</f>
        <v>0</v>
      </c>
      <c r="F260" s="13">
        <f>TRUNC(E260*D260,1)</f>
        <v>0</v>
      </c>
      <c r="G260" s="12">
        <f>단가대비표!P72</f>
        <v>0</v>
      </c>
      <c r="H260" s="13">
        <f>TRUNC(G260*D260,1)</f>
        <v>0</v>
      </c>
      <c r="I260" s="12">
        <f>단가대비표!V72</f>
        <v>0</v>
      </c>
      <c r="J260" s="13">
        <f>TRUNC(I260*D260,1)</f>
        <v>0</v>
      </c>
      <c r="K260" s="12">
        <f t="shared" si="54"/>
        <v>0</v>
      </c>
      <c r="L260" s="13">
        <f t="shared" si="54"/>
        <v>0</v>
      </c>
      <c r="M260" s="8" t="s">
        <v>1169</v>
      </c>
      <c r="N260" s="2" t="s">
        <v>223</v>
      </c>
      <c r="O260" s="2" t="s">
        <v>1170</v>
      </c>
      <c r="P260" s="2" t="s">
        <v>61</v>
      </c>
      <c r="Q260" s="2" t="s">
        <v>61</v>
      </c>
      <c r="R260" s="2" t="s">
        <v>60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2" t="s">
        <v>52</v>
      </c>
      <c r="AW260" s="2" t="s">
        <v>1171</v>
      </c>
      <c r="AX260" s="2" t="s">
        <v>52</v>
      </c>
      <c r="AY260" s="2" t="s">
        <v>52</v>
      </c>
    </row>
    <row r="261" spans="1:51" ht="30" customHeight="1" x14ac:dyDescent="0.3">
      <c r="A261" s="8" t="s">
        <v>1172</v>
      </c>
      <c r="B261" s="8" t="s">
        <v>1173</v>
      </c>
      <c r="C261" s="8" t="s">
        <v>133</v>
      </c>
      <c r="D261" s="9">
        <v>1.9E-2</v>
      </c>
      <c r="E261" s="12">
        <f>일위대가목록!E160</f>
        <v>0</v>
      </c>
      <c r="F261" s="13">
        <f>TRUNC(E261*D261,1)</f>
        <v>0</v>
      </c>
      <c r="G261" s="12">
        <f>일위대가목록!F160</f>
        <v>91732</v>
      </c>
      <c r="H261" s="13">
        <f>TRUNC(G261*D261,1)</f>
        <v>1742.9</v>
      </c>
      <c r="I261" s="12">
        <f>일위대가목록!G160</f>
        <v>0</v>
      </c>
      <c r="J261" s="13">
        <f>TRUNC(I261*D261,1)</f>
        <v>0</v>
      </c>
      <c r="K261" s="12">
        <f t="shared" si="54"/>
        <v>91732</v>
      </c>
      <c r="L261" s="13">
        <f t="shared" si="54"/>
        <v>1742.9</v>
      </c>
      <c r="M261" s="8" t="s">
        <v>52</v>
      </c>
      <c r="N261" s="2" t="s">
        <v>223</v>
      </c>
      <c r="O261" s="2" t="s">
        <v>1174</v>
      </c>
      <c r="P261" s="2" t="s">
        <v>60</v>
      </c>
      <c r="Q261" s="2" t="s">
        <v>61</v>
      </c>
      <c r="R261" s="2" t="s">
        <v>61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2" t="s">
        <v>52</v>
      </c>
      <c r="AW261" s="2" t="s">
        <v>1175</v>
      </c>
      <c r="AX261" s="2" t="s">
        <v>52</v>
      </c>
      <c r="AY261" s="2" t="s">
        <v>52</v>
      </c>
    </row>
    <row r="262" spans="1:51" ht="30" customHeight="1" x14ac:dyDescent="0.3">
      <c r="A262" s="8" t="s">
        <v>739</v>
      </c>
      <c r="B262" s="8" t="s">
        <v>52</v>
      </c>
      <c r="C262" s="8" t="s">
        <v>52</v>
      </c>
      <c r="D262" s="9"/>
      <c r="E262" s="12"/>
      <c r="F262" s="13">
        <f>TRUNC(SUMIF(N257:N261, N256, F257:F261),0)</f>
        <v>0</v>
      </c>
      <c r="G262" s="12"/>
      <c r="H262" s="13">
        <f>TRUNC(SUMIF(N257:N261, N256, H257:H261),0)</f>
        <v>38167</v>
      </c>
      <c r="I262" s="12"/>
      <c r="J262" s="13">
        <f>TRUNC(SUMIF(N257:N261, N256, J257:J261),0)</f>
        <v>728</v>
      </c>
      <c r="K262" s="12"/>
      <c r="L262" s="13">
        <f>F262+H262+J262</f>
        <v>38895</v>
      </c>
      <c r="M262" s="8" t="s">
        <v>52</v>
      </c>
      <c r="N262" s="2" t="s">
        <v>79</v>
      </c>
      <c r="O262" s="2" t="s">
        <v>79</v>
      </c>
      <c r="P262" s="2" t="s">
        <v>52</v>
      </c>
      <c r="Q262" s="2" t="s">
        <v>52</v>
      </c>
      <c r="R262" s="2" t="s">
        <v>52</v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2" t="s">
        <v>52</v>
      </c>
      <c r="AW262" s="2" t="s">
        <v>52</v>
      </c>
      <c r="AX262" s="2" t="s">
        <v>52</v>
      </c>
      <c r="AY262" s="2" t="s">
        <v>52</v>
      </c>
    </row>
    <row r="263" spans="1:51" ht="30" customHeight="1" x14ac:dyDescent="0.3">
      <c r="A263" s="9"/>
      <c r="B263" s="9"/>
      <c r="C263" s="9"/>
      <c r="D263" s="9"/>
      <c r="E263" s="12"/>
      <c r="F263" s="13"/>
      <c r="G263" s="12"/>
      <c r="H263" s="13"/>
      <c r="I263" s="12"/>
      <c r="J263" s="13"/>
      <c r="K263" s="12"/>
      <c r="L263" s="13"/>
      <c r="M263" s="9"/>
    </row>
    <row r="264" spans="1:51" ht="30" customHeight="1" x14ac:dyDescent="0.3">
      <c r="A264" s="425" t="s">
        <v>1176</v>
      </c>
      <c r="B264" s="425"/>
      <c r="C264" s="425"/>
      <c r="D264" s="425"/>
      <c r="E264" s="426"/>
      <c r="F264" s="427"/>
      <c r="G264" s="426"/>
      <c r="H264" s="427"/>
      <c r="I264" s="426"/>
      <c r="J264" s="427"/>
      <c r="K264" s="426"/>
      <c r="L264" s="427"/>
      <c r="M264" s="425"/>
      <c r="N264" s="1" t="s">
        <v>231</v>
      </c>
    </row>
    <row r="265" spans="1:51" ht="30" customHeight="1" x14ac:dyDescent="0.3">
      <c r="A265" s="8" t="s">
        <v>1163</v>
      </c>
      <c r="B265" s="8" t="s">
        <v>715</v>
      </c>
      <c r="C265" s="8" t="s">
        <v>716</v>
      </c>
      <c r="D265" s="9">
        <v>0.17</v>
      </c>
      <c r="E265" s="12">
        <f>단가대비표!O242</f>
        <v>0</v>
      </c>
      <c r="F265" s="13">
        <f>TRUNC(E265*D265,1)</f>
        <v>0</v>
      </c>
      <c r="G265" s="12">
        <f>단가대비표!P242</f>
        <v>210537</v>
      </c>
      <c r="H265" s="13">
        <f>TRUNC(G265*D265,1)</f>
        <v>35791.199999999997</v>
      </c>
      <c r="I265" s="12">
        <f>단가대비표!V242</f>
        <v>0</v>
      </c>
      <c r="J265" s="13">
        <f>TRUNC(I265*D265,1)</f>
        <v>0</v>
      </c>
      <c r="K265" s="12">
        <f t="shared" ref="K265:L268" si="55">TRUNC(E265+G265+I265,1)</f>
        <v>210537</v>
      </c>
      <c r="L265" s="13">
        <f t="shared" si="55"/>
        <v>35791.199999999997</v>
      </c>
      <c r="M265" s="8" t="s">
        <v>52</v>
      </c>
      <c r="N265" s="2" t="s">
        <v>231</v>
      </c>
      <c r="O265" s="2" t="s">
        <v>1164</v>
      </c>
      <c r="P265" s="2" t="s">
        <v>61</v>
      </c>
      <c r="Q265" s="2" t="s">
        <v>61</v>
      </c>
      <c r="R265" s="2" t="s">
        <v>60</v>
      </c>
      <c r="S265" s="3"/>
      <c r="T265" s="3"/>
      <c r="U265" s="3"/>
      <c r="V265" s="3">
        <v>1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2" t="s">
        <v>52</v>
      </c>
      <c r="AW265" s="2" t="s">
        <v>1179</v>
      </c>
      <c r="AX265" s="2" t="s">
        <v>52</v>
      </c>
      <c r="AY265" s="2" t="s">
        <v>52</v>
      </c>
    </row>
    <row r="266" spans="1:51" ht="30" customHeight="1" x14ac:dyDescent="0.3">
      <c r="A266" s="8" t="s">
        <v>719</v>
      </c>
      <c r="B266" s="8" t="s">
        <v>715</v>
      </c>
      <c r="C266" s="8" t="s">
        <v>716</v>
      </c>
      <c r="D266" s="9">
        <v>0.08</v>
      </c>
      <c r="E266" s="12">
        <f>단가대비표!O233</f>
        <v>0</v>
      </c>
      <c r="F266" s="13">
        <f>TRUNC(E266*D266,1)</f>
        <v>0</v>
      </c>
      <c r="G266" s="12">
        <f>단가대비표!P233</f>
        <v>138989</v>
      </c>
      <c r="H266" s="13">
        <f>TRUNC(G266*D266,1)</f>
        <v>11119.1</v>
      </c>
      <c r="I266" s="12">
        <f>단가대비표!V233</f>
        <v>0</v>
      </c>
      <c r="J266" s="13">
        <f>TRUNC(I266*D266,1)</f>
        <v>0</v>
      </c>
      <c r="K266" s="12">
        <f t="shared" si="55"/>
        <v>138989</v>
      </c>
      <c r="L266" s="13">
        <f t="shared" si="55"/>
        <v>11119.1</v>
      </c>
      <c r="M266" s="8" t="s">
        <v>52</v>
      </c>
      <c r="N266" s="2" t="s">
        <v>231</v>
      </c>
      <c r="O266" s="2" t="s">
        <v>720</v>
      </c>
      <c r="P266" s="2" t="s">
        <v>61</v>
      </c>
      <c r="Q266" s="2" t="s">
        <v>61</v>
      </c>
      <c r="R266" s="2" t="s">
        <v>60</v>
      </c>
      <c r="S266" s="3"/>
      <c r="T266" s="3"/>
      <c r="U266" s="3"/>
      <c r="V266" s="3">
        <v>1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2" t="s">
        <v>52</v>
      </c>
      <c r="AW266" s="2" t="s">
        <v>1180</v>
      </c>
      <c r="AX266" s="2" t="s">
        <v>52</v>
      </c>
      <c r="AY266" s="2" t="s">
        <v>52</v>
      </c>
    </row>
    <row r="267" spans="1:51" ht="30" customHeight="1" x14ac:dyDescent="0.3">
      <c r="A267" s="8" t="s">
        <v>722</v>
      </c>
      <c r="B267" s="8" t="s">
        <v>923</v>
      </c>
      <c r="C267" s="8" t="s">
        <v>724</v>
      </c>
      <c r="D267" s="9">
        <v>1</v>
      </c>
      <c r="E267" s="12">
        <v>0</v>
      </c>
      <c r="F267" s="13">
        <f>TRUNC(E267*D267,1)</f>
        <v>0</v>
      </c>
      <c r="G267" s="12">
        <v>0</v>
      </c>
      <c r="H267" s="13">
        <f>TRUNC(G267*D267,1)</f>
        <v>0</v>
      </c>
      <c r="I267" s="12">
        <f>TRUNC(SUMIF(V265:V268, RIGHTB(O267, 1), H265:H268)*U267, 2)</f>
        <v>938.2</v>
      </c>
      <c r="J267" s="13">
        <f>TRUNC(I267*D267,1)</f>
        <v>938.2</v>
      </c>
      <c r="K267" s="12">
        <f t="shared" si="55"/>
        <v>938.2</v>
      </c>
      <c r="L267" s="13">
        <f t="shared" si="55"/>
        <v>938.2</v>
      </c>
      <c r="M267" s="8" t="s">
        <v>52</v>
      </c>
      <c r="N267" s="2" t="s">
        <v>231</v>
      </c>
      <c r="O267" s="2" t="s">
        <v>725</v>
      </c>
      <c r="P267" s="2" t="s">
        <v>61</v>
      </c>
      <c r="Q267" s="2" t="s">
        <v>61</v>
      </c>
      <c r="R267" s="2" t="s">
        <v>61</v>
      </c>
      <c r="S267" s="3">
        <v>1</v>
      </c>
      <c r="T267" s="3">
        <v>2</v>
      </c>
      <c r="U267" s="3">
        <v>0.02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2" t="s">
        <v>52</v>
      </c>
      <c r="AW267" s="2" t="s">
        <v>1181</v>
      </c>
      <c r="AX267" s="2" t="s">
        <v>52</v>
      </c>
      <c r="AY267" s="2" t="s">
        <v>52</v>
      </c>
    </row>
    <row r="268" spans="1:51" ht="30" customHeight="1" x14ac:dyDescent="0.3">
      <c r="A268" s="8" t="s">
        <v>1172</v>
      </c>
      <c r="B268" s="8" t="s">
        <v>1173</v>
      </c>
      <c r="C268" s="8" t="s">
        <v>133</v>
      </c>
      <c r="D268" s="9">
        <v>0.01</v>
      </c>
      <c r="E268" s="12">
        <f>일위대가목록!E160</f>
        <v>0</v>
      </c>
      <c r="F268" s="13">
        <f>TRUNC(E268*D268,1)</f>
        <v>0</v>
      </c>
      <c r="G268" s="12">
        <f>일위대가목록!F160</f>
        <v>91732</v>
      </c>
      <c r="H268" s="13">
        <f>TRUNC(G268*D268,1)</f>
        <v>917.3</v>
      </c>
      <c r="I268" s="12">
        <f>일위대가목록!G160</f>
        <v>0</v>
      </c>
      <c r="J268" s="13">
        <f>TRUNC(I268*D268,1)</f>
        <v>0</v>
      </c>
      <c r="K268" s="12">
        <f t="shared" si="55"/>
        <v>91732</v>
      </c>
      <c r="L268" s="13">
        <f t="shared" si="55"/>
        <v>917.3</v>
      </c>
      <c r="M268" s="8" t="s">
        <v>52</v>
      </c>
      <c r="N268" s="2" t="s">
        <v>231</v>
      </c>
      <c r="O268" s="2" t="s">
        <v>1174</v>
      </c>
      <c r="P268" s="2" t="s">
        <v>60</v>
      </c>
      <c r="Q268" s="2" t="s">
        <v>61</v>
      </c>
      <c r="R268" s="2" t="s">
        <v>61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2" t="s">
        <v>52</v>
      </c>
      <c r="AW268" s="2" t="s">
        <v>1182</v>
      </c>
      <c r="AX268" s="2" t="s">
        <v>52</v>
      </c>
      <c r="AY268" s="2" t="s">
        <v>52</v>
      </c>
    </row>
    <row r="269" spans="1:51" ht="30" customHeight="1" x14ac:dyDescent="0.3">
      <c r="A269" s="8" t="s">
        <v>739</v>
      </c>
      <c r="B269" s="8" t="s">
        <v>52</v>
      </c>
      <c r="C269" s="8" t="s">
        <v>52</v>
      </c>
      <c r="D269" s="9"/>
      <c r="E269" s="12"/>
      <c r="F269" s="13">
        <f>TRUNC(SUMIF(N265:N268, N264, F265:F268),0)</f>
        <v>0</v>
      </c>
      <c r="G269" s="12"/>
      <c r="H269" s="13">
        <f>TRUNC(SUMIF(N265:N268, N264, H265:H268),0)</f>
        <v>47827</v>
      </c>
      <c r="I269" s="12"/>
      <c r="J269" s="13">
        <f>TRUNC(SUMIF(N265:N268, N264, J265:J268),0)</f>
        <v>938</v>
      </c>
      <c r="K269" s="12"/>
      <c r="L269" s="13">
        <f>F269+H269+J269</f>
        <v>48765</v>
      </c>
      <c r="M269" s="8" t="s">
        <v>52</v>
      </c>
      <c r="N269" s="2" t="s">
        <v>79</v>
      </c>
      <c r="O269" s="2" t="s">
        <v>79</v>
      </c>
      <c r="P269" s="2" t="s">
        <v>52</v>
      </c>
      <c r="Q269" s="2" t="s">
        <v>52</v>
      </c>
      <c r="R269" s="2" t="s">
        <v>52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2" t="s">
        <v>52</v>
      </c>
      <c r="AW269" s="2" t="s">
        <v>52</v>
      </c>
      <c r="AX269" s="2" t="s">
        <v>52</v>
      </c>
      <c r="AY269" s="2" t="s">
        <v>52</v>
      </c>
    </row>
    <row r="270" spans="1:51" ht="30" customHeight="1" x14ac:dyDescent="0.3">
      <c r="A270" s="9"/>
      <c r="B270" s="9"/>
      <c r="C270" s="9"/>
      <c r="D270" s="9"/>
      <c r="E270" s="12"/>
      <c r="F270" s="13"/>
      <c r="G270" s="12"/>
      <c r="H270" s="13"/>
      <c r="I270" s="12"/>
      <c r="J270" s="13"/>
      <c r="K270" s="12"/>
      <c r="L270" s="13"/>
      <c r="M270" s="9"/>
    </row>
    <row r="271" spans="1:51" ht="30" customHeight="1" x14ac:dyDescent="0.3">
      <c r="A271" s="425" t="s">
        <v>1183</v>
      </c>
      <c r="B271" s="425"/>
      <c r="C271" s="425"/>
      <c r="D271" s="425"/>
      <c r="E271" s="426"/>
      <c r="F271" s="427"/>
      <c r="G271" s="426"/>
      <c r="H271" s="427"/>
      <c r="I271" s="426"/>
      <c r="J271" s="427"/>
      <c r="K271" s="426"/>
      <c r="L271" s="427"/>
      <c r="M271" s="425"/>
      <c r="N271" s="1" t="s">
        <v>237</v>
      </c>
    </row>
    <row r="272" spans="1:51" ht="30" customHeight="1" x14ac:dyDescent="0.3">
      <c r="A272" s="8" t="s">
        <v>1186</v>
      </c>
      <c r="B272" s="8" t="s">
        <v>1187</v>
      </c>
      <c r="C272" s="8" t="s">
        <v>69</v>
      </c>
      <c r="D272" s="9">
        <v>1.1000000000000001</v>
      </c>
      <c r="E272" s="12">
        <f>단가대비표!O74</f>
        <v>51810</v>
      </c>
      <c r="F272" s="13">
        <f>TRUNC(E272*D272,1)</f>
        <v>56991</v>
      </c>
      <c r="G272" s="12">
        <f>단가대비표!P74</f>
        <v>0</v>
      </c>
      <c r="H272" s="13">
        <f>TRUNC(G272*D272,1)</f>
        <v>0</v>
      </c>
      <c r="I272" s="12">
        <f>단가대비표!V74</f>
        <v>0</v>
      </c>
      <c r="J272" s="13">
        <f>TRUNC(I272*D272,1)</f>
        <v>0</v>
      </c>
      <c r="K272" s="12">
        <f t="shared" ref="K272:L274" si="56">TRUNC(E272+G272+I272,1)</f>
        <v>51810</v>
      </c>
      <c r="L272" s="13">
        <f t="shared" si="56"/>
        <v>56991</v>
      </c>
      <c r="M272" s="8" t="s">
        <v>52</v>
      </c>
      <c r="N272" s="2" t="s">
        <v>237</v>
      </c>
      <c r="O272" s="2" t="s">
        <v>1188</v>
      </c>
      <c r="P272" s="2" t="s">
        <v>61</v>
      </c>
      <c r="Q272" s="2" t="s">
        <v>61</v>
      </c>
      <c r="R272" s="2" t="s">
        <v>60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2" t="s">
        <v>52</v>
      </c>
      <c r="AW272" s="2" t="s">
        <v>1189</v>
      </c>
      <c r="AX272" s="2" t="s">
        <v>52</v>
      </c>
      <c r="AY272" s="2" t="s">
        <v>52</v>
      </c>
    </row>
    <row r="273" spans="1:51" ht="30" customHeight="1" x14ac:dyDescent="0.3">
      <c r="A273" s="8" t="s">
        <v>1190</v>
      </c>
      <c r="B273" s="8" t="s">
        <v>1173</v>
      </c>
      <c r="C273" s="8" t="s">
        <v>133</v>
      </c>
      <c r="D273" s="9">
        <v>7.0000000000000007E-2</v>
      </c>
      <c r="E273" s="12">
        <f>일위대가목록!E162</f>
        <v>0</v>
      </c>
      <c r="F273" s="13">
        <f>TRUNC(E273*D273,1)</f>
        <v>0</v>
      </c>
      <c r="G273" s="12">
        <f>일위대가목록!F162</f>
        <v>91732</v>
      </c>
      <c r="H273" s="13">
        <f>TRUNC(G273*D273,1)</f>
        <v>6421.2</v>
      </c>
      <c r="I273" s="12">
        <f>일위대가목록!G162</f>
        <v>0</v>
      </c>
      <c r="J273" s="13">
        <f>TRUNC(I273*D273,1)</f>
        <v>0</v>
      </c>
      <c r="K273" s="12">
        <f t="shared" si="56"/>
        <v>91732</v>
      </c>
      <c r="L273" s="13">
        <f t="shared" si="56"/>
        <v>6421.2</v>
      </c>
      <c r="M273" s="8" t="s">
        <v>52</v>
      </c>
      <c r="N273" s="2" t="s">
        <v>237</v>
      </c>
      <c r="O273" s="2" t="s">
        <v>1191</v>
      </c>
      <c r="P273" s="2" t="s">
        <v>60</v>
      </c>
      <c r="Q273" s="2" t="s">
        <v>61</v>
      </c>
      <c r="R273" s="2" t="s">
        <v>61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2" t="s">
        <v>52</v>
      </c>
      <c r="AW273" s="2" t="s">
        <v>1192</v>
      </c>
      <c r="AX273" s="2" t="s">
        <v>52</v>
      </c>
      <c r="AY273" s="2" t="s">
        <v>52</v>
      </c>
    </row>
    <row r="274" spans="1:51" ht="30" customHeight="1" x14ac:dyDescent="0.3">
      <c r="A274" s="8" t="s">
        <v>1193</v>
      </c>
      <c r="B274" s="8" t="s">
        <v>1194</v>
      </c>
      <c r="C274" s="8" t="s">
        <v>69</v>
      </c>
      <c r="D274" s="9">
        <v>1</v>
      </c>
      <c r="E274" s="12">
        <f>일위대가목록!E163</f>
        <v>0</v>
      </c>
      <c r="F274" s="13">
        <f>TRUNC(E274*D274,1)</f>
        <v>0</v>
      </c>
      <c r="G274" s="12">
        <f>일위대가목록!F163</f>
        <v>87175</v>
      </c>
      <c r="H274" s="13">
        <f>TRUNC(G274*D274,1)</f>
        <v>87175</v>
      </c>
      <c r="I274" s="12">
        <f>일위대가목록!G163</f>
        <v>871</v>
      </c>
      <c r="J274" s="13">
        <f>TRUNC(I274*D274,1)</f>
        <v>871</v>
      </c>
      <c r="K274" s="12">
        <f t="shared" si="56"/>
        <v>88046</v>
      </c>
      <c r="L274" s="13">
        <f t="shared" si="56"/>
        <v>88046</v>
      </c>
      <c r="M274" s="8" t="s">
        <v>52</v>
      </c>
      <c r="N274" s="2" t="s">
        <v>237</v>
      </c>
      <c r="O274" s="2" t="s">
        <v>1195</v>
      </c>
      <c r="P274" s="2" t="s">
        <v>60</v>
      </c>
      <c r="Q274" s="2" t="s">
        <v>61</v>
      </c>
      <c r="R274" s="2" t="s">
        <v>61</v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2" t="s">
        <v>52</v>
      </c>
      <c r="AW274" s="2" t="s">
        <v>1196</v>
      </c>
      <c r="AX274" s="2" t="s">
        <v>52</v>
      </c>
      <c r="AY274" s="2" t="s">
        <v>52</v>
      </c>
    </row>
    <row r="275" spans="1:51" ht="30" customHeight="1" x14ac:dyDescent="0.3">
      <c r="A275" s="8" t="s">
        <v>739</v>
      </c>
      <c r="B275" s="8" t="s">
        <v>52</v>
      </c>
      <c r="C275" s="8" t="s">
        <v>52</v>
      </c>
      <c r="D275" s="9"/>
      <c r="E275" s="12"/>
      <c r="F275" s="13">
        <f>TRUNC(SUMIF(N272:N274, N271, F272:F274),0)</f>
        <v>56991</v>
      </c>
      <c r="G275" s="12"/>
      <c r="H275" s="13">
        <f>TRUNC(SUMIF(N272:N274, N271, H272:H274),0)</f>
        <v>93596</v>
      </c>
      <c r="I275" s="12"/>
      <c r="J275" s="13">
        <f>TRUNC(SUMIF(N272:N274, N271, J272:J274),0)</f>
        <v>871</v>
      </c>
      <c r="K275" s="12"/>
      <c r="L275" s="13">
        <f>F275+H275+J275</f>
        <v>151458</v>
      </c>
      <c r="M275" s="8" t="s">
        <v>52</v>
      </c>
      <c r="N275" s="2" t="s">
        <v>79</v>
      </c>
      <c r="O275" s="2" t="s">
        <v>79</v>
      </c>
      <c r="P275" s="2" t="s">
        <v>52</v>
      </c>
      <c r="Q275" s="2" t="s">
        <v>52</v>
      </c>
      <c r="R275" s="2" t="s">
        <v>52</v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2" t="s">
        <v>52</v>
      </c>
      <c r="AW275" s="2" t="s">
        <v>52</v>
      </c>
      <c r="AX275" s="2" t="s">
        <v>52</v>
      </c>
      <c r="AY275" s="2" t="s">
        <v>52</v>
      </c>
    </row>
    <row r="276" spans="1:51" ht="30" customHeight="1" x14ac:dyDescent="0.3">
      <c r="A276" s="9"/>
      <c r="B276" s="9"/>
      <c r="C276" s="9"/>
      <c r="D276" s="9"/>
      <c r="E276" s="12"/>
      <c r="F276" s="13"/>
      <c r="G276" s="12"/>
      <c r="H276" s="13"/>
      <c r="I276" s="12"/>
      <c r="J276" s="13"/>
      <c r="K276" s="12"/>
      <c r="L276" s="13"/>
      <c r="M276" s="9"/>
    </row>
    <row r="277" spans="1:51" ht="30" customHeight="1" x14ac:dyDescent="0.3">
      <c r="A277" s="425" t="s">
        <v>1197</v>
      </c>
      <c r="B277" s="425"/>
      <c r="C277" s="425"/>
      <c r="D277" s="425"/>
      <c r="E277" s="426"/>
      <c r="F277" s="427"/>
      <c r="G277" s="426"/>
      <c r="H277" s="427"/>
      <c r="I277" s="426"/>
      <c r="J277" s="427"/>
      <c r="K277" s="426"/>
      <c r="L277" s="427"/>
      <c r="M277" s="425"/>
      <c r="N277" s="1" t="s">
        <v>240</v>
      </c>
    </row>
    <row r="278" spans="1:51" ht="30" customHeight="1" x14ac:dyDescent="0.3">
      <c r="A278" s="8" t="s">
        <v>1186</v>
      </c>
      <c r="B278" s="8" t="s">
        <v>1187</v>
      </c>
      <c r="C278" s="8" t="s">
        <v>69</v>
      </c>
      <c r="D278" s="9">
        <v>1.1000000000000001</v>
      </c>
      <c r="E278" s="12">
        <f>단가대비표!O74</f>
        <v>51810</v>
      </c>
      <c r="F278" s="13">
        <f>TRUNC(E278*D278,1)</f>
        <v>56991</v>
      </c>
      <c r="G278" s="12">
        <f>단가대비표!P74</f>
        <v>0</v>
      </c>
      <c r="H278" s="13">
        <f>TRUNC(G278*D278,1)</f>
        <v>0</v>
      </c>
      <c r="I278" s="12">
        <f>단가대비표!V74</f>
        <v>0</v>
      </c>
      <c r="J278" s="13">
        <f>TRUNC(I278*D278,1)</f>
        <v>0</v>
      </c>
      <c r="K278" s="12">
        <f t="shared" ref="K278:L280" si="57">TRUNC(E278+G278+I278,1)</f>
        <v>51810</v>
      </c>
      <c r="L278" s="13">
        <f t="shared" si="57"/>
        <v>56991</v>
      </c>
      <c r="M278" s="8" t="s">
        <v>52</v>
      </c>
      <c r="N278" s="2" t="s">
        <v>240</v>
      </c>
      <c r="O278" s="2" t="s">
        <v>1188</v>
      </c>
      <c r="P278" s="2" t="s">
        <v>61</v>
      </c>
      <c r="Q278" s="2" t="s">
        <v>61</v>
      </c>
      <c r="R278" s="2" t="s">
        <v>60</v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2" t="s">
        <v>52</v>
      </c>
      <c r="AW278" s="2" t="s">
        <v>1199</v>
      </c>
      <c r="AX278" s="2" t="s">
        <v>52</v>
      </c>
      <c r="AY278" s="2" t="s">
        <v>52</v>
      </c>
    </row>
    <row r="279" spans="1:51" ht="30" customHeight="1" x14ac:dyDescent="0.3">
      <c r="A279" s="8" t="s">
        <v>1190</v>
      </c>
      <c r="B279" s="8" t="s">
        <v>1173</v>
      </c>
      <c r="C279" s="8" t="s">
        <v>133</v>
      </c>
      <c r="D279" s="9">
        <v>0.04</v>
      </c>
      <c r="E279" s="12">
        <f>일위대가목록!E162</f>
        <v>0</v>
      </c>
      <c r="F279" s="13">
        <f>TRUNC(E279*D279,1)</f>
        <v>0</v>
      </c>
      <c r="G279" s="12">
        <f>일위대가목록!F162</f>
        <v>91732</v>
      </c>
      <c r="H279" s="13">
        <f>TRUNC(G279*D279,1)</f>
        <v>3669.2</v>
      </c>
      <c r="I279" s="12">
        <f>일위대가목록!G162</f>
        <v>0</v>
      </c>
      <c r="J279" s="13">
        <f>TRUNC(I279*D279,1)</f>
        <v>0</v>
      </c>
      <c r="K279" s="12">
        <f t="shared" si="57"/>
        <v>91732</v>
      </c>
      <c r="L279" s="13">
        <f t="shared" si="57"/>
        <v>3669.2</v>
      </c>
      <c r="M279" s="8" t="s">
        <v>52</v>
      </c>
      <c r="N279" s="2" t="s">
        <v>240</v>
      </c>
      <c r="O279" s="2" t="s">
        <v>1191</v>
      </c>
      <c r="P279" s="2" t="s">
        <v>60</v>
      </c>
      <c r="Q279" s="2" t="s">
        <v>61</v>
      </c>
      <c r="R279" s="2" t="s">
        <v>61</v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2" t="s">
        <v>52</v>
      </c>
      <c r="AW279" s="2" t="s">
        <v>1200</v>
      </c>
      <c r="AX279" s="2" t="s">
        <v>52</v>
      </c>
      <c r="AY279" s="2" t="s">
        <v>52</v>
      </c>
    </row>
    <row r="280" spans="1:51" ht="30" customHeight="1" x14ac:dyDescent="0.3">
      <c r="A280" s="8" t="s">
        <v>1193</v>
      </c>
      <c r="B280" s="8" t="s">
        <v>1194</v>
      </c>
      <c r="C280" s="8" t="s">
        <v>69</v>
      </c>
      <c r="D280" s="9">
        <v>1</v>
      </c>
      <c r="E280" s="12">
        <f>일위대가목록!E163</f>
        <v>0</v>
      </c>
      <c r="F280" s="13">
        <f>TRUNC(E280*D280,1)</f>
        <v>0</v>
      </c>
      <c r="G280" s="12">
        <f>일위대가목록!F163</f>
        <v>87175</v>
      </c>
      <c r="H280" s="13">
        <f>TRUNC(G280*D280,1)</f>
        <v>87175</v>
      </c>
      <c r="I280" s="12">
        <f>일위대가목록!G163</f>
        <v>871</v>
      </c>
      <c r="J280" s="13">
        <f>TRUNC(I280*D280,1)</f>
        <v>871</v>
      </c>
      <c r="K280" s="12">
        <f t="shared" si="57"/>
        <v>88046</v>
      </c>
      <c r="L280" s="13">
        <f t="shared" si="57"/>
        <v>88046</v>
      </c>
      <c r="M280" s="8" t="s">
        <v>52</v>
      </c>
      <c r="N280" s="2" t="s">
        <v>240</v>
      </c>
      <c r="O280" s="2" t="s">
        <v>1195</v>
      </c>
      <c r="P280" s="2" t="s">
        <v>60</v>
      </c>
      <c r="Q280" s="2" t="s">
        <v>61</v>
      </c>
      <c r="R280" s="2" t="s">
        <v>61</v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2" t="s">
        <v>52</v>
      </c>
      <c r="AW280" s="2" t="s">
        <v>1201</v>
      </c>
      <c r="AX280" s="2" t="s">
        <v>52</v>
      </c>
      <c r="AY280" s="2" t="s">
        <v>52</v>
      </c>
    </row>
    <row r="281" spans="1:51" ht="30" customHeight="1" x14ac:dyDescent="0.3">
      <c r="A281" s="8" t="s">
        <v>739</v>
      </c>
      <c r="B281" s="8" t="s">
        <v>52</v>
      </c>
      <c r="C281" s="8" t="s">
        <v>52</v>
      </c>
      <c r="D281" s="9"/>
      <c r="E281" s="12"/>
      <c r="F281" s="13">
        <f>TRUNC(SUMIF(N278:N280, N277, F278:F280),0)</f>
        <v>56991</v>
      </c>
      <c r="G281" s="12"/>
      <c r="H281" s="13">
        <f>TRUNC(SUMIF(N278:N280, N277, H278:H280),0)</f>
        <v>90844</v>
      </c>
      <c r="I281" s="12"/>
      <c r="J281" s="13">
        <f>TRUNC(SUMIF(N278:N280, N277, J278:J280),0)</f>
        <v>871</v>
      </c>
      <c r="K281" s="12"/>
      <c r="L281" s="13">
        <f>F281+H281+J281</f>
        <v>148706</v>
      </c>
      <c r="M281" s="8" t="s">
        <v>52</v>
      </c>
      <c r="N281" s="2" t="s">
        <v>79</v>
      </c>
      <c r="O281" s="2" t="s">
        <v>79</v>
      </c>
      <c r="P281" s="2" t="s">
        <v>52</v>
      </c>
      <c r="Q281" s="2" t="s">
        <v>52</v>
      </c>
      <c r="R281" s="2" t="s">
        <v>52</v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2" t="s">
        <v>52</v>
      </c>
      <c r="AW281" s="2" t="s">
        <v>52</v>
      </c>
      <c r="AX281" s="2" t="s">
        <v>52</v>
      </c>
      <c r="AY281" s="2" t="s">
        <v>52</v>
      </c>
    </row>
    <row r="282" spans="1:51" ht="30" customHeight="1" x14ac:dyDescent="0.3">
      <c r="A282" s="9"/>
      <c r="B282" s="9"/>
      <c r="C282" s="9"/>
      <c r="D282" s="9"/>
      <c r="E282" s="12"/>
      <c r="F282" s="13"/>
      <c r="G282" s="12"/>
      <c r="H282" s="13"/>
      <c r="I282" s="12"/>
      <c r="J282" s="13"/>
      <c r="K282" s="12"/>
      <c r="L282" s="13"/>
      <c r="M282" s="9"/>
    </row>
    <row r="283" spans="1:51" ht="30" customHeight="1" x14ac:dyDescent="0.3">
      <c r="A283" s="425" t="s">
        <v>1202</v>
      </c>
      <c r="B283" s="425"/>
      <c r="C283" s="425"/>
      <c r="D283" s="425"/>
      <c r="E283" s="426"/>
      <c r="F283" s="427"/>
      <c r="G283" s="426"/>
      <c r="H283" s="427"/>
      <c r="I283" s="426"/>
      <c r="J283" s="427"/>
      <c r="K283" s="426"/>
      <c r="L283" s="427"/>
      <c r="M283" s="425"/>
      <c r="N283" s="1" t="s">
        <v>243</v>
      </c>
    </row>
    <row r="284" spans="1:51" ht="30" customHeight="1" x14ac:dyDescent="0.3">
      <c r="A284" s="8" t="s">
        <v>1186</v>
      </c>
      <c r="B284" s="8" t="s">
        <v>1187</v>
      </c>
      <c r="C284" s="8" t="s">
        <v>69</v>
      </c>
      <c r="D284" s="9">
        <v>1.1000000000000001</v>
      </c>
      <c r="E284" s="12">
        <f>단가대비표!O74</f>
        <v>51810</v>
      </c>
      <c r="F284" s="13">
        <f>TRUNC(E284*D284,1)</f>
        <v>56991</v>
      </c>
      <c r="G284" s="12">
        <f>단가대비표!P74</f>
        <v>0</v>
      </c>
      <c r="H284" s="13">
        <f>TRUNC(G284*D284,1)</f>
        <v>0</v>
      </c>
      <c r="I284" s="12">
        <f>단가대비표!V74</f>
        <v>0</v>
      </c>
      <c r="J284" s="13">
        <f>TRUNC(I284*D284,1)</f>
        <v>0</v>
      </c>
      <c r="K284" s="12">
        <f t="shared" ref="K284:L286" si="58">TRUNC(E284+G284+I284,1)</f>
        <v>51810</v>
      </c>
      <c r="L284" s="13">
        <f t="shared" si="58"/>
        <v>56991</v>
      </c>
      <c r="M284" s="8" t="s">
        <v>52</v>
      </c>
      <c r="N284" s="2" t="s">
        <v>243</v>
      </c>
      <c r="O284" s="2" t="s">
        <v>1188</v>
      </c>
      <c r="P284" s="2" t="s">
        <v>61</v>
      </c>
      <c r="Q284" s="2" t="s">
        <v>61</v>
      </c>
      <c r="R284" s="2" t="s">
        <v>60</v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2" t="s">
        <v>52</v>
      </c>
      <c r="AW284" s="2" t="s">
        <v>1204</v>
      </c>
      <c r="AX284" s="2" t="s">
        <v>52</v>
      </c>
      <c r="AY284" s="2" t="s">
        <v>52</v>
      </c>
    </row>
    <row r="285" spans="1:51" ht="30" customHeight="1" x14ac:dyDescent="0.3">
      <c r="A285" s="8" t="s">
        <v>1190</v>
      </c>
      <c r="B285" s="8" t="s">
        <v>1173</v>
      </c>
      <c r="C285" s="8" t="s">
        <v>133</v>
      </c>
      <c r="D285" s="9">
        <v>0.02</v>
      </c>
      <c r="E285" s="12">
        <f>일위대가목록!E162</f>
        <v>0</v>
      </c>
      <c r="F285" s="13">
        <f>TRUNC(E285*D285,1)</f>
        <v>0</v>
      </c>
      <c r="G285" s="12">
        <f>일위대가목록!F162</f>
        <v>91732</v>
      </c>
      <c r="H285" s="13">
        <f>TRUNC(G285*D285,1)</f>
        <v>1834.6</v>
      </c>
      <c r="I285" s="12">
        <f>일위대가목록!G162</f>
        <v>0</v>
      </c>
      <c r="J285" s="13">
        <f>TRUNC(I285*D285,1)</f>
        <v>0</v>
      </c>
      <c r="K285" s="12">
        <f t="shared" si="58"/>
        <v>91732</v>
      </c>
      <c r="L285" s="13">
        <f t="shared" si="58"/>
        <v>1834.6</v>
      </c>
      <c r="M285" s="8" t="s">
        <v>52</v>
      </c>
      <c r="N285" s="2" t="s">
        <v>243</v>
      </c>
      <c r="O285" s="2" t="s">
        <v>1191</v>
      </c>
      <c r="P285" s="2" t="s">
        <v>60</v>
      </c>
      <c r="Q285" s="2" t="s">
        <v>61</v>
      </c>
      <c r="R285" s="2" t="s">
        <v>61</v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2" t="s">
        <v>52</v>
      </c>
      <c r="AW285" s="2" t="s">
        <v>1205</v>
      </c>
      <c r="AX285" s="2" t="s">
        <v>52</v>
      </c>
      <c r="AY285" s="2" t="s">
        <v>52</v>
      </c>
    </row>
    <row r="286" spans="1:51" ht="30" customHeight="1" x14ac:dyDescent="0.3">
      <c r="A286" s="8" t="s">
        <v>1193</v>
      </c>
      <c r="B286" s="8" t="s">
        <v>1194</v>
      </c>
      <c r="C286" s="8" t="s">
        <v>69</v>
      </c>
      <c r="D286" s="9">
        <v>1</v>
      </c>
      <c r="E286" s="12">
        <f>일위대가목록!E163</f>
        <v>0</v>
      </c>
      <c r="F286" s="13">
        <f>TRUNC(E286*D286,1)</f>
        <v>0</v>
      </c>
      <c r="G286" s="12">
        <f>일위대가목록!F163</f>
        <v>87175</v>
      </c>
      <c r="H286" s="13">
        <f>TRUNC(G286*D286,1)</f>
        <v>87175</v>
      </c>
      <c r="I286" s="12">
        <f>일위대가목록!G163</f>
        <v>871</v>
      </c>
      <c r="J286" s="13">
        <f>TRUNC(I286*D286,1)</f>
        <v>871</v>
      </c>
      <c r="K286" s="12">
        <f t="shared" si="58"/>
        <v>88046</v>
      </c>
      <c r="L286" s="13">
        <f t="shared" si="58"/>
        <v>88046</v>
      </c>
      <c r="M286" s="8" t="s">
        <v>52</v>
      </c>
      <c r="N286" s="2" t="s">
        <v>243</v>
      </c>
      <c r="O286" s="2" t="s">
        <v>1195</v>
      </c>
      <c r="P286" s="2" t="s">
        <v>60</v>
      </c>
      <c r="Q286" s="2" t="s">
        <v>61</v>
      </c>
      <c r="R286" s="2" t="s">
        <v>61</v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2" t="s">
        <v>52</v>
      </c>
      <c r="AW286" s="2" t="s">
        <v>1206</v>
      </c>
      <c r="AX286" s="2" t="s">
        <v>52</v>
      </c>
      <c r="AY286" s="2" t="s">
        <v>52</v>
      </c>
    </row>
    <row r="287" spans="1:51" ht="30" customHeight="1" x14ac:dyDescent="0.3">
      <c r="A287" s="8" t="s">
        <v>739</v>
      </c>
      <c r="B287" s="8" t="s">
        <v>52</v>
      </c>
      <c r="C287" s="8" t="s">
        <v>52</v>
      </c>
      <c r="D287" s="9"/>
      <c r="E287" s="12"/>
      <c r="F287" s="13">
        <f>TRUNC(SUMIF(N284:N286, N283, F284:F286),0)</f>
        <v>56991</v>
      </c>
      <c r="G287" s="12"/>
      <c r="H287" s="13">
        <f>TRUNC(SUMIF(N284:N286, N283, H284:H286),0)</f>
        <v>89009</v>
      </c>
      <c r="I287" s="12"/>
      <c r="J287" s="13">
        <f>TRUNC(SUMIF(N284:N286, N283, J284:J286),0)</f>
        <v>871</v>
      </c>
      <c r="K287" s="12"/>
      <c r="L287" s="13">
        <f>F287+H287+J287</f>
        <v>146871</v>
      </c>
      <c r="M287" s="8" t="s">
        <v>52</v>
      </c>
      <c r="N287" s="2" t="s">
        <v>79</v>
      </c>
      <c r="O287" s="2" t="s">
        <v>79</v>
      </c>
      <c r="P287" s="2" t="s">
        <v>52</v>
      </c>
      <c r="Q287" s="2" t="s">
        <v>52</v>
      </c>
      <c r="R287" s="2" t="s">
        <v>52</v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2" t="s">
        <v>52</v>
      </c>
      <c r="AW287" s="2" t="s">
        <v>52</v>
      </c>
      <c r="AX287" s="2" t="s">
        <v>52</v>
      </c>
      <c r="AY287" s="2" t="s">
        <v>52</v>
      </c>
    </row>
    <row r="288" spans="1:51" ht="30" customHeight="1" x14ac:dyDescent="0.3">
      <c r="A288" s="9"/>
      <c r="B288" s="9"/>
      <c r="C288" s="9"/>
      <c r="D288" s="9"/>
      <c r="E288" s="12"/>
      <c r="F288" s="13"/>
      <c r="G288" s="12"/>
      <c r="H288" s="13"/>
      <c r="I288" s="12"/>
      <c r="J288" s="13"/>
      <c r="K288" s="12"/>
      <c r="L288" s="13"/>
      <c r="M288" s="9"/>
    </row>
    <row r="289" spans="1:51" ht="30" customHeight="1" x14ac:dyDescent="0.3">
      <c r="A289" s="425" t="s">
        <v>1207</v>
      </c>
      <c r="B289" s="425"/>
      <c r="C289" s="425"/>
      <c r="D289" s="425"/>
      <c r="E289" s="426"/>
      <c r="F289" s="427"/>
      <c r="G289" s="426"/>
      <c r="H289" s="427"/>
      <c r="I289" s="426"/>
      <c r="J289" s="427"/>
      <c r="K289" s="426"/>
      <c r="L289" s="427"/>
      <c r="M289" s="425"/>
      <c r="N289" s="1" t="s">
        <v>246</v>
      </c>
    </row>
    <row r="290" spans="1:51" ht="30" customHeight="1" x14ac:dyDescent="0.3">
      <c r="A290" s="8" t="s">
        <v>1186</v>
      </c>
      <c r="B290" s="8" t="s">
        <v>1187</v>
      </c>
      <c r="C290" s="8" t="s">
        <v>69</v>
      </c>
      <c r="D290" s="9">
        <v>1.1000000000000001</v>
      </c>
      <c r="E290" s="12">
        <f>단가대비표!O74</f>
        <v>51810</v>
      </c>
      <c r="F290" s="13">
        <f>TRUNC(E290*D290,1)</f>
        <v>56991</v>
      </c>
      <c r="G290" s="12">
        <f>단가대비표!P74</f>
        <v>0</v>
      </c>
      <c r="H290" s="13">
        <f>TRUNC(G290*D290,1)</f>
        <v>0</v>
      </c>
      <c r="I290" s="12">
        <f>단가대비표!V74</f>
        <v>0</v>
      </c>
      <c r="J290" s="13">
        <f>TRUNC(I290*D290,1)</f>
        <v>0</v>
      </c>
      <c r="K290" s="12">
        <f t="shared" ref="K290:L292" si="59">TRUNC(E290+G290+I290,1)</f>
        <v>51810</v>
      </c>
      <c r="L290" s="13">
        <f t="shared" si="59"/>
        <v>56991</v>
      </c>
      <c r="M290" s="8" t="s">
        <v>52</v>
      </c>
      <c r="N290" s="2" t="s">
        <v>246</v>
      </c>
      <c r="O290" s="2" t="s">
        <v>1188</v>
      </c>
      <c r="P290" s="2" t="s">
        <v>61</v>
      </c>
      <c r="Q290" s="2" t="s">
        <v>61</v>
      </c>
      <c r="R290" s="2" t="s">
        <v>60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2" t="s">
        <v>52</v>
      </c>
      <c r="AW290" s="2" t="s">
        <v>1209</v>
      </c>
      <c r="AX290" s="2" t="s">
        <v>52</v>
      </c>
      <c r="AY290" s="2" t="s">
        <v>52</v>
      </c>
    </row>
    <row r="291" spans="1:51" ht="30" customHeight="1" x14ac:dyDescent="0.3">
      <c r="A291" s="8" t="s">
        <v>1190</v>
      </c>
      <c r="B291" s="8" t="s">
        <v>1173</v>
      </c>
      <c r="C291" s="8" t="s">
        <v>133</v>
      </c>
      <c r="D291" s="9">
        <v>0.02</v>
      </c>
      <c r="E291" s="12">
        <f>일위대가목록!E162</f>
        <v>0</v>
      </c>
      <c r="F291" s="13">
        <f>TRUNC(E291*D291,1)</f>
        <v>0</v>
      </c>
      <c r="G291" s="12">
        <f>일위대가목록!F162</f>
        <v>91732</v>
      </c>
      <c r="H291" s="13">
        <f>TRUNC(G291*D291,1)</f>
        <v>1834.6</v>
      </c>
      <c r="I291" s="12">
        <f>일위대가목록!G162</f>
        <v>0</v>
      </c>
      <c r="J291" s="13">
        <f>TRUNC(I291*D291,1)</f>
        <v>0</v>
      </c>
      <c r="K291" s="12">
        <f t="shared" si="59"/>
        <v>91732</v>
      </c>
      <c r="L291" s="13">
        <f t="shared" si="59"/>
        <v>1834.6</v>
      </c>
      <c r="M291" s="8" t="s">
        <v>52</v>
      </c>
      <c r="N291" s="2" t="s">
        <v>246</v>
      </c>
      <c r="O291" s="2" t="s">
        <v>1191</v>
      </c>
      <c r="P291" s="2" t="s">
        <v>60</v>
      </c>
      <c r="Q291" s="2" t="s">
        <v>61</v>
      </c>
      <c r="R291" s="2" t="s">
        <v>61</v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2" t="s">
        <v>52</v>
      </c>
      <c r="AW291" s="2" t="s">
        <v>1210</v>
      </c>
      <c r="AX291" s="2" t="s">
        <v>52</v>
      </c>
      <c r="AY291" s="2" t="s">
        <v>52</v>
      </c>
    </row>
    <row r="292" spans="1:51" ht="30" customHeight="1" x14ac:dyDescent="0.3">
      <c r="A292" s="8" t="s">
        <v>1193</v>
      </c>
      <c r="B292" s="8" t="s">
        <v>1194</v>
      </c>
      <c r="C292" s="8" t="s">
        <v>69</v>
      </c>
      <c r="D292" s="9">
        <v>1</v>
      </c>
      <c r="E292" s="12">
        <f>일위대가목록!E163</f>
        <v>0</v>
      </c>
      <c r="F292" s="13">
        <f>TRUNC(E292*D292,1)</f>
        <v>0</v>
      </c>
      <c r="G292" s="12">
        <f>일위대가목록!F163</f>
        <v>87175</v>
      </c>
      <c r="H292" s="13">
        <f>TRUNC(G292*D292,1)</f>
        <v>87175</v>
      </c>
      <c r="I292" s="12">
        <f>일위대가목록!G163</f>
        <v>871</v>
      </c>
      <c r="J292" s="13">
        <f>TRUNC(I292*D292,1)</f>
        <v>871</v>
      </c>
      <c r="K292" s="12">
        <f t="shared" si="59"/>
        <v>88046</v>
      </c>
      <c r="L292" s="13">
        <f t="shared" si="59"/>
        <v>88046</v>
      </c>
      <c r="M292" s="8" t="s">
        <v>52</v>
      </c>
      <c r="N292" s="2" t="s">
        <v>246</v>
      </c>
      <c r="O292" s="2" t="s">
        <v>1195</v>
      </c>
      <c r="P292" s="2" t="s">
        <v>60</v>
      </c>
      <c r="Q292" s="2" t="s">
        <v>61</v>
      </c>
      <c r="R292" s="2" t="s">
        <v>61</v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2" t="s">
        <v>52</v>
      </c>
      <c r="AW292" s="2" t="s">
        <v>1211</v>
      </c>
      <c r="AX292" s="2" t="s">
        <v>52</v>
      </c>
      <c r="AY292" s="2" t="s">
        <v>52</v>
      </c>
    </row>
    <row r="293" spans="1:51" ht="30" customHeight="1" x14ac:dyDescent="0.3">
      <c r="A293" s="8" t="s">
        <v>739</v>
      </c>
      <c r="B293" s="8" t="s">
        <v>52</v>
      </c>
      <c r="C293" s="8" t="s">
        <v>52</v>
      </c>
      <c r="D293" s="9"/>
      <c r="E293" s="12"/>
      <c r="F293" s="13">
        <f>TRUNC(SUMIF(N290:N292, N289, F290:F292),0)</f>
        <v>56991</v>
      </c>
      <c r="G293" s="12"/>
      <c r="H293" s="13">
        <f>TRUNC(SUMIF(N290:N292, N289, H290:H292),0)</f>
        <v>89009</v>
      </c>
      <c r="I293" s="12"/>
      <c r="J293" s="13">
        <f>TRUNC(SUMIF(N290:N292, N289, J290:J292),0)</f>
        <v>871</v>
      </c>
      <c r="K293" s="12"/>
      <c r="L293" s="13">
        <f>F293+H293+J293</f>
        <v>146871</v>
      </c>
      <c r="M293" s="8" t="s">
        <v>52</v>
      </c>
      <c r="N293" s="2" t="s">
        <v>79</v>
      </c>
      <c r="O293" s="2" t="s">
        <v>79</v>
      </c>
      <c r="P293" s="2" t="s">
        <v>52</v>
      </c>
      <c r="Q293" s="2" t="s">
        <v>52</v>
      </c>
      <c r="R293" s="2" t="s">
        <v>52</v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2" t="s">
        <v>52</v>
      </c>
      <c r="AW293" s="2" t="s">
        <v>52</v>
      </c>
      <c r="AX293" s="2" t="s">
        <v>52</v>
      </c>
      <c r="AY293" s="2" t="s">
        <v>52</v>
      </c>
    </row>
    <row r="294" spans="1:51" ht="30" customHeight="1" x14ac:dyDescent="0.3">
      <c r="A294" s="9"/>
      <c r="B294" s="9"/>
      <c r="C294" s="9"/>
      <c r="D294" s="9"/>
      <c r="E294" s="12"/>
      <c r="F294" s="13"/>
      <c r="G294" s="12"/>
      <c r="H294" s="13"/>
      <c r="I294" s="12"/>
      <c r="J294" s="13"/>
      <c r="K294" s="12"/>
      <c r="L294" s="13"/>
      <c r="M294" s="9"/>
    </row>
    <row r="295" spans="1:51" ht="30" customHeight="1" x14ac:dyDescent="0.3">
      <c r="A295" s="425" t="s">
        <v>1212</v>
      </c>
      <c r="B295" s="425"/>
      <c r="C295" s="425"/>
      <c r="D295" s="425"/>
      <c r="E295" s="426"/>
      <c r="F295" s="427"/>
      <c r="G295" s="426"/>
      <c r="H295" s="427"/>
      <c r="I295" s="426"/>
      <c r="J295" s="427"/>
      <c r="K295" s="426"/>
      <c r="L295" s="427"/>
      <c r="M295" s="425"/>
      <c r="N295" s="1" t="s">
        <v>248</v>
      </c>
    </row>
    <row r="296" spans="1:51" ht="30" customHeight="1" x14ac:dyDescent="0.3">
      <c r="A296" s="8" t="s">
        <v>1186</v>
      </c>
      <c r="B296" s="8" t="s">
        <v>1187</v>
      </c>
      <c r="C296" s="8" t="s">
        <v>69</v>
      </c>
      <c r="D296" s="9">
        <v>1.1000000000000001</v>
      </c>
      <c r="E296" s="12">
        <f>단가대비표!O74</f>
        <v>51810</v>
      </c>
      <c r="F296" s="13">
        <f>TRUNC(E296*D296,1)</f>
        <v>56991</v>
      </c>
      <c r="G296" s="12">
        <f>단가대비표!P74</f>
        <v>0</v>
      </c>
      <c r="H296" s="13">
        <f>TRUNC(G296*D296,1)</f>
        <v>0</v>
      </c>
      <c r="I296" s="12">
        <f>단가대비표!V74</f>
        <v>0</v>
      </c>
      <c r="J296" s="13">
        <f>TRUNC(I296*D296,1)</f>
        <v>0</v>
      </c>
      <c r="K296" s="12">
        <f t="shared" ref="K296:L298" si="60">TRUNC(E296+G296+I296,1)</f>
        <v>51810</v>
      </c>
      <c r="L296" s="13">
        <f t="shared" si="60"/>
        <v>56991</v>
      </c>
      <c r="M296" s="8" t="s">
        <v>52</v>
      </c>
      <c r="N296" s="2" t="s">
        <v>248</v>
      </c>
      <c r="O296" s="2" t="s">
        <v>1188</v>
      </c>
      <c r="P296" s="2" t="s">
        <v>61</v>
      </c>
      <c r="Q296" s="2" t="s">
        <v>61</v>
      </c>
      <c r="R296" s="2" t="s">
        <v>60</v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2" t="s">
        <v>52</v>
      </c>
      <c r="AW296" s="2" t="s">
        <v>1214</v>
      </c>
      <c r="AX296" s="2" t="s">
        <v>52</v>
      </c>
      <c r="AY296" s="2" t="s">
        <v>52</v>
      </c>
    </row>
    <row r="297" spans="1:51" ht="30" customHeight="1" x14ac:dyDescent="0.3">
      <c r="A297" s="8" t="s">
        <v>1190</v>
      </c>
      <c r="B297" s="8" t="s">
        <v>1173</v>
      </c>
      <c r="C297" s="8" t="s">
        <v>133</v>
      </c>
      <c r="D297" s="9">
        <v>0.04</v>
      </c>
      <c r="E297" s="12">
        <f>일위대가목록!E162</f>
        <v>0</v>
      </c>
      <c r="F297" s="13">
        <f>TRUNC(E297*D297,1)</f>
        <v>0</v>
      </c>
      <c r="G297" s="12">
        <f>일위대가목록!F162</f>
        <v>91732</v>
      </c>
      <c r="H297" s="13">
        <f>TRUNC(G297*D297,1)</f>
        <v>3669.2</v>
      </c>
      <c r="I297" s="12">
        <f>일위대가목록!G162</f>
        <v>0</v>
      </c>
      <c r="J297" s="13">
        <f>TRUNC(I297*D297,1)</f>
        <v>0</v>
      </c>
      <c r="K297" s="12">
        <f t="shared" si="60"/>
        <v>91732</v>
      </c>
      <c r="L297" s="13">
        <f t="shared" si="60"/>
        <v>3669.2</v>
      </c>
      <c r="M297" s="8" t="s">
        <v>52</v>
      </c>
      <c r="N297" s="2" t="s">
        <v>248</v>
      </c>
      <c r="O297" s="2" t="s">
        <v>1191</v>
      </c>
      <c r="P297" s="2" t="s">
        <v>60</v>
      </c>
      <c r="Q297" s="2" t="s">
        <v>61</v>
      </c>
      <c r="R297" s="2" t="s">
        <v>61</v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2" t="s">
        <v>52</v>
      </c>
      <c r="AW297" s="2" t="s">
        <v>1215</v>
      </c>
      <c r="AX297" s="2" t="s">
        <v>52</v>
      </c>
      <c r="AY297" s="2" t="s">
        <v>52</v>
      </c>
    </row>
    <row r="298" spans="1:51" ht="30" customHeight="1" x14ac:dyDescent="0.3">
      <c r="A298" s="8" t="s">
        <v>1193</v>
      </c>
      <c r="B298" s="8" t="s">
        <v>1194</v>
      </c>
      <c r="C298" s="8" t="s">
        <v>69</v>
      </c>
      <c r="D298" s="9">
        <v>1</v>
      </c>
      <c r="E298" s="12">
        <f>일위대가목록!E163</f>
        <v>0</v>
      </c>
      <c r="F298" s="13">
        <f>TRUNC(E298*D298,1)</f>
        <v>0</v>
      </c>
      <c r="G298" s="12">
        <f>일위대가목록!F163</f>
        <v>87175</v>
      </c>
      <c r="H298" s="13">
        <f>TRUNC(G298*D298,1)</f>
        <v>87175</v>
      </c>
      <c r="I298" s="12">
        <f>일위대가목록!G163</f>
        <v>871</v>
      </c>
      <c r="J298" s="13">
        <f>TRUNC(I298*D298,1)</f>
        <v>871</v>
      </c>
      <c r="K298" s="12">
        <f t="shared" si="60"/>
        <v>88046</v>
      </c>
      <c r="L298" s="13">
        <f t="shared" si="60"/>
        <v>88046</v>
      </c>
      <c r="M298" s="8" t="s">
        <v>52</v>
      </c>
      <c r="N298" s="2" t="s">
        <v>248</v>
      </c>
      <c r="O298" s="2" t="s">
        <v>1195</v>
      </c>
      <c r="P298" s="2" t="s">
        <v>60</v>
      </c>
      <c r="Q298" s="2" t="s">
        <v>61</v>
      </c>
      <c r="R298" s="2" t="s">
        <v>61</v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2" t="s">
        <v>52</v>
      </c>
      <c r="AW298" s="2" t="s">
        <v>1216</v>
      </c>
      <c r="AX298" s="2" t="s">
        <v>52</v>
      </c>
      <c r="AY298" s="2" t="s">
        <v>52</v>
      </c>
    </row>
    <row r="299" spans="1:51" ht="30" customHeight="1" x14ac:dyDescent="0.3">
      <c r="A299" s="8" t="s">
        <v>739</v>
      </c>
      <c r="B299" s="8" t="s">
        <v>52</v>
      </c>
      <c r="C299" s="8" t="s">
        <v>52</v>
      </c>
      <c r="D299" s="9"/>
      <c r="E299" s="12"/>
      <c r="F299" s="13">
        <f>TRUNC(SUMIF(N296:N298, N295, F296:F298),0)</f>
        <v>56991</v>
      </c>
      <c r="G299" s="12"/>
      <c r="H299" s="13">
        <f>TRUNC(SUMIF(N296:N298, N295, H296:H298),0)</f>
        <v>90844</v>
      </c>
      <c r="I299" s="12"/>
      <c r="J299" s="13">
        <f>TRUNC(SUMIF(N296:N298, N295, J296:J298),0)</f>
        <v>871</v>
      </c>
      <c r="K299" s="12"/>
      <c r="L299" s="13">
        <f>F299+H299+J299</f>
        <v>148706</v>
      </c>
      <c r="M299" s="8" t="s">
        <v>52</v>
      </c>
      <c r="N299" s="2" t="s">
        <v>79</v>
      </c>
      <c r="O299" s="2" t="s">
        <v>79</v>
      </c>
      <c r="P299" s="2" t="s">
        <v>52</v>
      </c>
      <c r="Q299" s="2" t="s">
        <v>52</v>
      </c>
      <c r="R299" s="2" t="s">
        <v>52</v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2" t="s">
        <v>52</v>
      </c>
      <c r="AW299" s="2" t="s">
        <v>52</v>
      </c>
      <c r="AX299" s="2" t="s">
        <v>52</v>
      </c>
      <c r="AY299" s="2" t="s">
        <v>52</v>
      </c>
    </row>
    <row r="300" spans="1:51" ht="30" customHeight="1" x14ac:dyDescent="0.3">
      <c r="A300" s="9"/>
      <c r="B300" s="9"/>
      <c r="C300" s="9"/>
      <c r="D300" s="9"/>
      <c r="E300" s="12"/>
      <c r="F300" s="13"/>
      <c r="G300" s="12"/>
      <c r="H300" s="13"/>
      <c r="I300" s="12"/>
      <c r="J300" s="13"/>
      <c r="K300" s="12"/>
      <c r="L300" s="13"/>
      <c r="M300" s="9"/>
    </row>
    <row r="301" spans="1:51" ht="30" customHeight="1" x14ac:dyDescent="0.3">
      <c r="A301" s="425" t="s">
        <v>1217</v>
      </c>
      <c r="B301" s="425"/>
      <c r="C301" s="425"/>
      <c r="D301" s="425"/>
      <c r="E301" s="426"/>
      <c r="F301" s="427"/>
      <c r="G301" s="426"/>
      <c r="H301" s="427"/>
      <c r="I301" s="426"/>
      <c r="J301" s="427"/>
      <c r="K301" s="426"/>
      <c r="L301" s="427"/>
      <c r="M301" s="425"/>
      <c r="N301" s="1" t="s">
        <v>252</v>
      </c>
    </row>
    <row r="302" spans="1:51" ht="30" customHeight="1" x14ac:dyDescent="0.3">
      <c r="A302" s="8" t="s">
        <v>1186</v>
      </c>
      <c r="B302" s="8" t="s">
        <v>1219</v>
      </c>
      <c r="C302" s="8" t="s">
        <v>69</v>
      </c>
      <c r="D302" s="9">
        <v>1.1000000000000001</v>
      </c>
      <c r="E302" s="12">
        <f>단가대비표!O75</f>
        <v>47850</v>
      </c>
      <c r="F302" s="13">
        <f>TRUNC(E302*D302,1)</f>
        <v>52635</v>
      </c>
      <c r="G302" s="12">
        <f>단가대비표!P75</f>
        <v>0</v>
      </c>
      <c r="H302" s="13">
        <f>TRUNC(G302*D302,1)</f>
        <v>0</v>
      </c>
      <c r="I302" s="12">
        <f>단가대비표!V75</f>
        <v>0</v>
      </c>
      <c r="J302" s="13">
        <f>TRUNC(I302*D302,1)</f>
        <v>0</v>
      </c>
      <c r="K302" s="12">
        <f t="shared" ref="K302:L304" si="61">TRUNC(E302+G302+I302,1)</f>
        <v>47850</v>
      </c>
      <c r="L302" s="13">
        <f t="shared" si="61"/>
        <v>52635</v>
      </c>
      <c r="M302" s="8" t="s">
        <v>52</v>
      </c>
      <c r="N302" s="2" t="s">
        <v>252</v>
      </c>
      <c r="O302" s="2" t="s">
        <v>1220</v>
      </c>
      <c r="P302" s="2" t="s">
        <v>61</v>
      </c>
      <c r="Q302" s="2" t="s">
        <v>61</v>
      </c>
      <c r="R302" s="2" t="s">
        <v>60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2" t="s">
        <v>52</v>
      </c>
      <c r="AW302" s="2" t="s">
        <v>1221</v>
      </c>
      <c r="AX302" s="2" t="s">
        <v>52</v>
      </c>
      <c r="AY302" s="2" t="s">
        <v>52</v>
      </c>
    </row>
    <row r="303" spans="1:51" ht="30" customHeight="1" x14ac:dyDescent="0.3">
      <c r="A303" s="8" t="s">
        <v>1190</v>
      </c>
      <c r="B303" s="8" t="s">
        <v>1173</v>
      </c>
      <c r="C303" s="8" t="s">
        <v>133</v>
      </c>
      <c r="D303" s="9">
        <v>0.03</v>
      </c>
      <c r="E303" s="12">
        <f>일위대가목록!E162</f>
        <v>0</v>
      </c>
      <c r="F303" s="13">
        <f>TRUNC(E303*D303,1)</f>
        <v>0</v>
      </c>
      <c r="G303" s="12">
        <f>일위대가목록!F162</f>
        <v>91732</v>
      </c>
      <c r="H303" s="13">
        <f>TRUNC(G303*D303,1)</f>
        <v>2751.9</v>
      </c>
      <c r="I303" s="12">
        <f>일위대가목록!G162</f>
        <v>0</v>
      </c>
      <c r="J303" s="13">
        <f>TRUNC(I303*D303,1)</f>
        <v>0</v>
      </c>
      <c r="K303" s="12">
        <f t="shared" si="61"/>
        <v>91732</v>
      </c>
      <c r="L303" s="13">
        <f t="shared" si="61"/>
        <v>2751.9</v>
      </c>
      <c r="M303" s="8" t="s">
        <v>52</v>
      </c>
      <c r="N303" s="2" t="s">
        <v>252</v>
      </c>
      <c r="O303" s="2" t="s">
        <v>1191</v>
      </c>
      <c r="P303" s="2" t="s">
        <v>60</v>
      </c>
      <c r="Q303" s="2" t="s">
        <v>61</v>
      </c>
      <c r="R303" s="2" t="s">
        <v>61</v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2" t="s">
        <v>52</v>
      </c>
      <c r="AW303" s="2" t="s">
        <v>1222</v>
      </c>
      <c r="AX303" s="2" t="s">
        <v>52</v>
      </c>
      <c r="AY303" s="2" t="s">
        <v>52</v>
      </c>
    </row>
    <row r="304" spans="1:51" ht="30" customHeight="1" x14ac:dyDescent="0.3">
      <c r="A304" s="8" t="s">
        <v>1193</v>
      </c>
      <c r="B304" s="8" t="s">
        <v>1194</v>
      </c>
      <c r="C304" s="8" t="s">
        <v>69</v>
      </c>
      <c r="D304" s="9">
        <v>1</v>
      </c>
      <c r="E304" s="12">
        <f>일위대가목록!E163</f>
        <v>0</v>
      </c>
      <c r="F304" s="13">
        <f>TRUNC(E304*D304,1)</f>
        <v>0</v>
      </c>
      <c r="G304" s="12">
        <f>일위대가목록!F163</f>
        <v>87175</v>
      </c>
      <c r="H304" s="13">
        <f>TRUNC(G304*D304,1)</f>
        <v>87175</v>
      </c>
      <c r="I304" s="12">
        <f>일위대가목록!G163</f>
        <v>871</v>
      </c>
      <c r="J304" s="13">
        <f>TRUNC(I304*D304,1)</f>
        <v>871</v>
      </c>
      <c r="K304" s="12">
        <f t="shared" si="61"/>
        <v>88046</v>
      </c>
      <c r="L304" s="13">
        <f t="shared" si="61"/>
        <v>88046</v>
      </c>
      <c r="M304" s="8" t="s">
        <v>52</v>
      </c>
      <c r="N304" s="2" t="s">
        <v>252</v>
      </c>
      <c r="O304" s="2" t="s">
        <v>1195</v>
      </c>
      <c r="P304" s="2" t="s">
        <v>60</v>
      </c>
      <c r="Q304" s="2" t="s">
        <v>61</v>
      </c>
      <c r="R304" s="2" t="s">
        <v>61</v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2" t="s">
        <v>52</v>
      </c>
      <c r="AW304" s="2" t="s">
        <v>1223</v>
      </c>
      <c r="AX304" s="2" t="s">
        <v>52</v>
      </c>
      <c r="AY304" s="2" t="s">
        <v>52</v>
      </c>
    </row>
    <row r="305" spans="1:51" ht="30" customHeight="1" x14ac:dyDescent="0.3">
      <c r="A305" s="8" t="s">
        <v>739</v>
      </c>
      <c r="B305" s="8" t="s">
        <v>52</v>
      </c>
      <c r="C305" s="8" t="s">
        <v>52</v>
      </c>
      <c r="D305" s="9"/>
      <c r="E305" s="12"/>
      <c r="F305" s="13">
        <f>TRUNC(SUMIF(N302:N304, N301, F302:F304),0)</f>
        <v>52635</v>
      </c>
      <c r="G305" s="12"/>
      <c r="H305" s="13">
        <f>TRUNC(SUMIF(N302:N304, N301, H302:H304),0)</f>
        <v>89926</v>
      </c>
      <c r="I305" s="12"/>
      <c r="J305" s="13">
        <f>TRUNC(SUMIF(N302:N304, N301, J302:J304),0)</f>
        <v>871</v>
      </c>
      <c r="K305" s="12"/>
      <c r="L305" s="13">
        <f>F305+H305+J305</f>
        <v>143432</v>
      </c>
      <c r="M305" s="8" t="s">
        <v>52</v>
      </c>
      <c r="N305" s="2" t="s">
        <v>79</v>
      </c>
      <c r="O305" s="2" t="s">
        <v>79</v>
      </c>
      <c r="P305" s="2" t="s">
        <v>52</v>
      </c>
      <c r="Q305" s="2" t="s">
        <v>52</v>
      </c>
      <c r="R305" s="2" t="s">
        <v>52</v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2" t="s">
        <v>52</v>
      </c>
      <c r="AW305" s="2" t="s">
        <v>52</v>
      </c>
      <c r="AX305" s="2" t="s">
        <v>52</v>
      </c>
      <c r="AY305" s="2" t="s">
        <v>52</v>
      </c>
    </row>
    <row r="306" spans="1:51" ht="30" customHeight="1" x14ac:dyDescent="0.3">
      <c r="A306" s="9"/>
      <c r="B306" s="9"/>
      <c r="C306" s="9"/>
      <c r="D306" s="9"/>
      <c r="E306" s="12"/>
      <c r="F306" s="13"/>
      <c r="G306" s="12"/>
      <c r="H306" s="13"/>
      <c r="I306" s="12"/>
      <c r="J306" s="13"/>
      <c r="K306" s="12"/>
      <c r="L306" s="13"/>
      <c r="M306" s="9"/>
    </row>
    <row r="307" spans="1:51" ht="30" customHeight="1" x14ac:dyDescent="0.3">
      <c r="A307" s="425" t="s">
        <v>1224</v>
      </c>
      <c r="B307" s="425"/>
      <c r="C307" s="425"/>
      <c r="D307" s="425"/>
      <c r="E307" s="426"/>
      <c r="F307" s="427"/>
      <c r="G307" s="426"/>
      <c r="H307" s="427"/>
      <c r="I307" s="426"/>
      <c r="J307" s="427"/>
      <c r="K307" s="426"/>
      <c r="L307" s="427"/>
      <c r="M307" s="425"/>
      <c r="N307" s="1" t="s">
        <v>255</v>
      </c>
    </row>
    <row r="308" spans="1:51" ht="30" customHeight="1" x14ac:dyDescent="0.3">
      <c r="A308" s="8" t="s">
        <v>1186</v>
      </c>
      <c r="B308" s="8" t="s">
        <v>1187</v>
      </c>
      <c r="C308" s="8" t="s">
        <v>69</v>
      </c>
      <c r="D308" s="9">
        <v>1.1000000000000001</v>
      </c>
      <c r="E308" s="12">
        <f>단가대비표!O74</f>
        <v>51810</v>
      </c>
      <c r="F308" s="13">
        <f>TRUNC(E308*D308,1)</f>
        <v>56991</v>
      </c>
      <c r="G308" s="12">
        <f>단가대비표!P74</f>
        <v>0</v>
      </c>
      <c r="H308" s="13">
        <f>TRUNC(G308*D308,1)</f>
        <v>0</v>
      </c>
      <c r="I308" s="12">
        <f>단가대비표!V74</f>
        <v>0</v>
      </c>
      <c r="J308" s="13">
        <f>TRUNC(I308*D308,1)</f>
        <v>0</v>
      </c>
      <c r="K308" s="12">
        <f t="shared" ref="K308:L310" si="62">TRUNC(E308+G308+I308,1)</f>
        <v>51810</v>
      </c>
      <c r="L308" s="13">
        <f t="shared" si="62"/>
        <v>56991</v>
      </c>
      <c r="M308" s="8" t="s">
        <v>52</v>
      </c>
      <c r="N308" s="2" t="s">
        <v>255</v>
      </c>
      <c r="O308" s="2" t="s">
        <v>1188</v>
      </c>
      <c r="P308" s="2" t="s">
        <v>61</v>
      </c>
      <c r="Q308" s="2" t="s">
        <v>61</v>
      </c>
      <c r="R308" s="2" t="s">
        <v>60</v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2" t="s">
        <v>52</v>
      </c>
      <c r="AW308" s="2" t="s">
        <v>1226</v>
      </c>
      <c r="AX308" s="2" t="s">
        <v>52</v>
      </c>
      <c r="AY308" s="2" t="s">
        <v>52</v>
      </c>
    </row>
    <row r="309" spans="1:51" ht="30" customHeight="1" x14ac:dyDescent="0.3">
      <c r="A309" s="8" t="s">
        <v>1190</v>
      </c>
      <c r="B309" s="8" t="s">
        <v>1173</v>
      </c>
      <c r="C309" s="8" t="s">
        <v>133</v>
      </c>
      <c r="D309" s="9">
        <v>0.02</v>
      </c>
      <c r="E309" s="12">
        <f>일위대가목록!E162</f>
        <v>0</v>
      </c>
      <c r="F309" s="13">
        <f>TRUNC(E309*D309,1)</f>
        <v>0</v>
      </c>
      <c r="G309" s="12">
        <f>일위대가목록!F162</f>
        <v>91732</v>
      </c>
      <c r="H309" s="13">
        <f>TRUNC(G309*D309,1)</f>
        <v>1834.6</v>
      </c>
      <c r="I309" s="12">
        <f>일위대가목록!G162</f>
        <v>0</v>
      </c>
      <c r="J309" s="13">
        <f>TRUNC(I309*D309,1)</f>
        <v>0</v>
      </c>
      <c r="K309" s="12">
        <f t="shared" si="62"/>
        <v>91732</v>
      </c>
      <c r="L309" s="13">
        <f t="shared" si="62"/>
        <v>1834.6</v>
      </c>
      <c r="M309" s="8" t="s">
        <v>52</v>
      </c>
      <c r="N309" s="2" t="s">
        <v>255</v>
      </c>
      <c r="O309" s="2" t="s">
        <v>1191</v>
      </c>
      <c r="P309" s="2" t="s">
        <v>60</v>
      </c>
      <c r="Q309" s="2" t="s">
        <v>61</v>
      </c>
      <c r="R309" s="2" t="s">
        <v>61</v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2" t="s">
        <v>52</v>
      </c>
      <c r="AW309" s="2" t="s">
        <v>1227</v>
      </c>
      <c r="AX309" s="2" t="s">
        <v>52</v>
      </c>
      <c r="AY309" s="2" t="s">
        <v>52</v>
      </c>
    </row>
    <row r="310" spans="1:51" ht="30" customHeight="1" x14ac:dyDescent="0.3">
      <c r="A310" s="8" t="s">
        <v>1193</v>
      </c>
      <c r="B310" s="8" t="s">
        <v>1194</v>
      </c>
      <c r="C310" s="8" t="s">
        <v>69</v>
      </c>
      <c r="D310" s="9">
        <v>1</v>
      </c>
      <c r="E310" s="12">
        <f>일위대가목록!E163</f>
        <v>0</v>
      </c>
      <c r="F310" s="13">
        <f>TRUNC(E310*D310,1)</f>
        <v>0</v>
      </c>
      <c r="G310" s="12">
        <f>일위대가목록!F163</f>
        <v>87175</v>
      </c>
      <c r="H310" s="13">
        <f>TRUNC(G310*D310,1)</f>
        <v>87175</v>
      </c>
      <c r="I310" s="12">
        <f>일위대가목록!G163</f>
        <v>871</v>
      </c>
      <c r="J310" s="13">
        <f>TRUNC(I310*D310,1)</f>
        <v>871</v>
      </c>
      <c r="K310" s="12">
        <f t="shared" si="62"/>
        <v>88046</v>
      </c>
      <c r="L310" s="13">
        <f t="shared" si="62"/>
        <v>88046</v>
      </c>
      <c r="M310" s="8" t="s">
        <v>52</v>
      </c>
      <c r="N310" s="2" t="s">
        <v>255</v>
      </c>
      <c r="O310" s="2" t="s">
        <v>1195</v>
      </c>
      <c r="P310" s="2" t="s">
        <v>60</v>
      </c>
      <c r="Q310" s="2" t="s">
        <v>61</v>
      </c>
      <c r="R310" s="2" t="s">
        <v>61</v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2" t="s">
        <v>52</v>
      </c>
      <c r="AW310" s="2" t="s">
        <v>1228</v>
      </c>
      <c r="AX310" s="2" t="s">
        <v>52</v>
      </c>
      <c r="AY310" s="2" t="s">
        <v>52</v>
      </c>
    </row>
    <row r="311" spans="1:51" ht="30" customHeight="1" x14ac:dyDescent="0.3">
      <c r="A311" s="8" t="s">
        <v>739</v>
      </c>
      <c r="B311" s="8" t="s">
        <v>52</v>
      </c>
      <c r="C311" s="8" t="s">
        <v>52</v>
      </c>
      <c r="D311" s="9"/>
      <c r="E311" s="12"/>
      <c r="F311" s="13">
        <f>TRUNC(SUMIF(N308:N310, N307, F308:F310),0)</f>
        <v>56991</v>
      </c>
      <c r="G311" s="12"/>
      <c r="H311" s="13">
        <f>TRUNC(SUMIF(N308:N310, N307, H308:H310),0)</f>
        <v>89009</v>
      </c>
      <c r="I311" s="12"/>
      <c r="J311" s="13">
        <f>TRUNC(SUMIF(N308:N310, N307, J308:J310),0)</f>
        <v>871</v>
      </c>
      <c r="K311" s="12"/>
      <c r="L311" s="13">
        <f>F311+H311+J311</f>
        <v>146871</v>
      </c>
      <c r="M311" s="8" t="s">
        <v>52</v>
      </c>
      <c r="N311" s="2" t="s">
        <v>79</v>
      </c>
      <c r="O311" s="2" t="s">
        <v>79</v>
      </c>
      <c r="P311" s="2" t="s">
        <v>52</v>
      </c>
      <c r="Q311" s="2" t="s">
        <v>52</v>
      </c>
      <c r="R311" s="2" t="s">
        <v>52</v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2" t="s">
        <v>52</v>
      </c>
      <c r="AW311" s="2" t="s">
        <v>52</v>
      </c>
      <c r="AX311" s="2" t="s">
        <v>52</v>
      </c>
      <c r="AY311" s="2" t="s">
        <v>52</v>
      </c>
    </row>
    <row r="312" spans="1:51" ht="30" customHeight="1" x14ac:dyDescent="0.3">
      <c r="A312" s="9"/>
      <c r="B312" s="9"/>
      <c r="C312" s="9"/>
      <c r="D312" s="9"/>
      <c r="E312" s="12"/>
      <c r="F312" s="13"/>
      <c r="G312" s="12"/>
      <c r="H312" s="13"/>
      <c r="I312" s="12"/>
      <c r="J312" s="13"/>
      <c r="K312" s="12"/>
      <c r="L312" s="13"/>
      <c r="M312" s="9"/>
    </row>
    <row r="313" spans="1:51" ht="30" customHeight="1" x14ac:dyDescent="0.3">
      <c r="A313" s="425" t="s">
        <v>1229</v>
      </c>
      <c r="B313" s="425"/>
      <c r="C313" s="425"/>
      <c r="D313" s="425"/>
      <c r="E313" s="426"/>
      <c r="F313" s="427"/>
      <c r="G313" s="426"/>
      <c r="H313" s="427"/>
      <c r="I313" s="426"/>
      <c r="J313" s="427"/>
      <c r="K313" s="426"/>
      <c r="L313" s="427"/>
      <c r="M313" s="425"/>
      <c r="N313" s="1" t="s">
        <v>257</v>
      </c>
    </row>
    <row r="314" spans="1:51" ht="30" customHeight="1" x14ac:dyDescent="0.3">
      <c r="A314" s="8" t="s">
        <v>1186</v>
      </c>
      <c r="B314" s="8" t="s">
        <v>1187</v>
      </c>
      <c r="C314" s="8" t="s">
        <v>69</v>
      </c>
      <c r="D314" s="9">
        <v>1.1000000000000001</v>
      </c>
      <c r="E314" s="12">
        <f>단가대비표!O74</f>
        <v>51810</v>
      </c>
      <c r="F314" s="13">
        <f>TRUNC(E314*D314,1)</f>
        <v>56991</v>
      </c>
      <c r="G314" s="12">
        <f>단가대비표!P74</f>
        <v>0</v>
      </c>
      <c r="H314" s="13">
        <f>TRUNC(G314*D314,1)</f>
        <v>0</v>
      </c>
      <c r="I314" s="12">
        <f>단가대비표!V74</f>
        <v>0</v>
      </c>
      <c r="J314" s="13">
        <f>TRUNC(I314*D314,1)</f>
        <v>0</v>
      </c>
      <c r="K314" s="12">
        <f t="shared" ref="K314:L316" si="63">TRUNC(E314+G314+I314,1)</f>
        <v>51810</v>
      </c>
      <c r="L314" s="13">
        <f t="shared" si="63"/>
        <v>56991</v>
      </c>
      <c r="M314" s="8" t="s">
        <v>52</v>
      </c>
      <c r="N314" s="2" t="s">
        <v>257</v>
      </c>
      <c r="O314" s="2" t="s">
        <v>1188</v>
      </c>
      <c r="P314" s="2" t="s">
        <v>61</v>
      </c>
      <c r="Q314" s="2" t="s">
        <v>61</v>
      </c>
      <c r="R314" s="2" t="s">
        <v>60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2" t="s">
        <v>52</v>
      </c>
      <c r="AW314" s="2" t="s">
        <v>1231</v>
      </c>
      <c r="AX314" s="2" t="s">
        <v>52</v>
      </c>
      <c r="AY314" s="2" t="s">
        <v>52</v>
      </c>
    </row>
    <row r="315" spans="1:51" ht="30" customHeight="1" x14ac:dyDescent="0.3">
      <c r="A315" s="8" t="s">
        <v>1190</v>
      </c>
      <c r="B315" s="8" t="s">
        <v>1173</v>
      </c>
      <c r="C315" s="8" t="s">
        <v>133</v>
      </c>
      <c r="D315" s="9">
        <v>0.04</v>
      </c>
      <c r="E315" s="12">
        <f>일위대가목록!E162</f>
        <v>0</v>
      </c>
      <c r="F315" s="13">
        <f>TRUNC(E315*D315,1)</f>
        <v>0</v>
      </c>
      <c r="G315" s="12">
        <f>일위대가목록!F162</f>
        <v>91732</v>
      </c>
      <c r="H315" s="13">
        <f>TRUNC(G315*D315,1)</f>
        <v>3669.2</v>
      </c>
      <c r="I315" s="12">
        <f>일위대가목록!G162</f>
        <v>0</v>
      </c>
      <c r="J315" s="13">
        <f>TRUNC(I315*D315,1)</f>
        <v>0</v>
      </c>
      <c r="K315" s="12">
        <f t="shared" si="63"/>
        <v>91732</v>
      </c>
      <c r="L315" s="13">
        <f t="shared" si="63"/>
        <v>3669.2</v>
      </c>
      <c r="M315" s="8" t="s">
        <v>52</v>
      </c>
      <c r="N315" s="2" t="s">
        <v>257</v>
      </c>
      <c r="O315" s="2" t="s">
        <v>1191</v>
      </c>
      <c r="P315" s="2" t="s">
        <v>60</v>
      </c>
      <c r="Q315" s="2" t="s">
        <v>61</v>
      </c>
      <c r="R315" s="2" t="s">
        <v>61</v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2" t="s">
        <v>52</v>
      </c>
      <c r="AW315" s="2" t="s">
        <v>1232</v>
      </c>
      <c r="AX315" s="2" t="s">
        <v>52</v>
      </c>
      <c r="AY315" s="2" t="s">
        <v>52</v>
      </c>
    </row>
    <row r="316" spans="1:51" ht="30" customHeight="1" x14ac:dyDescent="0.3">
      <c r="A316" s="8" t="s">
        <v>1193</v>
      </c>
      <c r="B316" s="8" t="s">
        <v>1194</v>
      </c>
      <c r="C316" s="8" t="s">
        <v>69</v>
      </c>
      <c r="D316" s="9">
        <v>1</v>
      </c>
      <c r="E316" s="12">
        <f>일위대가목록!E163</f>
        <v>0</v>
      </c>
      <c r="F316" s="13">
        <f>TRUNC(E316*D316,1)</f>
        <v>0</v>
      </c>
      <c r="G316" s="12">
        <f>일위대가목록!F163</f>
        <v>87175</v>
      </c>
      <c r="H316" s="13">
        <f>TRUNC(G316*D316,1)</f>
        <v>87175</v>
      </c>
      <c r="I316" s="12">
        <f>일위대가목록!G163</f>
        <v>871</v>
      </c>
      <c r="J316" s="13">
        <f>TRUNC(I316*D316,1)</f>
        <v>871</v>
      </c>
      <c r="K316" s="12">
        <f t="shared" si="63"/>
        <v>88046</v>
      </c>
      <c r="L316" s="13">
        <f t="shared" si="63"/>
        <v>88046</v>
      </c>
      <c r="M316" s="8" t="s">
        <v>52</v>
      </c>
      <c r="N316" s="2" t="s">
        <v>257</v>
      </c>
      <c r="O316" s="2" t="s">
        <v>1195</v>
      </c>
      <c r="P316" s="2" t="s">
        <v>60</v>
      </c>
      <c r="Q316" s="2" t="s">
        <v>61</v>
      </c>
      <c r="R316" s="2" t="s">
        <v>61</v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2" t="s">
        <v>52</v>
      </c>
      <c r="AW316" s="2" t="s">
        <v>1233</v>
      </c>
      <c r="AX316" s="2" t="s">
        <v>52</v>
      </c>
      <c r="AY316" s="2" t="s">
        <v>52</v>
      </c>
    </row>
    <row r="317" spans="1:51" ht="30" customHeight="1" x14ac:dyDescent="0.3">
      <c r="A317" s="8" t="s">
        <v>739</v>
      </c>
      <c r="B317" s="8" t="s">
        <v>52</v>
      </c>
      <c r="C317" s="8" t="s">
        <v>52</v>
      </c>
      <c r="D317" s="9"/>
      <c r="E317" s="12"/>
      <c r="F317" s="13">
        <f>TRUNC(SUMIF(N314:N316, N313, F314:F316),0)</f>
        <v>56991</v>
      </c>
      <c r="G317" s="12"/>
      <c r="H317" s="13">
        <f>TRUNC(SUMIF(N314:N316, N313, H314:H316),0)</f>
        <v>90844</v>
      </c>
      <c r="I317" s="12"/>
      <c r="J317" s="13">
        <f>TRUNC(SUMIF(N314:N316, N313, J314:J316),0)</f>
        <v>871</v>
      </c>
      <c r="K317" s="12"/>
      <c r="L317" s="13">
        <f>F317+H317+J317</f>
        <v>148706</v>
      </c>
      <c r="M317" s="8" t="s">
        <v>52</v>
      </c>
      <c r="N317" s="2" t="s">
        <v>79</v>
      </c>
      <c r="O317" s="2" t="s">
        <v>79</v>
      </c>
      <c r="P317" s="2" t="s">
        <v>52</v>
      </c>
      <c r="Q317" s="2" t="s">
        <v>52</v>
      </c>
      <c r="R317" s="2" t="s">
        <v>52</v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2" t="s">
        <v>52</v>
      </c>
      <c r="AW317" s="2" t="s">
        <v>52</v>
      </c>
      <c r="AX317" s="2" t="s">
        <v>52</v>
      </c>
      <c r="AY317" s="2" t="s">
        <v>52</v>
      </c>
    </row>
    <row r="318" spans="1:51" ht="30" customHeight="1" x14ac:dyDescent="0.3">
      <c r="A318" s="9"/>
      <c r="B318" s="9"/>
      <c r="C318" s="9"/>
      <c r="D318" s="9"/>
      <c r="E318" s="12"/>
      <c r="F318" s="13"/>
      <c r="G318" s="12"/>
      <c r="H318" s="13"/>
      <c r="I318" s="12"/>
      <c r="J318" s="13"/>
      <c r="K318" s="12"/>
      <c r="L318" s="13"/>
      <c r="M318" s="9"/>
    </row>
    <row r="319" spans="1:51" ht="30" customHeight="1" x14ac:dyDescent="0.3">
      <c r="A319" s="425" t="s">
        <v>1234</v>
      </c>
      <c r="B319" s="425"/>
      <c r="C319" s="425"/>
      <c r="D319" s="425"/>
      <c r="E319" s="426"/>
      <c r="F319" s="427"/>
      <c r="G319" s="426"/>
      <c r="H319" s="427"/>
      <c r="I319" s="426"/>
      <c r="J319" s="427"/>
      <c r="K319" s="426"/>
      <c r="L319" s="427"/>
      <c r="M319" s="425"/>
      <c r="N319" s="1" t="s">
        <v>260</v>
      </c>
    </row>
    <row r="320" spans="1:51" ht="30" customHeight="1" x14ac:dyDescent="0.3">
      <c r="A320" s="8" t="s">
        <v>1186</v>
      </c>
      <c r="B320" s="8" t="s">
        <v>1187</v>
      </c>
      <c r="C320" s="8" t="s">
        <v>69</v>
      </c>
      <c r="D320" s="9">
        <v>1.1000000000000001</v>
      </c>
      <c r="E320" s="12">
        <f>단가대비표!O74</f>
        <v>51810</v>
      </c>
      <c r="F320" s="13">
        <f>TRUNC(E320*D320,1)</f>
        <v>56991</v>
      </c>
      <c r="G320" s="12">
        <f>단가대비표!P74</f>
        <v>0</v>
      </c>
      <c r="H320" s="13">
        <f>TRUNC(G320*D320,1)</f>
        <v>0</v>
      </c>
      <c r="I320" s="12">
        <f>단가대비표!V74</f>
        <v>0</v>
      </c>
      <c r="J320" s="13">
        <f>TRUNC(I320*D320,1)</f>
        <v>0</v>
      </c>
      <c r="K320" s="12">
        <f t="shared" ref="K320:L322" si="64">TRUNC(E320+G320+I320,1)</f>
        <v>51810</v>
      </c>
      <c r="L320" s="13">
        <f t="shared" si="64"/>
        <v>56991</v>
      </c>
      <c r="M320" s="8" t="s">
        <v>52</v>
      </c>
      <c r="N320" s="2" t="s">
        <v>260</v>
      </c>
      <c r="O320" s="2" t="s">
        <v>1188</v>
      </c>
      <c r="P320" s="2" t="s">
        <v>61</v>
      </c>
      <c r="Q320" s="2" t="s">
        <v>61</v>
      </c>
      <c r="R320" s="2" t="s">
        <v>60</v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2" t="s">
        <v>52</v>
      </c>
      <c r="AW320" s="2" t="s">
        <v>1236</v>
      </c>
      <c r="AX320" s="2" t="s">
        <v>52</v>
      </c>
      <c r="AY320" s="2" t="s">
        <v>52</v>
      </c>
    </row>
    <row r="321" spans="1:51" ht="30" customHeight="1" x14ac:dyDescent="0.3">
      <c r="A321" s="8" t="s">
        <v>1237</v>
      </c>
      <c r="B321" s="8" t="s">
        <v>1173</v>
      </c>
      <c r="C321" s="8" t="s">
        <v>133</v>
      </c>
      <c r="D321" s="9">
        <v>0.02</v>
      </c>
      <c r="E321" s="12">
        <f>일위대가목록!E164</f>
        <v>0</v>
      </c>
      <c r="F321" s="13">
        <f>TRUNC(E321*D321,1)</f>
        <v>0</v>
      </c>
      <c r="G321" s="12">
        <f>일위대가목록!F164</f>
        <v>91732</v>
      </c>
      <c r="H321" s="13">
        <f>TRUNC(G321*D321,1)</f>
        <v>1834.6</v>
      </c>
      <c r="I321" s="12">
        <f>일위대가목록!G164</f>
        <v>0</v>
      </c>
      <c r="J321" s="13">
        <f>TRUNC(I321*D321,1)</f>
        <v>0</v>
      </c>
      <c r="K321" s="12">
        <f t="shared" si="64"/>
        <v>91732</v>
      </c>
      <c r="L321" s="13">
        <f t="shared" si="64"/>
        <v>1834.6</v>
      </c>
      <c r="M321" s="8" t="s">
        <v>52</v>
      </c>
      <c r="N321" s="2" t="s">
        <v>260</v>
      </c>
      <c r="O321" s="2" t="s">
        <v>1238</v>
      </c>
      <c r="P321" s="2" t="s">
        <v>60</v>
      </c>
      <c r="Q321" s="2" t="s">
        <v>61</v>
      </c>
      <c r="R321" s="2" t="s">
        <v>61</v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2" t="s">
        <v>52</v>
      </c>
      <c r="AW321" s="2" t="s">
        <v>1239</v>
      </c>
      <c r="AX321" s="2" t="s">
        <v>52</v>
      </c>
      <c r="AY321" s="2" t="s">
        <v>52</v>
      </c>
    </row>
    <row r="322" spans="1:51" ht="30" customHeight="1" x14ac:dyDescent="0.3">
      <c r="A322" s="8" t="s">
        <v>1193</v>
      </c>
      <c r="B322" s="8" t="s">
        <v>1240</v>
      </c>
      <c r="C322" s="8" t="s">
        <v>69</v>
      </c>
      <c r="D322" s="9">
        <v>1</v>
      </c>
      <c r="E322" s="12">
        <f>일위대가목록!E165</f>
        <v>0</v>
      </c>
      <c r="F322" s="13">
        <f>TRUNC(E322*D322,1)</f>
        <v>0</v>
      </c>
      <c r="G322" s="12">
        <f>일위대가목록!F165</f>
        <v>98692</v>
      </c>
      <c r="H322" s="13">
        <f>TRUNC(G322*D322,1)</f>
        <v>98692</v>
      </c>
      <c r="I322" s="12">
        <f>일위대가목록!G165</f>
        <v>986</v>
      </c>
      <c r="J322" s="13">
        <f>TRUNC(I322*D322,1)</f>
        <v>986</v>
      </c>
      <c r="K322" s="12">
        <f t="shared" si="64"/>
        <v>99678</v>
      </c>
      <c r="L322" s="13">
        <f t="shared" si="64"/>
        <v>99678</v>
      </c>
      <c r="M322" s="8" t="s">
        <v>52</v>
      </c>
      <c r="N322" s="2" t="s">
        <v>260</v>
      </c>
      <c r="O322" s="2" t="s">
        <v>1241</v>
      </c>
      <c r="P322" s="2" t="s">
        <v>60</v>
      </c>
      <c r="Q322" s="2" t="s">
        <v>61</v>
      </c>
      <c r="R322" s="2" t="s">
        <v>61</v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2" t="s">
        <v>52</v>
      </c>
      <c r="AW322" s="2" t="s">
        <v>1242</v>
      </c>
      <c r="AX322" s="2" t="s">
        <v>52</v>
      </c>
      <c r="AY322" s="2" t="s">
        <v>52</v>
      </c>
    </row>
    <row r="323" spans="1:51" ht="30" customHeight="1" x14ac:dyDescent="0.3">
      <c r="A323" s="8" t="s">
        <v>739</v>
      </c>
      <c r="B323" s="8" t="s">
        <v>52</v>
      </c>
      <c r="C323" s="8" t="s">
        <v>52</v>
      </c>
      <c r="D323" s="9"/>
      <c r="E323" s="12"/>
      <c r="F323" s="13">
        <f>TRUNC(SUMIF(N320:N322, N319, F320:F322),0)</f>
        <v>56991</v>
      </c>
      <c r="G323" s="12"/>
      <c r="H323" s="13">
        <f>TRUNC(SUMIF(N320:N322, N319, H320:H322),0)</f>
        <v>100526</v>
      </c>
      <c r="I323" s="12"/>
      <c r="J323" s="13">
        <f>TRUNC(SUMIF(N320:N322, N319, J320:J322),0)</f>
        <v>986</v>
      </c>
      <c r="K323" s="12"/>
      <c r="L323" s="13">
        <f>F323+H323+J323</f>
        <v>158503</v>
      </c>
      <c r="M323" s="8" t="s">
        <v>52</v>
      </c>
      <c r="N323" s="2" t="s">
        <v>79</v>
      </c>
      <c r="O323" s="2" t="s">
        <v>79</v>
      </c>
      <c r="P323" s="2" t="s">
        <v>52</v>
      </c>
      <c r="Q323" s="2" t="s">
        <v>52</v>
      </c>
      <c r="R323" s="2" t="s">
        <v>52</v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2" t="s">
        <v>52</v>
      </c>
      <c r="AW323" s="2" t="s">
        <v>52</v>
      </c>
      <c r="AX323" s="2" t="s">
        <v>52</v>
      </c>
      <c r="AY323" s="2" t="s">
        <v>52</v>
      </c>
    </row>
    <row r="324" spans="1:51" ht="30" customHeight="1" x14ac:dyDescent="0.3">
      <c r="A324" s="9"/>
      <c r="B324" s="9"/>
      <c r="C324" s="9"/>
      <c r="D324" s="9"/>
      <c r="E324" s="12"/>
      <c r="F324" s="13"/>
      <c r="G324" s="12"/>
      <c r="H324" s="13"/>
      <c r="I324" s="12"/>
      <c r="J324" s="13"/>
      <c r="K324" s="12"/>
      <c r="L324" s="13"/>
      <c r="M324" s="9"/>
    </row>
    <row r="325" spans="1:51" ht="30" customHeight="1" x14ac:dyDescent="0.3">
      <c r="A325" s="425" t="s">
        <v>1243</v>
      </c>
      <c r="B325" s="425"/>
      <c r="C325" s="425"/>
      <c r="D325" s="425"/>
      <c r="E325" s="426"/>
      <c r="F325" s="427"/>
      <c r="G325" s="426"/>
      <c r="H325" s="427"/>
      <c r="I325" s="426"/>
      <c r="J325" s="427"/>
      <c r="K325" s="426"/>
      <c r="L325" s="427"/>
      <c r="M325" s="425"/>
      <c r="N325" s="1" t="s">
        <v>263</v>
      </c>
    </row>
    <row r="326" spans="1:51" ht="30" customHeight="1" x14ac:dyDescent="0.3">
      <c r="A326" s="8" t="s">
        <v>1186</v>
      </c>
      <c r="B326" s="8" t="s">
        <v>1187</v>
      </c>
      <c r="C326" s="8" t="s">
        <v>69</v>
      </c>
      <c r="D326" s="9">
        <v>1.1000000000000001</v>
      </c>
      <c r="E326" s="12">
        <f>단가대비표!O74</f>
        <v>51810</v>
      </c>
      <c r="F326" s="13">
        <f>TRUNC(E326*D326,1)</f>
        <v>56991</v>
      </c>
      <c r="G326" s="12">
        <f>단가대비표!P74</f>
        <v>0</v>
      </c>
      <c r="H326" s="13">
        <f>TRUNC(G326*D326,1)</f>
        <v>0</v>
      </c>
      <c r="I326" s="12">
        <f>단가대비표!V74</f>
        <v>0</v>
      </c>
      <c r="J326" s="13">
        <f>TRUNC(I326*D326,1)</f>
        <v>0</v>
      </c>
      <c r="K326" s="12">
        <f t="shared" ref="K326:L328" si="65">TRUNC(E326+G326+I326,1)</f>
        <v>51810</v>
      </c>
      <c r="L326" s="13">
        <f t="shared" si="65"/>
        <v>56991</v>
      </c>
      <c r="M326" s="8" t="s">
        <v>52</v>
      </c>
      <c r="N326" s="2" t="s">
        <v>263</v>
      </c>
      <c r="O326" s="2" t="s">
        <v>1188</v>
      </c>
      <c r="P326" s="2" t="s">
        <v>61</v>
      </c>
      <c r="Q326" s="2" t="s">
        <v>61</v>
      </c>
      <c r="R326" s="2" t="s">
        <v>60</v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2" t="s">
        <v>52</v>
      </c>
      <c r="AW326" s="2" t="s">
        <v>1245</v>
      </c>
      <c r="AX326" s="2" t="s">
        <v>52</v>
      </c>
      <c r="AY326" s="2" t="s">
        <v>52</v>
      </c>
    </row>
    <row r="327" spans="1:51" ht="30" customHeight="1" x14ac:dyDescent="0.3">
      <c r="A327" s="8" t="s">
        <v>1237</v>
      </c>
      <c r="B327" s="8" t="s">
        <v>1173</v>
      </c>
      <c r="C327" s="8" t="s">
        <v>133</v>
      </c>
      <c r="D327" s="9">
        <v>0.04</v>
      </c>
      <c r="E327" s="12">
        <f>일위대가목록!E164</f>
        <v>0</v>
      </c>
      <c r="F327" s="13">
        <f>TRUNC(E327*D327,1)</f>
        <v>0</v>
      </c>
      <c r="G327" s="12">
        <f>일위대가목록!F164</f>
        <v>91732</v>
      </c>
      <c r="H327" s="13">
        <f>TRUNC(G327*D327,1)</f>
        <v>3669.2</v>
      </c>
      <c r="I327" s="12">
        <f>일위대가목록!G164</f>
        <v>0</v>
      </c>
      <c r="J327" s="13">
        <f>TRUNC(I327*D327,1)</f>
        <v>0</v>
      </c>
      <c r="K327" s="12">
        <f t="shared" si="65"/>
        <v>91732</v>
      </c>
      <c r="L327" s="13">
        <f t="shared" si="65"/>
        <v>3669.2</v>
      </c>
      <c r="M327" s="8" t="s">
        <v>52</v>
      </c>
      <c r="N327" s="2" t="s">
        <v>263</v>
      </c>
      <c r="O327" s="2" t="s">
        <v>1238</v>
      </c>
      <c r="P327" s="2" t="s">
        <v>60</v>
      </c>
      <c r="Q327" s="2" t="s">
        <v>61</v>
      </c>
      <c r="R327" s="2" t="s">
        <v>61</v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2" t="s">
        <v>52</v>
      </c>
      <c r="AW327" s="2" t="s">
        <v>1246</v>
      </c>
      <c r="AX327" s="2" t="s">
        <v>52</v>
      </c>
      <c r="AY327" s="2" t="s">
        <v>52</v>
      </c>
    </row>
    <row r="328" spans="1:51" ht="30" customHeight="1" x14ac:dyDescent="0.3">
      <c r="A328" s="8" t="s">
        <v>1193</v>
      </c>
      <c r="B328" s="8" t="s">
        <v>1240</v>
      </c>
      <c r="C328" s="8" t="s">
        <v>69</v>
      </c>
      <c r="D328" s="9">
        <v>1</v>
      </c>
      <c r="E328" s="12">
        <f>일위대가목록!E165</f>
        <v>0</v>
      </c>
      <c r="F328" s="13">
        <f>TRUNC(E328*D328,1)</f>
        <v>0</v>
      </c>
      <c r="G328" s="12">
        <f>일위대가목록!F165</f>
        <v>98692</v>
      </c>
      <c r="H328" s="13">
        <f>TRUNC(G328*D328,1)</f>
        <v>98692</v>
      </c>
      <c r="I328" s="12">
        <f>일위대가목록!G165</f>
        <v>986</v>
      </c>
      <c r="J328" s="13">
        <f>TRUNC(I328*D328,1)</f>
        <v>986</v>
      </c>
      <c r="K328" s="12">
        <f t="shared" si="65"/>
        <v>99678</v>
      </c>
      <c r="L328" s="13">
        <f t="shared" si="65"/>
        <v>99678</v>
      </c>
      <c r="M328" s="8" t="s">
        <v>52</v>
      </c>
      <c r="N328" s="2" t="s">
        <v>263</v>
      </c>
      <c r="O328" s="2" t="s">
        <v>1241</v>
      </c>
      <c r="P328" s="2" t="s">
        <v>60</v>
      </c>
      <c r="Q328" s="2" t="s">
        <v>61</v>
      </c>
      <c r="R328" s="2" t="s">
        <v>61</v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2" t="s">
        <v>52</v>
      </c>
      <c r="AW328" s="2" t="s">
        <v>1247</v>
      </c>
      <c r="AX328" s="2" t="s">
        <v>52</v>
      </c>
      <c r="AY328" s="2" t="s">
        <v>52</v>
      </c>
    </row>
    <row r="329" spans="1:51" ht="30" customHeight="1" x14ac:dyDescent="0.3">
      <c r="A329" s="8" t="s">
        <v>739</v>
      </c>
      <c r="B329" s="8" t="s">
        <v>52</v>
      </c>
      <c r="C329" s="8" t="s">
        <v>52</v>
      </c>
      <c r="D329" s="9"/>
      <c r="E329" s="12"/>
      <c r="F329" s="13">
        <f>TRUNC(SUMIF(N326:N328, N325, F326:F328),0)</f>
        <v>56991</v>
      </c>
      <c r="G329" s="12"/>
      <c r="H329" s="13">
        <f>TRUNC(SUMIF(N326:N328, N325, H326:H328),0)</f>
        <v>102361</v>
      </c>
      <c r="I329" s="12"/>
      <c r="J329" s="13">
        <f>TRUNC(SUMIF(N326:N328, N325, J326:J328),0)</f>
        <v>986</v>
      </c>
      <c r="K329" s="12"/>
      <c r="L329" s="13">
        <f>F329+H329+J329</f>
        <v>160338</v>
      </c>
      <c r="M329" s="8" t="s">
        <v>52</v>
      </c>
      <c r="N329" s="2" t="s">
        <v>79</v>
      </c>
      <c r="O329" s="2" t="s">
        <v>79</v>
      </c>
      <c r="P329" s="2" t="s">
        <v>52</v>
      </c>
      <c r="Q329" s="2" t="s">
        <v>52</v>
      </c>
      <c r="R329" s="2" t="s">
        <v>52</v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2" t="s">
        <v>52</v>
      </c>
      <c r="AW329" s="2" t="s">
        <v>52</v>
      </c>
      <c r="AX329" s="2" t="s">
        <v>52</v>
      </c>
      <c r="AY329" s="2" t="s">
        <v>52</v>
      </c>
    </row>
    <row r="330" spans="1:51" ht="30" customHeight="1" x14ac:dyDescent="0.3">
      <c r="A330" s="9"/>
      <c r="B330" s="9"/>
      <c r="C330" s="9"/>
      <c r="D330" s="9"/>
      <c r="E330" s="12"/>
      <c r="F330" s="13"/>
      <c r="G330" s="12"/>
      <c r="H330" s="13"/>
      <c r="I330" s="12"/>
      <c r="J330" s="13"/>
      <c r="K330" s="12"/>
      <c r="L330" s="13"/>
      <c r="M330" s="9"/>
    </row>
    <row r="331" spans="1:51" ht="30" customHeight="1" x14ac:dyDescent="0.3">
      <c r="A331" s="425" t="s">
        <v>1248</v>
      </c>
      <c r="B331" s="425"/>
      <c r="C331" s="425"/>
      <c r="D331" s="425"/>
      <c r="E331" s="426"/>
      <c r="F331" s="427"/>
      <c r="G331" s="426"/>
      <c r="H331" s="427"/>
      <c r="I331" s="426"/>
      <c r="J331" s="427"/>
      <c r="K331" s="426"/>
      <c r="L331" s="427"/>
      <c r="M331" s="425"/>
      <c r="N331" s="1" t="s">
        <v>266</v>
      </c>
    </row>
    <row r="332" spans="1:51" ht="30" customHeight="1" x14ac:dyDescent="0.3">
      <c r="A332" s="8" t="s">
        <v>1186</v>
      </c>
      <c r="B332" s="8" t="s">
        <v>1219</v>
      </c>
      <c r="C332" s="8" t="s">
        <v>69</v>
      </c>
      <c r="D332" s="9">
        <v>1.1000000000000001</v>
      </c>
      <c r="E332" s="12">
        <f>단가대비표!O75</f>
        <v>47850</v>
      </c>
      <c r="F332" s="13">
        <f>TRUNC(E332*D332,1)</f>
        <v>52635</v>
      </c>
      <c r="G332" s="12">
        <f>단가대비표!P75</f>
        <v>0</v>
      </c>
      <c r="H332" s="13">
        <f>TRUNC(G332*D332,1)</f>
        <v>0</v>
      </c>
      <c r="I332" s="12">
        <f>단가대비표!V75</f>
        <v>0</v>
      </c>
      <c r="J332" s="13">
        <f>TRUNC(I332*D332,1)</f>
        <v>0</v>
      </c>
      <c r="K332" s="12">
        <f t="shared" ref="K332:L334" si="66">TRUNC(E332+G332+I332,1)</f>
        <v>47850</v>
      </c>
      <c r="L332" s="13">
        <f t="shared" si="66"/>
        <v>52635</v>
      </c>
      <c r="M332" s="8" t="s">
        <v>52</v>
      </c>
      <c r="N332" s="2" t="s">
        <v>266</v>
      </c>
      <c r="O332" s="2" t="s">
        <v>1220</v>
      </c>
      <c r="P332" s="2" t="s">
        <v>61</v>
      </c>
      <c r="Q332" s="2" t="s">
        <v>61</v>
      </c>
      <c r="R332" s="2" t="s">
        <v>60</v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2" t="s">
        <v>52</v>
      </c>
      <c r="AW332" s="2" t="s">
        <v>1250</v>
      </c>
      <c r="AX332" s="2" t="s">
        <v>52</v>
      </c>
      <c r="AY332" s="2" t="s">
        <v>52</v>
      </c>
    </row>
    <row r="333" spans="1:51" ht="30" customHeight="1" x14ac:dyDescent="0.3">
      <c r="A333" s="8" t="s">
        <v>1237</v>
      </c>
      <c r="B333" s="8" t="s">
        <v>1173</v>
      </c>
      <c r="C333" s="8" t="s">
        <v>133</v>
      </c>
      <c r="D333" s="9">
        <v>2.5000000000000001E-2</v>
      </c>
      <c r="E333" s="12">
        <f>일위대가목록!E164</f>
        <v>0</v>
      </c>
      <c r="F333" s="13">
        <f>TRUNC(E333*D333,1)</f>
        <v>0</v>
      </c>
      <c r="G333" s="12">
        <f>일위대가목록!F164</f>
        <v>91732</v>
      </c>
      <c r="H333" s="13">
        <f>TRUNC(G333*D333,1)</f>
        <v>2293.3000000000002</v>
      </c>
      <c r="I333" s="12">
        <f>일위대가목록!G164</f>
        <v>0</v>
      </c>
      <c r="J333" s="13">
        <f>TRUNC(I333*D333,1)</f>
        <v>0</v>
      </c>
      <c r="K333" s="12">
        <f t="shared" si="66"/>
        <v>91732</v>
      </c>
      <c r="L333" s="13">
        <f t="shared" si="66"/>
        <v>2293.3000000000002</v>
      </c>
      <c r="M333" s="8" t="s">
        <v>52</v>
      </c>
      <c r="N333" s="2" t="s">
        <v>266</v>
      </c>
      <c r="O333" s="2" t="s">
        <v>1238</v>
      </c>
      <c r="P333" s="2" t="s">
        <v>60</v>
      </c>
      <c r="Q333" s="2" t="s">
        <v>61</v>
      </c>
      <c r="R333" s="2" t="s">
        <v>61</v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2" t="s">
        <v>52</v>
      </c>
      <c r="AW333" s="2" t="s">
        <v>1251</v>
      </c>
      <c r="AX333" s="2" t="s">
        <v>52</v>
      </c>
      <c r="AY333" s="2" t="s">
        <v>52</v>
      </c>
    </row>
    <row r="334" spans="1:51" ht="30" customHeight="1" x14ac:dyDescent="0.3">
      <c r="A334" s="8" t="s">
        <v>1193</v>
      </c>
      <c r="B334" s="8" t="s">
        <v>1240</v>
      </c>
      <c r="C334" s="8" t="s">
        <v>69</v>
      </c>
      <c r="D334" s="9">
        <v>1</v>
      </c>
      <c r="E334" s="12">
        <f>일위대가목록!E165</f>
        <v>0</v>
      </c>
      <c r="F334" s="13">
        <f>TRUNC(E334*D334,1)</f>
        <v>0</v>
      </c>
      <c r="G334" s="12">
        <f>일위대가목록!F165</f>
        <v>98692</v>
      </c>
      <c r="H334" s="13">
        <f>TRUNC(G334*D334,1)</f>
        <v>98692</v>
      </c>
      <c r="I334" s="12">
        <f>일위대가목록!G165</f>
        <v>986</v>
      </c>
      <c r="J334" s="13">
        <f>TRUNC(I334*D334,1)</f>
        <v>986</v>
      </c>
      <c r="K334" s="12">
        <f t="shared" si="66"/>
        <v>99678</v>
      </c>
      <c r="L334" s="13">
        <f t="shared" si="66"/>
        <v>99678</v>
      </c>
      <c r="M334" s="8" t="s">
        <v>52</v>
      </c>
      <c r="N334" s="2" t="s">
        <v>266</v>
      </c>
      <c r="O334" s="2" t="s">
        <v>1241</v>
      </c>
      <c r="P334" s="2" t="s">
        <v>60</v>
      </c>
      <c r="Q334" s="2" t="s">
        <v>61</v>
      </c>
      <c r="R334" s="2" t="s">
        <v>61</v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2" t="s">
        <v>52</v>
      </c>
      <c r="AW334" s="2" t="s">
        <v>1252</v>
      </c>
      <c r="AX334" s="2" t="s">
        <v>52</v>
      </c>
      <c r="AY334" s="2" t="s">
        <v>52</v>
      </c>
    </row>
    <row r="335" spans="1:51" ht="30" customHeight="1" x14ac:dyDescent="0.3">
      <c r="A335" s="8" t="s">
        <v>739</v>
      </c>
      <c r="B335" s="8" t="s">
        <v>52</v>
      </c>
      <c r="C335" s="8" t="s">
        <v>52</v>
      </c>
      <c r="D335" s="9"/>
      <c r="E335" s="12"/>
      <c r="F335" s="13">
        <f>TRUNC(SUMIF(N332:N334, N331, F332:F334),0)</f>
        <v>52635</v>
      </c>
      <c r="G335" s="12"/>
      <c r="H335" s="13">
        <f>TRUNC(SUMIF(N332:N334, N331, H332:H334),0)</f>
        <v>100985</v>
      </c>
      <c r="I335" s="12"/>
      <c r="J335" s="13">
        <f>TRUNC(SUMIF(N332:N334, N331, J332:J334),0)</f>
        <v>986</v>
      </c>
      <c r="K335" s="12"/>
      <c r="L335" s="13">
        <f>F335+H335+J335</f>
        <v>154606</v>
      </c>
      <c r="M335" s="8" t="s">
        <v>52</v>
      </c>
      <c r="N335" s="2" t="s">
        <v>79</v>
      </c>
      <c r="O335" s="2" t="s">
        <v>79</v>
      </c>
      <c r="P335" s="2" t="s">
        <v>52</v>
      </c>
      <c r="Q335" s="2" t="s">
        <v>52</v>
      </c>
      <c r="R335" s="2" t="s">
        <v>52</v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2" t="s">
        <v>52</v>
      </c>
      <c r="AW335" s="2" t="s">
        <v>52</v>
      </c>
      <c r="AX335" s="2" t="s">
        <v>52</v>
      </c>
      <c r="AY335" s="2" t="s">
        <v>52</v>
      </c>
    </row>
    <row r="336" spans="1:51" ht="30" customHeight="1" x14ac:dyDescent="0.3">
      <c r="A336" s="9"/>
      <c r="B336" s="9"/>
      <c r="C336" s="9"/>
      <c r="D336" s="9"/>
      <c r="E336" s="12"/>
      <c r="F336" s="13"/>
      <c r="G336" s="12"/>
      <c r="H336" s="13"/>
      <c r="I336" s="12"/>
      <c r="J336" s="13"/>
      <c r="K336" s="12"/>
      <c r="L336" s="13"/>
      <c r="M336" s="9"/>
    </row>
    <row r="337" spans="1:51" ht="30" customHeight="1" x14ac:dyDescent="0.3">
      <c r="A337" s="425" t="s">
        <v>1253</v>
      </c>
      <c r="B337" s="425"/>
      <c r="C337" s="425"/>
      <c r="D337" s="425"/>
      <c r="E337" s="426"/>
      <c r="F337" s="427"/>
      <c r="G337" s="426"/>
      <c r="H337" s="427"/>
      <c r="I337" s="426"/>
      <c r="J337" s="427"/>
      <c r="K337" s="426"/>
      <c r="L337" s="427"/>
      <c r="M337" s="425"/>
      <c r="N337" s="1" t="s">
        <v>270</v>
      </c>
    </row>
    <row r="338" spans="1:51" ht="30" customHeight="1" x14ac:dyDescent="0.3">
      <c r="A338" s="8" t="s">
        <v>1186</v>
      </c>
      <c r="B338" s="8" t="s">
        <v>1187</v>
      </c>
      <c r="C338" s="8" t="s">
        <v>69</v>
      </c>
      <c r="D338" s="9">
        <v>1.1000000000000001</v>
      </c>
      <c r="E338" s="12">
        <f>단가대비표!O74</f>
        <v>51810</v>
      </c>
      <c r="F338" s="13">
        <f>TRUNC(E338*D338,1)</f>
        <v>56991</v>
      </c>
      <c r="G338" s="12">
        <f>단가대비표!P74</f>
        <v>0</v>
      </c>
      <c r="H338" s="13">
        <f>TRUNC(G338*D338,1)</f>
        <v>0</v>
      </c>
      <c r="I338" s="12">
        <f>단가대비표!V74</f>
        <v>0</v>
      </c>
      <c r="J338" s="13">
        <f>TRUNC(I338*D338,1)</f>
        <v>0</v>
      </c>
      <c r="K338" s="12">
        <f>TRUNC(E338+G338+I338,1)</f>
        <v>51810</v>
      </c>
      <c r="L338" s="13">
        <f>TRUNC(F338+H338+J338,1)</f>
        <v>56991</v>
      </c>
      <c r="M338" s="8" t="s">
        <v>52</v>
      </c>
      <c r="N338" s="2" t="s">
        <v>270</v>
      </c>
      <c r="O338" s="2" t="s">
        <v>1188</v>
      </c>
      <c r="P338" s="2" t="s">
        <v>61</v>
      </c>
      <c r="Q338" s="2" t="s">
        <v>61</v>
      </c>
      <c r="R338" s="2" t="s">
        <v>60</v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2" t="s">
        <v>52</v>
      </c>
      <c r="AW338" s="2" t="s">
        <v>1256</v>
      </c>
      <c r="AX338" s="2" t="s">
        <v>52</v>
      </c>
      <c r="AY338" s="2" t="s">
        <v>52</v>
      </c>
    </row>
    <row r="339" spans="1:51" ht="30" customHeight="1" x14ac:dyDescent="0.3">
      <c r="A339" s="8" t="s">
        <v>1257</v>
      </c>
      <c r="B339" s="8" t="s">
        <v>1258</v>
      </c>
      <c r="C339" s="8" t="s">
        <v>69</v>
      </c>
      <c r="D339" s="9">
        <v>1</v>
      </c>
      <c r="E339" s="12">
        <f>일위대가목록!E166</f>
        <v>0</v>
      </c>
      <c r="F339" s="13">
        <f>TRUNC(E339*D339,1)</f>
        <v>0</v>
      </c>
      <c r="G339" s="12">
        <f>일위대가목록!F166</f>
        <v>100082</v>
      </c>
      <c r="H339" s="13">
        <f>TRUNC(G339*D339,1)</f>
        <v>100082</v>
      </c>
      <c r="I339" s="12">
        <f>일위대가목록!G166</f>
        <v>3002</v>
      </c>
      <c r="J339" s="13">
        <f>TRUNC(I339*D339,1)</f>
        <v>3002</v>
      </c>
      <c r="K339" s="12">
        <f>TRUNC(E339+G339+I339,1)</f>
        <v>103084</v>
      </c>
      <c r="L339" s="13">
        <f>TRUNC(F339+H339+J339,1)</f>
        <v>103084</v>
      </c>
      <c r="M339" s="8" t="s">
        <v>52</v>
      </c>
      <c r="N339" s="2" t="s">
        <v>270</v>
      </c>
      <c r="O339" s="2" t="s">
        <v>1259</v>
      </c>
      <c r="P339" s="2" t="s">
        <v>60</v>
      </c>
      <c r="Q339" s="2" t="s">
        <v>61</v>
      </c>
      <c r="R339" s="2" t="s">
        <v>61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2" t="s">
        <v>52</v>
      </c>
      <c r="AW339" s="2" t="s">
        <v>1260</v>
      </c>
      <c r="AX339" s="2" t="s">
        <v>52</v>
      </c>
      <c r="AY339" s="2" t="s">
        <v>52</v>
      </c>
    </row>
    <row r="340" spans="1:51" ht="30" customHeight="1" x14ac:dyDescent="0.3">
      <c r="A340" s="8" t="s">
        <v>739</v>
      </c>
      <c r="B340" s="8" t="s">
        <v>52</v>
      </c>
      <c r="C340" s="8" t="s">
        <v>52</v>
      </c>
      <c r="D340" s="9"/>
      <c r="E340" s="12"/>
      <c r="F340" s="13">
        <f>TRUNC(SUMIF(N338:N339, N337, F338:F339),0)</f>
        <v>56991</v>
      </c>
      <c r="G340" s="12"/>
      <c r="H340" s="13">
        <f>TRUNC(SUMIF(N338:N339, N337, H338:H339),0)</f>
        <v>100082</v>
      </c>
      <c r="I340" s="12"/>
      <c r="J340" s="13">
        <f>TRUNC(SUMIF(N338:N339, N337, J338:J339),0)</f>
        <v>3002</v>
      </c>
      <c r="K340" s="12"/>
      <c r="L340" s="13">
        <f>F340+H340+J340</f>
        <v>160075</v>
      </c>
      <c r="M340" s="8" t="s">
        <v>52</v>
      </c>
      <c r="N340" s="2" t="s">
        <v>79</v>
      </c>
      <c r="O340" s="2" t="s">
        <v>79</v>
      </c>
      <c r="P340" s="2" t="s">
        <v>52</v>
      </c>
      <c r="Q340" s="2" t="s">
        <v>52</v>
      </c>
      <c r="R340" s="2" t="s">
        <v>52</v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2" t="s">
        <v>52</v>
      </c>
      <c r="AW340" s="2" t="s">
        <v>52</v>
      </c>
      <c r="AX340" s="2" t="s">
        <v>52</v>
      </c>
      <c r="AY340" s="2" t="s">
        <v>52</v>
      </c>
    </row>
    <row r="341" spans="1:51" ht="30" customHeight="1" x14ac:dyDescent="0.3">
      <c r="A341" s="9"/>
      <c r="B341" s="9"/>
      <c r="C341" s="9"/>
      <c r="D341" s="9"/>
      <c r="E341" s="12"/>
      <c r="F341" s="13"/>
      <c r="G341" s="12"/>
      <c r="H341" s="13"/>
      <c r="I341" s="12"/>
      <c r="J341" s="13"/>
      <c r="K341" s="12"/>
      <c r="L341" s="13"/>
      <c r="M341" s="9"/>
    </row>
    <row r="342" spans="1:51" ht="30" customHeight="1" x14ac:dyDescent="0.3">
      <c r="A342" s="425" t="s">
        <v>1261</v>
      </c>
      <c r="B342" s="425"/>
      <c r="C342" s="425"/>
      <c r="D342" s="425"/>
      <c r="E342" s="426"/>
      <c r="F342" s="427"/>
      <c r="G342" s="426"/>
      <c r="H342" s="427"/>
      <c r="I342" s="426"/>
      <c r="J342" s="427"/>
      <c r="K342" s="426"/>
      <c r="L342" s="427"/>
      <c r="M342" s="425"/>
      <c r="N342" s="1" t="s">
        <v>273</v>
      </c>
    </row>
    <row r="343" spans="1:51" ht="30" customHeight="1" x14ac:dyDescent="0.3">
      <c r="A343" s="8" t="s">
        <v>1186</v>
      </c>
      <c r="B343" s="8" t="s">
        <v>1187</v>
      </c>
      <c r="C343" s="8" t="s">
        <v>69</v>
      </c>
      <c r="D343" s="9">
        <v>1.1000000000000001</v>
      </c>
      <c r="E343" s="12">
        <f>단가대비표!O74</f>
        <v>51810</v>
      </c>
      <c r="F343" s="13">
        <f>TRUNC(E343*D343,1)</f>
        <v>56991</v>
      </c>
      <c r="G343" s="12">
        <f>단가대비표!P74</f>
        <v>0</v>
      </c>
      <c r="H343" s="13">
        <f>TRUNC(G343*D343,1)</f>
        <v>0</v>
      </c>
      <c r="I343" s="12">
        <f>단가대비표!V74</f>
        <v>0</v>
      </c>
      <c r="J343" s="13">
        <f>TRUNC(I343*D343,1)</f>
        <v>0</v>
      </c>
      <c r="K343" s="12">
        <f>TRUNC(E343+G343+I343,1)</f>
        <v>51810</v>
      </c>
      <c r="L343" s="13">
        <f>TRUNC(F343+H343+J343,1)</f>
        <v>56991</v>
      </c>
      <c r="M343" s="8" t="s">
        <v>52</v>
      </c>
      <c r="N343" s="2" t="s">
        <v>273</v>
      </c>
      <c r="O343" s="2" t="s">
        <v>1188</v>
      </c>
      <c r="P343" s="2" t="s">
        <v>61</v>
      </c>
      <c r="Q343" s="2" t="s">
        <v>61</v>
      </c>
      <c r="R343" s="2" t="s">
        <v>60</v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2" t="s">
        <v>52</v>
      </c>
      <c r="AW343" s="2" t="s">
        <v>1263</v>
      </c>
      <c r="AX343" s="2" t="s">
        <v>52</v>
      </c>
      <c r="AY343" s="2" t="s">
        <v>52</v>
      </c>
    </row>
    <row r="344" spans="1:51" ht="30" customHeight="1" x14ac:dyDescent="0.3">
      <c r="A344" s="8" t="s">
        <v>1257</v>
      </c>
      <c r="B344" s="8" t="s">
        <v>1258</v>
      </c>
      <c r="C344" s="8" t="s">
        <v>69</v>
      </c>
      <c r="D344" s="9">
        <v>1</v>
      </c>
      <c r="E344" s="12">
        <f>일위대가목록!E166</f>
        <v>0</v>
      </c>
      <c r="F344" s="13">
        <f>TRUNC(E344*D344,1)</f>
        <v>0</v>
      </c>
      <c r="G344" s="12">
        <f>일위대가목록!F166</f>
        <v>100082</v>
      </c>
      <c r="H344" s="13">
        <f>TRUNC(G344*D344,1)</f>
        <v>100082</v>
      </c>
      <c r="I344" s="12">
        <f>일위대가목록!G166</f>
        <v>3002</v>
      </c>
      <c r="J344" s="13">
        <f>TRUNC(I344*D344,1)</f>
        <v>3002</v>
      </c>
      <c r="K344" s="12">
        <f>TRUNC(E344+G344+I344,1)</f>
        <v>103084</v>
      </c>
      <c r="L344" s="13">
        <f>TRUNC(F344+H344+J344,1)</f>
        <v>103084</v>
      </c>
      <c r="M344" s="8" t="s">
        <v>52</v>
      </c>
      <c r="N344" s="2" t="s">
        <v>273</v>
      </c>
      <c r="O344" s="2" t="s">
        <v>1259</v>
      </c>
      <c r="P344" s="2" t="s">
        <v>60</v>
      </c>
      <c r="Q344" s="2" t="s">
        <v>61</v>
      </c>
      <c r="R344" s="2" t="s">
        <v>61</v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2" t="s">
        <v>52</v>
      </c>
      <c r="AW344" s="2" t="s">
        <v>1264</v>
      </c>
      <c r="AX344" s="2" t="s">
        <v>52</v>
      </c>
      <c r="AY344" s="2" t="s">
        <v>52</v>
      </c>
    </row>
    <row r="345" spans="1:51" ht="30" customHeight="1" x14ac:dyDescent="0.3">
      <c r="A345" s="8" t="s">
        <v>739</v>
      </c>
      <c r="B345" s="8" t="s">
        <v>52</v>
      </c>
      <c r="C345" s="8" t="s">
        <v>52</v>
      </c>
      <c r="D345" s="9"/>
      <c r="E345" s="12"/>
      <c r="F345" s="13">
        <f>TRUNC(SUMIF(N343:N344, N342, F343:F344),0)</f>
        <v>56991</v>
      </c>
      <c r="G345" s="12"/>
      <c r="H345" s="13">
        <f>TRUNC(SUMIF(N343:N344, N342, H343:H344),0)</f>
        <v>100082</v>
      </c>
      <c r="I345" s="12"/>
      <c r="J345" s="13">
        <f>TRUNC(SUMIF(N343:N344, N342, J343:J344),0)</f>
        <v>3002</v>
      </c>
      <c r="K345" s="12"/>
      <c r="L345" s="13">
        <f>F345+H345+J345</f>
        <v>160075</v>
      </c>
      <c r="M345" s="8" t="s">
        <v>52</v>
      </c>
      <c r="N345" s="2" t="s">
        <v>79</v>
      </c>
      <c r="O345" s="2" t="s">
        <v>79</v>
      </c>
      <c r="P345" s="2" t="s">
        <v>52</v>
      </c>
      <c r="Q345" s="2" t="s">
        <v>52</v>
      </c>
      <c r="R345" s="2" t="s">
        <v>52</v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2" t="s">
        <v>52</v>
      </c>
      <c r="AW345" s="2" t="s">
        <v>52</v>
      </c>
      <c r="AX345" s="2" t="s">
        <v>52</v>
      </c>
      <c r="AY345" s="2" t="s">
        <v>52</v>
      </c>
    </row>
    <row r="346" spans="1:51" ht="30" customHeight="1" x14ac:dyDescent="0.3">
      <c r="A346" s="9"/>
      <c r="B346" s="9"/>
      <c r="C346" s="9"/>
      <c r="D346" s="9"/>
      <c r="E346" s="12"/>
      <c r="F346" s="13"/>
      <c r="G346" s="12"/>
      <c r="H346" s="13"/>
      <c r="I346" s="12"/>
      <c r="J346" s="13"/>
      <c r="K346" s="12"/>
      <c r="L346" s="13"/>
      <c r="M346" s="9"/>
    </row>
    <row r="347" spans="1:51" ht="30" customHeight="1" x14ac:dyDescent="0.3">
      <c r="A347" s="425" t="s">
        <v>1265</v>
      </c>
      <c r="B347" s="425"/>
      <c r="C347" s="425"/>
      <c r="D347" s="425"/>
      <c r="E347" s="426"/>
      <c r="F347" s="427"/>
      <c r="G347" s="426"/>
      <c r="H347" s="427"/>
      <c r="I347" s="426"/>
      <c r="J347" s="427"/>
      <c r="K347" s="426"/>
      <c r="L347" s="427"/>
      <c r="M347" s="425"/>
      <c r="N347" s="1" t="s">
        <v>275</v>
      </c>
    </row>
    <row r="348" spans="1:51" ht="30" customHeight="1" x14ac:dyDescent="0.3">
      <c r="A348" s="8" t="s">
        <v>1186</v>
      </c>
      <c r="B348" s="8" t="s">
        <v>1187</v>
      </c>
      <c r="C348" s="8" t="s">
        <v>69</v>
      </c>
      <c r="D348" s="9">
        <v>0.19800000000000001</v>
      </c>
      <c r="E348" s="12">
        <f>단가대비표!O74</f>
        <v>51810</v>
      </c>
      <c r="F348" s="13">
        <f>TRUNC(E348*D348,1)</f>
        <v>10258.299999999999</v>
      </c>
      <c r="G348" s="12">
        <f>단가대비표!P74</f>
        <v>0</v>
      </c>
      <c r="H348" s="13">
        <f>TRUNC(G348*D348,1)</f>
        <v>0</v>
      </c>
      <c r="I348" s="12">
        <f>단가대비표!V74</f>
        <v>0</v>
      </c>
      <c r="J348" s="13">
        <f>TRUNC(I348*D348,1)</f>
        <v>0</v>
      </c>
      <c r="K348" s="12">
        <f t="shared" ref="K348:L350" si="67">TRUNC(E348+G348+I348,1)</f>
        <v>51810</v>
      </c>
      <c r="L348" s="13">
        <f t="shared" si="67"/>
        <v>10258.299999999999</v>
      </c>
      <c r="M348" s="8" t="s">
        <v>52</v>
      </c>
      <c r="N348" s="2" t="s">
        <v>275</v>
      </c>
      <c r="O348" s="2" t="s">
        <v>1188</v>
      </c>
      <c r="P348" s="2" t="s">
        <v>61</v>
      </c>
      <c r="Q348" s="2" t="s">
        <v>61</v>
      </c>
      <c r="R348" s="2" t="s">
        <v>60</v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2" t="s">
        <v>52</v>
      </c>
      <c r="AW348" s="2" t="s">
        <v>1267</v>
      </c>
      <c r="AX348" s="2" t="s">
        <v>52</v>
      </c>
      <c r="AY348" s="2" t="s">
        <v>52</v>
      </c>
    </row>
    <row r="349" spans="1:51" ht="30" customHeight="1" x14ac:dyDescent="0.3">
      <c r="A349" s="8" t="s">
        <v>1190</v>
      </c>
      <c r="B349" s="8" t="s">
        <v>1173</v>
      </c>
      <c r="C349" s="8" t="s">
        <v>133</v>
      </c>
      <c r="D349" s="9">
        <v>4.4999999999999997E-3</v>
      </c>
      <c r="E349" s="12">
        <f>일위대가목록!E162</f>
        <v>0</v>
      </c>
      <c r="F349" s="13">
        <f>TRUNC(E349*D349,1)</f>
        <v>0</v>
      </c>
      <c r="G349" s="12">
        <f>일위대가목록!F162</f>
        <v>91732</v>
      </c>
      <c r="H349" s="13">
        <f>TRUNC(G349*D349,1)</f>
        <v>412.7</v>
      </c>
      <c r="I349" s="12">
        <f>일위대가목록!G162</f>
        <v>0</v>
      </c>
      <c r="J349" s="13">
        <f>TRUNC(I349*D349,1)</f>
        <v>0</v>
      </c>
      <c r="K349" s="12">
        <f t="shared" si="67"/>
        <v>91732</v>
      </c>
      <c r="L349" s="13">
        <f t="shared" si="67"/>
        <v>412.7</v>
      </c>
      <c r="M349" s="8" t="s">
        <v>52</v>
      </c>
      <c r="N349" s="2" t="s">
        <v>275</v>
      </c>
      <c r="O349" s="2" t="s">
        <v>1191</v>
      </c>
      <c r="P349" s="2" t="s">
        <v>60</v>
      </c>
      <c r="Q349" s="2" t="s">
        <v>61</v>
      </c>
      <c r="R349" s="2" t="s">
        <v>61</v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2" t="s">
        <v>52</v>
      </c>
      <c r="AW349" s="2" t="s">
        <v>1268</v>
      </c>
      <c r="AX349" s="2" t="s">
        <v>52</v>
      </c>
      <c r="AY349" s="2" t="s">
        <v>52</v>
      </c>
    </row>
    <row r="350" spans="1:51" ht="30" customHeight="1" x14ac:dyDescent="0.3">
      <c r="A350" s="8" t="s">
        <v>1193</v>
      </c>
      <c r="B350" s="8" t="s">
        <v>1194</v>
      </c>
      <c r="C350" s="8" t="s">
        <v>69</v>
      </c>
      <c r="D350" s="9">
        <v>0.15</v>
      </c>
      <c r="E350" s="12">
        <f>일위대가목록!E163</f>
        <v>0</v>
      </c>
      <c r="F350" s="13">
        <f>TRUNC(E350*D350,1)</f>
        <v>0</v>
      </c>
      <c r="G350" s="12">
        <f>일위대가목록!F163</f>
        <v>87175</v>
      </c>
      <c r="H350" s="13">
        <f>TRUNC(G350*D350,1)</f>
        <v>13076.2</v>
      </c>
      <c r="I350" s="12">
        <f>일위대가목록!G163</f>
        <v>871</v>
      </c>
      <c r="J350" s="13">
        <f>TRUNC(I350*D350,1)</f>
        <v>130.6</v>
      </c>
      <c r="K350" s="12">
        <f t="shared" si="67"/>
        <v>88046</v>
      </c>
      <c r="L350" s="13">
        <f t="shared" si="67"/>
        <v>13206.8</v>
      </c>
      <c r="M350" s="8" t="s">
        <v>52</v>
      </c>
      <c r="N350" s="2" t="s">
        <v>275</v>
      </c>
      <c r="O350" s="2" t="s">
        <v>1195</v>
      </c>
      <c r="P350" s="2" t="s">
        <v>60</v>
      </c>
      <c r="Q350" s="2" t="s">
        <v>61</v>
      </c>
      <c r="R350" s="2" t="s">
        <v>61</v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2" t="s">
        <v>52</v>
      </c>
      <c r="AW350" s="2" t="s">
        <v>1269</v>
      </c>
      <c r="AX350" s="2" t="s">
        <v>52</v>
      </c>
      <c r="AY350" s="2" t="s">
        <v>52</v>
      </c>
    </row>
    <row r="351" spans="1:51" ht="30" customHeight="1" x14ac:dyDescent="0.3">
      <c r="A351" s="8" t="s">
        <v>739</v>
      </c>
      <c r="B351" s="8" t="s">
        <v>52</v>
      </c>
      <c r="C351" s="8" t="s">
        <v>52</v>
      </c>
      <c r="D351" s="9"/>
      <c r="E351" s="12"/>
      <c r="F351" s="13">
        <f>TRUNC(SUMIF(N348:N350, N347, F348:F350),0)</f>
        <v>10258</v>
      </c>
      <c r="G351" s="12"/>
      <c r="H351" s="13">
        <f>TRUNC(SUMIF(N348:N350, N347, H348:H350),0)</f>
        <v>13488</v>
      </c>
      <c r="I351" s="12"/>
      <c r="J351" s="13">
        <f>TRUNC(SUMIF(N348:N350, N347, J348:J350),0)</f>
        <v>130</v>
      </c>
      <c r="K351" s="12"/>
      <c r="L351" s="13">
        <f>F351+H351+J351</f>
        <v>23876</v>
      </c>
      <c r="M351" s="8" t="s">
        <v>52</v>
      </c>
      <c r="N351" s="2" t="s">
        <v>79</v>
      </c>
      <c r="O351" s="2" t="s">
        <v>79</v>
      </c>
      <c r="P351" s="2" t="s">
        <v>52</v>
      </c>
      <c r="Q351" s="2" t="s">
        <v>52</v>
      </c>
      <c r="R351" s="2" t="s">
        <v>52</v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2" t="s">
        <v>52</v>
      </c>
      <c r="AW351" s="2" t="s">
        <v>52</v>
      </c>
      <c r="AX351" s="2" t="s">
        <v>52</v>
      </c>
      <c r="AY351" s="2" t="s">
        <v>52</v>
      </c>
    </row>
    <row r="352" spans="1:51" ht="30" customHeight="1" x14ac:dyDescent="0.3">
      <c r="A352" s="9"/>
      <c r="B352" s="9"/>
      <c r="C352" s="9"/>
      <c r="D352" s="9"/>
      <c r="E352" s="12"/>
      <c r="F352" s="13"/>
      <c r="G352" s="12"/>
      <c r="H352" s="13"/>
      <c r="I352" s="12"/>
      <c r="J352" s="13"/>
      <c r="K352" s="12"/>
      <c r="L352" s="13"/>
      <c r="M352" s="9"/>
    </row>
    <row r="353" spans="1:51" ht="30" customHeight="1" x14ac:dyDescent="0.3">
      <c r="A353" s="425" t="s">
        <v>1270</v>
      </c>
      <c r="B353" s="425"/>
      <c r="C353" s="425"/>
      <c r="D353" s="425"/>
      <c r="E353" s="426"/>
      <c r="F353" s="427"/>
      <c r="G353" s="426"/>
      <c r="H353" s="427"/>
      <c r="I353" s="426"/>
      <c r="J353" s="427"/>
      <c r="K353" s="426"/>
      <c r="L353" s="427"/>
      <c r="M353" s="425"/>
      <c r="N353" s="1" t="s">
        <v>278</v>
      </c>
    </row>
    <row r="354" spans="1:51" ht="30" customHeight="1" x14ac:dyDescent="0.3">
      <c r="A354" s="8" t="s">
        <v>1186</v>
      </c>
      <c r="B354" s="8" t="s">
        <v>1273</v>
      </c>
      <c r="C354" s="8" t="s">
        <v>69</v>
      </c>
      <c r="D354" s="9">
        <v>0.11</v>
      </c>
      <c r="E354" s="12">
        <f>단가대비표!O73</f>
        <v>0</v>
      </c>
      <c r="F354" s="13">
        <f>TRUNC(E354*D354,1)</f>
        <v>0</v>
      </c>
      <c r="G354" s="12">
        <f>단가대비표!P73</f>
        <v>0</v>
      </c>
      <c r="H354" s="13">
        <f>TRUNC(G354*D354,1)</f>
        <v>0</v>
      </c>
      <c r="I354" s="12">
        <f>단가대비표!V73</f>
        <v>0</v>
      </c>
      <c r="J354" s="13">
        <f>TRUNC(I354*D354,1)</f>
        <v>0</v>
      </c>
      <c r="K354" s="12">
        <f t="shared" ref="K354:L356" si="68">TRUNC(E354+G354+I354,1)</f>
        <v>0</v>
      </c>
      <c r="L354" s="13">
        <f t="shared" si="68"/>
        <v>0</v>
      </c>
      <c r="M354" s="8" t="s">
        <v>52</v>
      </c>
      <c r="N354" s="2" t="s">
        <v>278</v>
      </c>
      <c r="O354" s="2" t="s">
        <v>1274</v>
      </c>
      <c r="P354" s="2" t="s">
        <v>61</v>
      </c>
      <c r="Q354" s="2" t="s">
        <v>61</v>
      </c>
      <c r="R354" s="2" t="s">
        <v>60</v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2" t="s">
        <v>52</v>
      </c>
      <c r="AW354" s="2" t="s">
        <v>1275</v>
      </c>
      <c r="AX354" s="2" t="s">
        <v>52</v>
      </c>
      <c r="AY354" s="2" t="s">
        <v>52</v>
      </c>
    </row>
    <row r="355" spans="1:51" ht="30" customHeight="1" x14ac:dyDescent="0.3">
      <c r="A355" s="8" t="s">
        <v>1237</v>
      </c>
      <c r="B355" s="8" t="s">
        <v>1173</v>
      </c>
      <c r="C355" s="8" t="s">
        <v>133</v>
      </c>
      <c r="D355" s="9">
        <v>1.8E-3</v>
      </c>
      <c r="E355" s="12">
        <f>일위대가목록!E164</f>
        <v>0</v>
      </c>
      <c r="F355" s="13">
        <f>TRUNC(E355*D355,1)</f>
        <v>0</v>
      </c>
      <c r="G355" s="12">
        <f>일위대가목록!F164</f>
        <v>91732</v>
      </c>
      <c r="H355" s="13">
        <f>TRUNC(G355*D355,1)</f>
        <v>165.1</v>
      </c>
      <c r="I355" s="12">
        <f>일위대가목록!G164</f>
        <v>0</v>
      </c>
      <c r="J355" s="13">
        <f>TRUNC(I355*D355,1)</f>
        <v>0</v>
      </c>
      <c r="K355" s="12">
        <f t="shared" si="68"/>
        <v>91732</v>
      </c>
      <c r="L355" s="13">
        <f t="shared" si="68"/>
        <v>165.1</v>
      </c>
      <c r="M355" s="8" t="s">
        <v>52</v>
      </c>
      <c r="N355" s="2" t="s">
        <v>278</v>
      </c>
      <c r="O355" s="2" t="s">
        <v>1238</v>
      </c>
      <c r="P355" s="2" t="s">
        <v>60</v>
      </c>
      <c r="Q355" s="2" t="s">
        <v>61</v>
      </c>
      <c r="R355" s="2" t="s">
        <v>61</v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2" t="s">
        <v>52</v>
      </c>
      <c r="AW355" s="2" t="s">
        <v>1276</v>
      </c>
      <c r="AX355" s="2" t="s">
        <v>52</v>
      </c>
      <c r="AY355" s="2" t="s">
        <v>52</v>
      </c>
    </row>
    <row r="356" spans="1:51" ht="30" customHeight="1" x14ac:dyDescent="0.3">
      <c r="A356" s="8" t="s">
        <v>1277</v>
      </c>
      <c r="B356" s="8" t="s">
        <v>1278</v>
      </c>
      <c r="C356" s="8" t="s">
        <v>58</v>
      </c>
      <c r="D356" s="9">
        <v>1</v>
      </c>
      <c r="E356" s="12">
        <f>일위대가목록!E167</f>
        <v>0</v>
      </c>
      <c r="F356" s="13">
        <f>TRUNC(E356*D356,1)</f>
        <v>0</v>
      </c>
      <c r="G356" s="12">
        <f>일위대가목록!F167</f>
        <v>30521</v>
      </c>
      <c r="H356" s="13">
        <f>TRUNC(G356*D356,1)</f>
        <v>30521</v>
      </c>
      <c r="I356" s="12">
        <f>일위대가목록!G167</f>
        <v>610</v>
      </c>
      <c r="J356" s="13">
        <f>TRUNC(I356*D356,1)</f>
        <v>610</v>
      </c>
      <c r="K356" s="12">
        <f t="shared" si="68"/>
        <v>31131</v>
      </c>
      <c r="L356" s="13">
        <f t="shared" si="68"/>
        <v>31131</v>
      </c>
      <c r="M356" s="8" t="s">
        <v>52</v>
      </c>
      <c r="N356" s="2" t="s">
        <v>278</v>
      </c>
      <c r="O356" s="2" t="s">
        <v>1279</v>
      </c>
      <c r="P356" s="2" t="s">
        <v>60</v>
      </c>
      <c r="Q356" s="2" t="s">
        <v>61</v>
      </c>
      <c r="R356" s="2" t="s">
        <v>61</v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2" t="s">
        <v>52</v>
      </c>
      <c r="AW356" s="2" t="s">
        <v>1280</v>
      </c>
      <c r="AX356" s="2" t="s">
        <v>52</v>
      </c>
      <c r="AY356" s="2" t="s">
        <v>52</v>
      </c>
    </row>
    <row r="357" spans="1:51" ht="30" customHeight="1" x14ac:dyDescent="0.3">
      <c r="A357" s="8" t="s">
        <v>739</v>
      </c>
      <c r="B357" s="8" t="s">
        <v>52</v>
      </c>
      <c r="C357" s="8" t="s">
        <v>52</v>
      </c>
      <c r="D357" s="9"/>
      <c r="E357" s="12"/>
      <c r="F357" s="13">
        <f>TRUNC(SUMIF(N354:N356, N353, F354:F356),0)</f>
        <v>0</v>
      </c>
      <c r="G357" s="12"/>
      <c r="H357" s="13">
        <f>TRUNC(SUMIF(N354:N356, N353, H354:H356),0)</f>
        <v>30686</v>
      </c>
      <c r="I357" s="12"/>
      <c r="J357" s="13">
        <f>TRUNC(SUMIF(N354:N356, N353, J354:J356),0)</f>
        <v>610</v>
      </c>
      <c r="K357" s="12"/>
      <c r="L357" s="13">
        <f>F357+H357+J357</f>
        <v>31296</v>
      </c>
      <c r="M357" s="8" t="s">
        <v>52</v>
      </c>
      <c r="N357" s="2" t="s">
        <v>79</v>
      </c>
      <c r="O357" s="2" t="s">
        <v>79</v>
      </c>
      <c r="P357" s="2" t="s">
        <v>52</v>
      </c>
      <c r="Q357" s="2" t="s">
        <v>52</v>
      </c>
      <c r="R357" s="2" t="s">
        <v>52</v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2" t="s">
        <v>52</v>
      </c>
      <c r="AW357" s="2" t="s">
        <v>52</v>
      </c>
      <c r="AX357" s="2" t="s">
        <v>52</v>
      </c>
      <c r="AY357" s="2" t="s">
        <v>52</v>
      </c>
    </row>
    <row r="358" spans="1:51" ht="30" customHeight="1" x14ac:dyDescent="0.3">
      <c r="A358" s="9"/>
      <c r="B358" s="9"/>
      <c r="C358" s="9"/>
      <c r="D358" s="9"/>
      <c r="E358" s="12"/>
      <c r="F358" s="13"/>
      <c r="G358" s="12"/>
      <c r="H358" s="13"/>
      <c r="I358" s="12"/>
      <c r="J358" s="13"/>
      <c r="K358" s="12"/>
      <c r="L358" s="13"/>
      <c r="M358" s="9"/>
    </row>
    <row r="359" spans="1:51" ht="30" customHeight="1" x14ac:dyDescent="0.3">
      <c r="A359" s="425" t="s">
        <v>1281</v>
      </c>
      <c r="B359" s="425"/>
      <c r="C359" s="425"/>
      <c r="D359" s="425"/>
      <c r="E359" s="426"/>
      <c r="F359" s="427"/>
      <c r="G359" s="426"/>
      <c r="H359" s="427"/>
      <c r="I359" s="426"/>
      <c r="J359" s="427"/>
      <c r="K359" s="426"/>
      <c r="L359" s="427"/>
      <c r="M359" s="425"/>
      <c r="N359" s="1" t="s">
        <v>281</v>
      </c>
    </row>
    <row r="360" spans="1:51" ht="30" customHeight="1" x14ac:dyDescent="0.3">
      <c r="A360" s="8" t="s">
        <v>1186</v>
      </c>
      <c r="B360" s="8" t="s">
        <v>1283</v>
      </c>
      <c r="C360" s="8" t="s">
        <v>69</v>
      </c>
      <c r="D360" s="9">
        <v>0.41799999999999998</v>
      </c>
      <c r="E360" s="12">
        <f>단가대비표!O76</f>
        <v>0</v>
      </c>
      <c r="F360" s="13">
        <f>TRUNC(E360*D360,1)</f>
        <v>0</v>
      </c>
      <c r="G360" s="12">
        <f>단가대비표!P76</f>
        <v>0</v>
      </c>
      <c r="H360" s="13">
        <f>TRUNC(G360*D360,1)</f>
        <v>0</v>
      </c>
      <c r="I360" s="12">
        <f>단가대비표!V76</f>
        <v>0</v>
      </c>
      <c r="J360" s="13">
        <f>TRUNC(I360*D360,1)</f>
        <v>0</v>
      </c>
      <c r="K360" s="12">
        <f t="shared" ref="K360:L362" si="69">TRUNC(E360+G360+I360,1)</f>
        <v>0</v>
      </c>
      <c r="L360" s="13">
        <f t="shared" si="69"/>
        <v>0</v>
      </c>
      <c r="M360" s="8" t="s">
        <v>52</v>
      </c>
      <c r="N360" s="2" t="s">
        <v>281</v>
      </c>
      <c r="O360" s="2" t="s">
        <v>1284</v>
      </c>
      <c r="P360" s="2" t="s">
        <v>61</v>
      </c>
      <c r="Q360" s="2" t="s">
        <v>61</v>
      </c>
      <c r="R360" s="2" t="s">
        <v>60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2" t="s">
        <v>52</v>
      </c>
      <c r="AW360" s="2" t="s">
        <v>1285</v>
      </c>
      <c r="AX360" s="2" t="s">
        <v>52</v>
      </c>
      <c r="AY360" s="2" t="s">
        <v>52</v>
      </c>
    </row>
    <row r="361" spans="1:51" ht="30" customHeight="1" x14ac:dyDescent="0.3">
      <c r="A361" s="8" t="s">
        <v>1190</v>
      </c>
      <c r="B361" s="8" t="s">
        <v>1173</v>
      </c>
      <c r="C361" s="8" t="s">
        <v>133</v>
      </c>
      <c r="D361" s="9">
        <v>8.9999999999999993E-3</v>
      </c>
      <c r="E361" s="12">
        <f>일위대가목록!E162</f>
        <v>0</v>
      </c>
      <c r="F361" s="13">
        <f>TRUNC(E361*D361,1)</f>
        <v>0</v>
      </c>
      <c r="G361" s="12">
        <f>일위대가목록!F162</f>
        <v>91732</v>
      </c>
      <c r="H361" s="13">
        <f>TRUNC(G361*D361,1)</f>
        <v>825.5</v>
      </c>
      <c r="I361" s="12">
        <f>일위대가목록!G162</f>
        <v>0</v>
      </c>
      <c r="J361" s="13">
        <f>TRUNC(I361*D361,1)</f>
        <v>0</v>
      </c>
      <c r="K361" s="12">
        <f t="shared" si="69"/>
        <v>91732</v>
      </c>
      <c r="L361" s="13">
        <f t="shared" si="69"/>
        <v>825.5</v>
      </c>
      <c r="M361" s="8" t="s">
        <v>52</v>
      </c>
      <c r="N361" s="2" t="s">
        <v>281</v>
      </c>
      <c r="O361" s="2" t="s">
        <v>1191</v>
      </c>
      <c r="P361" s="2" t="s">
        <v>60</v>
      </c>
      <c r="Q361" s="2" t="s">
        <v>61</v>
      </c>
      <c r="R361" s="2" t="s">
        <v>61</v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2" t="s">
        <v>52</v>
      </c>
      <c r="AW361" s="2" t="s">
        <v>1286</v>
      </c>
      <c r="AX361" s="2" t="s">
        <v>52</v>
      </c>
      <c r="AY361" s="2" t="s">
        <v>52</v>
      </c>
    </row>
    <row r="362" spans="1:51" ht="30" customHeight="1" x14ac:dyDescent="0.3">
      <c r="A362" s="8" t="s">
        <v>1193</v>
      </c>
      <c r="B362" s="8" t="s">
        <v>1194</v>
      </c>
      <c r="C362" s="8" t="s">
        <v>69</v>
      </c>
      <c r="D362" s="9">
        <v>0.38</v>
      </c>
      <c r="E362" s="12">
        <f>일위대가목록!E163</f>
        <v>0</v>
      </c>
      <c r="F362" s="13">
        <f>TRUNC(E362*D362,1)</f>
        <v>0</v>
      </c>
      <c r="G362" s="12">
        <f>일위대가목록!F163</f>
        <v>87175</v>
      </c>
      <c r="H362" s="13">
        <f>TRUNC(G362*D362,1)</f>
        <v>33126.5</v>
      </c>
      <c r="I362" s="12">
        <f>일위대가목록!G163</f>
        <v>871</v>
      </c>
      <c r="J362" s="13">
        <f>TRUNC(I362*D362,1)</f>
        <v>330.9</v>
      </c>
      <c r="K362" s="12">
        <f t="shared" si="69"/>
        <v>88046</v>
      </c>
      <c r="L362" s="13">
        <f t="shared" si="69"/>
        <v>33457.4</v>
      </c>
      <c r="M362" s="8" t="s">
        <v>52</v>
      </c>
      <c r="N362" s="2" t="s">
        <v>281</v>
      </c>
      <c r="O362" s="2" t="s">
        <v>1195</v>
      </c>
      <c r="P362" s="2" t="s">
        <v>60</v>
      </c>
      <c r="Q362" s="2" t="s">
        <v>61</v>
      </c>
      <c r="R362" s="2" t="s">
        <v>61</v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2" t="s">
        <v>52</v>
      </c>
      <c r="AW362" s="2" t="s">
        <v>1287</v>
      </c>
      <c r="AX362" s="2" t="s">
        <v>52</v>
      </c>
      <c r="AY362" s="2" t="s">
        <v>52</v>
      </c>
    </row>
    <row r="363" spans="1:51" ht="30" customHeight="1" x14ac:dyDescent="0.3">
      <c r="A363" s="8" t="s">
        <v>739</v>
      </c>
      <c r="B363" s="8" t="s">
        <v>52</v>
      </c>
      <c r="C363" s="8" t="s">
        <v>52</v>
      </c>
      <c r="D363" s="9"/>
      <c r="E363" s="12"/>
      <c r="F363" s="13">
        <f>TRUNC(SUMIF(N360:N362, N359, F360:F362),0)</f>
        <v>0</v>
      </c>
      <c r="G363" s="12"/>
      <c r="H363" s="13">
        <f>TRUNC(SUMIF(N360:N362, N359, H360:H362),0)</f>
        <v>33952</v>
      </c>
      <c r="I363" s="12"/>
      <c r="J363" s="13">
        <f>TRUNC(SUMIF(N360:N362, N359, J360:J362),0)</f>
        <v>330</v>
      </c>
      <c r="K363" s="12"/>
      <c r="L363" s="13">
        <f>F363+H363+J363</f>
        <v>34282</v>
      </c>
      <c r="M363" s="8" t="s">
        <v>52</v>
      </c>
      <c r="N363" s="2" t="s">
        <v>79</v>
      </c>
      <c r="O363" s="2" t="s">
        <v>79</v>
      </c>
      <c r="P363" s="2" t="s">
        <v>52</v>
      </c>
      <c r="Q363" s="2" t="s">
        <v>52</v>
      </c>
      <c r="R363" s="2" t="s">
        <v>52</v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2" t="s">
        <v>52</v>
      </c>
      <c r="AW363" s="2" t="s">
        <v>52</v>
      </c>
      <c r="AX363" s="2" t="s">
        <v>52</v>
      </c>
      <c r="AY363" s="2" t="s">
        <v>52</v>
      </c>
    </row>
    <row r="364" spans="1:51" ht="30" customHeight="1" x14ac:dyDescent="0.3">
      <c r="A364" s="9"/>
      <c r="B364" s="9"/>
      <c r="C364" s="9"/>
      <c r="D364" s="9"/>
      <c r="E364" s="12"/>
      <c r="F364" s="13"/>
      <c r="G364" s="12"/>
      <c r="H364" s="13"/>
      <c r="I364" s="12"/>
      <c r="J364" s="13"/>
      <c r="K364" s="12"/>
      <c r="L364" s="13"/>
      <c r="M364" s="9"/>
    </row>
    <row r="365" spans="1:51" ht="30" customHeight="1" x14ac:dyDescent="0.3">
      <c r="A365" s="425" t="s">
        <v>1288</v>
      </c>
      <c r="B365" s="425"/>
      <c r="C365" s="425"/>
      <c r="D365" s="425"/>
      <c r="E365" s="426"/>
      <c r="F365" s="427"/>
      <c r="G365" s="426"/>
      <c r="H365" s="427"/>
      <c r="I365" s="426"/>
      <c r="J365" s="427"/>
      <c r="K365" s="426"/>
      <c r="L365" s="427"/>
      <c r="M365" s="425"/>
      <c r="N365" s="1" t="s">
        <v>284</v>
      </c>
    </row>
    <row r="366" spans="1:51" ht="30" customHeight="1" x14ac:dyDescent="0.3">
      <c r="A366" s="8" t="s">
        <v>1290</v>
      </c>
      <c r="B366" s="8" t="s">
        <v>1291</v>
      </c>
      <c r="C366" s="8" t="s">
        <v>58</v>
      </c>
      <c r="D366" s="9">
        <v>1</v>
      </c>
      <c r="E366" s="12">
        <f>단가대비표!O121</f>
        <v>83333.33</v>
      </c>
      <c r="F366" s="13">
        <f>TRUNC(E366*D366,1)</f>
        <v>83333.3</v>
      </c>
      <c r="G366" s="12">
        <f>단가대비표!P121</f>
        <v>0</v>
      </c>
      <c r="H366" s="13">
        <f>TRUNC(G366*D366,1)</f>
        <v>0</v>
      </c>
      <c r="I366" s="12">
        <f>단가대비표!V121</f>
        <v>0</v>
      </c>
      <c r="J366" s="13">
        <f>TRUNC(I366*D366,1)</f>
        <v>0</v>
      </c>
      <c r="K366" s="12">
        <f>TRUNC(E366+G366+I366,1)</f>
        <v>83333.3</v>
      </c>
      <c r="L366" s="13">
        <f>TRUNC(F366+H366+J366,1)</f>
        <v>83333.3</v>
      </c>
      <c r="M366" s="8" t="s">
        <v>52</v>
      </c>
      <c r="N366" s="2" t="s">
        <v>284</v>
      </c>
      <c r="O366" s="2" t="s">
        <v>1292</v>
      </c>
      <c r="P366" s="2" t="s">
        <v>61</v>
      </c>
      <c r="Q366" s="2" t="s">
        <v>61</v>
      </c>
      <c r="R366" s="2" t="s">
        <v>60</v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2" t="s">
        <v>52</v>
      </c>
      <c r="AW366" s="2" t="s">
        <v>1293</v>
      </c>
      <c r="AX366" s="2" t="s">
        <v>52</v>
      </c>
      <c r="AY366" s="2" t="s">
        <v>52</v>
      </c>
    </row>
    <row r="367" spans="1:51" ht="30" customHeight="1" x14ac:dyDescent="0.3">
      <c r="A367" s="8" t="s">
        <v>739</v>
      </c>
      <c r="B367" s="8" t="s">
        <v>52</v>
      </c>
      <c r="C367" s="8" t="s">
        <v>52</v>
      </c>
      <c r="D367" s="9"/>
      <c r="E367" s="12"/>
      <c r="F367" s="13">
        <f>TRUNC(SUMIF(N366:N366, N365, F366:F366),0)</f>
        <v>83333</v>
      </c>
      <c r="G367" s="12"/>
      <c r="H367" s="13">
        <f>TRUNC(SUMIF(N366:N366, N365, H366:H366),0)</f>
        <v>0</v>
      </c>
      <c r="I367" s="12"/>
      <c r="J367" s="13">
        <f>TRUNC(SUMIF(N366:N366, N365, J366:J366),0)</f>
        <v>0</v>
      </c>
      <c r="K367" s="12"/>
      <c r="L367" s="13">
        <f>F367+H367+J367</f>
        <v>83333</v>
      </c>
      <c r="M367" s="8" t="s">
        <v>52</v>
      </c>
      <c r="N367" s="2" t="s">
        <v>79</v>
      </c>
      <c r="O367" s="2" t="s">
        <v>79</v>
      </c>
      <c r="P367" s="2" t="s">
        <v>52</v>
      </c>
      <c r="Q367" s="2" t="s">
        <v>52</v>
      </c>
      <c r="R367" s="2" t="s">
        <v>52</v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2" t="s">
        <v>52</v>
      </c>
      <c r="AW367" s="2" t="s">
        <v>52</v>
      </c>
      <c r="AX367" s="2" t="s">
        <v>52</v>
      </c>
      <c r="AY367" s="2" t="s">
        <v>52</v>
      </c>
    </row>
    <row r="368" spans="1:51" ht="30" customHeight="1" x14ac:dyDescent="0.3">
      <c r="A368" s="9"/>
      <c r="B368" s="9"/>
      <c r="C368" s="9"/>
      <c r="D368" s="9"/>
      <c r="E368" s="12"/>
      <c r="F368" s="13"/>
      <c r="G368" s="12"/>
      <c r="H368" s="13"/>
      <c r="I368" s="12"/>
      <c r="J368" s="13"/>
      <c r="K368" s="12"/>
      <c r="L368" s="13"/>
      <c r="M368" s="9"/>
    </row>
    <row r="369" spans="1:51" ht="30" customHeight="1" x14ac:dyDescent="0.3">
      <c r="A369" s="425" t="s">
        <v>1294</v>
      </c>
      <c r="B369" s="425"/>
      <c r="C369" s="425"/>
      <c r="D369" s="425"/>
      <c r="E369" s="426"/>
      <c r="F369" s="427"/>
      <c r="G369" s="426"/>
      <c r="H369" s="427"/>
      <c r="I369" s="426"/>
      <c r="J369" s="427"/>
      <c r="K369" s="426"/>
      <c r="L369" s="427"/>
      <c r="M369" s="425"/>
      <c r="N369" s="1" t="s">
        <v>299</v>
      </c>
    </row>
    <row r="370" spans="1:51" ht="30" customHeight="1" x14ac:dyDescent="0.3">
      <c r="A370" s="8" t="s">
        <v>1172</v>
      </c>
      <c r="B370" s="8" t="s">
        <v>1173</v>
      </c>
      <c r="C370" s="8" t="s">
        <v>133</v>
      </c>
      <c r="D370" s="9">
        <v>2.4E-2</v>
      </c>
      <c r="E370" s="12">
        <f>일위대가목록!E160</f>
        <v>0</v>
      </c>
      <c r="F370" s="13">
        <f>TRUNC(E370*D370,1)</f>
        <v>0</v>
      </c>
      <c r="G370" s="12">
        <f>일위대가목록!F160</f>
        <v>91732</v>
      </c>
      <c r="H370" s="13">
        <f>TRUNC(G370*D370,1)</f>
        <v>2201.5</v>
      </c>
      <c r="I370" s="12">
        <f>일위대가목록!G160</f>
        <v>0</v>
      </c>
      <c r="J370" s="13">
        <f>TRUNC(I370*D370,1)</f>
        <v>0</v>
      </c>
      <c r="K370" s="12">
        <f t="shared" ref="K370:L372" si="70">TRUNC(E370+G370+I370,1)</f>
        <v>91732</v>
      </c>
      <c r="L370" s="13">
        <f t="shared" si="70"/>
        <v>2201.5</v>
      </c>
      <c r="M370" s="8" t="s">
        <v>52</v>
      </c>
      <c r="N370" s="2" t="s">
        <v>299</v>
      </c>
      <c r="O370" s="2" t="s">
        <v>1174</v>
      </c>
      <c r="P370" s="2" t="s">
        <v>60</v>
      </c>
      <c r="Q370" s="2" t="s">
        <v>61</v>
      </c>
      <c r="R370" s="2" t="s">
        <v>61</v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2" t="s">
        <v>52</v>
      </c>
      <c r="AW370" s="2" t="s">
        <v>1297</v>
      </c>
      <c r="AX370" s="2" t="s">
        <v>52</v>
      </c>
      <c r="AY370" s="2" t="s">
        <v>52</v>
      </c>
    </row>
    <row r="371" spans="1:51" ht="30" customHeight="1" x14ac:dyDescent="0.3">
      <c r="A371" s="8" t="s">
        <v>1298</v>
      </c>
      <c r="B371" s="8" t="s">
        <v>1299</v>
      </c>
      <c r="C371" s="8" t="s">
        <v>69</v>
      </c>
      <c r="D371" s="9">
        <v>1</v>
      </c>
      <c r="E371" s="12">
        <f>일위대가목록!E168</f>
        <v>0</v>
      </c>
      <c r="F371" s="13">
        <f>TRUNC(E371*D371,1)</f>
        <v>0</v>
      </c>
      <c r="G371" s="12">
        <f>일위대가목록!F168</f>
        <v>9288</v>
      </c>
      <c r="H371" s="13">
        <f>TRUNC(G371*D371,1)</f>
        <v>9288</v>
      </c>
      <c r="I371" s="12">
        <f>일위대가목록!G168</f>
        <v>185</v>
      </c>
      <c r="J371" s="13">
        <f>TRUNC(I371*D371,1)</f>
        <v>185</v>
      </c>
      <c r="K371" s="12">
        <f t="shared" si="70"/>
        <v>9473</v>
      </c>
      <c r="L371" s="13">
        <f t="shared" si="70"/>
        <v>9473</v>
      </c>
      <c r="M371" s="8" t="s">
        <v>52</v>
      </c>
      <c r="N371" s="2" t="s">
        <v>299</v>
      </c>
      <c r="O371" s="2" t="s">
        <v>1300</v>
      </c>
      <c r="P371" s="2" t="s">
        <v>60</v>
      </c>
      <c r="Q371" s="2" t="s">
        <v>61</v>
      </c>
      <c r="R371" s="2" t="s">
        <v>61</v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2" t="s">
        <v>52</v>
      </c>
      <c r="AW371" s="2" t="s">
        <v>1301</v>
      </c>
      <c r="AX371" s="2" t="s">
        <v>52</v>
      </c>
      <c r="AY371" s="2" t="s">
        <v>52</v>
      </c>
    </row>
    <row r="372" spans="1:51" ht="30" customHeight="1" x14ac:dyDescent="0.3">
      <c r="A372" s="8" t="s">
        <v>1302</v>
      </c>
      <c r="B372" s="8" t="s">
        <v>1303</v>
      </c>
      <c r="C372" s="8" t="s">
        <v>69</v>
      </c>
      <c r="D372" s="9">
        <v>1</v>
      </c>
      <c r="E372" s="12">
        <f>일위대가목록!E169</f>
        <v>1642</v>
      </c>
      <c r="F372" s="13">
        <f>TRUNC(E372*D372,1)</f>
        <v>1642</v>
      </c>
      <c r="G372" s="12">
        <f>일위대가목록!F169</f>
        <v>33248</v>
      </c>
      <c r="H372" s="13">
        <f>TRUNC(G372*D372,1)</f>
        <v>33248</v>
      </c>
      <c r="I372" s="12">
        <f>일위대가목록!G169</f>
        <v>920</v>
      </c>
      <c r="J372" s="13">
        <f>TRUNC(I372*D372,1)</f>
        <v>920</v>
      </c>
      <c r="K372" s="12">
        <f t="shared" si="70"/>
        <v>35810</v>
      </c>
      <c r="L372" s="13">
        <f t="shared" si="70"/>
        <v>35810</v>
      </c>
      <c r="M372" s="8" t="s">
        <v>52</v>
      </c>
      <c r="N372" s="2" t="s">
        <v>299</v>
      </c>
      <c r="O372" s="2" t="s">
        <v>1304</v>
      </c>
      <c r="P372" s="2" t="s">
        <v>60</v>
      </c>
      <c r="Q372" s="2" t="s">
        <v>61</v>
      </c>
      <c r="R372" s="2" t="s">
        <v>61</v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2" t="s">
        <v>52</v>
      </c>
      <c r="AW372" s="2" t="s">
        <v>1305</v>
      </c>
      <c r="AX372" s="2" t="s">
        <v>52</v>
      </c>
      <c r="AY372" s="2" t="s">
        <v>52</v>
      </c>
    </row>
    <row r="373" spans="1:51" ht="30" customHeight="1" x14ac:dyDescent="0.3">
      <c r="A373" s="8" t="s">
        <v>739</v>
      </c>
      <c r="B373" s="8" t="s">
        <v>52</v>
      </c>
      <c r="C373" s="8" t="s">
        <v>52</v>
      </c>
      <c r="D373" s="9"/>
      <c r="E373" s="12"/>
      <c r="F373" s="13">
        <f>TRUNC(SUMIF(N370:N372, N369, F370:F372),0)</f>
        <v>1642</v>
      </c>
      <c r="G373" s="12"/>
      <c r="H373" s="13">
        <f>TRUNC(SUMIF(N370:N372, N369, H370:H372),0)</f>
        <v>44737</v>
      </c>
      <c r="I373" s="12"/>
      <c r="J373" s="13">
        <f>TRUNC(SUMIF(N370:N372, N369, J370:J372),0)</f>
        <v>1105</v>
      </c>
      <c r="K373" s="12"/>
      <c r="L373" s="13">
        <f>F373+H373+J373</f>
        <v>47484</v>
      </c>
      <c r="M373" s="8" t="s">
        <v>52</v>
      </c>
      <c r="N373" s="2" t="s">
        <v>79</v>
      </c>
      <c r="O373" s="2" t="s">
        <v>79</v>
      </c>
      <c r="P373" s="2" t="s">
        <v>52</v>
      </c>
      <c r="Q373" s="2" t="s">
        <v>52</v>
      </c>
      <c r="R373" s="2" t="s">
        <v>52</v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2" t="s">
        <v>52</v>
      </c>
      <c r="AW373" s="2" t="s">
        <v>52</v>
      </c>
      <c r="AX373" s="2" t="s">
        <v>52</v>
      </c>
      <c r="AY373" s="2" t="s">
        <v>52</v>
      </c>
    </row>
    <row r="374" spans="1:51" ht="30" customHeight="1" x14ac:dyDescent="0.3">
      <c r="A374" s="9"/>
      <c r="B374" s="9"/>
      <c r="C374" s="9"/>
      <c r="D374" s="9"/>
      <c r="E374" s="12"/>
      <c r="F374" s="13"/>
      <c r="G374" s="12"/>
      <c r="H374" s="13"/>
      <c r="I374" s="12"/>
      <c r="J374" s="13"/>
      <c r="K374" s="12"/>
      <c r="L374" s="13"/>
      <c r="M374" s="9"/>
    </row>
    <row r="375" spans="1:51" ht="30" customHeight="1" x14ac:dyDescent="0.3">
      <c r="A375" s="425" t="s">
        <v>1306</v>
      </c>
      <c r="B375" s="425"/>
      <c r="C375" s="425"/>
      <c r="D375" s="425"/>
      <c r="E375" s="426"/>
      <c r="F375" s="427"/>
      <c r="G375" s="426"/>
      <c r="H375" s="427"/>
      <c r="I375" s="426"/>
      <c r="J375" s="427"/>
      <c r="K375" s="426"/>
      <c r="L375" s="427"/>
      <c r="M375" s="425"/>
      <c r="N375" s="1" t="s">
        <v>312</v>
      </c>
    </row>
    <row r="376" spans="1:51" ht="30" customHeight="1" x14ac:dyDescent="0.3">
      <c r="A376" s="8" t="s">
        <v>1172</v>
      </c>
      <c r="B376" s="8" t="s">
        <v>1173</v>
      </c>
      <c r="C376" s="8" t="s">
        <v>133</v>
      </c>
      <c r="D376" s="9">
        <v>1.2E-2</v>
      </c>
      <c r="E376" s="12">
        <f>일위대가목록!E160</f>
        <v>0</v>
      </c>
      <c r="F376" s="13">
        <f>TRUNC(E376*D376,1)</f>
        <v>0</v>
      </c>
      <c r="G376" s="12">
        <f>일위대가목록!F160</f>
        <v>91732</v>
      </c>
      <c r="H376" s="13">
        <f>TRUNC(G376*D376,1)</f>
        <v>1100.7</v>
      </c>
      <c r="I376" s="12">
        <f>일위대가목록!G160</f>
        <v>0</v>
      </c>
      <c r="J376" s="13">
        <f>TRUNC(I376*D376,1)</f>
        <v>0</v>
      </c>
      <c r="K376" s="12">
        <f t="shared" ref="K376:L378" si="71">TRUNC(E376+G376+I376,1)</f>
        <v>91732</v>
      </c>
      <c r="L376" s="13">
        <f t="shared" si="71"/>
        <v>1100.7</v>
      </c>
      <c r="M376" s="8" t="s">
        <v>52</v>
      </c>
      <c r="N376" s="2" t="s">
        <v>312</v>
      </c>
      <c r="O376" s="2" t="s">
        <v>1174</v>
      </c>
      <c r="P376" s="2" t="s">
        <v>60</v>
      </c>
      <c r="Q376" s="2" t="s">
        <v>61</v>
      </c>
      <c r="R376" s="2" t="s">
        <v>61</v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2" t="s">
        <v>52</v>
      </c>
      <c r="AW376" s="2" t="s">
        <v>1308</v>
      </c>
      <c r="AX376" s="2" t="s">
        <v>52</v>
      </c>
      <c r="AY376" s="2" t="s">
        <v>52</v>
      </c>
    </row>
    <row r="377" spans="1:51" ht="30" customHeight="1" x14ac:dyDescent="0.3">
      <c r="A377" s="8" t="s">
        <v>1298</v>
      </c>
      <c r="B377" s="8" t="s">
        <v>1309</v>
      </c>
      <c r="C377" s="8" t="s">
        <v>69</v>
      </c>
      <c r="D377" s="9">
        <v>1</v>
      </c>
      <c r="E377" s="12">
        <f>일위대가목록!E172</f>
        <v>0</v>
      </c>
      <c r="F377" s="13">
        <f>TRUNC(E377*D377,1)</f>
        <v>0</v>
      </c>
      <c r="G377" s="12">
        <f>일위대가목록!F172</f>
        <v>12457</v>
      </c>
      <c r="H377" s="13">
        <f>TRUNC(G377*D377,1)</f>
        <v>12457</v>
      </c>
      <c r="I377" s="12">
        <f>일위대가목록!G172</f>
        <v>249</v>
      </c>
      <c r="J377" s="13">
        <f>TRUNC(I377*D377,1)</f>
        <v>249</v>
      </c>
      <c r="K377" s="12">
        <f t="shared" si="71"/>
        <v>12706</v>
      </c>
      <c r="L377" s="13">
        <f t="shared" si="71"/>
        <v>12706</v>
      </c>
      <c r="M377" s="8" t="s">
        <v>52</v>
      </c>
      <c r="N377" s="2" t="s">
        <v>312</v>
      </c>
      <c r="O377" s="2" t="s">
        <v>1310</v>
      </c>
      <c r="P377" s="2" t="s">
        <v>60</v>
      </c>
      <c r="Q377" s="2" t="s">
        <v>61</v>
      </c>
      <c r="R377" s="2" t="s">
        <v>61</v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2" t="s">
        <v>52</v>
      </c>
      <c r="AW377" s="2" t="s">
        <v>1311</v>
      </c>
      <c r="AX377" s="2" t="s">
        <v>52</v>
      </c>
      <c r="AY377" s="2" t="s">
        <v>52</v>
      </c>
    </row>
    <row r="378" spans="1:51" ht="30" customHeight="1" x14ac:dyDescent="0.3">
      <c r="A378" s="8" t="s">
        <v>1312</v>
      </c>
      <c r="B378" s="8" t="s">
        <v>1303</v>
      </c>
      <c r="C378" s="8" t="s">
        <v>69</v>
      </c>
      <c r="D378" s="9">
        <v>1</v>
      </c>
      <c r="E378" s="12">
        <f>일위대가목록!E173</f>
        <v>2186</v>
      </c>
      <c r="F378" s="13">
        <f>TRUNC(E378*D378,1)</f>
        <v>2186</v>
      </c>
      <c r="G378" s="12">
        <f>일위대가목록!F173</f>
        <v>41452</v>
      </c>
      <c r="H378" s="13">
        <f>TRUNC(G378*D378,1)</f>
        <v>41452</v>
      </c>
      <c r="I378" s="12">
        <f>일위대가목록!G173</f>
        <v>1146</v>
      </c>
      <c r="J378" s="13">
        <f>TRUNC(I378*D378,1)</f>
        <v>1146</v>
      </c>
      <c r="K378" s="12">
        <f t="shared" si="71"/>
        <v>44784</v>
      </c>
      <c r="L378" s="13">
        <f t="shared" si="71"/>
        <v>44784</v>
      </c>
      <c r="M378" s="8" t="s">
        <v>52</v>
      </c>
      <c r="N378" s="2" t="s">
        <v>312</v>
      </c>
      <c r="O378" s="2" t="s">
        <v>1313</v>
      </c>
      <c r="P378" s="2" t="s">
        <v>60</v>
      </c>
      <c r="Q378" s="2" t="s">
        <v>61</v>
      </c>
      <c r="R378" s="2" t="s">
        <v>61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2" t="s">
        <v>52</v>
      </c>
      <c r="AW378" s="2" t="s">
        <v>1314</v>
      </c>
      <c r="AX378" s="2" t="s">
        <v>52</v>
      </c>
      <c r="AY378" s="2" t="s">
        <v>52</v>
      </c>
    </row>
    <row r="379" spans="1:51" ht="30" customHeight="1" x14ac:dyDescent="0.3">
      <c r="A379" s="8" t="s">
        <v>739</v>
      </c>
      <c r="B379" s="8" t="s">
        <v>52</v>
      </c>
      <c r="C379" s="8" t="s">
        <v>52</v>
      </c>
      <c r="D379" s="9"/>
      <c r="E379" s="12"/>
      <c r="F379" s="13">
        <f>TRUNC(SUMIF(N376:N378, N375, F376:F378),0)</f>
        <v>2186</v>
      </c>
      <c r="G379" s="12"/>
      <c r="H379" s="13">
        <f>TRUNC(SUMIF(N376:N378, N375, H376:H378),0)</f>
        <v>55009</v>
      </c>
      <c r="I379" s="12"/>
      <c r="J379" s="13">
        <f>TRUNC(SUMIF(N376:N378, N375, J376:J378),0)</f>
        <v>1395</v>
      </c>
      <c r="K379" s="12"/>
      <c r="L379" s="13">
        <f>F379+H379+J379</f>
        <v>58590</v>
      </c>
      <c r="M379" s="8" t="s">
        <v>52</v>
      </c>
      <c r="N379" s="2" t="s">
        <v>79</v>
      </c>
      <c r="O379" s="2" t="s">
        <v>79</v>
      </c>
      <c r="P379" s="2" t="s">
        <v>52</v>
      </c>
      <c r="Q379" s="2" t="s">
        <v>52</v>
      </c>
      <c r="R379" s="2" t="s">
        <v>52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2" t="s">
        <v>52</v>
      </c>
      <c r="AW379" s="2" t="s">
        <v>52</v>
      </c>
      <c r="AX379" s="2" t="s">
        <v>52</v>
      </c>
      <c r="AY379" s="2" t="s">
        <v>52</v>
      </c>
    </row>
    <row r="380" spans="1:51" ht="30" customHeight="1" x14ac:dyDescent="0.3">
      <c r="A380" s="9"/>
      <c r="B380" s="9"/>
      <c r="C380" s="9"/>
      <c r="D380" s="9"/>
      <c r="E380" s="12"/>
      <c r="F380" s="13"/>
      <c r="G380" s="12"/>
      <c r="H380" s="13"/>
      <c r="I380" s="12"/>
      <c r="J380" s="13"/>
      <c r="K380" s="12"/>
      <c r="L380" s="13"/>
      <c r="M380" s="9"/>
    </row>
    <row r="381" spans="1:51" ht="30" customHeight="1" x14ac:dyDescent="0.3">
      <c r="A381" s="425" t="s">
        <v>1315</v>
      </c>
      <c r="B381" s="425"/>
      <c r="C381" s="425"/>
      <c r="D381" s="425"/>
      <c r="E381" s="426"/>
      <c r="F381" s="427"/>
      <c r="G381" s="426"/>
      <c r="H381" s="427"/>
      <c r="I381" s="426"/>
      <c r="J381" s="427"/>
      <c r="K381" s="426"/>
      <c r="L381" s="427"/>
      <c r="M381" s="425"/>
      <c r="N381" s="1" t="s">
        <v>316</v>
      </c>
    </row>
    <row r="382" spans="1:51" ht="30" customHeight="1" x14ac:dyDescent="0.3">
      <c r="A382" s="8" t="s">
        <v>758</v>
      </c>
      <c r="B382" s="8" t="s">
        <v>1317</v>
      </c>
      <c r="C382" s="8" t="s">
        <v>993</v>
      </c>
      <c r="D382" s="9">
        <v>1.2434000000000001</v>
      </c>
      <c r="E382" s="12">
        <f>단가대비표!O51</f>
        <v>682</v>
      </c>
      <c r="F382" s="13">
        <f t="shared" ref="F382:F388" si="72">TRUNC(E382*D382,1)</f>
        <v>847.9</v>
      </c>
      <c r="G382" s="12">
        <f>단가대비표!P51</f>
        <v>0</v>
      </c>
      <c r="H382" s="13">
        <f t="shared" ref="H382:H388" si="73">TRUNC(G382*D382,1)</f>
        <v>0</v>
      </c>
      <c r="I382" s="12">
        <f>단가대비표!V51</f>
        <v>0</v>
      </c>
      <c r="J382" s="13">
        <f t="shared" ref="J382:J388" si="74">TRUNC(I382*D382,1)</f>
        <v>0</v>
      </c>
      <c r="K382" s="12">
        <f t="shared" ref="K382:L388" si="75">TRUNC(E382+G382+I382,1)</f>
        <v>682</v>
      </c>
      <c r="L382" s="13">
        <f t="shared" si="75"/>
        <v>847.9</v>
      </c>
      <c r="M382" s="8" t="s">
        <v>52</v>
      </c>
      <c r="N382" s="2" t="s">
        <v>316</v>
      </c>
      <c r="O382" s="2" t="s">
        <v>1318</v>
      </c>
      <c r="P382" s="2" t="s">
        <v>61</v>
      </c>
      <c r="Q382" s="2" t="s">
        <v>61</v>
      </c>
      <c r="R382" s="2" t="s">
        <v>60</v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2" t="s">
        <v>52</v>
      </c>
      <c r="AW382" s="2" t="s">
        <v>1319</v>
      </c>
      <c r="AX382" s="2" t="s">
        <v>52</v>
      </c>
      <c r="AY382" s="2" t="s">
        <v>52</v>
      </c>
    </row>
    <row r="383" spans="1:51" ht="30" customHeight="1" x14ac:dyDescent="0.3">
      <c r="A383" s="8" t="s">
        <v>1320</v>
      </c>
      <c r="B383" s="8" t="s">
        <v>1321</v>
      </c>
      <c r="C383" s="8" t="s">
        <v>993</v>
      </c>
      <c r="D383" s="9">
        <v>0.94199999999999995</v>
      </c>
      <c r="E383" s="12">
        <f>단가대비표!O53</f>
        <v>2856</v>
      </c>
      <c r="F383" s="13">
        <f t="shared" si="72"/>
        <v>2690.3</v>
      </c>
      <c r="G383" s="12">
        <f>단가대비표!P53</f>
        <v>0</v>
      </c>
      <c r="H383" s="13">
        <f t="shared" si="73"/>
        <v>0</v>
      </c>
      <c r="I383" s="12">
        <f>단가대비표!V53</f>
        <v>0</v>
      </c>
      <c r="J383" s="13">
        <f t="shared" si="74"/>
        <v>0</v>
      </c>
      <c r="K383" s="12">
        <f t="shared" si="75"/>
        <v>2856</v>
      </c>
      <c r="L383" s="13">
        <f t="shared" si="75"/>
        <v>2690.3</v>
      </c>
      <c r="M383" s="8" t="s">
        <v>52</v>
      </c>
      <c r="N383" s="2" t="s">
        <v>316</v>
      </c>
      <c r="O383" s="2" t="s">
        <v>1322</v>
      </c>
      <c r="P383" s="2" t="s">
        <v>61</v>
      </c>
      <c r="Q383" s="2" t="s">
        <v>61</v>
      </c>
      <c r="R383" s="2" t="s">
        <v>60</v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2" t="s">
        <v>52</v>
      </c>
      <c r="AW383" s="2" t="s">
        <v>1323</v>
      </c>
      <c r="AX383" s="2" t="s">
        <v>52</v>
      </c>
      <c r="AY383" s="2" t="s">
        <v>52</v>
      </c>
    </row>
    <row r="384" spans="1:51" ht="30" customHeight="1" x14ac:dyDescent="0.3">
      <c r="A384" s="8" t="s">
        <v>1324</v>
      </c>
      <c r="B384" s="8" t="s">
        <v>1325</v>
      </c>
      <c r="C384" s="8" t="s">
        <v>993</v>
      </c>
      <c r="D384" s="9">
        <v>1.1304000000000001</v>
      </c>
      <c r="E384" s="12">
        <f>일위대가목록!E176</f>
        <v>89</v>
      </c>
      <c r="F384" s="13">
        <f t="shared" si="72"/>
        <v>100.6</v>
      </c>
      <c r="G384" s="12">
        <f>일위대가목록!F176</f>
        <v>5965</v>
      </c>
      <c r="H384" s="13">
        <f t="shared" si="73"/>
        <v>6742.8</v>
      </c>
      <c r="I384" s="12">
        <f>일위대가목록!G176</f>
        <v>192</v>
      </c>
      <c r="J384" s="13">
        <f t="shared" si="74"/>
        <v>217</v>
      </c>
      <c r="K384" s="12">
        <f t="shared" si="75"/>
        <v>6246</v>
      </c>
      <c r="L384" s="13">
        <f t="shared" si="75"/>
        <v>7060.4</v>
      </c>
      <c r="M384" s="8" t="s">
        <v>52</v>
      </c>
      <c r="N384" s="2" t="s">
        <v>316</v>
      </c>
      <c r="O384" s="2" t="s">
        <v>1326</v>
      </c>
      <c r="P384" s="2" t="s">
        <v>60</v>
      </c>
      <c r="Q384" s="2" t="s">
        <v>61</v>
      </c>
      <c r="R384" s="2" t="s">
        <v>61</v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2" t="s">
        <v>52</v>
      </c>
      <c r="AW384" s="2" t="s">
        <v>1327</v>
      </c>
      <c r="AX384" s="2" t="s">
        <v>52</v>
      </c>
      <c r="AY384" s="2" t="s">
        <v>52</v>
      </c>
    </row>
    <row r="385" spans="1:51" ht="30" customHeight="1" x14ac:dyDescent="0.3">
      <c r="A385" s="8" t="s">
        <v>1324</v>
      </c>
      <c r="B385" s="8" t="s">
        <v>1328</v>
      </c>
      <c r="C385" s="8" t="s">
        <v>993</v>
      </c>
      <c r="D385" s="9">
        <v>0.85640000000000005</v>
      </c>
      <c r="E385" s="12">
        <f>일위대가목록!E177</f>
        <v>255</v>
      </c>
      <c r="F385" s="13">
        <f t="shared" si="72"/>
        <v>218.3</v>
      </c>
      <c r="G385" s="12">
        <f>일위대가목록!F177</f>
        <v>5965</v>
      </c>
      <c r="H385" s="13">
        <f t="shared" si="73"/>
        <v>5108.3999999999996</v>
      </c>
      <c r="I385" s="12">
        <f>일위대가목록!G177</f>
        <v>192</v>
      </c>
      <c r="J385" s="13">
        <f t="shared" si="74"/>
        <v>164.4</v>
      </c>
      <c r="K385" s="12">
        <f t="shared" si="75"/>
        <v>6412</v>
      </c>
      <c r="L385" s="13">
        <f t="shared" si="75"/>
        <v>5491.1</v>
      </c>
      <c r="M385" s="8" t="s">
        <v>52</v>
      </c>
      <c r="N385" s="2" t="s">
        <v>316</v>
      </c>
      <c r="O385" s="2" t="s">
        <v>1329</v>
      </c>
      <c r="P385" s="2" t="s">
        <v>60</v>
      </c>
      <c r="Q385" s="2" t="s">
        <v>61</v>
      </c>
      <c r="R385" s="2" t="s">
        <v>61</v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2" t="s">
        <v>52</v>
      </c>
      <c r="AW385" s="2" t="s">
        <v>1330</v>
      </c>
      <c r="AX385" s="2" t="s">
        <v>52</v>
      </c>
      <c r="AY385" s="2" t="s">
        <v>52</v>
      </c>
    </row>
    <row r="386" spans="1:51" ht="30" customHeight="1" x14ac:dyDescent="0.3">
      <c r="A386" s="8" t="s">
        <v>371</v>
      </c>
      <c r="B386" s="8" t="s">
        <v>1331</v>
      </c>
      <c r="C386" s="8" t="s">
        <v>58</v>
      </c>
      <c r="D386" s="9">
        <v>2</v>
      </c>
      <c r="E386" s="12">
        <f>일위대가목록!E178</f>
        <v>182</v>
      </c>
      <c r="F386" s="13">
        <f t="shared" si="72"/>
        <v>364</v>
      </c>
      <c r="G386" s="12">
        <f>일위대가목록!F178</f>
        <v>4542</v>
      </c>
      <c r="H386" s="13">
        <f t="shared" si="73"/>
        <v>9084</v>
      </c>
      <c r="I386" s="12">
        <f>일위대가목록!G178</f>
        <v>0</v>
      </c>
      <c r="J386" s="13">
        <f t="shared" si="74"/>
        <v>0</v>
      </c>
      <c r="K386" s="12">
        <f t="shared" si="75"/>
        <v>4724</v>
      </c>
      <c r="L386" s="13">
        <f t="shared" si="75"/>
        <v>9448</v>
      </c>
      <c r="M386" s="8" t="s">
        <v>52</v>
      </c>
      <c r="N386" s="2" t="s">
        <v>316</v>
      </c>
      <c r="O386" s="2" t="s">
        <v>1332</v>
      </c>
      <c r="P386" s="2" t="s">
        <v>60</v>
      </c>
      <c r="Q386" s="2" t="s">
        <v>61</v>
      </c>
      <c r="R386" s="2" t="s">
        <v>61</v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2" t="s">
        <v>52</v>
      </c>
      <c r="AW386" s="2" t="s">
        <v>1333</v>
      </c>
      <c r="AX386" s="2" t="s">
        <v>52</v>
      </c>
      <c r="AY386" s="2" t="s">
        <v>52</v>
      </c>
    </row>
    <row r="387" spans="1:51" ht="30" customHeight="1" x14ac:dyDescent="0.3">
      <c r="A387" s="8" t="s">
        <v>170</v>
      </c>
      <c r="B387" s="8" t="s">
        <v>171</v>
      </c>
      <c r="C387" s="8" t="s">
        <v>993</v>
      </c>
      <c r="D387" s="9">
        <v>-0.1017</v>
      </c>
      <c r="E387" s="12">
        <f>단가대비표!O19</f>
        <v>140</v>
      </c>
      <c r="F387" s="13">
        <f t="shared" si="72"/>
        <v>-14.2</v>
      </c>
      <c r="G387" s="12">
        <f>단가대비표!P19</f>
        <v>0</v>
      </c>
      <c r="H387" s="13">
        <f t="shared" si="73"/>
        <v>0</v>
      </c>
      <c r="I387" s="12">
        <f>단가대비표!V19</f>
        <v>0</v>
      </c>
      <c r="J387" s="13">
        <f t="shared" si="74"/>
        <v>0</v>
      </c>
      <c r="K387" s="12">
        <f t="shared" si="75"/>
        <v>140</v>
      </c>
      <c r="L387" s="13">
        <f t="shared" si="75"/>
        <v>-14.2</v>
      </c>
      <c r="M387" s="8" t="s">
        <v>172</v>
      </c>
      <c r="N387" s="2" t="s">
        <v>316</v>
      </c>
      <c r="O387" s="2" t="s">
        <v>1334</v>
      </c>
      <c r="P387" s="2" t="s">
        <v>61</v>
      </c>
      <c r="Q387" s="2" t="s">
        <v>61</v>
      </c>
      <c r="R387" s="2" t="s">
        <v>60</v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2" t="s">
        <v>52</v>
      </c>
      <c r="AW387" s="2" t="s">
        <v>1335</v>
      </c>
      <c r="AX387" s="2" t="s">
        <v>52</v>
      </c>
      <c r="AY387" s="2" t="s">
        <v>52</v>
      </c>
    </row>
    <row r="388" spans="1:51" ht="30" customHeight="1" x14ac:dyDescent="0.3">
      <c r="A388" s="8" t="s">
        <v>170</v>
      </c>
      <c r="B388" s="8" t="s">
        <v>1336</v>
      </c>
      <c r="C388" s="8" t="s">
        <v>993</v>
      </c>
      <c r="D388" s="9">
        <v>-7.6999999999999999E-2</v>
      </c>
      <c r="E388" s="12">
        <f>단가대비표!O20</f>
        <v>1050</v>
      </c>
      <c r="F388" s="13">
        <f t="shared" si="72"/>
        <v>-80.8</v>
      </c>
      <c r="G388" s="12">
        <f>단가대비표!P20</f>
        <v>0</v>
      </c>
      <c r="H388" s="13">
        <f t="shared" si="73"/>
        <v>0</v>
      </c>
      <c r="I388" s="12">
        <f>단가대비표!V20</f>
        <v>0</v>
      </c>
      <c r="J388" s="13">
        <f t="shared" si="74"/>
        <v>0</v>
      </c>
      <c r="K388" s="12">
        <f t="shared" si="75"/>
        <v>1050</v>
      </c>
      <c r="L388" s="13">
        <f t="shared" si="75"/>
        <v>-80.8</v>
      </c>
      <c r="M388" s="8" t="s">
        <v>172</v>
      </c>
      <c r="N388" s="2" t="s">
        <v>316</v>
      </c>
      <c r="O388" s="2" t="s">
        <v>1337</v>
      </c>
      <c r="P388" s="2" t="s">
        <v>61</v>
      </c>
      <c r="Q388" s="2" t="s">
        <v>61</v>
      </c>
      <c r="R388" s="2" t="s">
        <v>60</v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2" t="s">
        <v>52</v>
      </c>
      <c r="AW388" s="2" t="s">
        <v>1338</v>
      </c>
      <c r="AX388" s="2" t="s">
        <v>52</v>
      </c>
      <c r="AY388" s="2" t="s">
        <v>52</v>
      </c>
    </row>
    <row r="389" spans="1:51" ht="30" customHeight="1" x14ac:dyDescent="0.3">
      <c r="A389" s="8" t="s">
        <v>739</v>
      </c>
      <c r="B389" s="8" t="s">
        <v>52</v>
      </c>
      <c r="C389" s="8" t="s">
        <v>52</v>
      </c>
      <c r="D389" s="9"/>
      <c r="E389" s="12"/>
      <c r="F389" s="13">
        <f>TRUNC(SUMIF(N382:N388, N381, F382:F388),0)</f>
        <v>4126</v>
      </c>
      <c r="G389" s="12"/>
      <c r="H389" s="13">
        <f>TRUNC(SUMIF(N382:N388, N381, H382:H388),0)</f>
        <v>20935</v>
      </c>
      <c r="I389" s="12"/>
      <c r="J389" s="13">
        <f>TRUNC(SUMIF(N382:N388, N381, J382:J388),0)</f>
        <v>381</v>
      </c>
      <c r="K389" s="12"/>
      <c r="L389" s="13">
        <f>F389+H389+J389</f>
        <v>25442</v>
      </c>
      <c r="M389" s="8" t="s">
        <v>52</v>
      </c>
      <c r="N389" s="2" t="s">
        <v>79</v>
      </c>
      <c r="O389" s="2" t="s">
        <v>79</v>
      </c>
      <c r="P389" s="2" t="s">
        <v>52</v>
      </c>
      <c r="Q389" s="2" t="s">
        <v>52</v>
      </c>
      <c r="R389" s="2" t="s">
        <v>52</v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2" t="s">
        <v>52</v>
      </c>
      <c r="AW389" s="2" t="s">
        <v>52</v>
      </c>
      <c r="AX389" s="2" t="s">
        <v>52</v>
      </c>
      <c r="AY389" s="2" t="s">
        <v>52</v>
      </c>
    </row>
    <row r="390" spans="1:51" ht="30" customHeight="1" x14ac:dyDescent="0.3">
      <c r="A390" s="9"/>
      <c r="B390" s="9"/>
      <c r="C390" s="9"/>
      <c r="D390" s="9"/>
      <c r="E390" s="12"/>
      <c r="F390" s="13"/>
      <c r="G390" s="12"/>
      <c r="H390" s="13"/>
      <c r="I390" s="12"/>
      <c r="J390" s="13"/>
      <c r="K390" s="12"/>
      <c r="L390" s="13"/>
      <c r="M390" s="9"/>
    </row>
    <row r="391" spans="1:51" ht="30" customHeight="1" x14ac:dyDescent="0.3">
      <c r="A391" s="425" t="s">
        <v>1339</v>
      </c>
      <c r="B391" s="425"/>
      <c r="C391" s="425"/>
      <c r="D391" s="425"/>
      <c r="E391" s="426"/>
      <c r="F391" s="427"/>
      <c r="G391" s="426"/>
      <c r="H391" s="427"/>
      <c r="I391" s="426"/>
      <c r="J391" s="427"/>
      <c r="K391" s="426"/>
      <c r="L391" s="427"/>
      <c r="M391" s="425"/>
      <c r="N391" s="1" t="s">
        <v>322</v>
      </c>
    </row>
    <row r="392" spans="1:51" ht="30" customHeight="1" x14ac:dyDescent="0.3">
      <c r="A392" s="8" t="s">
        <v>654</v>
      </c>
      <c r="B392" s="8" t="s">
        <v>1342</v>
      </c>
      <c r="C392" s="8" t="s">
        <v>993</v>
      </c>
      <c r="D392" s="9">
        <v>13.05</v>
      </c>
      <c r="E392" s="12">
        <f>단가대비표!O63</f>
        <v>0</v>
      </c>
      <c r="F392" s="13">
        <f>TRUNC(E392*D392,1)</f>
        <v>0</v>
      </c>
      <c r="G392" s="12">
        <f>단가대비표!P63</f>
        <v>0</v>
      </c>
      <c r="H392" s="13">
        <f>TRUNC(G392*D392,1)</f>
        <v>0</v>
      </c>
      <c r="I392" s="12">
        <f>단가대비표!V63</f>
        <v>0</v>
      </c>
      <c r="J392" s="13">
        <f>TRUNC(I392*D392,1)</f>
        <v>0</v>
      </c>
      <c r="K392" s="12">
        <f t="shared" ref="K392:L395" si="76">TRUNC(E392+G392+I392,1)</f>
        <v>0</v>
      </c>
      <c r="L392" s="13">
        <f t="shared" si="76"/>
        <v>0</v>
      </c>
      <c r="M392" s="8" t="s">
        <v>1169</v>
      </c>
      <c r="N392" s="2" t="s">
        <v>322</v>
      </c>
      <c r="O392" s="2" t="s">
        <v>1343</v>
      </c>
      <c r="P392" s="2" t="s">
        <v>61</v>
      </c>
      <c r="Q392" s="2" t="s">
        <v>61</v>
      </c>
      <c r="R392" s="2" t="s">
        <v>60</v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2" t="s">
        <v>52</v>
      </c>
      <c r="AW392" s="2" t="s">
        <v>1344</v>
      </c>
      <c r="AX392" s="2" t="s">
        <v>52</v>
      </c>
      <c r="AY392" s="2" t="s">
        <v>52</v>
      </c>
    </row>
    <row r="393" spans="1:51" ht="30" customHeight="1" x14ac:dyDescent="0.3">
      <c r="A393" s="8" t="s">
        <v>659</v>
      </c>
      <c r="B393" s="8" t="s">
        <v>1345</v>
      </c>
      <c r="C393" s="8" t="s">
        <v>133</v>
      </c>
      <c r="D393" s="9">
        <v>1.7000000000000001E-2</v>
      </c>
      <c r="E393" s="12">
        <f>단가대비표!O12</f>
        <v>0</v>
      </c>
      <c r="F393" s="13">
        <f>TRUNC(E393*D393,1)</f>
        <v>0</v>
      </c>
      <c r="G393" s="12">
        <f>단가대비표!P12</f>
        <v>0</v>
      </c>
      <c r="H393" s="13">
        <f>TRUNC(G393*D393,1)</f>
        <v>0</v>
      </c>
      <c r="I393" s="12">
        <f>단가대비표!V12</f>
        <v>0</v>
      </c>
      <c r="J393" s="13">
        <f>TRUNC(I393*D393,1)</f>
        <v>0</v>
      </c>
      <c r="K393" s="12">
        <f t="shared" si="76"/>
        <v>0</v>
      </c>
      <c r="L393" s="13">
        <f t="shared" si="76"/>
        <v>0</v>
      </c>
      <c r="M393" s="8" t="s">
        <v>1169</v>
      </c>
      <c r="N393" s="2" t="s">
        <v>322</v>
      </c>
      <c r="O393" s="2" t="s">
        <v>1346</v>
      </c>
      <c r="P393" s="2" t="s">
        <v>61</v>
      </c>
      <c r="Q393" s="2" t="s">
        <v>61</v>
      </c>
      <c r="R393" s="2" t="s">
        <v>60</v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2" t="s">
        <v>52</v>
      </c>
      <c r="AW393" s="2" t="s">
        <v>1347</v>
      </c>
      <c r="AX393" s="2" t="s">
        <v>52</v>
      </c>
      <c r="AY393" s="2" t="s">
        <v>52</v>
      </c>
    </row>
    <row r="394" spans="1:51" ht="30" customHeight="1" x14ac:dyDescent="0.3">
      <c r="A394" s="8" t="s">
        <v>1348</v>
      </c>
      <c r="B394" s="8" t="s">
        <v>1349</v>
      </c>
      <c r="C394" s="8" t="s">
        <v>1000</v>
      </c>
      <c r="D394" s="9">
        <v>0.65500000000000003</v>
      </c>
      <c r="E394" s="12">
        <f>단가대비표!O28</f>
        <v>0</v>
      </c>
      <c r="F394" s="13">
        <f>TRUNC(E394*D394,1)</f>
        <v>0</v>
      </c>
      <c r="G394" s="12">
        <f>단가대비표!P28</f>
        <v>0</v>
      </c>
      <c r="H394" s="13">
        <f>TRUNC(G394*D394,1)</f>
        <v>0</v>
      </c>
      <c r="I394" s="12">
        <f>단가대비표!V28</f>
        <v>0</v>
      </c>
      <c r="J394" s="13">
        <f>TRUNC(I394*D394,1)</f>
        <v>0</v>
      </c>
      <c r="K394" s="12">
        <f t="shared" si="76"/>
        <v>0</v>
      </c>
      <c r="L394" s="13">
        <f t="shared" si="76"/>
        <v>0</v>
      </c>
      <c r="M394" s="8" t="s">
        <v>52</v>
      </c>
      <c r="N394" s="2" t="s">
        <v>322</v>
      </c>
      <c r="O394" s="2" t="s">
        <v>1350</v>
      </c>
      <c r="P394" s="2" t="s">
        <v>61</v>
      </c>
      <c r="Q394" s="2" t="s">
        <v>61</v>
      </c>
      <c r="R394" s="2" t="s">
        <v>60</v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2" t="s">
        <v>52</v>
      </c>
      <c r="AW394" s="2" t="s">
        <v>1351</v>
      </c>
      <c r="AX394" s="2" t="s">
        <v>52</v>
      </c>
      <c r="AY394" s="2" t="s">
        <v>52</v>
      </c>
    </row>
    <row r="395" spans="1:51" ht="30" customHeight="1" x14ac:dyDescent="0.3">
      <c r="A395" s="8" t="s">
        <v>320</v>
      </c>
      <c r="B395" s="8" t="s">
        <v>1352</v>
      </c>
      <c r="C395" s="8" t="s">
        <v>69</v>
      </c>
      <c r="D395" s="9">
        <v>1</v>
      </c>
      <c r="E395" s="12">
        <f>일위대가목록!E185</f>
        <v>654</v>
      </c>
      <c r="F395" s="13">
        <f>TRUNC(E395*D395,1)</f>
        <v>654</v>
      </c>
      <c r="G395" s="12">
        <f>일위대가목록!F185</f>
        <v>21829</v>
      </c>
      <c r="H395" s="13">
        <f>TRUNC(G395*D395,1)</f>
        <v>21829</v>
      </c>
      <c r="I395" s="12">
        <f>일위대가목록!G185</f>
        <v>0</v>
      </c>
      <c r="J395" s="13">
        <f>TRUNC(I395*D395,1)</f>
        <v>0</v>
      </c>
      <c r="K395" s="12">
        <f t="shared" si="76"/>
        <v>22483</v>
      </c>
      <c r="L395" s="13">
        <f t="shared" si="76"/>
        <v>22483</v>
      </c>
      <c r="M395" s="8" t="s">
        <v>52</v>
      </c>
      <c r="N395" s="2" t="s">
        <v>322</v>
      </c>
      <c r="O395" s="2" t="s">
        <v>1353</v>
      </c>
      <c r="P395" s="2" t="s">
        <v>60</v>
      </c>
      <c r="Q395" s="2" t="s">
        <v>61</v>
      </c>
      <c r="R395" s="2" t="s">
        <v>61</v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2" t="s">
        <v>52</v>
      </c>
      <c r="AW395" s="2" t="s">
        <v>1354</v>
      </c>
      <c r="AX395" s="2" t="s">
        <v>52</v>
      </c>
      <c r="AY395" s="2" t="s">
        <v>52</v>
      </c>
    </row>
    <row r="396" spans="1:51" ht="30" customHeight="1" x14ac:dyDescent="0.3">
      <c r="A396" s="8" t="s">
        <v>739</v>
      </c>
      <c r="B396" s="8" t="s">
        <v>52</v>
      </c>
      <c r="C396" s="8" t="s">
        <v>52</v>
      </c>
      <c r="D396" s="9"/>
      <c r="E396" s="12"/>
      <c r="F396" s="13">
        <f>TRUNC(SUMIF(N392:N395, N391, F392:F395),0)</f>
        <v>654</v>
      </c>
      <c r="G396" s="12"/>
      <c r="H396" s="13">
        <f>TRUNC(SUMIF(N392:N395, N391, H392:H395),0)</f>
        <v>21829</v>
      </c>
      <c r="I396" s="12"/>
      <c r="J396" s="13">
        <f>TRUNC(SUMIF(N392:N395, N391, J392:J395),0)</f>
        <v>0</v>
      </c>
      <c r="K396" s="12"/>
      <c r="L396" s="13">
        <f>F396+H396+J396</f>
        <v>22483</v>
      </c>
      <c r="M396" s="8" t="s">
        <v>52</v>
      </c>
      <c r="N396" s="2" t="s">
        <v>79</v>
      </c>
      <c r="O396" s="2" t="s">
        <v>79</v>
      </c>
      <c r="P396" s="2" t="s">
        <v>52</v>
      </c>
      <c r="Q396" s="2" t="s">
        <v>52</v>
      </c>
      <c r="R396" s="2" t="s">
        <v>52</v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2" t="s">
        <v>52</v>
      </c>
      <c r="AW396" s="2" t="s">
        <v>52</v>
      </c>
      <c r="AX396" s="2" t="s">
        <v>52</v>
      </c>
      <c r="AY396" s="2" t="s">
        <v>52</v>
      </c>
    </row>
    <row r="397" spans="1:51" ht="30" customHeight="1" x14ac:dyDescent="0.3">
      <c r="A397" s="9"/>
      <c r="B397" s="9"/>
      <c r="C397" s="9"/>
      <c r="D397" s="9"/>
      <c r="E397" s="12"/>
      <c r="F397" s="13"/>
      <c r="G397" s="12"/>
      <c r="H397" s="13"/>
      <c r="I397" s="12"/>
      <c r="J397" s="13"/>
      <c r="K397" s="12"/>
      <c r="L397" s="13"/>
      <c r="M397" s="9"/>
    </row>
    <row r="398" spans="1:51" ht="30" customHeight="1" x14ac:dyDescent="0.3">
      <c r="A398" s="425" t="s">
        <v>1355</v>
      </c>
      <c r="B398" s="425"/>
      <c r="C398" s="425"/>
      <c r="D398" s="425"/>
      <c r="E398" s="426"/>
      <c r="F398" s="427"/>
      <c r="G398" s="426"/>
      <c r="H398" s="427"/>
      <c r="I398" s="426"/>
      <c r="J398" s="427"/>
      <c r="K398" s="426"/>
      <c r="L398" s="427"/>
      <c r="M398" s="425"/>
      <c r="N398" s="1" t="s">
        <v>324</v>
      </c>
    </row>
    <row r="399" spans="1:51" ht="30" customHeight="1" x14ac:dyDescent="0.3">
      <c r="A399" s="8" t="s">
        <v>654</v>
      </c>
      <c r="B399" s="8" t="s">
        <v>1342</v>
      </c>
      <c r="C399" s="8" t="s">
        <v>993</v>
      </c>
      <c r="D399" s="9">
        <v>7.2</v>
      </c>
      <c r="E399" s="12">
        <f>단가대비표!O63</f>
        <v>0</v>
      </c>
      <c r="F399" s="13">
        <f>TRUNC(E399*D399,1)</f>
        <v>0</v>
      </c>
      <c r="G399" s="12">
        <f>단가대비표!P63</f>
        <v>0</v>
      </c>
      <c r="H399" s="13">
        <f>TRUNC(G399*D399,1)</f>
        <v>0</v>
      </c>
      <c r="I399" s="12">
        <f>단가대비표!V63</f>
        <v>0</v>
      </c>
      <c r="J399" s="13">
        <f>TRUNC(I399*D399,1)</f>
        <v>0</v>
      </c>
      <c r="K399" s="12">
        <f t="shared" ref="K399:L402" si="77">TRUNC(E399+G399+I399,1)</f>
        <v>0</v>
      </c>
      <c r="L399" s="13">
        <f t="shared" si="77"/>
        <v>0</v>
      </c>
      <c r="M399" s="8" t="s">
        <v>1169</v>
      </c>
      <c r="N399" s="2" t="s">
        <v>324</v>
      </c>
      <c r="O399" s="2" t="s">
        <v>1343</v>
      </c>
      <c r="P399" s="2" t="s">
        <v>61</v>
      </c>
      <c r="Q399" s="2" t="s">
        <v>61</v>
      </c>
      <c r="R399" s="2" t="s">
        <v>60</v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2" t="s">
        <v>52</v>
      </c>
      <c r="AW399" s="2" t="s">
        <v>1357</v>
      </c>
      <c r="AX399" s="2" t="s">
        <v>52</v>
      </c>
      <c r="AY399" s="2" t="s">
        <v>52</v>
      </c>
    </row>
    <row r="400" spans="1:51" ht="30" customHeight="1" x14ac:dyDescent="0.3">
      <c r="A400" s="8" t="s">
        <v>659</v>
      </c>
      <c r="B400" s="8" t="s">
        <v>1345</v>
      </c>
      <c r="C400" s="8" t="s">
        <v>133</v>
      </c>
      <c r="D400" s="9">
        <v>0.01</v>
      </c>
      <c r="E400" s="12">
        <f>단가대비표!O12</f>
        <v>0</v>
      </c>
      <c r="F400" s="13">
        <f>TRUNC(E400*D400,1)</f>
        <v>0</v>
      </c>
      <c r="G400" s="12">
        <f>단가대비표!P12</f>
        <v>0</v>
      </c>
      <c r="H400" s="13">
        <f>TRUNC(G400*D400,1)</f>
        <v>0</v>
      </c>
      <c r="I400" s="12">
        <f>단가대비표!V12</f>
        <v>0</v>
      </c>
      <c r="J400" s="13">
        <f>TRUNC(I400*D400,1)</f>
        <v>0</v>
      </c>
      <c r="K400" s="12">
        <f t="shared" si="77"/>
        <v>0</v>
      </c>
      <c r="L400" s="13">
        <f t="shared" si="77"/>
        <v>0</v>
      </c>
      <c r="M400" s="8" t="s">
        <v>1169</v>
      </c>
      <c r="N400" s="2" t="s">
        <v>324</v>
      </c>
      <c r="O400" s="2" t="s">
        <v>1346</v>
      </c>
      <c r="P400" s="2" t="s">
        <v>61</v>
      </c>
      <c r="Q400" s="2" t="s">
        <v>61</v>
      </c>
      <c r="R400" s="2" t="s">
        <v>60</v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2" t="s">
        <v>52</v>
      </c>
      <c r="AW400" s="2" t="s">
        <v>1358</v>
      </c>
      <c r="AX400" s="2" t="s">
        <v>52</v>
      </c>
      <c r="AY400" s="2" t="s">
        <v>52</v>
      </c>
    </row>
    <row r="401" spans="1:51" ht="30" customHeight="1" x14ac:dyDescent="0.3">
      <c r="A401" s="8" t="s">
        <v>1348</v>
      </c>
      <c r="B401" s="8" t="s">
        <v>1349</v>
      </c>
      <c r="C401" s="8" t="s">
        <v>1000</v>
      </c>
      <c r="D401" s="9">
        <v>0.46</v>
      </c>
      <c r="E401" s="12">
        <f>단가대비표!O28</f>
        <v>0</v>
      </c>
      <c r="F401" s="13">
        <f>TRUNC(E401*D401,1)</f>
        <v>0</v>
      </c>
      <c r="G401" s="12">
        <f>단가대비표!P28</f>
        <v>0</v>
      </c>
      <c r="H401" s="13">
        <f>TRUNC(G401*D401,1)</f>
        <v>0</v>
      </c>
      <c r="I401" s="12">
        <f>단가대비표!V28</f>
        <v>0</v>
      </c>
      <c r="J401" s="13">
        <f>TRUNC(I401*D401,1)</f>
        <v>0</v>
      </c>
      <c r="K401" s="12">
        <f t="shared" si="77"/>
        <v>0</v>
      </c>
      <c r="L401" s="13">
        <f t="shared" si="77"/>
        <v>0</v>
      </c>
      <c r="M401" s="8" t="s">
        <v>52</v>
      </c>
      <c r="N401" s="2" t="s">
        <v>324</v>
      </c>
      <c r="O401" s="2" t="s">
        <v>1350</v>
      </c>
      <c r="P401" s="2" t="s">
        <v>61</v>
      </c>
      <c r="Q401" s="2" t="s">
        <v>61</v>
      </c>
      <c r="R401" s="2" t="s">
        <v>60</v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2" t="s">
        <v>52</v>
      </c>
      <c r="AW401" s="2" t="s">
        <v>1359</v>
      </c>
      <c r="AX401" s="2" t="s">
        <v>52</v>
      </c>
      <c r="AY401" s="2" t="s">
        <v>52</v>
      </c>
    </row>
    <row r="402" spans="1:51" ht="30" customHeight="1" x14ac:dyDescent="0.3">
      <c r="A402" s="8" t="s">
        <v>320</v>
      </c>
      <c r="B402" s="8" t="s">
        <v>1360</v>
      </c>
      <c r="C402" s="8" t="s">
        <v>69</v>
      </c>
      <c r="D402" s="9">
        <v>1</v>
      </c>
      <c r="E402" s="12">
        <f>일위대가목록!E186</f>
        <v>513</v>
      </c>
      <c r="F402" s="13">
        <f>TRUNC(E402*D402,1)</f>
        <v>513</v>
      </c>
      <c r="G402" s="12">
        <f>일위대가목록!F186</f>
        <v>17132</v>
      </c>
      <c r="H402" s="13">
        <f>TRUNC(G402*D402,1)</f>
        <v>17132</v>
      </c>
      <c r="I402" s="12">
        <f>일위대가목록!G186</f>
        <v>0</v>
      </c>
      <c r="J402" s="13">
        <f>TRUNC(I402*D402,1)</f>
        <v>0</v>
      </c>
      <c r="K402" s="12">
        <f t="shared" si="77"/>
        <v>17645</v>
      </c>
      <c r="L402" s="13">
        <f t="shared" si="77"/>
        <v>17645</v>
      </c>
      <c r="M402" s="8" t="s">
        <v>52</v>
      </c>
      <c r="N402" s="2" t="s">
        <v>324</v>
      </c>
      <c r="O402" s="2" t="s">
        <v>1361</v>
      </c>
      <c r="P402" s="2" t="s">
        <v>60</v>
      </c>
      <c r="Q402" s="2" t="s">
        <v>61</v>
      </c>
      <c r="R402" s="2" t="s">
        <v>61</v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2" t="s">
        <v>52</v>
      </c>
      <c r="AW402" s="2" t="s">
        <v>1362</v>
      </c>
      <c r="AX402" s="2" t="s">
        <v>52</v>
      </c>
      <c r="AY402" s="2" t="s">
        <v>52</v>
      </c>
    </row>
    <row r="403" spans="1:51" ht="30" customHeight="1" x14ac:dyDescent="0.3">
      <c r="A403" s="8" t="s">
        <v>739</v>
      </c>
      <c r="B403" s="8" t="s">
        <v>52</v>
      </c>
      <c r="C403" s="8" t="s">
        <v>52</v>
      </c>
      <c r="D403" s="9"/>
      <c r="E403" s="12"/>
      <c r="F403" s="13">
        <f>TRUNC(SUMIF(N399:N402, N398, F399:F402),0)</f>
        <v>513</v>
      </c>
      <c r="G403" s="12"/>
      <c r="H403" s="13">
        <f>TRUNC(SUMIF(N399:N402, N398, H399:H402),0)</f>
        <v>17132</v>
      </c>
      <c r="I403" s="12"/>
      <c r="J403" s="13">
        <f>TRUNC(SUMIF(N399:N402, N398, J399:J402),0)</f>
        <v>0</v>
      </c>
      <c r="K403" s="12"/>
      <c r="L403" s="13">
        <f>F403+H403+J403</f>
        <v>17645</v>
      </c>
      <c r="M403" s="8" t="s">
        <v>52</v>
      </c>
      <c r="N403" s="2" t="s">
        <v>79</v>
      </c>
      <c r="O403" s="2" t="s">
        <v>79</v>
      </c>
      <c r="P403" s="2" t="s">
        <v>52</v>
      </c>
      <c r="Q403" s="2" t="s">
        <v>52</v>
      </c>
      <c r="R403" s="2" t="s">
        <v>52</v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2" t="s">
        <v>52</v>
      </c>
      <c r="AW403" s="2" t="s">
        <v>52</v>
      </c>
      <c r="AX403" s="2" t="s">
        <v>52</v>
      </c>
      <c r="AY403" s="2" t="s">
        <v>52</v>
      </c>
    </row>
    <row r="404" spans="1:51" ht="30" customHeight="1" x14ac:dyDescent="0.3">
      <c r="A404" s="9"/>
      <c r="B404" s="9"/>
      <c r="C404" s="9"/>
      <c r="D404" s="9"/>
      <c r="E404" s="12"/>
      <c r="F404" s="13"/>
      <c r="G404" s="12"/>
      <c r="H404" s="13"/>
      <c r="I404" s="12"/>
      <c r="J404" s="13"/>
      <c r="K404" s="12"/>
      <c r="L404" s="13"/>
      <c r="M404" s="9"/>
    </row>
    <row r="405" spans="1:51" ht="30" customHeight="1" x14ac:dyDescent="0.3">
      <c r="A405" s="425" t="s">
        <v>1363</v>
      </c>
      <c r="B405" s="425"/>
      <c r="C405" s="425"/>
      <c r="D405" s="425"/>
      <c r="E405" s="426"/>
      <c r="F405" s="427"/>
      <c r="G405" s="426"/>
      <c r="H405" s="427"/>
      <c r="I405" s="426"/>
      <c r="J405" s="427"/>
      <c r="K405" s="426"/>
      <c r="L405" s="427"/>
      <c r="M405" s="425"/>
      <c r="N405" s="1" t="s">
        <v>327</v>
      </c>
    </row>
    <row r="406" spans="1:51" ht="30" customHeight="1" x14ac:dyDescent="0.3">
      <c r="A406" s="8" t="s">
        <v>654</v>
      </c>
      <c r="B406" s="8" t="s">
        <v>1342</v>
      </c>
      <c r="C406" s="8" t="s">
        <v>993</v>
      </c>
      <c r="D406" s="9">
        <v>7.2</v>
      </c>
      <c r="E406" s="12">
        <f>단가대비표!O63</f>
        <v>0</v>
      </c>
      <c r="F406" s="13">
        <f>TRUNC(E406*D406,1)</f>
        <v>0</v>
      </c>
      <c r="G406" s="12">
        <f>단가대비표!P63</f>
        <v>0</v>
      </c>
      <c r="H406" s="13">
        <f>TRUNC(G406*D406,1)</f>
        <v>0</v>
      </c>
      <c r="I406" s="12">
        <f>단가대비표!V63</f>
        <v>0</v>
      </c>
      <c r="J406" s="13">
        <f>TRUNC(I406*D406,1)</f>
        <v>0</v>
      </c>
      <c r="K406" s="12">
        <f t="shared" ref="K406:L409" si="78">TRUNC(E406+G406+I406,1)</f>
        <v>0</v>
      </c>
      <c r="L406" s="13">
        <f t="shared" si="78"/>
        <v>0</v>
      </c>
      <c r="M406" s="8" t="s">
        <v>1169</v>
      </c>
      <c r="N406" s="2" t="s">
        <v>327</v>
      </c>
      <c r="O406" s="2" t="s">
        <v>1343</v>
      </c>
      <c r="P406" s="2" t="s">
        <v>61</v>
      </c>
      <c r="Q406" s="2" t="s">
        <v>61</v>
      </c>
      <c r="R406" s="2" t="s">
        <v>60</v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2" t="s">
        <v>52</v>
      </c>
      <c r="AW406" s="2" t="s">
        <v>1365</v>
      </c>
      <c r="AX406" s="2" t="s">
        <v>52</v>
      </c>
      <c r="AY406" s="2" t="s">
        <v>52</v>
      </c>
    </row>
    <row r="407" spans="1:51" ht="30" customHeight="1" x14ac:dyDescent="0.3">
      <c r="A407" s="8" t="s">
        <v>659</v>
      </c>
      <c r="B407" s="8" t="s">
        <v>1345</v>
      </c>
      <c r="C407" s="8" t="s">
        <v>133</v>
      </c>
      <c r="D407" s="9">
        <v>0.01</v>
      </c>
      <c r="E407" s="12">
        <f>단가대비표!O12</f>
        <v>0</v>
      </c>
      <c r="F407" s="13">
        <f>TRUNC(E407*D407,1)</f>
        <v>0</v>
      </c>
      <c r="G407" s="12">
        <f>단가대비표!P12</f>
        <v>0</v>
      </c>
      <c r="H407" s="13">
        <f>TRUNC(G407*D407,1)</f>
        <v>0</v>
      </c>
      <c r="I407" s="12">
        <f>단가대비표!V12</f>
        <v>0</v>
      </c>
      <c r="J407" s="13">
        <f>TRUNC(I407*D407,1)</f>
        <v>0</v>
      </c>
      <c r="K407" s="12">
        <f t="shared" si="78"/>
        <v>0</v>
      </c>
      <c r="L407" s="13">
        <f t="shared" si="78"/>
        <v>0</v>
      </c>
      <c r="M407" s="8" t="s">
        <v>1169</v>
      </c>
      <c r="N407" s="2" t="s">
        <v>327</v>
      </c>
      <c r="O407" s="2" t="s">
        <v>1346</v>
      </c>
      <c r="P407" s="2" t="s">
        <v>61</v>
      </c>
      <c r="Q407" s="2" t="s">
        <v>61</v>
      </c>
      <c r="R407" s="2" t="s">
        <v>60</v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2" t="s">
        <v>52</v>
      </c>
      <c r="AW407" s="2" t="s">
        <v>1366</v>
      </c>
      <c r="AX407" s="2" t="s">
        <v>52</v>
      </c>
      <c r="AY407" s="2" t="s">
        <v>52</v>
      </c>
    </row>
    <row r="408" spans="1:51" ht="30" customHeight="1" x14ac:dyDescent="0.3">
      <c r="A408" s="8" t="s">
        <v>1348</v>
      </c>
      <c r="B408" s="8" t="s">
        <v>1349</v>
      </c>
      <c r="C408" s="8" t="s">
        <v>1000</v>
      </c>
      <c r="D408" s="9">
        <v>0.46</v>
      </c>
      <c r="E408" s="12">
        <f>단가대비표!O28</f>
        <v>0</v>
      </c>
      <c r="F408" s="13">
        <f>TRUNC(E408*D408,1)</f>
        <v>0</v>
      </c>
      <c r="G408" s="12">
        <f>단가대비표!P28</f>
        <v>0</v>
      </c>
      <c r="H408" s="13">
        <f>TRUNC(G408*D408,1)</f>
        <v>0</v>
      </c>
      <c r="I408" s="12">
        <f>단가대비표!V28</f>
        <v>0</v>
      </c>
      <c r="J408" s="13">
        <f>TRUNC(I408*D408,1)</f>
        <v>0</v>
      </c>
      <c r="K408" s="12">
        <f t="shared" si="78"/>
        <v>0</v>
      </c>
      <c r="L408" s="13">
        <f t="shared" si="78"/>
        <v>0</v>
      </c>
      <c r="M408" s="8" t="s">
        <v>52</v>
      </c>
      <c r="N408" s="2" t="s">
        <v>327</v>
      </c>
      <c r="O408" s="2" t="s">
        <v>1350</v>
      </c>
      <c r="P408" s="2" t="s">
        <v>61</v>
      </c>
      <c r="Q408" s="2" t="s">
        <v>61</v>
      </c>
      <c r="R408" s="2" t="s">
        <v>60</v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2" t="s">
        <v>52</v>
      </c>
      <c r="AW408" s="2" t="s">
        <v>1367</v>
      </c>
      <c r="AX408" s="2" t="s">
        <v>52</v>
      </c>
      <c r="AY408" s="2" t="s">
        <v>52</v>
      </c>
    </row>
    <row r="409" spans="1:51" ht="30" customHeight="1" x14ac:dyDescent="0.3">
      <c r="A409" s="8" t="s">
        <v>320</v>
      </c>
      <c r="B409" s="8" t="s">
        <v>1360</v>
      </c>
      <c r="C409" s="8" t="s">
        <v>69</v>
      </c>
      <c r="D409" s="9">
        <v>1</v>
      </c>
      <c r="E409" s="12">
        <f>일위대가목록!E186</f>
        <v>513</v>
      </c>
      <c r="F409" s="13">
        <f>TRUNC(E409*D409,1)</f>
        <v>513</v>
      </c>
      <c r="G409" s="12">
        <f>일위대가목록!F186</f>
        <v>17132</v>
      </c>
      <c r="H409" s="13">
        <f>TRUNC(G409*D409,1)</f>
        <v>17132</v>
      </c>
      <c r="I409" s="12">
        <f>일위대가목록!G186</f>
        <v>0</v>
      </c>
      <c r="J409" s="13">
        <f>TRUNC(I409*D409,1)</f>
        <v>0</v>
      </c>
      <c r="K409" s="12">
        <f t="shared" si="78"/>
        <v>17645</v>
      </c>
      <c r="L409" s="13">
        <f t="shared" si="78"/>
        <v>17645</v>
      </c>
      <c r="M409" s="8" t="s">
        <v>52</v>
      </c>
      <c r="N409" s="2" t="s">
        <v>327</v>
      </c>
      <c r="O409" s="2" t="s">
        <v>1361</v>
      </c>
      <c r="P409" s="2" t="s">
        <v>60</v>
      </c>
      <c r="Q409" s="2" t="s">
        <v>61</v>
      </c>
      <c r="R409" s="2" t="s">
        <v>61</v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2" t="s">
        <v>52</v>
      </c>
      <c r="AW409" s="2" t="s">
        <v>1368</v>
      </c>
      <c r="AX409" s="2" t="s">
        <v>52</v>
      </c>
      <c r="AY409" s="2" t="s">
        <v>52</v>
      </c>
    </row>
    <row r="410" spans="1:51" ht="30" customHeight="1" x14ac:dyDescent="0.3">
      <c r="A410" s="8" t="s">
        <v>739</v>
      </c>
      <c r="B410" s="8" t="s">
        <v>52</v>
      </c>
      <c r="C410" s="8" t="s">
        <v>52</v>
      </c>
      <c r="D410" s="9"/>
      <c r="E410" s="12"/>
      <c r="F410" s="13">
        <f>TRUNC(SUMIF(N406:N409, N405, F406:F409),0)</f>
        <v>513</v>
      </c>
      <c r="G410" s="12"/>
      <c r="H410" s="13">
        <f>TRUNC(SUMIF(N406:N409, N405, H406:H409),0)</f>
        <v>17132</v>
      </c>
      <c r="I410" s="12"/>
      <c r="J410" s="13">
        <f>TRUNC(SUMIF(N406:N409, N405, J406:J409),0)</f>
        <v>0</v>
      </c>
      <c r="K410" s="12"/>
      <c r="L410" s="13">
        <f>F410+H410+J410</f>
        <v>17645</v>
      </c>
      <c r="M410" s="8" t="s">
        <v>52</v>
      </c>
      <c r="N410" s="2" t="s">
        <v>79</v>
      </c>
      <c r="O410" s="2" t="s">
        <v>79</v>
      </c>
      <c r="P410" s="2" t="s">
        <v>52</v>
      </c>
      <c r="Q410" s="2" t="s">
        <v>52</v>
      </c>
      <c r="R410" s="2" t="s">
        <v>52</v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2" t="s">
        <v>52</v>
      </c>
      <c r="AW410" s="2" t="s">
        <v>52</v>
      </c>
      <c r="AX410" s="2" t="s">
        <v>52</v>
      </c>
      <c r="AY410" s="2" t="s">
        <v>52</v>
      </c>
    </row>
    <row r="411" spans="1:51" ht="30" customHeight="1" x14ac:dyDescent="0.3">
      <c r="A411" s="9"/>
      <c r="B411" s="9"/>
      <c r="C411" s="9"/>
      <c r="D411" s="9"/>
      <c r="E411" s="12"/>
      <c r="F411" s="13"/>
      <c r="G411" s="12"/>
      <c r="H411" s="13"/>
      <c r="I411" s="12"/>
      <c r="J411" s="13"/>
      <c r="K411" s="12"/>
      <c r="L411" s="13"/>
      <c r="M411" s="9"/>
    </row>
    <row r="412" spans="1:51" ht="30" customHeight="1" x14ac:dyDescent="0.3">
      <c r="A412" s="425" t="s">
        <v>1369</v>
      </c>
      <c r="B412" s="425"/>
      <c r="C412" s="425"/>
      <c r="D412" s="425"/>
      <c r="E412" s="426"/>
      <c r="F412" s="427"/>
      <c r="G412" s="426"/>
      <c r="H412" s="427"/>
      <c r="I412" s="426"/>
      <c r="J412" s="427"/>
      <c r="K412" s="426"/>
      <c r="L412" s="427"/>
      <c r="M412" s="425"/>
      <c r="N412" s="1" t="s">
        <v>331</v>
      </c>
    </row>
    <row r="413" spans="1:51" ht="30" customHeight="1" x14ac:dyDescent="0.3">
      <c r="A413" s="8" t="s">
        <v>1371</v>
      </c>
      <c r="B413" s="8" t="s">
        <v>1372</v>
      </c>
      <c r="C413" s="8" t="s">
        <v>993</v>
      </c>
      <c r="D413" s="9">
        <v>3.5</v>
      </c>
      <c r="E413" s="12">
        <f>단가대비표!O23</f>
        <v>3000</v>
      </c>
      <c r="F413" s="13">
        <f>TRUNC(E413*D413,1)</f>
        <v>10500</v>
      </c>
      <c r="G413" s="12">
        <f>단가대비표!P23</f>
        <v>0</v>
      </c>
      <c r="H413" s="13">
        <f>TRUNC(G413*D413,1)</f>
        <v>0</v>
      </c>
      <c r="I413" s="12">
        <f>단가대비표!V23</f>
        <v>0</v>
      </c>
      <c r="J413" s="13">
        <f>TRUNC(I413*D413,1)</f>
        <v>0</v>
      </c>
      <c r="K413" s="12">
        <f t="shared" ref="K413:L417" si="79">TRUNC(E413+G413+I413,1)</f>
        <v>3000</v>
      </c>
      <c r="L413" s="13">
        <f t="shared" si="79"/>
        <v>10500</v>
      </c>
      <c r="M413" s="8" t="s">
        <v>52</v>
      </c>
      <c r="N413" s="2" t="s">
        <v>331</v>
      </c>
      <c r="O413" s="2" t="s">
        <v>1373</v>
      </c>
      <c r="P413" s="2" t="s">
        <v>61</v>
      </c>
      <c r="Q413" s="2" t="s">
        <v>61</v>
      </c>
      <c r="R413" s="2" t="s">
        <v>60</v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2" t="s">
        <v>52</v>
      </c>
      <c r="AW413" s="2" t="s">
        <v>1374</v>
      </c>
      <c r="AX413" s="2" t="s">
        <v>52</v>
      </c>
      <c r="AY413" s="2" t="s">
        <v>52</v>
      </c>
    </row>
    <row r="414" spans="1:51" ht="30" customHeight="1" x14ac:dyDescent="0.3">
      <c r="A414" s="8" t="s">
        <v>1375</v>
      </c>
      <c r="B414" s="8" t="s">
        <v>1376</v>
      </c>
      <c r="C414" s="8" t="s">
        <v>1000</v>
      </c>
      <c r="D414" s="9">
        <v>0.4</v>
      </c>
      <c r="E414" s="12">
        <f>단가대비표!O24</f>
        <v>3000</v>
      </c>
      <c r="F414" s="13">
        <f>TRUNC(E414*D414,1)</f>
        <v>1200</v>
      </c>
      <c r="G414" s="12">
        <f>단가대비표!P24</f>
        <v>0</v>
      </c>
      <c r="H414" s="13">
        <f>TRUNC(G414*D414,1)</f>
        <v>0</v>
      </c>
      <c r="I414" s="12">
        <f>단가대비표!V24</f>
        <v>0</v>
      </c>
      <c r="J414" s="13">
        <f>TRUNC(I414*D414,1)</f>
        <v>0</v>
      </c>
      <c r="K414" s="12">
        <f t="shared" si="79"/>
        <v>3000</v>
      </c>
      <c r="L414" s="13">
        <f t="shared" si="79"/>
        <v>1200</v>
      </c>
      <c r="M414" s="8" t="s">
        <v>52</v>
      </c>
      <c r="N414" s="2" t="s">
        <v>331</v>
      </c>
      <c r="O414" s="2" t="s">
        <v>1377</v>
      </c>
      <c r="P414" s="2" t="s">
        <v>61</v>
      </c>
      <c r="Q414" s="2" t="s">
        <v>61</v>
      </c>
      <c r="R414" s="2" t="s">
        <v>60</v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2" t="s">
        <v>52</v>
      </c>
      <c r="AW414" s="2" t="s">
        <v>1378</v>
      </c>
      <c r="AX414" s="2" t="s">
        <v>52</v>
      </c>
      <c r="AY414" s="2" t="s">
        <v>52</v>
      </c>
    </row>
    <row r="415" spans="1:51" ht="30" customHeight="1" x14ac:dyDescent="0.3">
      <c r="A415" s="8" t="s">
        <v>1379</v>
      </c>
      <c r="B415" s="8" t="s">
        <v>1380</v>
      </c>
      <c r="C415" s="8" t="s">
        <v>69</v>
      </c>
      <c r="D415" s="9">
        <v>1.1000000000000001</v>
      </c>
      <c r="E415" s="12">
        <f>단가대비표!O25</f>
        <v>1500</v>
      </c>
      <c r="F415" s="13">
        <f>TRUNC(E415*D415,1)</f>
        <v>1650</v>
      </c>
      <c r="G415" s="12">
        <f>단가대비표!P25</f>
        <v>0</v>
      </c>
      <c r="H415" s="13">
        <f>TRUNC(G415*D415,1)</f>
        <v>0</v>
      </c>
      <c r="I415" s="12">
        <f>단가대비표!V25</f>
        <v>0</v>
      </c>
      <c r="J415" s="13">
        <f>TRUNC(I415*D415,1)</f>
        <v>0</v>
      </c>
      <c r="K415" s="12">
        <f t="shared" si="79"/>
        <v>1500</v>
      </c>
      <c r="L415" s="13">
        <f t="shared" si="79"/>
        <v>1650</v>
      </c>
      <c r="M415" s="8" t="s">
        <v>52</v>
      </c>
      <c r="N415" s="2" t="s">
        <v>331</v>
      </c>
      <c r="O415" s="2" t="s">
        <v>1381</v>
      </c>
      <c r="P415" s="2" t="s">
        <v>61</v>
      </c>
      <c r="Q415" s="2" t="s">
        <v>61</v>
      </c>
      <c r="R415" s="2" t="s">
        <v>60</v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2" t="s">
        <v>52</v>
      </c>
      <c r="AW415" s="2" t="s">
        <v>1382</v>
      </c>
      <c r="AX415" s="2" t="s">
        <v>52</v>
      </c>
      <c r="AY415" s="2" t="s">
        <v>52</v>
      </c>
    </row>
    <row r="416" spans="1:51" ht="30" customHeight="1" x14ac:dyDescent="0.3">
      <c r="A416" s="8" t="s">
        <v>1383</v>
      </c>
      <c r="B416" s="8" t="s">
        <v>715</v>
      </c>
      <c r="C416" s="8" t="s">
        <v>716</v>
      </c>
      <c r="D416" s="9">
        <v>0.13</v>
      </c>
      <c r="E416" s="12">
        <f>단가대비표!O246</f>
        <v>0</v>
      </c>
      <c r="F416" s="13">
        <f>TRUNC(E416*D416,1)</f>
        <v>0</v>
      </c>
      <c r="G416" s="12">
        <f>단가대비표!P246</f>
        <v>165332</v>
      </c>
      <c r="H416" s="13">
        <f>TRUNC(G416*D416,1)</f>
        <v>21493.1</v>
      </c>
      <c r="I416" s="12">
        <f>단가대비표!V246</f>
        <v>0</v>
      </c>
      <c r="J416" s="13">
        <f>TRUNC(I416*D416,1)</f>
        <v>0</v>
      </c>
      <c r="K416" s="12">
        <f t="shared" si="79"/>
        <v>165332</v>
      </c>
      <c r="L416" s="13">
        <f t="shared" si="79"/>
        <v>21493.1</v>
      </c>
      <c r="M416" s="8" t="s">
        <v>52</v>
      </c>
      <c r="N416" s="2" t="s">
        <v>331</v>
      </c>
      <c r="O416" s="2" t="s">
        <v>1384</v>
      </c>
      <c r="P416" s="2" t="s">
        <v>61</v>
      </c>
      <c r="Q416" s="2" t="s">
        <v>61</v>
      </c>
      <c r="R416" s="2" t="s">
        <v>60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2" t="s">
        <v>52</v>
      </c>
      <c r="AW416" s="2" t="s">
        <v>1385</v>
      </c>
      <c r="AX416" s="2" t="s">
        <v>52</v>
      </c>
      <c r="AY416" s="2" t="s">
        <v>52</v>
      </c>
    </row>
    <row r="417" spans="1:51" ht="30" customHeight="1" x14ac:dyDescent="0.3">
      <c r="A417" s="8" t="s">
        <v>719</v>
      </c>
      <c r="B417" s="8" t="s">
        <v>715</v>
      </c>
      <c r="C417" s="8" t="s">
        <v>716</v>
      </c>
      <c r="D417" s="9">
        <v>0.14000000000000001</v>
      </c>
      <c r="E417" s="12">
        <f>단가대비표!O233</f>
        <v>0</v>
      </c>
      <c r="F417" s="13">
        <f>TRUNC(E417*D417,1)</f>
        <v>0</v>
      </c>
      <c r="G417" s="12">
        <f>단가대비표!P233</f>
        <v>138989</v>
      </c>
      <c r="H417" s="13">
        <f>TRUNC(G417*D417,1)</f>
        <v>19458.400000000001</v>
      </c>
      <c r="I417" s="12">
        <f>단가대비표!V233</f>
        <v>0</v>
      </c>
      <c r="J417" s="13">
        <f>TRUNC(I417*D417,1)</f>
        <v>0</v>
      </c>
      <c r="K417" s="12">
        <f t="shared" si="79"/>
        <v>138989</v>
      </c>
      <c r="L417" s="13">
        <f t="shared" si="79"/>
        <v>19458.400000000001</v>
      </c>
      <c r="M417" s="8" t="s">
        <v>52</v>
      </c>
      <c r="N417" s="2" t="s">
        <v>331</v>
      </c>
      <c r="O417" s="2" t="s">
        <v>720</v>
      </c>
      <c r="P417" s="2" t="s">
        <v>61</v>
      </c>
      <c r="Q417" s="2" t="s">
        <v>61</v>
      </c>
      <c r="R417" s="2" t="s">
        <v>60</v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2" t="s">
        <v>52</v>
      </c>
      <c r="AW417" s="2" t="s">
        <v>1386</v>
      </c>
      <c r="AX417" s="2" t="s">
        <v>52</v>
      </c>
      <c r="AY417" s="2" t="s">
        <v>52</v>
      </c>
    </row>
    <row r="418" spans="1:51" ht="30" customHeight="1" x14ac:dyDescent="0.3">
      <c r="A418" s="8" t="s">
        <v>739</v>
      </c>
      <c r="B418" s="8" t="s">
        <v>52</v>
      </c>
      <c r="C418" s="8" t="s">
        <v>52</v>
      </c>
      <c r="D418" s="9"/>
      <c r="E418" s="12"/>
      <c r="F418" s="13">
        <f>TRUNC(SUMIF(N413:N417, N412, F413:F417),0)</f>
        <v>13350</v>
      </c>
      <c r="G418" s="12"/>
      <c r="H418" s="13">
        <f>TRUNC(SUMIF(N413:N417, N412, H413:H417),0)</f>
        <v>40951</v>
      </c>
      <c r="I418" s="12"/>
      <c r="J418" s="13">
        <f>TRUNC(SUMIF(N413:N417, N412, J413:J417),0)</f>
        <v>0</v>
      </c>
      <c r="K418" s="12"/>
      <c r="L418" s="13">
        <f>F418+H418+J418</f>
        <v>54301</v>
      </c>
      <c r="M418" s="8" t="s">
        <v>52</v>
      </c>
      <c r="N418" s="2" t="s">
        <v>79</v>
      </c>
      <c r="O418" s="2" t="s">
        <v>79</v>
      </c>
      <c r="P418" s="2" t="s">
        <v>52</v>
      </c>
      <c r="Q418" s="2" t="s">
        <v>52</v>
      </c>
      <c r="R418" s="2" t="s">
        <v>52</v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2" t="s">
        <v>52</v>
      </c>
      <c r="AW418" s="2" t="s">
        <v>52</v>
      </c>
      <c r="AX418" s="2" t="s">
        <v>52</v>
      </c>
      <c r="AY418" s="2" t="s">
        <v>52</v>
      </c>
    </row>
    <row r="419" spans="1:51" ht="30" customHeight="1" x14ac:dyDescent="0.3">
      <c r="A419" s="9"/>
      <c r="B419" s="9"/>
      <c r="C419" s="9"/>
      <c r="D419" s="9"/>
      <c r="E419" s="12"/>
      <c r="F419" s="13"/>
      <c r="G419" s="12"/>
      <c r="H419" s="13"/>
      <c r="I419" s="12"/>
      <c r="J419" s="13"/>
      <c r="K419" s="12"/>
      <c r="L419" s="13"/>
      <c r="M419" s="9"/>
    </row>
    <row r="420" spans="1:51" ht="30" customHeight="1" x14ac:dyDescent="0.3">
      <c r="A420" s="425" t="s">
        <v>1387</v>
      </c>
      <c r="B420" s="425"/>
      <c r="C420" s="425"/>
      <c r="D420" s="425"/>
      <c r="E420" s="426"/>
      <c r="F420" s="427"/>
      <c r="G420" s="426"/>
      <c r="H420" s="427"/>
      <c r="I420" s="426"/>
      <c r="J420" s="427"/>
      <c r="K420" s="426"/>
      <c r="L420" s="427"/>
      <c r="M420" s="425"/>
      <c r="N420" s="1" t="s">
        <v>334</v>
      </c>
    </row>
    <row r="421" spans="1:51" ht="30" customHeight="1" x14ac:dyDescent="0.3">
      <c r="A421" s="8" t="s">
        <v>1371</v>
      </c>
      <c r="B421" s="8" t="s">
        <v>1372</v>
      </c>
      <c r="C421" s="8" t="s">
        <v>993</v>
      </c>
      <c r="D421" s="9">
        <v>3.5</v>
      </c>
      <c r="E421" s="12">
        <f>단가대비표!O23</f>
        <v>3000</v>
      </c>
      <c r="F421" s="13">
        <f>TRUNC(E421*D421,1)</f>
        <v>10500</v>
      </c>
      <c r="G421" s="12">
        <f>단가대비표!P23</f>
        <v>0</v>
      </c>
      <c r="H421" s="13">
        <f>TRUNC(G421*D421,1)</f>
        <v>0</v>
      </c>
      <c r="I421" s="12">
        <f>단가대비표!V23</f>
        <v>0</v>
      </c>
      <c r="J421" s="13">
        <f>TRUNC(I421*D421,1)</f>
        <v>0</v>
      </c>
      <c r="K421" s="12">
        <f t="shared" ref="K421:L425" si="80">TRUNC(E421+G421+I421,1)</f>
        <v>3000</v>
      </c>
      <c r="L421" s="13">
        <f t="shared" si="80"/>
        <v>10500</v>
      </c>
      <c r="M421" s="8" t="s">
        <v>52</v>
      </c>
      <c r="N421" s="2" t="s">
        <v>334</v>
      </c>
      <c r="O421" s="2" t="s">
        <v>1373</v>
      </c>
      <c r="P421" s="2" t="s">
        <v>61</v>
      </c>
      <c r="Q421" s="2" t="s">
        <v>61</v>
      </c>
      <c r="R421" s="2" t="s">
        <v>60</v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2" t="s">
        <v>52</v>
      </c>
      <c r="AW421" s="2" t="s">
        <v>1389</v>
      </c>
      <c r="AX421" s="2" t="s">
        <v>52</v>
      </c>
      <c r="AY421" s="2" t="s">
        <v>52</v>
      </c>
    </row>
    <row r="422" spans="1:51" ht="30" customHeight="1" x14ac:dyDescent="0.3">
      <c r="A422" s="8" t="s">
        <v>1375</v>
      </c>
      <c r="B422" s="8" t="s">
        <v>1376</v>
      </c>
      <c r="C422" s="8" t="s">
        <v>1000</v>
      </c>
      <c r="D422" s="9">
        <v>0.4</v>
      </c>
      <c r="E422" s="12">
        <f>단가대비표!O24</f>
        <v>3000</v>
      </c>
      <c r="F422" s="13">
        <f>TRUNC(E422*D422,1)</f>
        <v>1200</v>
      </c>
      <c r="G422" s="12">
        <f>단가대비표!P24</f>
        <v>0</v>
      </c>
      <c r="H422" s="13">
        <f>TRUNC(G422*D422,1)</f>
        <v>0</v>
      </c>
      <c r="I422" s="12">
        <f>단가대비표!V24</f>
        <v>0</v>
      </c>
      <c r="J422" s="13">
        <f>TRUNC(I422*D422,1)</f>
        <v>0</v>
      </c>
      <c r="K422" s="12">
        <f t="shared" si="80"/>
        <v>3000</v>
      </c>
      <c r="L422" s="13">
        <f t="shared" si="80"/>
        <v>1200</v>
      </c>
      <c r="M422" s="8" t="s">
        <v>52</v>
      </c>
      <c r="N422" s="2" t="s">
        <v>334</v>
      </c>
      <c r="O422" s="2" t="s">
        <v>1377</v>
      </c>
      <c r="P422" s="2" t="s">
        <v>61</v>
      </c>
      <c r="Q422" s="2" t="s">
        <v>61</v>
      </c>
      <c r="R422" s="2" t="s">
        <v>60</v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2" t="s">
        <v>52</v>
      </c>
      <c r="AW422" s="2" t="s">
        <v>1390</v>
      </c>
      <c r="AX422" s="2" t="s">
        <v>52</v>
      </c>
      <c r="AY422" s="2" t="s">
        <v>52</v>
      </c>
    </row>
    <row r="423" spans="1:51" ht="30" customHeight="1" x14ac:dyDescent="0.3">
      <c r="A423" s="8" t="s">
        <v>1379</v>
      </c>
      <c r="B423" s="8" t="s">
        <v>1380</v>
      </c>
      <c r="C423" s="8" t="s">
        <v>69</v>
      </c>
      <c r="D423" s="9">
        <v>1.1000000000000001</v>
      </c>
      <c r="E423" s="12">
        <f>단가대비표!O25</f>
        <v>1500</v>
      </c>
      <c r="F423" s="13">
        <f>TRUNC(E423*D423,1)</f>
        <v>1650</v>
      </c>
      <c r="G423" s="12">
        <f>단가대비표!P25</f>
        <v>0</v>
      </c>
      <c r="H423" s="13">
        <f>TRUNC(G423*D423,1)</f>
        <v>0</v>
      </c>
      <c r="I423" s="12">
        <f>단가대비표!V25</f>
        <v>0</v>
      </c>
      <c r="J423" s="13">
        <f>TRUNC(I423*D423,1)</f>
        <v>0</v>
      </c>
      <c r="K423" s="12">
        <f t="shared" si="80"/>
        <v>1500</v>
      </c>
      <c r="L423" s="13">
        <f t="shared" si="80"/>
        <v>1650</v>
      </c>
      <c r="M423" s="8" t="s">
        <v>52</v>
      </c>
      <c r="N423" s="2" t="s">
        <v>334</v>
      </c>
      <c r="O423" s="2" t="s">
        <v>1381</v>
      </c>
      <c r="P423" s="2" t="s">
        <v>61</v>
      </c>
      <c r="Q423" s="2" t="s">
        <v>61</v>
      </c>
      <c r="R423" s="2" t="s">
        <v>60</v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2" t="s">
        <v>52</v>
      </c>
      <c r="AW423" s="2" t="s">
        <v>1391</v>
      </c>
      <c r="AX423" s="2" t="s">
        <v>52</v>
      </c>
      <c r="AY423" s="2" t="s">
        <v>52</v>
      </c>
    </row>
    <row r="424" spans="1:51" ht="30" customHeight="1" x14ac:dyDescent="0.3">
      <c r="A424" s="8" t="s">
        <v>1383</v>
      </c>
      <c r="B424" s="8" t="s">
        <v>715</v>
      </c>
      <c r="C424" s="8" t="s">
        <v>716</v>
      </c>
      <c r="D424" s="9">
        <v>0.13</v>
      </c>
      <c r="E424" s="12">
        <f>단가대비표!O246</f>
        <v>0</v>
      </c>
      <c r="F424" s="13">
        <f>TRUNC(E424*D424,1)</f>
        <v>0</v>
      </c>
      <c r="G424" s="12">
        <f>단가대비표!P246</f>
        <v>165332</v>
      </c>
      <c r="H424" s="13">
        <f>TRUNC(G424*D424,1)</f>
        <v>21493.1</v>
      </c>
      <c r="I424" s="12">
        <f>단가대비표!V246</f>
        <v>0</v>
      </c>
      <c r="J424" s="13">
        <f>TRUNC(I424*D424,1)</f>
        <v>0</v>
      </c>
      <c r="K424" s="12">
        <f t="shared" si="80"/>
        <v>165332</v>
      </c>
      <c r="L424" s="13">
        <f t="shared" si="80"/>
        <v>21493.1</v>
      </c>
      <c r="M424" s="8" t="s">
        <v>52</v>
      </c>
      <c r="N424" s="2" t="s">
        <v>334</v>
      </c>
      <c r="O424" s="2" t="s">
        <v>1384</v>
      </c>
      <c r="P424" s="2" t="s">
        <v>61</v>
      </c>
      <c r="Q424" s="2" t="s">
        <v>61</v>
      </c>
      <c r="R424" s="2" t="s">
        <v>60</v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2" t="s">
        <v>52</v>
      </c>
      <c r="AW424" s="2" t="s">
        <v>1392</v>
      </c>
      <c r="AX424" s="2" t="s">
        <v>52</v>
      </c>
      <c r="AY424" s="2" t="s">
        <v>52</v>
      </c>
    </row>
    <row r="425" spans="1:51" ht="30" customHeight="1" x14ac:dyDescent="0.3">
      <c r="A425" s="8" t="s">
        <v>719</v>
      </c>
      <c r="B425" s="8" t="s">
        <v>715</v>
      </c>
      <c r="C425" s="8" t="s">
        <v>716</v>
      </c>
      <c r="D425" s="9">
        <v>0.14000000000000001</v>
      </c>
      <c r="E425" s="12">
        <f>단가대비표!O233</f>
        <v>0</v>
      </c>
      <c r="F425" s="13">
        <f>TRUNC(E425*D425,1)</f>
        <v>0</v>
      </c>
      <c r="G425" s="12">
        <f>단가대비표!P233</f>
        <v>138989</v>
      </c>
      <c r="H425" s="13">
        <f>TRUNC(G425*D425,1)</f>
        <v>19458.400000000001</v>
      </c>
      <c r="I425" s="12">
        <f>단가대비표!V233</f>
        <v>0</v>
      </c>
      <c r="J425" s="13">
        <f>TRUNC(I425*D425,1)</f>
        <v>0</v>
      </c>
      <c r="K425" s="12">
        <f t="shared" si="80"/>
        <v>138989</v>
      </c>
      <c r="L425" s="13">
        <f t="shared" si="80"/>
        <v>19458.400000000001</v>
      </c>
      <c r="M425" s="8" t="s">
        <v>52</v>
      </c>
      <c r="N425" s="2" t="s">
        <v>334</v>
      </c>
      <c r="O425" s="2" t="s">
        <v>720</v>
      </c>
      <c r="P425" s="2" t="s">
        <v>61</v>
      </c>
      <c r="Q425" s="2" t="s">
        <v>61</v>
      </c>
      <c r="R425" s="2" t="s">
        <v>60</v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2" t="s">
        <v>52</v>
      </c>
      <c r="AW425" s="2" t="s">
        <v>1393</v>
      </c>
      <c r="AX425" s="2" t="s">
        <v>52</v>
      </c>
      <c r="AY425" s="2" t="s">
        <v>52</v>
      </c>
    </row>
    <row r="426" spans="1:51" ht="30" customHeight="1" x14ac:dyDescent="0.3">
      <c r="A426" s="8" t="s">
        <v>739</v>
      </c>
      <c r="B426" s="8" t="s">
        <v>52</v>
      </c>
      <c r="C426" s="8" t="s">
        <v>52</v>
      </c>
      <c r="D426" s="9"/>
      <c r="E426" s="12"/>
      <c r="F426" s="13">
        <f>TRUNC(SUMIF(N421:N425, N420, F421:F425),0)</f>
        <v>13350</v>
      </c>
      <c r="G426" s="12"/>
      <c r="H426" s="13">
        <f>TRUNC(SUMIF(N421:N425, N420, H421:H425),0)</f>
        <v>40951</v>
      </c>
      <c r="I426" s="12"/>
      <c r="J426" s="13">
        <f>TRUNC(SUMIF(N421:N425, N420, J421:J425),0)</f>
        <v>0</v>
      </c>
      <c r="K426" s="12"/>
      <c r="L426" s="13">
        <f>F426+H426+J426</f>
        <v>54301</v>
      </c>
      <c r="M426" s="8" t="s">
        <v>52</v>
      </c>
      <c r="N426" s="2" t="s">
        <v>79</v>
      </c>
      <c r="O426" s="2" t="s">
        <v>79</v>
      </c>
      <c r="P426" s="2" t="s">
        <v>52</v>
      </c>
      <c r="Q426" s="2" t="s">
        <v>52</v>
      </c>
      <c r="R426" s="2" t="s">
        <v>52</v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2" t="s">
        <v>52</v>
      </c>
      <c r="AW426" s="2" t="s">
        <v>52</v>
      </c>
      <c r="AX426" s="2" t="s">
        <v>52</v>
      </c>
      <c r="AY426" s="2" t="s">
        <v>52</v>
      </c>
    </row>
    <row r="427" spans="1:51" ht="30" customHeight="1" x14ac:dyDescent="0.3">
      <c r="A427" s="9"/>
      <c r="B427" s="9"/>
      <c r="C427" s="9"/>
      <c r="D427" s="9"/>
      <c r="E427" s="12"/>
      <c r="F427" s="13"/>
      <c r="G427" s="12"/>
      <c r="H427" s="13"/>
      <c r="I427" s="12"/>
      <c r="J427" s="13"/>
      <c r="K427" s="12"/>
      <c r="L427" s="13"/>
      <c r="M427" s="9"/>
    </row>
    <row r="428" spans="1:51" ht="30" customHeight="1" x14ac:dyDescent="0.3">
      <c r="A428" s="425" t="s">
        <v>1394</v>
      </c>
      <c r="B428" s="425"/>
      <c r="C428" s="425"/>
      <c r="D428" s="425"/>
      <c r="E428" s="426"/>
      <c r="F428" s="427"/>
      <c r="G428" s="426"/>
      <c r="H428" s="427"/>
      <c r="I428" s="426"/>
      <c r="J428" s="427"/>
      <c r="K428" s="426"/>
      <c r="L428" s="427"/>
      <c r="M428" s="425"/>
      <c r="N428" s="1" t="s">
        <v>338</v>
      </c>
    </row>
    <row r="429" spans="1:51" ht="30" customHeight="1" x14ac:dyDescent="0.3">
      <c r="A429" s="8" t="s">
        <v>1396</v>
      </c>
      <c r="B429" s="8" t="s">
        <v>1397</v>
      </c>
      <c r="C429" s="8" t="s">
        <v>993</v>
      </c>
      <c r="D429" s="9">
        <v>0.94199999999999995</v>
      </c>
      <c r="E429" s="12">
        <f>단가대비표!O26</f>
        <v>7500</v>
      </c>
      <c r="F429" s="13">
        <f>TRUNC(E429*D429,1)</f>
        <v>7065</v>
      </c>
      <c r="G429" s="12">
        <f>단가대비표!P26</f>
        <v>0</v>
      </c>
      <c r="H429" s="13">
        <f>TRUNC(G429*D429,1)</f>
        <v>0</v>
      </c>
      <c r="I429" s="12">
        <f>단가대비표!V26</f>
        <v>0</v>
      </c>
      <c r="J429" s="13">
        <f>TRUNC(I429*D429,1)</f>
        <v>0</v>
      </c>
      <c r="K429" s="12">
        <f t="shared" ref="K429:L432" si="81">TRUNC(E429+G429+I429,1)</f>
        <v>7500</v>
      </c>
      <c r="L429" s="13">
        <f t="shared" si="81"/>
        <v>7065</v>
      </c>
      <c r="M429" s="8" t="s">
        <v>52</v>
      </c>
      <c r="N429" s="2" t="s">
        <v>338</v>
      </c>
      <c r="O429" s="2" t="s">
        <v>1398</v>
      </c>
      <c r="P429" s="2" t="s">
        <v>61</v>
      </c>
      <c r="Q429" s="2" t="s">
        <v>61</v>
      </c>
      <c r="R429" s="2" t="s">
        <v>60</v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2" t="s">
        <v>52</v>
      </c>
      <c r="AW429" s="2" t="s">
        <v>1399</v>
      </c>
      <c r="AX429" s="2" t="s">
        <v>52</v>
      </c>
      <c r="AY429" s="2" t="s">
        <v>52</v>
      </c>
    </row>
    <row r="430" spans="1:51" ht="30" customHeight="1" x14ac:dyDescent="0.3">
      <c r="A430" s="8" t="s">
        <v>1400</v>
      </c>
      <c r="B430" s="8" t="s">
        <v>1401</v>
      </c>
      <c r="C430" s="8" t="s">
        <v>993</v>
      </c>
      <c r="D430" s="9">
        <v>0.73299999999999998</v>
      </c>
      <c r="E430" s="12">
        <f>단가대비표!O27</f>
        <v>3000</v>
      </c>
      <c r="F430" s="13">
        <f>TRUNC(E430*D430,1)</f>
        <v>2199</v>
      </c>
      <c r="G430" s="12">
        <f>단가대비표!P27</f>
        <v>0</v>
      </c>
      <c r="H430" s="13">
        <f>TRUNC(G430*D430,1)</f>
        <v>0</v>
      </c>
      <c r="I430" s="12">
        <f>단가대비표!V27</f>
        <v>0</v>
      </c>
      <c r="J430" s="13">
        <f>TRUNC(I430*D430,1)</f>
        <v>0</v>
      </c>
      <c r="K430" s="12">
        <f t="shared" si="81"/>
        <v>3000</v>
      </c>
      <c r="L430" s="13">
        <f t="shared" si="81"/>
        <v>2199</v>
      </c>
      <c r="M430" s="8" t="s">
        <v>52</v>
      </c>
      <c r="N430" s="2" t="s">
        <v>338</v>
      </c>
      <c r="O430" s="2" t="s">
        <v>1402</v>
      </c>
      <c r="P430" s="2" t="s">
        <v>61</v>
      </c>
      <c r="Q430" s="2" t="s">
        <v>61</v>
      </c>
      <c r="R430" s="2" t="s">
        <v>60</v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2" t="s">
        <v>52</v>
      </c>
      <c r="AW430" s="2" t="s">
        <v>1403</v>
      </c>
      <c r="AX430" s="2" t="s">
        <v>52</v>
      </c>
      <c r="AY430" s="2" t="s">
        <v>52</v>
      </c>
    </row>
    <row r="431" spans="1:51" ht="30" customHeight="1" x14ac:dyDescent="0.3">
      <c r="A431" s="8" t="s">
        <v>1383</v>
      </c>
      <c r="B431" s="8" t="s">
        <v>715</v>
      </c>
      <c r="C431" s="8" t="s">
        <v>716</v>
      </c>
      <c r="D431" s="9">
        <v>6.6000000000000003E-2</v>
      </c>
      <c r="E431" s="12">
        <f>단가대비표!O246</f>
        <v>0</v>
      </c>
      <c r="F431" s="13">
        <f>TRUNC(E431*D431,1)</f>
        <v>0</v>
      </c>
      <c r="G431" s="12">
        <f>단가대비표!P246</f>
        <v>165332</v>
      </c>
      <c r="H431" s="13">
        <f>TRUNC(G431*D431,1)</f>
        <v>10911.9</v>
      </c>
      <c r="I431" s="12">
        <f>단가대비표!V246</f>
        <v>0</v>
      </c>
      <c r="J431" s="13">
        <f>TRUNC(I431*D431,1)</f>
        <v>0</v>
      </c>
      <c r="K431" s="12">
        <f t="shared" si="81"/>
        <v>165332</v>
      </c>
      <c r="L431" s="13">
        <f t="shared" si="81"/>
        <v>10911.9</v>
      </c>
      <c r="M431" s="8" t="s">
        <v>52</v>
      </c>
      <c r="N431" s="2" t="s">
        <v>338</v>
      </c>
      <c r="O431" s="2" t="s">
        <v>1384</v>
      </c>
      <c r="P431" s="2" t="s">
        <v>61</v>
      </c>
      <c r="Q431" s="2" t="s">
        <v>61</v>
      </c>
      <c r="R431" s="2" t="s">
        <v>60</v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2" t="s">
        <v>52</v>
      </c>
      <c r="AW431" s="2" t="s">
        <v>1404</v>
      </c>
      <c r="AX431" s="2" t="s">
        <v>52</v>
      </c>
      <c r="AY431" s="2" t="s">
        <v>52</v>
      </c>
    </row>
    <row r="432" spans="1:51" ht="30" customHeight="1" x14ac:dyDescent="0.3">
      <c r="A432" s="8" t="s">
        <v>719</v>
      </c>
      <c r="B432" s="8" t="s">
        <v>715</v>
      </c>
      <c r="C432" s="8" t="s">
        <v>716</v>
      </c>
      <c r="D432" s="9">
        <v>6.6000000000000003E-2</v>
      </c>
      <c r="E432" s="12">
        <f>단가대비표!O233</f>
        <v>0</v>
      </c>
      <c r="F432" s="13">
        <f>TRUNC(E432*D432,1)</f>
        <v>0</v>
      </c>
      <c r="G432" s="12">
        <f>단가대비표!P233</f>
        <v>138989</v>
      </c>
      <c r="H432" s="13">
        <f>TRUNC(G432*D432,1)</f>
        <v>9173.2000000000007</v>
      </c>
      <c r="I432" s="12">
        <f>단가대비표!V233</f>
        <v>0</v>
      </c>
      <c r="J432" s="13">
        <f>TRUNC(I432*D432,1)</f>
        <v>0</v>
      </c>
      <c r="K432" s="12">
        <f t="shared" si="81"/>
        <v>138989</v>
      </c>
      <c r="L432" s="13">
        <f t="shared" si="81"/>
        <v>9173.2000000000007</v>
      </c>
      <c r="M432" s="8" t="s">
        <v>52</v>
      </c>
      <c r="N432" s="2" t="s">
        <v>338</v>
      </c>
      <c r="O432" s="2" t="s">
        <v>720</v>
      </c>
      <c r="P432" s="2" t="s">
        <v>61</v>
      </c>
      <c r="Q432" s="2" t="s">
        <v>61</v>
      </c>
      <c r="R432" s="2" t="s">
        <v>60</v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2" t="s">
        <v>52</v>
      </c>
      <c r="AW432" s="2" t="s">
        <v>1405</v>
      </c>
      <c r="AX432" s="2" t="s">
        <v>52</v>
      </c>
      <c r="AY432" s="2" t="s">
        <v>52</v>
      </c>
    </row>
    <row r="433" spans="1:51" ht="30" customHeight="1" x14ac:dyDescent="0.3">
      <c r="A433" s="8" t="s">
        <v>739</v>
      </c>
      <c r="B433" s="8" t="s">
        <v>52</v>
      </c>
      <c r="C433" s="8" t="s">
        <v>52</v>
      </c>
      <c r="D433" s="9"/>
      <c r="E433" s="12"/>
      <c r="F433" s="13">
        <f>TRUNC(SUMIF(N429:N432, N428, F429:F432),0)</f>
        <v>9264</v>
      </c>
      <c r="G433" s="12"/>
      <c r="H433" s="13">
        <f>TRUNC(SUMIF(N429:N432, N428, H429:H432),0)</f>
        <v>20085</v>
      </c>
      <c r="I433" s="12"/>
      <c r="J433" s="13">
        <f>TRUNC(SUMIF(N429:N432, N428, J429:J432),0)</f>
        <v>0</v>
      </c>
      <c r="K433" s="12"/>
      <c r="L433" s="13">
        <f>F433+H433+J433</f>
        <v>29349</v>
      </c>
      <c r="M433" s="8" t="s">
        <v>52</v>
      </c>
      <c r="N433" s="2" t="s">
        <v>79</v>
      </c>
      <c r="O433" s="2" t="s">
        <v>79</v>
      </c>
      <c r="P433" s="2" t="s">
        <v>52</v>
      </c>
      <c r="Q433" s="2" t="s">
        <v>52</v>
      </c>
      <c r="R433" s="2" t="s">
        <v>52</v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2" t="s">
        <v>52</v>
      </c>
      <c r="AW433" s="2" t="s">
        <v>52</v>
      </c>
      <c r="AX433" s="2" t="s">
        <v>52</v>
      </c>
      <c r="AY433" s="2" t="s">
        <v>52</v>
      </c>
    </row>
    <row r="434" spans="1:51" ht="30" customHeight="1" x14ac:dyDescent="0.3">
      <c r="A434" s="9"/>
      <c r="B434" s="9"/>
      <c r="C434" s="9"/>
      <c r="D434" s="9"/>
      <c r="E434" s="12"/>
      <c r="F434" s="13"/>
      <c r="G434" s="12"/>
      <c r="H434" s="13"/>
      <c r="I434" s="12"/>
      <c r="J434" s="13"/>
      <c r="K434" s="12"/>
      <c r="L434" s="13"/>
      <c r="M434" s="9"/>
    </row>
    <row r="435" spans="1:51" ht="30" customHeight="1" x14ac:dyDescent="0.3">
      <c r="A435" s="425" t="s">
        <v>1406</v>
      </c>
      <c r="B435" s="425"/>
      <c r="C435" s="425"/>
      <c r="D435" s="425"/>
      <c r="E435" s="426"/>
      <c r="F435" s="427"/>
      <c r="G435" s="426"/>
      <c r="H435" s="427"/>
      <c r="I435" s="426"/>
      <c r="J435" s="427"/>
      <c r="K435" s="426"/>
      <c r="L435" s="427"/>
      <c r="M435" s="425"/>
      <c r="N435" s="1" t="s">
        <v>341</v>
      </c>
    </row>
    <row r="436" spans="1:51" ht="30" customHeight="1" x14ac:dyDescent="0.3">
      <c r="A436" s="8" t="s">
        <v>1396</v>
      </c>
      <c r="B436" s="8" t="s">
        <v>1397</v>
      </c>
      <c r="C436" s="8" t="s">
        <v>993</v>
      </c>
      <c r="D436" s="9">
        <v>0.94199999999999995</v>
      </c>
      <c r="E436" s="12">
        <f>단가대비표!O26</f>
        <v>7500</v>
      </c>
      <c r="F436" s="13">
        <f>TRUNC(E436*D436,1)</f>
        <v>7065</v>
      </c>
      <c r="G436" s="12">
        <f>단가대비표!P26</f>
        <v>0</v>
      </c>
      <c r="H436" s="13">
        <f>TRUNC(G436*D436,1)</f>
        <v>0</v>
      </c>
      <c r="I436" s="12">
        <f>단가대비표!V26</f>
        <v>0</v>
      </c>
      <c r="J436" s="13">
        <f>TRUNC(I436*D436,1)</f>
        <v>0</v>
      </c>
      <c r="K436" s="12">
        <f t="shared" ref="K436:L439" si="82">TRUNC(E436+G436+I436,1)</f>
        <v>7500</v>
      </c>
      <c r="L436" s="13">
        <f t="shared" si="82"/>
        <v>7065</v>
      </c>
      <c r="M436" s="8" t="s">
        <v>52</v>
      </c>
      <c r="N436" s="2" t="s">
        <v>341</v>
      </c>
      <c r="O436" s="2" t="s">
        <v>1398</v>
      </c>
      <c r="P436" s="2" t="s">
        <v>61</v>
      </c>
      <c r="Q436" s="2" t="s">
        <v>61</v>
      </c>
      <c r="R436" s="2" t="s">
        <v>60</v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2" t="s">
        <v>52</v>
      </c>
      <c r="AW436" s="2" t="s">
        <v>1408</v>
      </c>
      <c r="AX436" s="2" t="s">
        <v>52</v>
      </c>
      <c r="AY436" s="2" t="s">
        <v>52</v>
      </c>
    </row>
    <row r="437" spans="1:51" ht="30" customHeight="1" x14ac:dyDescent="0.3">
      <c r="A437" s="8" t="s">
        <v>1400</v>
      </c>
      <c r="B437" s="8" t="s">
        <v>1401</v>
      </c>
      <c r="C437" s="8" t="s">
        <v>993</v>
      </c>
      <c r="D437" s="9">
        <v>0.73299999999999998</v>
      </c>
      <c r="E437" s="12">
        <f>단가대비표!O27</f>
        <v>3000</v>
      </c>
      <c r="F437" s="13">
        <f>TRUNC(E437*D437,1)</f>
        <v>2199</v>
      </c>
      <c r="G437" s="12">
        <f>단가대비표!P27</f>
        <v>0</v>
      </c>
      <c r="H437" s="13">
        <f>TRUNC(G437*D437,1)</f>
        <v>0</v>
      </c>
      <c r="I437" s="12">
        <f>단가대비표!V27</f>
        <v>0</v>
      </c>
      <c r="J437" s="13">
        <f>TRUNC(I437*D437,1)</f>
        <v>0</v>
      </c>
      <c r="K437" s="12">
        <f t="shared" si="82"/>
        <v>3000</v>
      </c>
      <c r="L437" s="13">
        <f t="shared" si="82"/>
        <v>2199</v>
      </c>
      <c r="M437" s="8" t="s">
        <v>52</v>
      </c>
      <c r="N437" s="2" t="s">
        <v>341</v>
      </c>
      <c r="O437" s="2" t="s">
        <v>1402</v>
      </c>
      <c r="P437" s="2" t="s">
        <v>61</v>
      </c>
      <c r="Q437" s="2" t="s">
        <v>61</v>
      </c>
      <c r="R437" s="2" t="s">
        <v>60</v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2" t="s">
        <v>52</v>
      </c>
      <c r="AW437" s="2" t="s">
        <v>1409</v>
      </c>
      <c r="AX437" s="2" t="s">
        <v>52</v>
      </c>
      <c r="AY437" s="2" t="s">
        <v>52</v>
      </c>
    </row>
    <row r="438" spans="1:51" ht="30" customHeight="1" x14ac:dyDescent="0.3">
      <c r="A438" s="8" t="s">
        <v>1383</v>
      </c>
      <c r="B438" s="8" t="s">
        <v>715</v>
      </c>
      <c r="C438" s="8" t="s">
        <v>716</v>
      </c>
      <c r="D438" s="9">
        <v>0.08</v>
      </c>
      <c r="E438" s="12">
        <f>단가대비표!O246</f>
        <v>0</v>
      </c>
      <c r="F438" s="13">
        <f>TRUNC(E438*D438,1)</f>
        <v>0</v>
      </c>
      <c r="G438" s="12">
        <f>단가대비표!P246</f>
        <v>165332</v>
      </c>
      <c r="H438" s="13">
        <f>TRUNC(G438*D438,1)</f>
        <v>13226.5</v>
      </c>
      <c r="I438" s="12">
        <f>단가대비표!V246</f>
        <v>0</v>
      </c>
      <c r="J438" s="13">
        <f>TRUNC(I438*D438,1)</f>
        <v>0</v>
      </c>
      <c r="K438" s="12">
        <f t="shared" si="82"/>
        <v>165332</v>
      </c>
      <c r="L438" s="13">
        <f t="shared" si="82"/>
        <v>13226.5</v>
      </c>
      <c r="M438" s="8" t="s">
        <v>52</v>
      </c>
      <c r="N438" s="2" t="s">
        <v>341</v>
      </c>
      <c r="O438" s="2" t="s">
        <v>1384</v>
      </c>
      <c r="P438" s="2" t="s">
        <v>61</v>
      </c>
      <c r="Q438" s="2" t="s">
        <v>61</v>
      </c>
      <c r="R438" s="2" t="s">
        <v>60</v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2" t="s">
        <v>52</v>
      </c>
      <c r="AW438" s="2" t="s">
        <v>1410</v>
      </c>
      <c r="AX438" s="2" t="s">
        <v>52</v>
      </c>
      <c r="AY438" s="2" t="s">
        <v>52</v>
      </c>
    </row>
    <row r="439" spans="1:51" ht="30" customHeight="1" x14ac:dyDescent="0.3">
      <c r="A439" s="8" t="s">
        <v>719</v>
      </c>
      <c r="B439" s="8" t="s">
        <v>715</v>
      </c>
      <c r="C439" s="8" t="s">
        <v>716</v>
      </c>
      <c r="D439" s="9">
        <v>7.0000000000000007E-2</v>
      </c>
      <c r="E439" s="12">
        <f>단가대비표!O233</f>
        <v>0</v>
      </c>
      <c r="F439" s="13">
        <f>TRUNC(E439*D439,1)</f>
        <v>0</v>
      </c>
      <c r="G439" s="12">
        <f>단가대비표!P233</f>
        <v>138989</v>
      </c>
      <c r="H439" s="13">
        <f>TRUNC(G439*D439,1)</f>
        <v>9729.2000000000007</v>
      </c>
      <c r="I439" s="12">
        <f>단가대비표!V233</f>
        <v>0</v>
      </c>
      <c r="J439" s="13">
        <f>TRUNC(I439*D439,1)</f>
        <v>0</v>
      </c>
      <c r="K439" s="12">
        <f t="shared" si="82"/>
        <v>138989</v>
      </c>
      <c r="L439" s="13">
        <f t="shared" si="82"/>
        <v>9729.2000000000007</v>
      </c>
      <c r="M439" s="8" t="s">
        <v>52</v>
      </c>
      <c r="N439" s="2" t="s">
        <v>341</v>
      </c>
      <c r="O439" s="2" t="s">
        <v>720</v>
      </c>
      <c r="P439" s="2" t="s">
        <v>61</v>
      </c>
      <c r="Q439" s="2" t="s">
        <v>61</v>
      </c>
      <c r="R439" s="2" t="s">
        <v>60</v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2" t="s">
        <v>52</v>
      </c>
      <c r="AW439" s="2" t="s">
        <v>1411</v>
      </c>
      <c r="AX439" s="2" t="s">
        <v>52</v>
      </c>
      <c r="AY439" s="2" t="s">
        <v>52</v>
      </c>
    </row>
    <row r="440" spans="1:51" ht="30" customHeight="1" x14ac:dyDescent="0.3">
      <c r="A440" s="8" t="s">
        <v>739</v>
      </c>
      <c r="B440" s="8" t="s">
        <v>52</v>
      </c>
      <c r="C440" s="8" t="s">
        <v>52</v>
      </c>
      <c r="D440" s="9"/>
      <c r="E440" s="12"/>
      <c r="F440" s="13">
        <f>TRUNC(SUMIF(N436:N439, N435, F436:F439),0)</f>
        <v>9264</v>
      </c>
      <c r="G440" s="12"/>
      <c r="H440" s="13">
        <f>TRUNC(SUMIF(N436:N439, N435, H436:H439),0)</f>
        <v>22955</v>
      </c>
      <c r="I440" s="12"/>
      <c r="J440" s="13">
        <f>TRUNC(SUMIF(N436:N439, N435, J436:J439),0)</f>
        <v>0</v>
      </c>
      <c r="K440" s="12"/>
      <c r="L440" s="13">
        <f>F440+H440+J440</f>
        <v>32219</v>
      </c>
      <c r="M440" s="8" t="s">
        <v>52</v>
      </c>
      <c r="N440" s="2" t="s">
        <v>79</v>
      </c>
      <c r="O440" s="2" t="s">
        <v>79</v>
      </c>
      <c r="P440" s="2" t="s">
        <v>52</v>
      </c>
      <c r="Q440" s="2" t="s">
        <v>52</v>
      </c>
      <c r="R440" s="2" t="s">
        <v>52</v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2" t="s">
        <v>52</v>
      </c>
      <c r="AW440" s="2" t="s">
        <v>52</v>
      </c>
      <c r="AX440" s="2" t="s">
        <v>52</v>
      </c>
      <c r="AY440" s="2" t="s">
        <v>52</v>
      </c>
    </row>
    <row r="441" spans="1:51" ht="30" customHeight="1" x14ac:dyDescent="0.3">
      <c r="A441" s="9"/>
      <c r="B441" s="9"/>
      <c r="C441" s="9"/>
      <c r="D441" s="9"/>
      <c r="E441" s="12"/>
      <c r="F441" s="13"/>
      <c r="G441" s="12"/>
      <c r="H441" s="13"/>
      <c r="I441" s="12"/>
      <c r="J441" s="13"/>
      <c r="K441" s="12"/>
      <c r="L441" s="13"/>
      <c r="M441" s="9"/>
    </row>
    <row r="442" spans="1:51" ht="30" customHeight="1" x14ac:dyDescent="0.3">
      <c r="A442" s="425" t="s">
        <v>1412</v>
      </c>
      <c r="B442" s="425"/>
      <c r="C442" s="425"/>
      <c r="D442" s="425"/>
      <c r="E442" s="426"/>
      <c r="F442" s="427"/>
      <c r="G442" s="426"/>
      <c r="H442" s="427"/>
      <c r="I442" s="426"/>
      <c r="J442" s="427"/>
      <c r="K442" s="426"/>
      <c r="L442" s="427"/>
      <c r="M442" s="425"/>
      <c r="N442" s="1" t="s">
        <v>345</v>
      </c>
    </row>
    <row r="443" spans="1:51" ht="30" customHeight="1" x14ac:dyDescent="0.3">
      <c r="A443" s="8" t="s">
        <v>1414</v>
      </c>
      <c r="B443" s="8" t="s">
        <v>52</v>
      </c>
      <c r="C443" s="8" t="s">
        <v>1415</v>
      </c>
      <c r="D443" s="9">
        <v>0.3</v>
      </c>
      <c r="E443" s="12">
        <f>단가대비표!O228</f>
        <v>6000</v>
      </c>
      <c r="F443" s="13">
        <f t="shared" ref="F443:F448" si="83">TRUNC(E443*D443,1)</f>
        <v>1800</v>
      </c>
      <c r="G443" s="12">
        <f>단가대비표!P228</f>
        <v>0</v>
      </c>
      <c r="H443" s="13">
        <f t="shared" ref="H443:H448" si="84">TRUNC(G443*D443,1)</f>
        <v>0</v>
      </c>
      <c r="I443" s="12">
        <f>단가대비표!V228</f>
        <v>0</v>
      </c>
      <c r="J443" s="13">
        <f t="shared" ref="J443:J448" si="85">TRUNC(I443*D443,1)</f>
        <v>0</v>
      </c>
      <c r="K443" s="12">
        <f t="shared" ref="K443:L448" si="86">TRUNC(E443+G443+I443,1)</f>
        <v>6000</v>
      </c>
      <c r="L443" s="13">
        <f t="shared" si="86"/>
        <v>1800</v>
      </c>
      <c r="M443" s="8" t="s">
        <v>344</v>
      </c>
      <c r="N443" s="2" t="s">
        <v>345</v>
      </c>
      <c r="O443" s="2" t="s">
        <v>1416</v>
      </c>
      <c r="P443" s="2" t="s">
        <v>61</v>
      </c>
      <c r="Q443" s="2" t="s">
        <v>61</v>
      </c>
      <c r="R443" s="2" t="s">
        <v>60</v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2" t="s">
        <v>52</v>
      </c>
      <c r="AW443" s="2" t="s">
        <v>1417</v>
      </c>
      <c r="AX443" s="2" t="s">
        <v>52</v>
      </c>
      <c r="AY443" s="2" t="s">
        <v>52</v>
      </c>
    </row>
    <row r="444" spans="1:51" ht="30" customHeight="1" x14ac:dyDescent="0.3">
      <c r="A444" s="8" t="s">
        <v>1418</v>
      </c>
      <c r="B444" s="8" t="s">
        <v>52</v>
      </c>
      <c r="C444" s="8" t="s">
        <v>1415</v>
      </c>
      <c r="D444" s="9">
        <v>1.4</v>
      </c>
      <c r="E444" s="12">
        <f>단가대비표!O229</f>
        <v>4500</v>
      </c>
      <c r="F444" s="13">
        <f t="shared" si="83"/>
        <v>6300</v>
      </c>
      <c r="G444" s="12">
        <f>단가대비표!P229</f>
        <v>0</v>
      </c>
      <c r="H444" s="13">
        <f t="shared" si="84"/>
        <v>0</v>
      </c>
      <c r="I444" s="12">
        <f>단가대비표!V229</f>
        <v>0</v>
      </c>
      <c r="J444" s="13">
        <f t="shared" si="85"/>
        <v>0</v>
      </c>
      <c r="K444" s="12">
        <f t="shared" si="86"/>
        <v>4500</v>
      </c>
      <c r="L444" s="13">
        <f t="shared" si="86"/>
        <v>6300</v>
      </c>
      <c r="M444" s="8" t="s">
        <v>344</v>
      </c>
      <c r="N444" s="2" t="s">
        <v>345</v>
      </c>
      <c r="O444" s="2" t="s">
        <v>1419</v>
      </c>
      <c r="P444" s="2" t="s">
        <v>61</v>
      </c>
      <c r="Q444" s="2" t="s">
        <v>61</v>
      </c>
      <c r="R444" s="2" t="s">
        <v>60</v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2" t="s">
        <v>52</v>
      </c>
      <c r="AW444" s="2" t="s">
        <v>1420</v>
      </c>
      <c r="AX444" s="2" t="s">
        <v>52</v>
      </c>
      <c r="AY444" s="2" t="s">
        <v>52</v>
      </c>
    </row>
    <row r="445" spans="1:51" ht="30" customHeight="1" x14ac:dyDescent="0.3">
      <c r="A445" s="8" t="s">
        <v>1421</v>
      </c>
      <c r="B445" s="8" t="s">
        <v>52</v>
      </c>
      <c r="C445" s="8" t="s">
        <v>1415</v>
      </c>
      <c r="D445" s="9">
        <v>2</v>
      </c>
      <c r="E445" s="12">
        <f>단가대비표!O230</f>
        <v>13200</v>
      </c>
      <c r="F445" s="13">
        <f t="shared" si="83"/>
        <v>26400</v>
      </c>
      <c r="G445" s="12">
        <f>단가대비표!P230</f>
        <v>0</v>
      </c>
      <c r="H445" s="13">
        <f t="shared" si="84"/>
        <v>0</v>
      </c>
      <c r="I445" s="12">
        <f>단가대비표!V230</f>
        <v>0</v>
      </c>
      <c r="J445" s="13">
        <f t="shared" si="85"/>
        <v>0</v>
      </c>
      <c r="K445" s="12">
        <f t="shared" si="86"/>
        <v>13200</v>
      </c>
      <c r="L445" s="13">
        <f t="shared" si="86"/>
        <v>26400</v>
      </c>
      <c r="M445" s="8" t="s">
        <v>344</v>
      </c>
      <c r="N445" s="2" t="s">
        <v>345</v>
      </c>
      <c r="O445" s="2" t="s">
        <v>1422</v>
      </c>
      <c r="P445" s="2" t="s">
        <v>61</v>
      </c>
      <c r="Q445" s="2" t="s">
        <v>61</v>
      </c>
      <c r="R445" s="2" t="s">
        <v>60</v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2" t="s">
        <v>52</v>
      </c>
      <c r="AW445" s="2" t="s">
        <v>1423</v>
      </c>
      <c r="AX445" s="2" t="s">
        <v>52</v>
      </c>
      <c r="AY445" s="2" t="s">
        <v>52</v>
      </c>
    </row>
    <row r="446" spans="1:51" ht="30" customHeight="1" x14ac:dyDescent="0.3">
      <c r="A446" s="8" t="s">
        <v>1424</v>
      </c>
      <c r="B446" s="8" t="s">
        <v>52</v>
      </c>
      <c r="C446" s="8" t="s">
        <v>1415</v>
      </c>
      <c r="D446" s="9">
        <v>0.3</v>
      </c>
      <c r="E446" s="12">
        <f>단가대비표!O231</f>
        <v>7500</v>
      </c>
      <c r="F446" s="13">
        <f t="shared" si="83"/>
        <v>2250</v>
      </c>
      <c r="G446" s="12">
        <f>단가대비표!P231</f>
        <v>0</v>
      </c>
      <c r="H446" s="13">
        <f t="shared" si="84"/>
        <v>0</v>
      </c>
      <c r="I446" s="12">
        <f>단가대비표!V231</f>
        <v>0</v>
      </c>
      <c r="J446" s="13">
        <f t="shared" si="85"/>
        <v>0</v>
      </c>
      <c r="K446" s="12">
        <f t="shared" si="86"/>
        <v>7500</v>
      </c>
      <c r="L446" s="13">
        <f t="shared" si="86"/>
        <v>2250</v>
      </c>
      <c r="M446" s="8" t="s">
        <v>344</v>
      </c>
      <c r="N446" s="2" t="s">
        <v>345</v>
      </c>
      <c r="O446" s="2" t="s">
        <v>1425</v>
      </c>
      <c r="P446" s="2" t="s">
        <v>61</v>
      </c>
      <c r="Q446" s="2" t="s">
        <v>61</v>
      </c>
      <c r="R446" s="2" t="s">
        <v>60</v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2" t="s">
        <v>52</v>
      </c>
      <c r="AW446" s="2" t="s">
        <v>1426</v>
      </c>
      <c r="AX446" s="2" t="s">
        <v>52</v>
      </c>
      <c r="AY446" s="2" t="s">
        <v>52</v>
      </c>
    </row>
    <row r="447" spans="1:51" ht="30" customHeight="1" x14ac:dyDescent="0.3">
      <c r="A447" s="8" t="s">
        <v>1383</v>
      </c>
      <c r="B447" s="8" t="s">
        <v>715</v>
      </c>
      <c r="C447" s="8" t="s">
        <v>716</v>
      </c>
      <c r="D447" s="9">
        <v>0.06</v>
      </c>
      <c r="E447" s="12">
        <f>단가대비표!O246</f>
        <v>0</v>
      </c>
      <c r="F447" s="13">
        <f t="shared" si="83"/>
        <v>0</v>
      </c>
      <c r="G447" s="12">
        <f>단가대비표!P246</f>
        <v>165332</v>
      </c>
      <c r="H447" s="13">
        <f t="shared" si="84"/>
        <v>9919.9</v>
      </c>
      <c r="I447" s="12">
        <f>단가대비표!V246</f>
        <v>0</v>
      </c>
      <c r="J447" s="13">
        <f t="shared" si="85"/>
        <v>0</v>
      </c>
      <c r="K447" s="12">
        <f t="shared" si="86"/>
        <v>165332</v>
      </c>
      <c r="L447" s="13">
        <f t="shared" si="86"/>
        <v>9919.9</v>
      </c>
      <c r="M447" s="8" t="s">
        <v>52</v>
      </c>
      <c r="N447" s="2" t="s">
        <v>345</v>
      </c>
      <c r="O447" s="2" t="s">
        <v>1384</v>
      </c>
      <c r="P447" s="2" t="s">
        <v>61</v>
      </c>
      <c r="Q447" s="2" t="s">
        <v>61</v>
      </c>
      <c r="R447" s="2" t="s">
        <v>60</v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2" t="s">
        <v>52</v>
      </c>
      <c r="AW447" s="2" t="s">
        <v>1427</v>
      </c>
      <c r="AX447" s="2" t="s">
        <v>52</v>
      </c>
      <c r="AY447" s="2" t="s">
        <v>52</v>
      </c>
    </row>
    <row r="448" spans="1:51" ht="30" customHeight="1" x14ac:dyDescent="0.3">
      <c r="A448" s="8" t="s">
        <v>719</v>
      </c>
      <c r="B448" s="8" t="s">
        <v>715</v>
      </c>
      <c r="C448" s="8" t="s">
        <v>716</v>
      </c>
      <c r="D448" s="9">
        <v>7.0000000000000007E-2</v>
      </c>
      <c r="E448" s="12">
        <f>단가대비표!O233</f>
        <v>0</v>
      </c>
      <c r="F448" s="13">
        <f t="shared" si="83"/>
        <v>0</v>
      </c>
      <c r="G448" s="12">
        <f>단가대비표!P233</f>
        <v>138989</v>
      </c>
      <c r="H448" s="13">
        <f t="shared" si="84"/>
        <v>9729.2000000000007</v>
      </c>
      <c r="I448" s="12">
        <f>단가대비표!V233</f>
        <v>0</v>
      </c>
      <c r="J448" s="13">
        <f t="shared" si="85"/>
        <v>0</v>
      </c>
      <c r="K448" s="12">
        <f t="shared" si="86"/>
        <v>138989</v>
      </c>
      <c r="L448" s="13">
        <f t="shared" si="86"/>
        <v>9729.2000000000007</v>
      </c>
      <c r="M448" s="8" t="s">
        <v>52</v>
      </c>
      <c r="N448" s="2" t="s">
        <v>345</v>
      </c>
      <c r="O448" s="2" t="s">
        <v>720</v>
      </c>
      <c r="P448" s="2" t="s">
        <v>61</v>
      </c>
      <c r="Q448" s="2" t="s">
        <v>61</v>
      </c>
      <c r="R448" s="2" t="s">
        <v>60</v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2" t="s">
        <v>52</v>
      </c>
      <c r="AW448" s="2" t="s">
        <v>1428</v>
      </c>
      <c r="AX448" s="2" t="s">
        <v>52</v>
      </c>
      <c r="AY448" s="2" t="s">
        <v>52</v>
      </c>
    </row>
    <row r="449" spans="1:51" ht="30" customHeight="1" x14ac:dyDescent="0.3">
      <c r="A449" s="8" t="s">
        <v>739</v>
      </c>
      <c r="B449" s="8" t="s">
        <v>52</v>
      </c>
      <c r="C449" s="8" t="s">
        <v>52</v>
      </c>
      <c r="D449" s="9"/>
      <c r="E449" s="12"/>
      <c r="F449" s="13">
        <f>TRUNC(SUMIF(N443:N448, N442, F443:F448),0)</f>
        <v>36750</v>
      </c>
      <c r="G449" s="12"/>
      <c r="H449" s="13">
        <f>TRUNC(SUMIF(N443:N448, N442, H443:H448),0)</f>
        <v>19649</v>
      </c>
      <c r="I449" s="12"/>
      <c r="J449" s="13">
        <f>TRUNC(SUMIF(N443:N448, N442, J443:J448),0)</f>
        <v>0</v>
      </c>
      <c r="K449" s="12"/>
      <c r="L449" s="13">
        <f>F449+H449+J449</f>
        <v>56399</v>
      </c>
      <c r="M449" s="8" t="s">
        <v>52</v>
      </c>
      <c r="N449" s="2" t="s">
        <v>79</v>
      </c>
      <c r="O449" s="2" t="s">
        <v>79</v>
      </c>
      <c r="P449" s="2" t="s">
        <v>52</v>
      </c>
      <c r="Q449" s="2" t="s">
        <v>52</v>
      </c>
      <c r="R449" s="2" t="s">
        <v>52</v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2" t="s">
        <v>52</v>
      </c>
      <c r="AW449" s="2" t="s">
        <v>52</v>
      </c>
      <c r="AX449" s="2" t="s">
        <v>52</v>
      </c>
      <c r="AY449" s="2" t="s">
        <v>52</v>
      </c>
    </row>
    <row r="450" spans="1:51" ht="30" customHeight="1" x14ac:dyDescent="0.3">
      <c r="A450" s="9"/>
      <c r="B450" s="9"/>
      <c r="C450" s="9"/>
      <c r="D450" s="9"/>
      <c r="E450" s="12"/>
      <c r="F450" s="13"/>
      <c r="G450" s="12"/>
      <c r="H450" s="13"/>
      <c r="I450" s="12"/>
      <c r="J450" s="13"/>
      <c r="K450" s="12"/>
      <c r="L450" s="13"/>
      <c r="M450" s="9"/>
    </row>
    <row r="451" spans="1:51" ht="30" customHeight="1" x14ac:dyDescent="0.3">
      <c r="A451" s="425" t="s">
        <v>1429</v>
      </c>
      <c r="B451" s="425"/>
      <c r="C451" s="425"/>
      <c r="D451" s="425"/>
      <c r="E451" s="426"/>
      <c r="F451" s="427"/>
      <c r="G451" s="426"/>
      <c r="H451" s="427"/>
      <c r="I451" s="426"/>
      <c r="J451" s="427"/>
      <c r="K451" s="426"/>
      <c r="L451" s="427"/>
      <c r="M451" s="425"/>
      <c r="N451" s="1" t="s">
        <v>348</v>
      </c>
    </row>
    <row r="452" spans="1:51" ht="30" customHeight="1" x14ac:dyDescent="0.3">
      <c r="A452" s="8" t="s">
        <v>1414</v>
      </c>
      <c r="B452" s="8" t="s">
        <v>52</v>
      </c>
      <c r="C452" s="8" t="s">
        <v>1415</v>
      </c>
      <c r="D452" s="9">
        <v>0.3</v>
      </c>
      <c r="E452" s="12">
        <f>단가대비표!O228</f>
        <v>6000</v>
      </c>
      <c r="F452" s="13">
        <f t="shared" ref="F452:F457" si="87">TRUNC(E452*D452,1)</f>
        <v>1800</v>
      </c>
      <c r="G452" s="12">
        <f>단가대비표!P228</f>
        <v>0</v>
      </c>
      <c r="H452" s="13">
        <f t="shared" ref="H452:H457" si="88">TRUNC(G452*D452,1)</f>
        <v>0</v>
      </c>
      <c r="I452" s="12">
        <f>단가대비표!V228</f>
        <v>0</v>
      </c>
      <c r="J452" s="13">
        <f t="shared" ref="J452:J457" si="89">TRUNC(I452*D452,1)</f>
        <v>0</v>
      </c>
      <c r="K452" s="12">
        <f t="shared" ref="K452:L457" si="90">TRUNC(E452+G452+I452,1)</f>
        <v>6000</v>
      </c>
      <c r="L452" s="13">
        <f t="shared" si="90"/>
        <v>1800</v>
      </c>
      <c r="M452" s="8" t="s">
        <v>344</v>
      </c>
      <c r="N452" s="2" t="s">
        <v>348</v>
      </c>
      <c r="O452" s="2" t="s">
        <v>1416</v>
      </c>
      <c r="P452" s="2" t="s">
        <v>61</v>
      </c>
      <c r="Q452" s="2" t="s">
        <v>61</v>
      </c>
      <c r="R452" s="2" t="s">
        <v>60</v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2" t="s">
        <v>52</v>
      </c>
      <c r="AW452" s="2" t="s">
        <v>1431</v>
      </c>
      <c r="AX452" s="2" t="s">
        <v>52</v>
      </c>
      <c r="AY452" s="2" t="s">
        <v>52</v>
      </c>
    </row>
    <row r="453" spans="1:51" ht="30" customHeight="1" x14ac:dyDescent="0.3">
      <c r="A453" s="8" t="s">
        <v>1418</v>
      </c>
      <c r="B453" s="8" t="s">
        <v>52</v>
      </c>
      <c r="C453" s="8" t="s">
        <v>1415</v>
      </c>
      <c r="D453" s="9">
        <v>1.4</v>
      </c>
      <c r="E453" s="12">
        <f>단가대비표!O229</f>
        <v>4500</v>
      </c>
      <c r="F453" s="13">
        <f t="shared" si="87"/>
        <v>6300</v>
      </c>
      <c r="G453" s="12">
        <f>단가대비표!P229</f>
        <v>0</v>
      </c>
      <c r="H453" s="13">
        <f t="shared" si="88"/>
        <v>0</v>
      </c>
      <c r="I453" s="12">
        <f>단가대비표!V229</f>
        <v>0</v>
      </c>
      <c r="J453" s="13">
        <f t="shared" si="89"/>
        <v>0</v>
      </c>
      <c r="K453" s="12">
        <f t="shared" si="90"/>
        <v>4500</v>
      </c>
      <c r="L453" s="13">
        <f t="shared" si="90"/>
        <v>6300</v>
      </c>
      <c r="M453" s="8" t="s">
        <v>344</v>
      </c>
      <c r="N453" s="2" t="s">
        <v>348</v>
      </c>
      <c r="O453" s="2" t="s">
        <v>1419</v>
      </c>
      <c r="P453" s="2" t="s">
        <v>61</v>
      </c>
      <c r="Q453" s="2" t="s">
        <v>61</v>
      </c>
      <c r="R453" s="2" t="s">
        <v>60</v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2" t="s">
        <v>52</v>
      </c>
      <c r="AW453" s="2" t="s">
        <v>1432</v>
      </c>
      <c r="AX453" s="2" t="s">
        <v>52</v>
      </c>
      <c r="AY453" s="2" t="s">
        <v>52</v>
      </c>
    </row>
    <row r="454" spans="1:51" ht="30" customHeight="1" x14ac:dyDescent="0.3">
      <c r="A454" s="8" t="s">
        <v>1421</v>
      </c>
      <c r="B454" s="8" t="s">
        <v>52</v>
      </c>
      <c r="C454" s="8" t="s">
        <v>1415</v>
      </c>
      <c r="D454" s="9">
        <v>2</v>
      </c>
      <c r="E454" s="12">
        <f>단가대비표!O230</f>
        <v>13200</v>
      </c>
      <c r="F454" s="13">
        <f t="shared" si="87"/>
        <v>26400</v>
      </c>
      <c r="G454" s="12">
        <f>단가대비표!P230</f>
        <v>0</v>
      </c>
      <c r="H454" s="13">
        <f t="shared" si="88"/>
        <v>0</v>
      </c>
      <c r="I454" s="12">
        <f>단가대비표!V230</f>
        <v>0</v>
      </c>
      <c r="J454" s="13">
        <f t="shared" si="89"/>
        <v>0</v>
      </c>
      <c r="K454" s="12">
        <f t="shared" si="90"/>
        <v>13200</v>
      </c>
      <c r="L454" s="13">
        <f t="shared" si="90"/>
        <v>26400</v>
      </c>
      <c r="M454" s="8" t="s">
        <v>344</v>
      </c>
      <c r="N454" s="2" t="s">
        <v>348</v>
      </c>
      <c r="O454" s="2" t="s">
        <v>1422</v>
      </c>
      <c r="P454" s="2" t="s">
        <v>61</v>
      </c>
      <c r="Q454" s="2" t="s">
        <v>61</v>
      </c>
      <c r="R454" s="2" t="s">
        <v>60</v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2" t="s">
        <v>52</v>
      </c>
      <c r="AW454" s="2" t="s">
        <v>1433</v>
      </c>
      <c r="AX454" s="2" t="s">
        <v>52</v>
      </c>
      <c r="AY454" s="2" t="s">
        <v>52</v>
      </c>
    </row>
    <row r="455" spans="1:51" ht="30" customHeight="1" x14ac:dyDescent="0.3">
      <c r="A455" s="8" t="s">
        <v>1424</v>
      </c>
      <c r="B455" s="8" t="s">
        <v>52</v>
      </c>
      <c r="C455" s="8" t="s">
        <v>1415</v>
      </c>
      <c r="D455" s="9">
        <v>0.3</v>
      </c>
      <c r="E455" s="12">
        <f>단가대비표!O231</f>
        <v>7500</v>
      </c>
      <c r="F455" s="13">
        <f t="shared" si="87"/>
        <v>2250</v>
      </c>
      <c r="G455" s="12">
        <f>단가대비표!P231</f>
        <v>0</v>
      </c>
      <c r="H455" s="13">
        <f t="shared" si="88"/>
        <v>0</v>
      </c>
      <c r="I455" s="12">
        <f>단가대비표!V231</f>
        <v>0</v>
      </c>
      <c r="J455" s="13">
        <f t="shared" si="89"/>
        <v>0</v>
      </c>
      <c r="K455" s="12">
        <f t="shared" si="90"/>
        <v>7500</v>
      </c>
      <c r="L455" s="13">
        <f t="shared" si="90"/>
        <v>2250</v>
      </c>
      <c r="M455" s="8" t="s">
        <v>344</v>
      </c>
      <c r="N455" s="2" t="s">
        <v>348</v>
      </c>
      <c r="O455" s="2" t="s">
        <v>1425</v>
      </c>
      <c r="P455" s="2" t="s">
        <v>61</v>
      </c>
      <c r="Q455" s="2" t="s">
        <v>61</v>
      </c>
      <c r="R455" s="2" t="s">
        <v>60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2" t="s">
        <v>52</v>
      </c>
      <c r="AW455" s="2" t="s">
        <v>1434</v>
      </c>
      <c r="AX455" s="2" t="s">
        <v>52</v>
      </c>
      <c r="AY455" s="2" t="s">
        <v>52</v>
      </c>
    </row>
    <row r="456" spans="1:51" ht="30" customHeight="1" x14ac:dyDescent="0.3">
      <c r="A456" s="8" t="s">
        <v>1383</v>
      </c>
      <c r="B456" s="8" t="s">
        <v>715</v>
      </c>
      <c r="C456" s="8" t="s">
        <v>716</v>
      </c>
      <c r="D456" s="9">
        <v>0.06</v>
      </c>
      <c r="E456" s="12">
        <f>단가대비표!O246</f>
        <v>0</v>
      </c>
      <c r="F456" s="13">
        <f t="shared" si="87"/>
        <v>0</v>
      </c>
      <c r="G456" s="12">
        <f>단가대비표!P246</f>
        <v>165332</v>
      </c>
      <c r="H456" s="13">
        <f t="shared" si="88"/>
        <v>9919.9</v>
      </c>
      <c r="I456" s="12">
        <f>단가대비표!V246</f>
        <v>0</v>
      </c>
      <c r="J456" s="13">
        <f t="shared" si="89"/>
        <v>0</v>
      </c>
      <c r="K456" s="12">
        <f t="shared" si="90"/>
        <v>165332</v>
      </c>
      <c r="L456" s="13">
        <f t="shared" si="90"/>
        <v>9919.9</v>
      </c>
      <c r="M456" s="8" t="s">
        <v>52</v>
      </c>
      <c r="N456" s="2" t="s">
        <v>348</v>
      </c>
      <c r="O456" s="2" t="s">
        <v>1384</v>
      </c>
      <c r="P456" s="2" t="s">
        <v>61</v>
      </c>
      <c r="Q456" s="2" t="s">
        <v>61</v>
      </c>
      <c r="R456" s="2" t="s">
        <v>60</v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2" t="s">
        <v>52</v>
      </c>
      <c r="AW456" s="2" t="s">
        <v>1435</v>
      </c>
      <c r="AX456" s="2" t="s">
        <v>52</v>
      </c>
      <c r="AY456" s="2" t="s">
        <v>52</v>
      </c>
    </row>
    <row r="457" spans="1:51" ht="30" customHeight="1" x14ac:dyDescent="0.3">
      <c r="A457" s="8" t="s">
        <v>719</v>
      </c>
      <c r="B457" s="8" t="s">
        <v>715</v>
      </c>
      <c r="C457" s="8" t="s">
        <v>716</v>
      </c>
      <c r="D457" s="9">
        <v>7.0000000000000007E-2</v>
      </c>
      <c r="E457" s="12">
        <f>단가대비표!O233</f>
        <v>0</v>
      </c>
      <c r="F457" s="13">
        <f t="shared" si="87"/>
        <v>0</v>
      </c>
      <c r="G457" s="12">
        <f>단가대비표!P233</f>
        <v>138989</v>
      </c>
      <c r="H457" s="13">
        <f t="shared" si="88"/>
        <v>9729.2000000000007</v>
      </c>
      <c r="I457" s="12">
        <f>단가대비표!V233</f>
        <v>0</v>
      </c>
      <c r="J457" s="13">
        <f t="shared" si="89"/>
        <v>0</v>
      </c>
      <c r="K457" s="12">
        <f t="shared" si="90"/>
        <v>138989</v>
      </c>
      <c r="L457" s="13">
        <f t="shared" si="90"/>
        <v>9729.2000000000007</v>
      </c>
      <c r="M457" s="8" t="s">
        <v>52</v>
      </c>
      <c r="N457" s="2" t="s">
        <v>348</v>
      </c>
      <c r="O457" s="2" t="s">
        <v>720</v>
      </c>
      <c r="P457" s="2" t="s">
        <v>61</v>
      </c>
      <c r="Q457" s="2" t="s">
        <v>61</v>
      </c>
      <c r="R457" s="2" t="s">
        <v>60</v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2" t="s">
        <v>52</v>
      </c>
      <c r="AW457" s="2" t="s">
        <v>1436</v>
      </c>
      <c r="AX457" s="2" t="s">
        <v>52</v>
      </c>
      <c r="AY457" s="2" t="s">
        <v>52</v>
      </c>
    </row>
    <row r="458" spans="1:51" ht="30" customHeight="1" x14ac:dyDescent="0.3">
      <c r="A458" s="8" t="s">
        <v>739</v>
      </c>
      <c r="B458" s="8" t="s">
        <v>52</v>
      </c>
      <c r="C458" s="8" t="s">
        <v>52</v>
      </c>
      <c r="D458" s="9"/>
      <c r="E458" s="12"/>
      <c r="F458" s="13">
        <f>TRUNC(SUMIF(N452:N457, N451, F452:F457),0)</f>
        <v>36750</v>
      </c>
      <c r="G458" s="12"/>
      <c r="H458" s="13">
        <f>TRUNC(SUMIF(N452:N457, N451, H452:H457),0)</f>
        <v>19649</v>
      </c>
      <c r="I458" s="12"/>
      <c r="J458" s="13">
        <f>TRUNC(SUMIF(N452:N457, N451, J452:J457),0)</f>
        <v>0</v>
      </c>
      <c r="K458" s="12"/>
      <c r="L458" s="13">
        <f>F458+H458+J458</f>
        <v>56399</v>
      </c>
      <c r="M458" s="8" t="s">
        <v>52</v>
      </c>
      <c r="N458" s="2" t="s">
        <v>79</v>
      </c>
      <c r="O458" s="2" t="s">
        <v>79</v>
      </c>
      <c r="P458" s="2" t="s">
        <v>52</v>
      </c>
      <c r="Q458" s="2" t="s">
        <v>52</v>
      </c>
      <c r="R458" s="2" t="s">
        <v>52</v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2" t="s">
        <v>52</v>
      </c>
      <c r="AW458" s="2" t="s">
        <v>52</v>
      </c>
      <c r="AX458" s="2" t="s">
        <v>52</v>
      </c>
      <c r="AY458" s="2" t="s">
        <v>52</v>
      </c>
    </row>
    <row r="459" spans="1:51" ht="30" customHeight="1" x14ac:dyDescent="0.3">
      <c r="A459" s="9"/>
      <c r="B459" s="9"/>
      <c r="C459" s="9"/>
      <c r="D459" s="9"/>
      <c r="E459" s="12"/>
      <c r="F459" s="13"/>
      <c r="G459" s="12"/>
      <c r="H459" s="13"/>
      <c r="I459" s="12"/>
      <c r="J459" s="13"/>
      <c r="K459" s="12"/>
      <c r="L459" s="13"/>
      <c r="M459" s="9"/>
    </row>
    <row r="460" spans="1:51" ht="30" customHeight="1" x14ac:dyDescent="0.3">
      <c r="A460" s="425" t="s">
        <v>1437</v>
      </c>
      <c r="B460" s="425"/>
      <c r="C460" s="425"/>
      <c r="D460" s="425"/>
      <c r="E460" s="426"/>
      <c r="F460" s="427"/>
      <c r="G460" s="426"/>
      <c r="H460" s="427"/>
      <c r="I460" s="426"/>
      <c r="J460" s="427"/>
      <c r="K460" s="426"/>
      <c r="L460" s="427"/>
      <c r="M460" s="425"/>
      <c r="N460" s="1" t="s">
        <v>350</v>
      </c>
    </row>
    <row r="461" spans="1:51" ht="30" customHeight="1" x14ac:dyDescent="0.3">
      <c r="A461" s="8" t="s">
        <v>1414</v>
      </c>
      <c r="B461" s="8" t="s">
        <v>52</v>
      </c>
      <c r="C461" s="8" t="s">
        <v>1415</v>
      </c>
      <c r="D461" s="9">
        <v>0.3</v>
      </c>
      <c r="E461" s="12">
        <f>단가대비표!O228</f>
        <v>6000</v>
      </c>
      <c r="F461" s="13">
        <f t="shared" ref="F461:F466" si="91">TRUNC(E461*D461,1)</f>
        <v>1800</v>
      </c>
      <c r="G461" s="12">
        <f>단가대비표!P228</f>
        <v>0</v>
      </c>
      <c r="H461" s="13">
        <f t="shared" ref="H461:H466" si="92">TRUNC(G461*D461,1)</f>
        <v>0</v>
      </c>
      <c r="I461" s="12">
        <f>단가대비표!V228</f>
        <v>0</v>
      </c>
      <c r="J461" s="13">
        <f t="shared" ref="J461:J466" si="93">TRUNC(I461*D461,1)</f>
        <v>0</v>
      </c>
      <c r="K461" s="12">
        <f t="shared" ref="K461:L466" si="94">TRUNC(E461+G461+I461,1)</f>
        <v>6000</v>
      </c>
      <c r="L461" s="13">
        <f t="shared" si="94"/>
        <v>1800</v>
      </c>
      <c r="M461" s="8" t="s">
        <v>344</v>
      </c>
      <c r="N461" s="2" t="s">
        <v>350</v>
      </c>
      <c r="O461" s="2" t="s">
        <v>1416</v>
      </c>
      <c r="P461" s="2" t="s">
        <v>61</v>
      </c>
      <c r="Q461" s="2" t="s">
        <v>61</v>
      </c>
      <c r="R461" s="2" t="s">
        <v>60</v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2" t="s">
        <v>52</v>
      </c>
      <c r="AW461" s="2" t="s">
        <v>1439</v>
      </c>
      <c r="AX461" s="2" t="s">
        <v>52</v>
      </c>
      <c r="AY461" s="2" t="s">
        <v>52</v>
      </c>
    </row>
    <row r="462" spans="1:51" ht="30" customHeight="1" x14ac:dyDescent="0.3">
      <c r="A462" s="8" t="s">
        <v>1418</v>
      </c>
      <c r="B462" s="8" t="s">
        <v>52</v>
      </c>
      <c r="C462" s="8" t="s">
        <v>1415</v>
      </c>
      <c r="D462" s="9">
        <v>1.4</v>
      </c>
      <c r="E462" s="12">
        <f>단가대비표!O229</f>
        <v>4500</v>
      </c>
      <c r="F462" s="13">
        <f t="shared" si="91"/>
        <v>6300</v>
      </c>
      <c r="G462" s="12">
        <f>단가대비표!P229</f>
        <v>0</v>
      </c>
      <c r="H462" s="13">
        <f t="shared" si="92"/>
        <v>0</v>
      </c>
      <c r="I462" s="12">
        <f>단가대비표!V229</f>
        <v>0</v>
      </c>
      <c r="J462" s="13">
        <f t="shared" si="93"/>
        <v>0</v>
      </c>
      <c r="K462" s="12">
        <f t="shared" si="94"/>
        <v>4500</v>
      </c>
      <c r="L462" s="13">
        <f t="shared" si="94"/>
        <v>6300</v>
      </c>
      <c r="M462" s="8" t="s">
        <v>344</v>
      </c>
      <c r="N462" s="2" t="s">
        <v>350</v>
      </c>
      <c r="O462" s="2" t="s">
        <v>1419</v>
      </c>
      <c r="P462" s="2" t="s">
        <v>61</v>
      </c>
      <c r="Q462" s="2" t="s">
        <v>61</v>
      </c>
      <c r="R462" s="2" t="s">
        <v>60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2" t="s">
        <v>52</v>
      </c>
      <c r="AW462" s="2" t="s">
        <v>1440</v>
      </c>
      <c r="AX462" s="2" t="s">
        <v>52</v>
      </c>
      <c r="AY462" s="2" t="s">
        <v>52</v>
      </c>
    </row>
    <row r="463" spans="1:51" ht="30" customHeight="1" x14ac:dyDescent="0.3">
      <c r="A463" s="8" t="s">
        <v>1421</v>
      </c>
      <c r="B463" s="8" t="s">
        <v>52</v>
      </c>
      <c r="C463" s="8" t="s">
        <v>1415</v>
      </c>
      <c r="D463" s="9">
        <v>2</v>
      </c>
      <c r="E463" s="12">
        <f>단가대비표!O230</f>
        <v>13200</v>
      </c>
      <c r="F463" s="13">
        <f t="shared" si="91"/>
        <v>26400</v>
      </c>
      <c r="G463" s="12">
        <f>단가대비표!P230</f>
        <v>0</v>
      </c>
      <c r="H463" s="13">
        <f t="shared" si="92"/>
        <v>0</v>
      </c>
      <c r="I463" s="12">
        <f>단가대비표!V230</f>
        <v>0</v>
      </c>
      <c r="J463" s="13">
        <f t="shared" si="93"/>
        <v>0</v>
      </c>
      <c r="K463" s="12">
        <f t="shared" si="94"/>
        <v>13200</v>
      </c>
      <c r="L463" s="13">
        <f t="shared" si="94"/>
        <v>26400</v>
      </c>
      <c r="M463" s="8" t="s">
        <v>344</v>
      </c>
      <c r="N463" s="2" t="s">
        <v>350</v>
      </c>
      <c r="O463" s="2" t="s">
        <v>1422</v>
      </c>
      <c r="P463" s="2" t="s">
        <v>61</v>
      </c>
      <c r="Q463" s="2" t="s">
        <v>61</v>
      </c>
      <c r="R463" s="2" t="s">
        <v>60</v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2" t="s">
        <v>52</v>
      </c>
      <c r="AW463" s="2" t="s">
        <v>1441</v>
      </c>
      <c r="AX463" s="2" t="s">
        <v>52</v>
      </c>
      <c r="AY463" s="2" t="s">
        <v>52</v>
      </c>
    </row>
    <row r="464" spans="1:51" ht="30" customHeight="1" x14ac:dyDescent="0.3">
      <c r="A464" s="8" t="s">
        <v>1424</v>
      </c>
      <c r="B464" s="8" t="s">
        <v>52</v>
      </c>
      <c r="C464" s="8" t="s">
        <v>1415</v>
      </c>
      <c r="D464" s="9">
        <v>0.3</v>
      </c>
      <c r="E464" s="12">
        <f>단가대비표!O231</f>
        <v>7500</v>
      </c>
      <c r="F464" s="13">
        <f t="shared" si="91"/>
        <v>2250</v>
      </c>
      <c r="G464" s="12">
        <f>단가대비표!P231</f>
        <v>0</v>
      </c>
      <c r="H464" s="13">
        <f t="shared" si="92"/>
        <v>0</v>
      </c>
      <c r="I464" s="12">
        <f>단가대비표!V231</f>
        <v>0</v>
      </c>
      <c r="J464" s="13">
        <f t="shared" si="93"/>
        <v>0</v>
      </c>
      <c r="K464" s="12">
        <f t="shared" si="94"/>
        <v>7500</v>
      </c>
      <c r="L464" s="13">
        <f t="shared" si="94"/>
        <v>2250</v>
      </c>
      <c r="M464" s="8" t="s">
        <v>344</v>
      </c>
      <c r="N464" s="2" t="s">
        <v>350</v>
      </c>
      <c r="O464" s="2" t="s">
        <v>1425</v>
      </c>
      <c r="P464" s="2" t="s">
        <v>61</v>
      </c>
      <c r="Q464" s="2" t="s">
        <v>61</v>
      </c>
      <c r="R464" s="2" t="s">
        <v>60</v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2" t="s">
        <v>52</v>
      </c>
      <c r="AW464" s="2" t="s">
        <v>1442</v>
      </c>
      <c r="AX464" s="2" t="s">
        <v>52</v>
      </c>
      <c r="AY464" s="2" t="s">
        <v>52</v>
      </c>
    </row>
    <row r="465" spans="1:51" ht="30" customHeight="1" x14ac:dyDescent="0.3">
      <c r="A465" s="8" t="s">
        <v>1383</v>
      </c>
      <c r="B465" s="8" t="s">
        <v>715</v>
      </c>
      <c r="C465" s="8" t="s">
        <v>716</v>
      </c>
      <c r="D465" s="9">
        <v>0.06</v>
      </c>
      <c r="E465" s="12">
        <f>단가대비표!O246</f>
        <v>0</v>
      </c>
      <c r="F465" s="13">
        <f t="shared" si="91"/>
        <v>0</v>
      </c>
      <c r="G465" s="12">
        <f>단가대비표!P246</f>
        <v>165332</v>
      </c>
      <c r="H465" s="13">
        <f t="shared" si="92"/>
        <v>9919.9</v>
      </c>
      <c r="I465" s="12">
        <f>단가대비표!V246</f>
        <v>0</v>
      </c>
      <c r="J465" s="13">
        <f t="shared" si="93"/>
        <v>0</v>
      </c>
      <c r="K465" s="12">
        <f t="shared" si="94"/>
        <v>165332</v>
      </c>
      <c r="L465" s="13">
        <f t="shared" si="94"/>
        <v>9919.9</v>
      </c>
      <c r="M465" s="8" t="s">
        <v>52</v>
      </c>
      <c r="N465" s="2" t="s">
        <v>350</v>
      </c>
      <c r="O465" s="2" t="s">
        <v>1384</v>
      </c>
      <c r="P465" s="2" t="s">
        <v>61</v>
      </c>
      <c r="Q465" s="2" t="s">
        <v>61</v>
      </c>
      <c r="R465" s="2" t="s">
        <v>60</v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2" t="s">
        <v>52</v>
      </c>
      <c r="AW465" s="2" t="s">
        <v>1443</v>
      </c>
      <c r="AX465" s="2" t="s">
        <v>52</v>
      </c>
      <c r="AY465" s="2" t="s">
        <v>52</v>
      </c>
    </row>
    <row r="466" spans="1:51" ht="30" customHeight="1" x14ac:dyDescent="0.3">
      <c r="A466" s="8" t="s">
        <v>719</v>
      </c>
      <c r="B466" s="8" t="s">
        <v>715</v>
      </c>
      <c r="C466" s="8" t="s">
        <v>716</v>
      </c>
      <c r="D466" s="9">
        <v>7.0000000000000007E-2</v>
      </c>
      <c r="E466" s="12">
        <f>단가대비표!O233</f>
        <v>0</v>
      </c>
      <c r="F466" s="13">
        <f t="shared" si="91"/>
        <v>0</v>
      </c>
      <c r="G466" s="12">
        <f>단가대비표!P233</f>
        <v>138989</v>
      </c>
      <c r="H466" s="13">
        <f t="shared" si="92"/>
        <v>9729.2000000000007</v>
      </c>
      <c r="I466" s="12">
        <f>단가대비표!V233</f>
        <v>0</v>
      </c>
      <c r="J466" s="13">
        <f t="shared" si="93"/>
        <v>0</v>
      </c>
      <c r="K466" s="12">
        <f t="shared" si="94"/>
        <v>138989</v>
      </c>
      <c r="L466" s="13">
        <f t="shared" si="94"/>
        <v>9729.2000000000007</v>
      </c>
      <c r="M466" s="8" t="s">
        <v>52</v>
      </c>
      <c r="N466" s="2" t="s">
        <v>350</v>
      </c>
      <c r="O466" s="2" t="s">
        <v>720</v>
      </c>
      <c r="P466" s="2" t="s">
        <v>61</v>
      </c>
      <c r="Q466" s="2" t="s">
        <v>61</v>
      </c>
      <c r="R466" s="2" t="s">
        <v>60</v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2" t="s">
        <v>52</v>
      </c>
      <c r="AW466" s="2" t="s">
        <v>1444</v>
      </c>
      <c r="AX466" s="2" t="s">
        <v>52</v>
      </c>
      <c r="AY466" s="2" t="s">
        <v>52</v>
      </c>
    </row>
    <row r="467" spans="1:51" ht="30" customHeight="1" x14ac:dyDescent="0.3">
      <c r="A467" s="8" t="s">
        <v>739</v>
      </c>
      <c r="B467" s="8" t="s">
        <v>52</v>
      </c>
      <c r="C467" s="8" t="s">
        <v>52</v>
      </c>
      <c r="D467" s="9"/>
      <c r="E467" s="12"/>
      <c r="F467" s="13">
        <f>TRUNC(SUMIF(N461:N466, N460, F461:F466),0)</f>
        <v>36750</v>
      </c>
      <c r="G467" s="12"/>
      <c r="H467" s="13">
        <f>TRUNC(SUMIF(N461:N466, N460, H461:H466),0)</f>
        <v>19649</v>
      </c>
      <c r="I467" s="12"/>
      <c r="J467" s="13">
        <f>TRUNC(SUMIF(N461:N466, N460, J461:J466),0)</f>
        <v>0</v>
      </c>
      <c r="K467" s="12"/>
      <c r="L467" s="13">
        <f>F467+H467+J467</f>
        <v>56399</v>
      </c>
      <c r="M467" s="8" t="s">
        <v>52</v>
      </c>
      <c r="N467" s="2" t="s">
        <v>79</v>
      </c>
      <c r="O467" s="2" t="s">
        <v>79</v>
      </c>
      <c r="P467" s="2" t="s">
        <v>52</v>
      </c>
      <c r="Q467" s="2" t="s">
        <v>52</v>
      </c>
      <c r="R467" s="2" t="s">
        <v>52</v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2" t="s">
        <v>52</v>
      </c>
      <c r="AW467" s="2" t="s">
        <v>52</v>
      </c>
      <c r="AX467" s="2" t="s">
        <v>52</v>
      </c>
      <c r="AY467" s="2" t="s">
        <v>52</v>
      </c>
    </row>
    <row r="468" spans="1:51" ht="30" customHeight="1" x14ac:dyDescent="0.3">
      <c r="A468" s="9"/>
      <c r="B468" s="9"/>
      <c r="C468" s="9"/>
      <c r="D468" s="9"/>
      <c r="E468" s="12"/>
      <c r="F468" s="13"/>
      <c r="G468" s="12"/>
      <c r="H468" s="13"/>
      <c r="I468" s="12"/>
      <c r="J468" s="13"/>
      <c r="K468" s="12"/>
      <c r="L468" s="13"/>
      <c r="M468" s="9"/>
    </row>
    <row r="469" spans="1:51" ht="30" customHeight="1" x14ac:dyDescent="0.3">
      <c r="A469" s="425" t="s">
        <v>1445</v>
      </c>
      <c r="B469" s="425"/>
      <c r="C469" s="425"/>
      <c r="D469" s="425"/>
      <c r="E469" s="426"/>
      <c r="F469" s="427"/>
      <c r="G469" s="426"/>
      <c r="H469" s="427"/>
      <c r="I469" s="426"/>
      <c r="J469" s="427"/>
      <c r="K469" s="426"/>
      <c r="L469" s="427"/>
      <c r="M469" s="425"/>
      <c r="N469" s="1" t="s">
        <v>354</v>
      </c>
    </row>
    <row r="470" spans="1:51" ht="30" customHeight="1" x14ac:dyDescent="0.3">
      <c r="A470" s="8" t="s">
        <v>1447</v>
      </c>
      <c r="B470" s="8" t="s">
        <v>1448</v>
      </c>
      <c r="C470" s="8" t="s">
        <v>406</v>
      </c>
      <c r="D470" s="9">
        <v>4</v>
      </c>
      <c r="E470" s="12">
        <f>단가대비표!O217</f>
        <v>2007.5</v>
      </c>
      <c r="F470" s="13">
        <f>TRUNC(E470*D470,1)</f>
        <v>8030</v>
      </c>
      <c r="G470" s="12">
        <f>단가대비표!P217</f>
        <v>0</v>
      </c>
      <c r="H470" s="13">
        <f>TRUNC(G470*D470,1)</f>
        <v>0</v>
      </c>
      <c r="I470" s="12">
        <f>단가대비표!V217</f>
        <v>0</v>
      </c>
      <c r="J470" s="13">
        <f>TRUNC(I470*D470,1)</f>
        <v>0</v>
      </c>
      <c r="K470" s="12">
        <f t="shared" ref="K470:L473" si="95">TRUNC(E470+G470+I470,1)</f>
        <v>2007.5</v>
      </c>
      <c r="L470" s="13">
        <f t="shared" si="95"/>
        <v>8030</v>
      </c>
      <c r="M470" s="8" t="s">
        <v>52</v>
      </c>
      <c r="N470" s="2" t="s">
        <v>354</v>
      </c>
      <c r="O470" s="2" t="s">
        <v>1449</v>
      </c>
      <c r="P470" s="2" t="s">
        <v>61</v>
      </c>
      <c r="Q470" s="2" t="s">
        <v>61</v>
      </c>
      <c r="R470" s="2" t="s">
        <v>60</v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2" t="s">
        <v>52</v>
      </c>
      <c r="AW470" s="2" t="s">
        <v>1450</v>
      </c>
      <c r="AX470" s="2" t="s">
        <v>52</v>
      </c>
      <c r="AY470" s="2" t="s">
        <v>52</v>
      </c>
    </row>
    <row r="471" spans="1:51" ht="30" customHeight="1" x14ac:dyDescent="0.3">
      <c r="A471" s="8" t="s">
        <v>1451</v>
      </c>
      <c r="B471" s="8" t="s">
        <v>1452</v>
      </c>
      <c r="C471" s="8" t="s">
        <v>69</v>
      </c>
      <c r="D471" s="9">
        <v>1.5</v>
      </c>
      <c r="E471" s="12">
        <f>단가대비표!O69</f>
        <v>900</v>
      </c>
      <c r="F471" s="13">
        <f>TRUNC(E471*D471,1)</f>
        <v>1350</v>
      </c>
      <c r="G471" s="12">
        <f>단가대비표!P69</f>
        <v>0</v>
      </c>
      <c r="H471" s="13">
        <f>TRUNC(G471*D471,1)</f>
        <v>0</v>
      </c>
      <c r="I471" s="12">
        <f>단가대비표!V69</f>
        <v>0</v>
      </c>
      <c r="J471" s="13">
        <f>TRUNC(I471*D471,1)</f>
        <v>0</v>
      </c>
      <c r="K471" s="12">
        <f t="shared" si="95"/>
        <v>900</v>
      </c>
      <c r="L471" s="13">
        <f t="shared" si="95"/>
        <v>1350</v>
      </c>
      <c r="M471" s="8" t="s">
        <v>52</v>
      </c>
      <c r="N471" s="2" t="s">
        <v>354</v>
      </c>
      <c r="O471" s="2" t="s">
        <v>1453</v>
      </c>
      <c r="P471" s="2" t="s">
        <v>61</v>
      </c>
      <c r="Q471" s="2" t="s">
        <v>61</v>
      </c>
      <c r="R471" s="2" t="s">
        <v>60</v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2" t="s">
        <v>52</v>
      </c>
      <c r="AW471" s="2" t="s">
        <v>1454</v>
      </c>
      <c r="AX471" s="2" t="s">
        <v>52</v>
      </c>
      <c r="AY471" s="2" t="s">
        <v>52</v>
      </c>
    </row>
    <row r="472" spans="1:51" ht="30" customHeight="1" x14ac:dyDescent="0.3">
      <c r="A472" s="8" t="s">
        <v>773</v>
      </c>
      <c r="B472" s="8" t="s">
        <v>715</v>
      </c>
      <c r="C472" s="8" t="s">
        <v>716</v>
      </c>
      <c r="D472" s="9">
        <v>0.02</v>
      </c>
      <c r="E472" s="12">
        <f>단가대비표!O234</f>
        <v>0</v>
      </c>
      <c r="F472" s="13">
        <f>TRUNC(E472*D472,1)</f>
        <v>0</v>
      </c>
      <c r="G472" s="12">
        <f>단가대비표!P234</f>
        <v>167926</v>
      </c>
      <c r="H472" s="13">
        <f>TRUNC(G472*D472,1)</f>
        <v>3358.5</v>
      </c>
      <c r="I472" s="12">
        <f>단가대비표!V234</f>
        <v>0</v>
      </c>
      <c r="J472" s="13">
        <f>TRUNC(I472*D472,1)</f>
        <v>0</v>
      </c>
      <c r="K472" s="12">
        <f t="shared" si="95"/>
        <v>167926</v>
      </c>
      <c r="L472" s="13">
        <f t="shared" si="95"/>
        <v>3358.5</v>
      </c>
      <c r="M472" s="8" t="s">
        <v>52</v>
      </c>
      <c r="N472" s="2" t="s">
        <v>354</v>
      </c>
      <c r="O472" s="2" t="s">
        <v>774</v>
      </c>
      <c r="P472" s="2" t="s">
        <v>61</v>
      </c>
      <c r="Q472" s="2" t="s">
        <v>61</v>
      </c>
      <c r="R472" s="2" t="s">
        <v>60</v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2" t="s">
        <v>52</v>
      </c>
      <c r="AW472" s="2" t="s">
        <v>1455</v>
      </c>
      <c r="AX472" s="2" t="s">
        <v>52</v>
      </c>
      <c r="AY472" s="2" t="s">
        <v>52</v>
      </c>
    </row>
    <row r="473" spans="1:51" ht="30" customHeight="1" x14ac:dyDescent="0.3">
      <c r="A473" s="8" t="s">
        <v>719</v>
      </c>
      <c r="B473" s="8" t="s">
        <v>715</v>
      </c>
      <c r="C473" s="8" t="s">
        <v>716</v>
      </c>
      <c r="D473" s="9">
        <v>0.02</v>
      </c>
      <c r="E473" s="12">
        <f>단가대비표!O233</f>
        <v>0</v>
      </c>
      <c r="F473" s="13">
        <f>TRUNC(E473*D473,1)</f>
        <v>0</v>
      </c>
      <c r="G473" s="12">
        <f>단가대비표!P233</f>
        <v>138989</v>
      </c>
      <c r="H473" s="13">
        <f>TRUNC(G473*D473,1)</f>
        <v>2779.7</v>
      </c>
      <c r="I473" s="12">
        <f>단가대비표!V233</f>
        <v>0</v>
      </c>
      <c r="J473" s="13">
        <f>TRUNC(I473*D473,1)</f>
        <v>0</v>
      </c>
      <c r="K473" s="12">
        <f t="shared" si="95"/>
        <v>138989</v>
      </c>
      <c r="L473" s="13">
        <f t="shared" si="95"/>
        <v>2779.7</v>
      </c>
      <c r="M473" s="8" t="s">
        <v>52</v>
      </c>
      <c r="N473" s="2" t="s">
        <v>354</v>
      </c>
      <c r="O473" s="2" t="s">
        <v>720</v>
      </c>
      <c r="P473" s="2" t="s">
        <v>61</v>
      </c>
      <c r="Q473" s="2" t="s">
        <v>61</v>
      </c>
      <c r="R473" s="2" t="s">
        <v>60</v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2" t="s">
        <v>52</v>
      </c>
      <c r="AW473" s="2" t="s">
        <v>1456</v>
      </c>
      <c r="AX473" s="2" t="s">
        <v>52</v>
      </c>
      <c r="AY473" s="2" t="s">
        <v>52</v>
      </c>
    </row>
    <row r="474" spans="1:51" ht="30" customHeight="1" x14ac:dyDescent="0.3">
      <c r="A474" s="8" t="s">
        <v>739</v>
      </c>
      <c r="B474" s="8" t="s">
        <v>52</v>
      </c>
      <c r="C474" s="8" t="s">
        <v>52</v>
      </c>
      <c r="D474" s="9"/>
      <c r="E474" s="12"/>
      <c r="F474" s="13">
        <f>TRUNC(SUMIF(N470:N473, N469, F470:F473),0)</f>
        <v>9380</v>
      </c>
      <c r="G474" s="12"/>
      <c r="H474" s="13">
        <f>TRUNC(SUMIF(N470:N473, N469, H470:H473),0)</f>
        <v>6138</v>
      </c>
      <c r="I474" s="12"/>
      <c r="J474" s="13">
        <f>TRUNC(SUMIF(N470:N473, N469, J470:J473),0)</f>
        <v>0</v>
      </c>
      <c r="K474" s="12"/>
      <c r="L474" s="13">
        <f>F474+H474+J474</f>
        <v>15518</v>
      </c>
      <c r="M474" s="8" t="s">
        <v>52</v>
      </c>
      <c r="N474" s="2" t="s">
        <v>79</v>
      </c>
      <c r="O474" s="2" t="s">
        <v>79</v>
      </c>
      <c r="P474" s="2" t="s">
        <v>52</v>
      </c>
      <c r="Q474" s="2" t="s">
        <v>52</v>
      </c>
      <c r="R474" s="2" t="s">
        <v>52</v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2" t="s">
        <v>52</v>
      </c>
      <c r="AW474" s="2" t="s">
        <v>52</v>
      </c>
      <c r="AX474" s="2" t="s">
        <v>52</v>
      </c>
      <c r="AY474" s="2" t="s">
        <v>52</v>
      </c>
    </row>
    <row r="475" spans="1:51" ht="30" customHeight="1" x14ac:dyDescent="0.3">
      <c r="A475" s="9"/>
      <c r="B475" s="9"/>
      <c r="C475" s="9"/>
      <c r="D475" s="9"/>
      <c r="E475" s="12"/>
      <c r="F475" s="13"/>
      <c r="G475" s="12"/>
      <c r="H475" s="13"/>
      <c r="I475" s="12"/>
      <c r="J475" s="13"/>
      <c r="K475" s="12"/>
      <c r="L475" s="13"/>
      <c r="M475" s="9"/>
    </row>
    <row r="476" spans="1:51" ht="30" customHeight="1" x14ac:dyDescent="0.3">
      <c r="A476" s="425" t="s">
        <v>1457</v>
      </c>
      <c r="B476" s="425"/>
      <c r="C476" s="425"/>
      <c r="D476" s="425"/>
      <c r="E476" s="426"/>
      <c r="F476" s="427"/>
      <c r="G476" s="426"/>
      <c r="H476" s="427"/>
      <c r="I476" s="426"/>
      <c r="J476" s="427"/>
      <c r="K476" s="426"/>
      <c r="L476" s="427"/>
      <c r="M476" s="425"/>
      <c r="N476" s="1" t="s">
        <v>357</v>
      </c>
    </row>
    <row r="477" spans="1:51" ht="30" customHeight="1" x14ac:dyDescent="0.3">
      <c r="A477" s="8" t="s">
        <v>1447</v>
      </c>
      <c r="B477" s="8" t="s">
        <v>1459</v>
      </c>
      <c r="C477" s="8" t="s">
        <v>406</v>
      </c>
      <c r="D477" s="9">
        <v>4</v>
      </c>
      <c r="E477" s="12">
        <f>단가대비표!O218</f>
        <v>4300</v>
      </c>
      <c r="F477" s="13">
        <f>TRUNC(E477*D477,1)</f>
        <v>17200</v>
      </c>
      <c r="G477" s="12">
        <f>단가대비표!P218</f>
        <v>0</v>
      </c>
      <c r="H477" s="13">
        <f>TRUNC(G477*D477,1)</f>
        <v>0</v>
      </c>
      <c r="I477" s="12">
        <f>단가대비표!V218</f>
        <v>0</v>
      </c>
      <c r="J477" s="13">
        <f>TRUNC(I477*D477,1)</f>
        <v>0</v>
      </c>
      <c r="K477" s="12">
        <f t="shared" ref="K477:L481" si="96">TRUNC(E477+G477+I477,1)</f>
        <v>4300</v>
      </c>
      <c r="L477" s="13">
        <f t="shared" si="96"/>
        <v>17200</v>
      </c>
      <c r="M477" s="8" t="s">
        <v>52</v>
      </c>
      <c r="N477" s="2" t="s">
        <v>357</v>
      </c>
      <c r="O477" s="2" t="s">
        <v>1460</v>
      </c>
      <c r="P477" s="2" t="s">
        <v>61</v>
      </c>
      <c r="Q477" s="2" t="s">
        <v>61</v>
      </c>
      <c r="R477" s="2" t="s">
        <v>60</v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2" t="s">
        <v>52</v>
      </c>
      <c r="AW477" s="2" t="s">
        <v>1461</v>
      </c>
      <c r="AX477" s="2" t="s">
        <v>52</v>
      </c>
      <c r="AY477" s="2" t="s">
        <v>52</v>
      </c>
    </row>
    <row r="478" spans="1:51" ht="30" customHeight="1" x14ac:dyDescent="0.3">
      <c r="A478" s="8" t="s">
        <v>1462</v>
      </c>
      <c r="B478" s="8" t="s">
        <v>715</v>
      </c>
      <c r="C478" s="8" t="s">
        <v>716</v>
      </c>
      <c r="D478" s="9">
        <v>0.03</v>
      </c>
      <c r="E478" s="12">
        <f>단가대비표!O250</f>
        <v>0</v>
      </c>
      <c r="F478" s="13">
        <f>TRUNC(E478*D478,1)</f>
        <v>0</v>
      </c>
      <c r="G478" s="12">
        <f>단가대비표!P250</f>
        <v>206710</v>
      </c>
      <c r="H478" s="13">
        <f>TRUNC(G478*D478,1)</f>
        <v>6201.3</v>
      </c>
      <c r="I478" s="12">
        <f>단가대비표!V250</f>
        <v>0</v>
      </c>
      <c r="J478" s="13">
        <f>TRUNC(I478*D478,1)</f>
        <v>0</v>
      </c>
      <c r="K478" s="12">
        <f t="shared" si="96"/>
        <v>206710</v>
      </c>
      <c r="L478" s="13">
        <f t="shared" si="96"/>
        <v>6201.3</v>
      </c>
      <c r="M478" s="8" t="s">
        <v>52</v>
      </c>
      <c r="N478" s="2" t="s">
        <v>357</v>
      </c>
      <c r="O478" s="2" t="s">
        <v>1463</v>
      </c>
      <c r="P478" s="2" t="s">
        <v>61</v>
      </c>
      <c r="Q478" s="2" t="s">
        <v>61</v>
      </c>
      <c r="R478" s="2" t="s">
        <v>60</v>
      </c>
      <c r="S478" s="3"/>
      <c r="T478" s="3"/>
      <c r="U478" s="3"/>
      <c r="V478" s="3">
        <v>1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2" t="s">
        <v>52</v>
      </c>
      <c r="AW478" s="2" t="s">
        <v>1464</v>
      </c>
      <c r="AX478" s="2" t="s">
        <v>52</v>
      </c>
      <c r="AY478" s="2" t="s">
        <v>52</v>
      </c>
    </row>
    <row r="479" spans="1:51" ht="30" customHeight="1" x14ac:dyDescent="0.3">
      <c r="A479" s="8" t="s">
        <v>773</v>
      </c>
      <c r="B479" s="8" t="s">
        <v>715</v>
      </c>
      <c r="C479" s="8" t="s">
        <v>716</v>
      </c>
      <c r="D479" s="9">
        <v>4.4999999999999998E-2</v>
      </c>
      <c r="E479" s="12">
        <f>단가대비표!O234</f>
        <v>0</v>
      </c>
      <c r="F479" s="13">
        <f>TRUNC(E479*D479,1)</f>
        <v>0</v>
      </c>
      <c r="G479" s="12">
        <f>단가대비표!P234</f>
        <v>167926</v>
      </c>
      <c r="H479" s="13">
        <f>TRUNC(G479*D479,1)</f>
        <v>7556.6</v>
      </c>
      <c r="I479" s="12">
        <f>단가대비표!V234</f>
        <v>0</v>
      </c>
      <c r="J479" s="13">
        <f>TRUNC(I479*D479,1)</f>
        <v>0</v>
      </c>
      <c r="K479" s="12">
        <f t="shared" si="96"/>
        <v>167926</v>
      </c>
      <c r="L479" s="13">
        <f t="shared" si="96"/>
        <v>7556.6</v>
      </c>
      <c r="M479" s="8" t="s">
        <v>52</v>
      </c>
      <c r="N479" s="2" t="s">
        <v>357</v>
      </c>
      <c r="O479" s="2" t="s">
        <v>774</v>
      </c>
      <c r="P479" s="2" t="s">
        <v>61</v>
      </c>
      <c r="Q479" s="2" t="s">
        <v>61</v>
      </c>
      <c r="R479" s="2" t="s">
        <v>60</v>
      </c>
      <c r="S479" s="3"/>
      <c r="T479" s="3"/>
      <c r="U479" s="3"/>
      <c r="V479" s="3">
        <v>1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2" t="s">
        <v>52</v>
      </c>
      <c r="AW479" s="2" t="s">
        <v>1465</v>
      </c>
      <c r="AX479" s="2" t="s">
        <v>52</v>
      </c>
      <c r="AY479" s="2" t="s">
        <v>52</v>
      </c>
    </row>
    <row r="480" spans="1:51" ht="30" customHeight="1" x14ac:dyDescent="0.3">
      <c r="A480" s="8" t="s">
        <v>719</v>
      </c>
      <c r="B480" s="8" t="s">
        <v>715</v>
      </c>
      <c r="C480" s="8" t="s">
        <v>716</v>
      </c>
      <c r="D480" s="9">
        <v>0.06</v>
      </c>
      <c r="E480" s="12">
        <f>단가대비표!O233</f>
        <v>0</v>
      </c>
      <c r="F480" s="13">
        <f>TRUNC(E480*D480,1)</f>
        <v>0</v>
      </c>
      <c r="G480" s="12">
        <f>단가대비표!P233</f>
        <v>138989</v>
      </c>
      <c r="H480" s="13">
        <f>TRUNC(G480*D480,1)</f>
        <v>8339.2999999999993</v>
      </c>
      <c r="I480" s="12">
        <f>단가대비표!V233</f>
        <v>0</v>
      </c>
      <c r="J480" s="13">
        <f>TRUNC(I480*D480,1)</f>
        <v>0</v>
      </c>
      <c r="K480" s="12">
        <f t="shared" si="96"/>
        <v>138989</v>
      </c>
      <c r="L480" s="13">
        <f t="shared" si="96"/>
        <v>8339.2999999999993</v>
      </c>
      <c r="M480" s="8" t="s">
        <v>52</v>
      </c>
      <c r="N480" s="2" t="s">
        <v>357</v>
      </c>
      <c r="O480" s="2" t="s">
        <v>720</v>
      </c>
      <c r="P480" s="2" t="s">
        <v>61</v>
      </c>
      <c r="Q480" s="2" t="s">
        <v>61</v>
      </c>
      <c r="R480" s="2" t="s">
        <v>60</v>
      </c>
      <c r="S480" s="3"/>
      <c r="T480" s="3"/>
      <c r="U480" s="3"/>
      <c r="V480" s="3">
        <v>1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2" t="s">
        <v>52</v>
      </c>
      <c r="AW480" s="2" t="s">
        <v>1466</v>
      </c>
      <c r="AX480" s="2" t="s">
        <v>52</v>
      </c>
      <c r="AY480" s="2" t="s">
        <v>52</v>
      </c>
    </row>
    <row r="481" spans="1:51" ht="30" customHeight="1" x14ac:dyDescent="0.3">
      <c r="A481" s="8" t="s">
        <v>1041</v>
      </c>
      <c r="B481" s="8" t="s">
        <v>1131</v>
      </c>
      <c r="C481" s="8" t="s">
        <v>724</v>
      </c>
      <c r="D481" s="9">
        <v>1</v>
      </c>
      <c r="E481" s="12">
        <f>TRUNC(SUMIF(V477:V481, RIGHTB(O481, 1), H477:H481)*U481, 2)</f>
        <v>662.91</v>
      </c>
      <c r="F481" s="13">
        <f>TRUNC(E481*D481,1)</f>
        <v>662.9</v>
      </c>
      <c r="G481" s="12">
        <v>0</v>
      </c>
      <c r="H481" s="13">
        <f>TRUNC(G481*D481,1)</f>
        <v>0</v>
      </c>
      <c r="I481" s="12">
        <v>0</v>
      </c>
      <c r="J481" s="13">
        <f>TRUNC(I481*D481,1)</f>
        <v>0</v>
      </c>
      <c r="K481" s="12">
        <f t="shared" si="96"/>
        <v>662.9</v>
      </c>
      <c r="L481" s="13">
        <f t="shared" si="96"/>
        <v>662.9</v>
      </c>
      <c r="M481" s="8" t="s">
        <v>52</v>
      </c>
      <c r="N481" s="2" t="s">
        <v>357</v>
      </c>
      <c r="O481" s="2" t="s">
        <v>725</v>
      </c>
      <c r="P481" s="2" t="s">
        <v>61</v>
      </c>
      <c r="Q481" s="2" t="s">
        <v>61</v>
      </c>
      <c r="R481" s="2" t="s">
        <v>61</v>
      </c>
      <c r="S481" s="3">
        <v>1</v>
      </c>
      <c r="T481" s="3">
        <v>0</v>
      </c>
      <c r="U481" s="3">
        <v>0.03</v>
      </c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2" t="s">
        <v>52</v>
      </c>
      <c r="AW481" s="2" t="s">
        <v>1467</v>
      </c>
      <c r="AX481" s="2" t="s">
        <v>52</v>
      </c>
      <c r="AY481" s="2" t="s">
        <v>52</v>
      </c>
    </row>
    <row r="482" spans="1:51" ht="30" customHeight="1" x14ac:dyDescent="0.3">
      <c r="A482" s="8" t="s">
        <v>739</v>
      </c>
      <c r="B482" s="8" t="s">
        <v>52</v>
      </c>
      <c r="C482" s="8" t="s">
        <v>52</v>
      </c>
      <c r="D482" s="9"/>
      <c r="E482" s="12"/>
      <c r="F482" s="13">
        <f>TRUNC(SUMIF(N477:N481, N476, F477:F481),0)</f>
        <v>17862</v>
      </c>
      <c r="G482" s="12"/>
      <c r="H482" s="13">
        <f>TRUNC(SUMIF(N477:N481, N476, H477:H481),0)</f>
        <v>22097</v>
      </c>
      <c r="I482" s="12"/>
      <c r="J482" s="13">
        <f>TRUNC(SUMIF(N477:N481, N476, J477:J481),0)</f>
        <v>0</v>
      </c>
      <c r="K482" s="12"/>
      <c r="L482" s="13">
        <f>F482+H482+J482</f>
        <v>39959</v>
      </c>
      <c r="M482" s="8" t="s">
        <v>52</v>
      </c>
      <c r="N482" s="2" t="s">
        <v>79</v>
      </c>
      <c r="O482" s="2" t="s">
        <v>79</v>
      </c>
      <c r="P482" s="2" t="s">
        <v>52</v>
      </c>
      <c r="Q482" s="2" t="s">
        <v>52</v>
      </c>
      <c r="R482" s="2" t="s">
        <v>52</v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2" t="s">
        <v>52</v>
      </c>
      <c r="AW482" s="2" t="s">
        <v>52</v>
      </c>
      <c r="AX482" s="2" t="s">
        <v>52</v>
      </c>
      <c r="AY482" s="2" t="s">
        <v>52</v>
      </c>
    </row>
    <row r="483" spans="1:51" ht="30" customHeight="1" x14ac:dyDescent="0.3">
      <c r="A483" s="9"/>
      <c r="B483" s="9"/>
      <c r="C483" s="9"/>
      <c r="D483" s="9"/>
      <c r="E483" s="12"/>
      <c r="F483" s="13"/>
      <c r="G483" s="12"/>
      <c r="H483" s="13"/>
      <c r="I483" s="12"/>
      <c r="J483" s="13"/>
      <c r="K483" s="12"/>
      <c r="L483" s="13"/>
      <c r="M483" s="9"/>
    </row>
    <row r="484" spans="1:51" ht="30" customHeight="1" x14ac:dyDescent="0.3">
      <c r="A484" s="425" t="s">
        <v>1468</v>
      </c>
      <c r="B484" s="425"/>
      <c r="C484" s="425"/>
      <c r="D484" s="425"/>
      <c r="E484" s="426"/>
      <c r="F484" s="427"/>
      <c r="G484" s="426"/>
      <c r="H484" s="427"/>
      <c r="I484" s="426"/>
      <c r="J484" s="427"/>
      <c r="K484" s="426"/>
      <c r="L484" s="427"/>
      <c r="M484" s="425"/>
      <c r="N484" s="1" t="s">
        <v>361</v>
      </c>
    </row>
    <row r="485" spans="1:51" ht="30" customHeight="1" x14ac:dyDescent="0.3">
      <c r="A485" s="8" t="s">
        <v>1172</v>
      </c>
      <c r="B485" s="8" t="s">
        <v>1173</v>
      </c>
      <c r="C485" s="8" t="s">
        <v>133</v>
      </c>
      <c r="D485" s="9">
        <v>2.4E-2</v>
      </c>
      <c r="E485" s="12">
        <f>일위대가목록!E160</f>
        <v>0</v>
      </c>
      <c r="F485" s="13">
        <f>TRUNC(E485*D485,1)</f>
        <v>0</v>
      </c>
      <c r="G485" s="12">
        <f>일위대가목록!F160</f>
        <v>91732</v>
      </c>
      <c r="H485" s="13">
        <f>TRUNC(G485*D485,1)</f>
        <v>2201.5</v>
      </c>
      <c r="I485" s="12">
        <f>일위대가목록!G160</f>
        <v>0</v>
      </c>
      <c r="J485" s="13">
        <f>TRUNC(I485*D485,1)</f>
        <v>0</v>
      </c>
      <c r="K485" s="12">
        <f>TRUNC(E485+G485+I485,1)</f>
        <v>91732</v>
      </c>
      <c r="L485" s="13">
        <f>TRUNC(F485+H485+J485,1)</f>
        <v>2201.5</v>
      </c>
      <c r="M485" s="8" t="s">
        <v>52</v>
      </c>
      <c r="N485" s="2" t="s">
        <v>361</v>
      </c>
      <c r="O485" s="2" t="s">
        <v>1174</v>
      </c>
      <c r="P485" s="2" t="s">
        <v>60</v>
      </c>
      <c r="Q485" s="2" t="s">
        <v>61</v>
      </c>
      <c r="R485" s="2" t="s">
        <v>61</v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2" t="s">
        <v>52</v>
      </c>
      <c r="AW485" s="2" t="s">
        <v>1471</v>
      </c>
      <c r="AX485" s="2" t="s">
        <v>52</v>
      </c>
      <c r="AY485" s="2" t="s">
        <v>52</v>
      </c>
    </row>
    <row r="486" spans="1:51" ht="30" customHeight="1" x14ac:dyDescent="0.3">
      <c r="A486" s="8" t="s">
        <v>1298</v>
      </c>
      <c r="B486" s="8" t="s">
        <v>1299</v>
      </c>
      <c r="C486" s="8" t="s">
        <v>69</v>
      </c>
      <c r="D486" s="9">
        <v>1</v>
      </c>
      <c r="E486" s="12">
        <f>일위대가목록!E168</f>
        <v>0</v>
      </c>
      <c r="F486" s="13">
        <f>TRUNC(E486*D486,1)</f>
        <v>0</v>
      </c>
      <c r="G486" s="12">
        <f>일위대가목록!F168</f>
        <v>9288</v>
      </c>
      <c r="H486" s="13">
        <f>TRUNC(G486*D486,1)</f>
        <v>9288</v>
      </c>
      <c r="I486" s="12">
        <f>일위대가목록!G168</f>
        <v>185</v>
      </c>
      <c r="J486" s="13">
        <f>TRUNC(I486*D486,1)</f>
        <v>185</v>
      </c>
      <c r="K486" s="12">
        <f>TRUNC(E486+G486+I486,1)</f>
        <v>9473</v>
      </c>
      <c r="L486" s="13">
        <f>TRUNC(F486+H486+J486,1)</f>
        <v>9473</v>
      </c>
      <c r="M486" s="8" t="s">
        <v>52</v>
      </c>
      <c r="N486" s="2" t="s">
        <v>361</v>
      </c>
      <c r="O486" s="2" t="s">
        <v>1300</v>
      </c>
      <c r="P486" s="2" t="s">
        <v>60</v>
      </c>
      <c r="Q486" s="2" t="s">
        <v>61</v>
      </c>
      <c r="R486" s="2" t="s">
        <v>61</v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2" t="s">
        <v>52</v>
      </c>
      <c r="AW486" s="2" t="s">
        <v>1472</v>
      </c>
      <c r="AX486" s="2" t="s">
        <v>52</v>
      </c>
      <c r="AY486" s="2" t="s">
        <v>52</v>
      </c>
    </row>
    <row r="487" spans="1:51" ht="30" customHeight="1" x14ac:dyDescent="0.3">
      <c r="A487" s="8" t="s">
        <v>739</v>
      </c>
      <c r="B487" s="8" t="s">
        <v>52</v>
      </c>
      <c r="C487" s="8" t="s">
        <v>52</v>
      </c>
      <c r="D487" s="9"/>
      <c r="E487" s="12"/>
      <c r="F487" s="13">
        <f>TRUNC(SUMIF(N485:N486, N484, F485:F486),0)</f>
        <v>0</v>
      </c>
      <c r="G487" s="12"/>
      <c r="H487" s="13">
        <f>TRUNC(SUMIF(N485:N486, N484, H485:H486),0)</f>
        <v>11489</v>
      </c>
      <c r="I487" s="12"/>
      <c r="J487" s="13">
        <f>TRUNC(SUMIF(N485:N486, N484, J485:J486),0)</f>
        <v>185</v>
      </c>
      <c r="K487" s="12"/>
      <c r="L487" s="13">
        <f>F487+H487+J487</f>
        <v>11674</v>
      </c>
      <c r="M487" s="8" t="s">
        <v>52</v>
      </c>
      <c r="N487" s="2" t="s">
        <v>79</v>
      </c>
      <c r="O487" s="2" t="s">
        <v>79</v>
      </c>
      <c r="P487" s="2" t="s">
        <v>52</v>
      </c>
      <c r="Q487" s="2" t="s">
        <v>52</v>
      </c>
      <c r="R487" s="2" t="s">
        <v>52</v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2" t="s">
        <v>52</v>
      </c>
      <c r="AW487" s="2" t="s">
        <v>52</v>
      </c>
      <c r="AX487" s="2" t="s">
        <v>52</v>
      </c>
      <c r="AY487" s="2" t="s">
        <v>52</v>
      </c>
    </row>
    <row r="488" spans="1:51" ht="30" customHeight="1" x14ac:dyDescent="0.3">
      <c r="A488" s="9"/>
      <c r="B488" s="9"/>
      <c r="C488" s="9"/>
      <c r="D488" s="9"/>
      <c r="E488" s="12"/>
      <c r="F488" s="13"/>
      <c r="G488" s="12"/>
      <c r="H488" s="13"/>
      <c r="I488" s="12"/>
      <c r="J488" s="13"/>
      <c r="K488" s="12"/>
      <c r="L488" s="13"/>
      <c r="M488" s="9"/>
    </row>
    <row r="489" spans="1:51" ht="30" customHeight="1" x14ac:dyDescent="0.3">
      <c r="A489" s="425" t="s">
        <v>1473</v>
      </c>
      <c r="B489" s="425"/>
      <c r="C489" s="425"/>
      <c r="D489" s="425"/>
      <c r="E489" s="426"/>
      <c r="F489" s="427"/>
      <c r="G489" s="426"/>
      <c r="H489" s="427"/>
      <c r="I489" s="426"/>
      <c r="J489" s="427"/>
      <c r="K489" s="426"/>
      <c r="L489" s="427"/>
      <c r="M489" s="425"/>
      <c r="N489" s="1" t="s">
        <v>365</v>
      </c>
    </row>
    <row r="490" spans="1:51" ht="30" customHeight="1" x14ac:dyDescent="0.3">
      <c r="A490" s="8" t="s">
        <v>1172</v>
      </c>
      <c r="B490" s="8" t="s">
        <v>1173</v>
      </c>
      <c r="C490" s="8" t="s">
        <v>133</v>
      </c>
      <c r="D490" s="9">
        <v>1.7999999999999999E-2</v>
      </c>
      <c r="E490" s="12">
        <f>일위대가목록!E160</f>
        <v>0</v>
      </c>
      <c r="F490" s="13">
        <f>TRUNC(E490*D490,1)</f>
        <v>0</v>
      </c>
      <c r="G490" s="12">
        <f>일위대가목록!F160</f>
        <v>91732</v>
      </c>
      <c r="H490" s="13">
        <f>TRUNC(G490*D490,1)</f>
        <v>1651.1</v>
      </c>
      <c r="I490" s="12">
        <f>일위대가목록!G160</f>
        <v>0</v>
      </c>
      <c r="J490" s="13">
        <f>TRUNC(I490*D490,1)</f>
        <v>0</v>
      </c>
      <c r="K490" s="12">
        <f>TRUNC(E490+G490+I490,1)</f>
        <v>91732</v>
      </c>
      <c r="L490" s="13">
        <f>TRUNC(F490+H490+J490,1)</f>
        <v>1651.1</v>
      </c>
      <c r="M490" s="8" t="s">
        <v>52</v>
      </c>
      <c r="N490" s="2" t="s">
        <v>365</v>
      </c>
      <c r="O490" s="2" t="s">
        <v>1174</v>
      </c>
      <c r="P490" s="2" t="s">
        <v>60</v>
      </c>
      <c r="Q490" s="2" t="s">
        <v>61</v>
      </c>
      <c r="R490" s="2" t="s">
        <v>61</v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2" t="s">
        <v>52</v>
      </c>
      <c r="AW490" s="2" t="s">
        <v>1475</v>
      </c>
      <c r="AX490" s="2" t="s">
        <v>52</v>
      </c>
      <c r="AY490" s="2" t="s">
        <v>52</v>
      </c>
    </row>
    <row r="491" spans="1:51" ht="30" customHeight="1" x14ac:dyDescent="0.3">
      <c r="A491" s="8" t="s">
        <v>1298</v>
      </c>
      <c r="B491" s="8" t="s">
        <v>1309</v>
      </c>
      <c r="C491" s="8" t="s">
        <v>69</v>
      </c>
      <c r="D491" s="9">
        <v>1</v>
      </c>
      <c r="E491" s="12">
        <f>일위대가목록!E172</f>
        <v>0</v>
      </c>
      <c r="F491" s="13">
        <f>TRUNC(E491*D491,1)</f>
        <v>0</v>
      </c>
      <c r="G491" s="12">
        <f>일위대가목록!F172</f>
        <v>12457</v>
      </c>
      <c r="H491" s="13">
        <f>TRUNC(G491*D491,1)</f>
        <v>12457</v>
      </c>
      <c r="I491" s="12">
        <f>일위대가목록!G172</f>
        <v>249</v>
      </c>
      <c r="J491" s="13">
        <f>TRUNC(I491*D491,1)</f>
        <v>249</v>
      </c>
      <c r="K491" s="12">
        <f>TRUNC(E491+G491+I491,1)</f>
        <v>12706</v>
      </c>
      <c r="L491" s="13">
        <f>TRUNC(F491+H491+J491,1)</f>
        <v>12706</v>
      </c>
      <c r="M491" s="8" t="s">
        <v>52</v>
      </c>
      <c r="N491" s="2" t="s">
        <v>365</v>
      </c>
      <c r="O491" s="2" t="s">
        <v>1310</v>
      </c>
      <c r="P491" s="2" t="s">
        <v>60</v>
      </c>
      <c r="Q491" s="2" t="s">
        <v>61</v>
      </c>
      <c r="R491" s="2" t="s">
        <v>61</v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2" t="s">
        <v>52</v>
      </c>
      <c r="AW491" s="2" t="s">
        <v>1476</v>
      </c>
      <c r="AX491" s="2" t="s">
        <v>52</v>
      </c>
      <c r="AY491" s="2" t="s">
        <v>52</v>
      </c>
    </row>
    <row r="492" spans="1:51" ht="30" customHeight="1" x14ac:dyDescent="0.3">
      <c r="A492" s="8" t="s">
        <v>739</v>
      </c>
      <c r="B492" s="8" t="s">
        <v>52</v>
      </c>
      <c r="C492" s="8" t="s">
        <v>52</v>
      </c>
      <c r="D492" s="9"/>
      <c r="E492" s="12"/>
      <c r="F492" s="13">
        <f>TRUNC(SUMIF(N490:N491, N489, F490:F491),0)</f>
        <v>0</v>
      </c>
      <c r="G492" s="12"/>
      <c r="H492" s="13">
        <f>TRUNC(SUMIF(N490:N491, N489, H490:H491),0)</f>
        <v>14108</v>
      </c>
      <c r="I492" s="12"/>
      <c r="J492" s="13">
        <f>TRUNC(SUMIF(N490:N491, N489, J490:J491),0)</f>
        <v>249</v>
      </c>
      <c r="K492" s="12"/>
      <c r="L492" s="13">
        <f>F492+H492+J492</f>
        <v>14357</v>
      </c>
      <c r="M492" s="8" t="s">
        <v>52</v>
      </c>
      <c r="N492" s="2" t="s">
        <v>79</v>
      </c>
      <c r="O492" s="2" t="s">
        <v>79</v>
      </c>
      <c r="P492" s="2" t="s">
        <v>52</v>
      </c>
      <c r="Q492" s="2" t="s">
        <v>52</v>
      </c>
      <c r="R492" s="2" t="s">
        <v>52</v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2" t="s">
        <v>52</v>
      </c>
      <c r="AW492" s="2" t="s">
        <v>52</v>
      </c>
      <c r="AX492" s="2" t="s">
        <v>52</v>
      </c>
      <c r="AY492" s="2" t="s">
        <v>52</v>
      </c>
    </row>
    <row r="493" spans="1:51" ht="30" customHeight="1" x14ac:dyDescent="0.3">
      <c r="A493" s="9"/>
      <c r="B493" s="9"/>
      <c r="C493" s="9"/>
      <c r="D493" s="9"/>
      <c r="E493" s="12"/>
      <c r="F493" s="13"/>
      <c r="G493" s="12"/>
      <c r="H493" s="13"/>
      <c r="I493" s="12"/>
      <c r="J493" s="13"/>
      <c r="K493" s="12"/>
      <c r="L493" s="13"/>
      <c r="M493" s="9"/>
    </row>
    <row r="494" spans="1:51" ht="30" customHeight="1" x14ac:dyDescent="0.3">
      <c r="A494" s="425" t="s">
        <v>1477</v>
      </c>
      <c r="B494" s="425"/>
      <c r="C494" s="425"/>
      <c r="D494" s="425"/>
      <c r="E494" s="426"/>
      <c r="F494" s="427"/>
      <c r="G494" s="426"/>
      <c r="H494" s="427"/>
      <c r="I494" s="426"/>
      <c r="J494" s="427"/>
      <c r="K494" s="426"/>
      <c r="L494" s="427"/>
      <c r="M494" s="425"/>
      <c r="N494" s="1" t="s">
        <v>369</v>
      </c>
    </row>
    <row r="495" spans="1:51" ht="30" customHeight="1" x14ac:dyDescent="0.3">
      <c r="A495" s="8" t="s">
        <v>1172</v>
      </c>
      <c r="B495" s="8" t="s">
        <v>1173</v>
      </c>
      <c r="C495" s="8" t="s">
        <v>133</v>
      </c>
      <c r="D495" s="9">
        <v>1.4999999999999999E-2</v>
      </c>
      <c r="E495" s="12">
        <f>일위대가목록!E160</f>
        <v>0</v>
      </c>
      <c r="F495" s="13">
        <f>TRUNC(E495*D495,1)</f>
        <v>0</v>
      </c>
      <c r="G495" s="12">
        <f>일위대가목록!F160</f>
        <v>91732</v>
      </c>
      <c r="H495" s="13">
        <f>TRUNC(G495*D495,1)</f>
        <v>1375.9</v>
      </c>
      <c r="I495" s="12">
        <f>일위대가목록!G160</f>
        <v>0</v>
      </c>
      <c r="J495" s="13">
        <f>TRUNC(I495*D495,1)</f>
        <v>0</v>
      </c>
      <c r="K495" s="12">
        <f>TRUNC(E495+G495+I495,1)</f>
        <v>91732</v>
      </c>
      <c r="L495" s="13">
        <f>TRUNC(F495+H495+J495,1)</f>
        <v>1375.9</v>
      </c>
      <c r="M495" s="8" t="s">
        <v>52</v>
      </c>
      <c r="N495" s="2" t="s">
        <v>369</v>
      </c>
      <c r="O495" s="2" t="s">
        <v>1174</v>
      </c>
      <c r="P495" s="2" t="s">
        <v>60</v>
      </c>
      <c r="Q495" s="2" t="s">
        <v>61</v>
      </c>
      <c r="R495" s="2" t="s">
        <v>61</v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2" t="s">
        <v>52</v>
      </c>
      <c r="AW495" s="2" t="s">
        <v>1479</v>
      </c>
      <c r="AX495" s="2" t="s">
        <v>52</v>
      </c>
      <c r="AY495" s="2" t="s">
        <v>52</v>
      </c>
    </row>
    <row r="496" spans="1:51" ht="30" customHeight="1" x14ac:dyDescent="0.3">
      <c r="A496" s="8" t="s">
        <v>1298</v>
      </c>
      <c r="B496" s="8" t="s">
        <v>1309</v>
      </c>
      <c r="C496" s="8" t="s">
        <v>69</v>
      </c>
      <c r="D496" s="9">
        <v>1</v>
      </c>
      <c r="E496" s="12">
        <f>일위대가목록!E172</f>
        <v>0</v>
      </c>
      <c r="F496" s="13">
        <f>TRUNC(E496*D496,1)</f>
        <v>0</v>
      </c>
      <c r="G496" s="12">
        <f>일위대가목록!F172</f>
        <v>12457</v>
      </c>
      <c r="H496" s="13">
        <f>TRUNC(G496*D496,1)</f>
        <v>12457</v>
      </c>
      <c r="I496" s="12">
        <f>일위대가목록!G172</f>
        <v>249</v>
      </c>
      <c r="J496" s="13">
        <f>TRUNC(I496*D496,1)</f>
        <v>249</v>
      </c>
      <c r="K496" s="12">
        <f>TRUNC(E496+G496+I496,1)</f>
        <v>12706</v>
      </c>
      <c r="L496" s="13">
        <f>TRUNC(F496+H496+J496,1)</f>
        <v>12706</v>
      </c>
      <c r="M496" s="8" t="s">
        <v>52</v>
      </c>
      <c r="N496" s="2" t="s">
        <v>369</v>
      </c>
      <c r="O496" s="2" t="s">
        <v>1310</v>
      </c>
      <c r="P496" s="2" t="s">
        <v>60</v>
      </c>
      <c r="Q496" s="2" t="s">
        <v>61</v>
      </c>
      <c r="R496" s="2" t="s">
        <v>61</v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2" t="s">
        <v>52</v>
      </c>
      <c r="AW496" s="2" t="s">
        <v>1480</v>
      </c>
      <c r="AX496" s="2" t="s">
        <v>52</v>
      </c>
      <c r="AY496" s="2" t="s">
        <v>52</v>
      </c>
    </row>
    <row r="497" spans="1:51" ht="30" customHeight="1" x14ac:dyDescent="0.3">
      <c r="A497" s="8" t="s">
        <v>739</v>
      </c>
      <c r="B497" s="8" t="s">
        <v>52</v>
      </c>
      <c r="C497" s="8" t="s">
        <v>52</v>
      </c>
      <c r="D497" s="9"/>
      <c r="E497" s="12"/>
      <c r="F497" s="13">
        <f>TRUNC(SUMIF(N495:N496, N494, F495:F496),0)</f>
        <v>0</v>
      </c>
      <c r="G497" s="12"/>
      <c r="H497" s="13">
        <f>TRUNC(SUMIF(N495:N496, N494, H495:H496),0)</f>
        <v>13832</v>
      </c>
      <c r="I497" s="12"/>
      <c r="J497" s="13">
        <f>TRUNC(SUMIF(N495:N496, N494, J495:J496),0)</f>
        <v>249</v>
      </c>
      <c r="K497" s="12"/>
      <c r="L497" s="13">
        <f>F497+H497+J497</f>
        <v>14081</v>
      </c>
      <c r="M497" s="8" t="s">
        <v>52</v>
      </c>
      <c r="N497" s="2" t="s">
        <v>79</v>
      </c>
      <c r="O497" s="2" t="s">
        <v>79</v>
      </c>
      <c r="P497" s="2" t="s">
        <v>52</v>
      </c>
      <c r="Q497" s="2" t="s">
        <v>52</v>
      </c>
      <c r="R497" s="2" t="s">
        <v>52</v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2" t="s">
        <v>52</v>
      </c>
      <c r="AW497" s="2" t="s">
        <v>52</v>
      </c>
      <c r="AX497" s="2" t="s">
        <v>52</v>
      </c>
      <c r="AY497" s="2" t="s">
        <v>52</v>
      </c>
    </row>
    <row r="498" spans="1:51" ht="30" customHeight="1" x14ac:dyDescent="0.3">
      <c r="A498" s="9"/>
      <c r="B498" s="9"/>
      <c r="C498" s="9"/>
      <c r="D498" s="9"/>
      <c r="E498" s="12"/>
      <c r="F498" s="13"/>
      <c r="G498" s="12"/>
      <c r="H498" s="13"/>
      <c r="I498" s="12"/>
      <c r="J498" s="13"/>
      <c r="K498" s="12"/>
      <c r="L498" s="13"/>
      <c r="M498" s="9"/>
    </row>
    <row r="499" spans="1:51" ht="30" customHeight="1" x14ac:dyDescent="0.3">
      <c r="A499" s="425" t="s">
        <v>1481</v>
      </c>
      <c r="B499" s="425"/>
      <c r="C499" s="425"/>
      <c r="D499" s="425"/>
      <c r="E499" s="426"/>
      <c r="F499" s="427"/>
      <c r="G499" s="426"/>
      <c r="H499" s="427"/>
      <c r="I499" s="426"/>
      <c r="J499" s="427"/>
      <c r="K499" s="426"/>
      <c r="L499" s="427"/>
      <c r="M499" s="425"/>
      <c r="N499" s="1" t="s">
        <v>373</v>
      </c>
    </row>
    <row r="500" spans="1:51" ht="30" customHeight="1" x14ac:dyDescent="0.3">
      <c r="A500" s="8" t="s">
        <v>1484</v>
      </c>
      <c r="B500" s="8" t="s">
        <v>1485</v>
      </c>
      <c r="C500" s="8" t="s">
        <v>1000</v>
      </c>
      <c r="D500" s="9">
        <v>0.06</v>
      </c>
      <c r="E500" s="12">
        <f>단가대비표!O209</f>
        <v>9433</v>
      </c>
      <c r="F500" s="13">
        <f>TRUNC(E500*D500,1)</f>
        <v>565.9</v>
      </c>
      <c r="G500" s="12">
        <f>단가대비표!P209</f>
        <v>0</v>
      </c>
      <c r="H500" s="13">
        <f>TRUNC(G500*D500,1)</f>
        <v>0</v>
      </c>
      <c r="I500" s="12">
        <f>단가대비표!V209</f>
        <v>0</v>
      </c>
      <c r="J500" s="13">
        <f>TRUNC(I500*D500,1)</f>
        <v>0</v>
      </c>
      <c r="K500" s="12">
        <f>TRUNC(E500+G500+I500,1)</f>
        <v>9433</v>
      </c>
      <c r="L500" s="13">
        <f>TRUNC(F500+H500+J500,1)</f>
        <v>565.9</v>
      </c>
      <c r="M500" s="8" t="s">
        <v>52</v>
      </c>
      <c r="N500" s="2" t="s">
        <v>373</v>
      </c>
      <c r="O500" s="2" t="s">
        <v>1486</v>
      </c>
      <c r="P500" s="2" t="s">
        <v>61</v>
      </c>
      <c r="Q500" s="2" t="s">
        <v>61</v>
      </c>
      <c r="R500" s="2" t="s">
        <v>60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2" t="s">
        <v>52</v>
      </c>
      <c r="AW500" s="2" t="s">
        <v>1487</v>
      </c>
      <c r="AX500" s="2" t="s">
        <v>52</v>
      </c>
      <c r="AY500" s="2" t="s">
        <v>52</v>
      </c>
    </row>
    <row r="501" spans="1:51" ht="30" customHeight="1" x14ac:dyDescent="0.3">
      <c r="A501" s="8" t="s">
        <v>1488</v>
      </c>
      <c r="B501" s="8" t="s">
        <v>492</v>
      </c>
      <c r="C501" s="8" t="s">
        <v>58</v>
      </c>
      <c r="D501" s="9">
        <v>1</v>
      </c>
      <c r="E501" s="12">
        <f>일위대가목록!E183</f>
        <v>0</v>
      </c>
      <c r="F501" s="13">
        <f>TRUNC(E501*D501,1)</f>
        <v>0</v>
      </c>
      <c r="G501" s="12">
        <f>일위대가목록!F183</f>
        <v>4542</v>
      </c>
      <c r="H501" s="13">
        <f>TRUNC(G501*D501,1)</f>
        <v>4542</v>
      </c>
      <c r="I501" s="12">
        <f>일위대가목록!G183</f>
        <v>0</v>
      </c>
      <c r="J501" s="13">
        <f>TRUNC(I501*D501,1)</f>
        <v>0</v>
      </c>
      <c r="K501" s="12">
        <f>TRUNC(E501+G501+I501,1)</f>
        <v>4542</v>
      </c>
      <c r="L501" s="13">
        <f>TRUNC(F501+H501+J501,1)</f>
        <v>4542</v>
      </c>
      <c r="M501" s="8" t="s">
        <v>52</v>
      </c>
      <c r="N501" s="2" t="s">
        <v>373</v>
      </c>
      <c r="O501" s="2" t="s">
        <v>1489</v>
      </c>
      <c r="P501" s="2" t="s">
        <v>60</v>
      </c>
      <c r="Q501" s="2" t="s">
        <v>61</v>
      </c>
      <c r="R501" s="2" t="s">
        <v>61</v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2" t="s">
        <v>52</v>
      </c>
      <c r="AW501" s="2" t="s">
        <v>1490</v>
      </c>
      <c r="AX501" s="2" t="s">
        <v>52</v>
      </c>
      <c r="AY501" s="2" t="s">
        <v>52</v>
      </c>
    </row>
    <row r="502" spans="1:51" ht="30" customHeight="1" x14ac:dyDescent="0.3">
      <c r="A502" s="8" t="s">
        <v>739</v>
      </c>
      <c r="B502" s="8" t="s">
        <v>52</v>
      </c>
      <c r="C502" s="8" t="s">
        <v>52</v>
      </c>
      <c r="D502" s="9"/>
      <c r="E502" s="12"/>
      <c r="F502" s="13">
        <f>TRUNC(SUMIF(N500:N501, N499, F500:F501),0)</f>
        <v>565</v>
      </c>
      <c r="G502" s="12"/>
      <c r="H502" s="13">
        <f>TRUNC(SUMIF(N500:N501, N499, H500:H501),0)</f>
        <v>4542</v>
      </c>
      <c r="I502" s="12"/>
      <c r="J502" s="13">
        <f>TRUNC(SUMIF(N500:N501, N499, J500:J501),0)</f>
        <v>0</v>
      </c>
      <c r="K502" s="12"/>
      <c r="L502" s="13">
        <f>F502+H502+J502</f>
        <v>5107</v>
      </c>
      <c r="M502" s="8" t="s">
        <v>52</v>
      </c>
      <c r="N502" s="2" t="s">
        <v>79</v>
      </c>
      <c r="O502" s="2" t="s">
        <v>79</v>
      </c>
      <c r="P502" s="2" t="s">
        <v>52</v>
      </c>
      <c r="Q502" s="2" t="s">
        <v>52</v>
      </c>
      <c r="R502" s="2" t="s">
        <v>52</v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2" t="s">
        <v>52</v>
      </c>
      <c r="AW502" s="2" t="s">
        <v>52</v>
      </c>
      <c r="AX502" s="2" t="s">
        <v>52</v>
      </c>
      <c r="AY502" s="2" t="s">
        <v>52</v>
      </c>
    </row>
    <row r="503" spans="1:51" ht="30" customHeight="1" x14ac:dyDescent="0.3">
      <c r="A503" s="9"/>
      <c r="B503" s="9"/>
      <c r="C503" s="9"/>
      <c r="D503" s="9"/>
      <c r="E503" s="12"/>
      <c r="F503" s="13"/>
      <c r="G503" s="12"/>
      <c r="H503" s="13"/>
      <c r="I503" s="12"/>
      <c r="J503" s="13"/>
      <c r="K503" s="12"/>
      <c r="L503" s="13"/>
      <c r="M503" s="9"/>
    </row>
    <row r="504" spans="1:51" ht="30" customHeight="1" x14ac:dyDescent="0.3">
      <c r="A504" s="425" t="s">
        <v>1491</v>
      </c>
      <c r="B504" s="425"/>
      <c r="C504" s="425"/>
      <c r="D504" s="425"/>
      <c r="E504" s="426"/>
      <c r="F504" s="427"/>
      <c r="G504" s="426"/>
      <c r="H504" s="427"/>
      <c r="I504" s="426"/>
      <c r="J504" s="427"/>
      <c r="K504" s="426"/>
      <c r="L504" s="427"/>
      <c r="M504" s="425"/>
      <c r="N504" s="1" t="s">
        <v>380</v>
      </c>
    </row>
    <row r="505" spans="1:51" ht="30" customHeight="1" x14ac:dyDescent="0.3">
      <c r="A505" s="8" t="s">
        <v>1494</v>
      </c>
      <c r="B505" s="8" t="s">
        <v>1495</v>
      </c>
      <c r="C505" s="8" t="s">
        <v>406</v>
      </c>
      <c r="D505" s="9">
        <v>1</v>
      </c>
      <c r="E505" s="12">
        <f>단가대비표!O87</f>
        <v>50620</v>
      </c>
      <c r="F505" s="13">
        <f>TRUNC(E505*D505,1)</f>
        <v>50620</v>
      </c>
      <c r="G505" s="12">
        <f>단가대비표!P87</f>
        <v>0</v>
      </c>
      <c r="H505" s="13">
        <f>TRUNC(G505*D505,1)</f>
        <v>0</v>
      </c>
      <c r="I505" s="12">
        <f>단가대비표!V87</f>
        <v>0</v>
      </c>
      <c r="J505" s="13">
        <f>TRUNC(I505*D505,1)</f>
        <v>0</v>
      </c>
      <c r="K505" s="12">
        <f t="shared" ref="K505:L507" si="97">TRUNC(E505+G505+I505,1)</f>
        <v>50620</v>
      </c>
      <c r="L505" s="13">
        <f t="shared" si="97"/>
        <v>50620</v>
      </c>
      <c r="M505" s="8" t="s">
        <v>52</v>
      </c>
      <c r="N505" s="2" t="s">
        <v>380</v>
      </c>
      <c r="O505" s="2" t="s">
        <v>1496</v>
      </c>
      <c r="P505" s="2" t="s">
        <v>61</v>
      </c>
      <c r="Q505" s="2" t="s">
        <v>61</v>
      </c>
      <c r="R505" s="2" t="s">
        <v>60</v>
      </c>
      <c r="S505" s="3"/>
      <c r="T505" s="3"/>
      <c r="U505" s="3"/>
      <c r="V505" s="3">
        <v>1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2" t="s">
        <v>52</v>
      </c>
      <c r="AW505" s="2" t="s">
        <v>1497</v>
      </c>
      <c r="AX505" s="2" t="s">
        <v>52</v>
      </c>
      <c r="AY505" s="2" t="s">
        <v>52</v>
      </c>
    </row>
    <row r="506" spans="1:51" ht="30" customHeight="1" x14ac:dyDescent="0.3">
      <c r="A506" s="8" t="s">
        <v>1498</v>
      </c>
      <c r="B506" s="8" t="s">
        <v>1499</v>
      </c>
      <c r="C506" s="8" t="s">
        <v>724</v>
      </c>
      <c r="D506" s="9">
        <v>1</v>
      </c>
      <c r="E506" s="12">
        <f>TRUNC(SUMIF(V505:V507, RIGHTB(O506, 1), F505:F507)*U506, 2)</f>
        <v>1012.4</v>
      </c>
      <c r="F506" s="13">
        <f>TRUNC(E506*D506,1)</f>
        <v>1012.4</v>
      </c>
      <c r="G506" s="12">
        <v>0</v>
      </c>
      <c r="H506" s="13">
        <f>TRUNC(G506*D506,1)</f>
        <v>0</v>
      </c>
      <c r="I506" s="12">
        <v>0</v>
      </c>
      <c r="J506" s="13">
        <f>TRUNC(I506*D506,1)</f>
        <v>0</v>
      </c>
      <c r="K506" s="12">
        <f t="shared" si="97"/>
        <v>1012.4</v>
      </c>
      <c r="L506" s="13">
        <f t="shared" si="97"/>
        <v>1012.4</v>
      </c>
      <c r="M506" s="8" t="s">
        <v>52</v>
      </c>
      <c r="N506" s="2" t="s">
        <v>380</v>
      </c>
      <c r="O506" s="2" t="s">
        <v>725</v>
      </c>
      <c r="P506" s="2" t="s">
        <v>61</v>
      </c>
      <c r="Q506" s="2" t="s">
        <v>61</v>
      </c>
      <c r="R506" s="2" t="s">
        <v>61</v>
      </c>
      <c r="S506" s="3">
        <v>0</v>
      </c>
      <c r="T506" s="3">
        <v>0</v>
      </c>
      <c r="U506" s="3">
        <v>0.02</v>
      </c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2" t="s">
        <v>52</v>
      </c>
      <c r="AW506" s="2" t="s">
        <v>1500</v>
      </c>
      <c r="AX506" s="2" t="s">
        <v>52</v>
      </c>
      <c r="AY506" s="2" t="s">
        <v>52</v>
      </c>
    </row>
    <row r="507" spans="1:51" ht="30" customHeight="1" x14ac:dyDescent="0.3">
      <c r="A507" s="8" t="s">
        <v>377</v>
      </c>
      <c r="B507" s="8" t="s">
        <v>52</v>
      </c>
      <c r="C507" s="8" t="s">
        <v>379</v>
      </c>
      <c r="D507" s="9">
        <v>1</v>
      </c>
      <c r="E507" s="12">
        <f>일위대가목록!E187</f>
        <v>0</v>
      </c>
      <c r="F507" s="13">
        <f>TRUNC(E507*D507,1)</f>
        <v>0</v>
      </c>
      <c r="G507" s="12">
        <f>일위대가목록!F187</f>
        <v>37723</v>
      </c>
      <c r="H507" s="13">
        <f>TRUNC(G507*D507,1)</f>
        <v>37723</v>
      </c>
      <c r="I507" s="12">
        <f>일위대가목록!G187</f>
        <v>0</v>
      </c>
      <c r="J507" s="13">
        <f>TRUNC(I507*D507,1)</f>
        <v>0</v>
      </c>
      <c r="K507" s="12">
        <f t="shared" si="97"/>
        <v>37723</v>
      </c>
      <c r="L507" s="13">
        <f t="shared" si="97"/>
        <v>37723</v>
      </c>
      <c r="M507" s="8" t="s">
        <v>52</v>
      </c>
      <c r="N507" s="2" t="s">
        <v>380</v>
      </c>
      <c r="O507" s="2" t="s">
        <v>1501</v>
      </c>
      <c r="P507" s="2" t="s">
        <v>60</v>
      </c>
      <c r="Q507" s="2" t="s">
        <v>61</v>
      </c>
      <c r="R507" s="2" t="s">
        <v>61</v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2" t="s">
        <v>52</v>
      </c>
      <c r="AW507" s="2" t="s">
        <v>1502</v>
      </c>
      <c r="AX507" s="2" t="s">
        <v>52</v>
      </c>
      <c r="AY507" s="2" t="s">
        <v>52</v>
      </c>
    </row>
    <row r="508" spans="1:51" ht="30" customHeight="1" x14ac:dyDescent="0.3">
      <c r="A508" s="8" t="s">
        <v>739</v>
      </c>
      <c r="B508" s="8" t="s">
        <v>52</v>
      </c>
      <c r="C508" s="8" t="s">
        <v>52</v>
      </c>
      <c r="D508" s="9"/>
      <c r="E508" s="12"/>
      <c r="F508" s="13">
        <f>TRUNC(SUMIF(N505:N507, N504, F505:F507),0)</f>
        <v>51632</v>
      </c>
      <c r="G508" s="12"/>
      <c r="H508" s="13">
        <f>TRUNC(SUMIF(N505:N507, N504, H505:H507),0)</f>
        <v>37723</v>
      </c>
      <c r="I508" s="12"/>
      <c r="J508" s="13">
        <f>TRUNC(SUMIF(N505:N507, N504, J505:J507),0)</f>
        <v>0</v>
      </c>
      <c r="K508" s="12"/>
      <c r="L508" s="13">
        <f>F508+H508+J508</f>
        <v>89355</v>
      </c>
      <c r="M508" s="8" t="s">
        <v>52</v>
      </c>
      <c r="N508" s="2" t="s">
        <v>79</v>
      </c>
      <c r="O508" s="2" t="s">
        <v>79</v>
      </c>
      <c r="P508" s="2" t="s">
        <v>52</v>
      </c>
      <c r="Q508" s="2" t="s">
        <v>52</v>
      </c>
      <c r="R508" s="2" t="s">
        <v>52</v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2" t="s">
        <v>52</v>
      </c>
      <c r="AW508" s="2" t="s">
        <v>52</v>
      </c>
      <c r="AX508" s="2" t="s">
        <v>52</v>
      </c>
      <c r="AY508" s="2" t="s">
        <v>52</v>
      </c>
    </row>
    <row r="509" spans="1:51" ht="30" customHeight="1" x14ac:dyDescent="0.3">
      <c r="A509" s="9"/>
      <c r="B509" s="9"/>
      <c r="C509" s="9"/>
      <c r="D509" s="9"/>
      <c r="E509" s="12"/>
      <c r="F509" s="13"/>
      <c r="G509" s="12"/>
      <c r="H509" s="13"/>
      <c r="I509" s="12"/>
      <c r="J509" s="13"/>
      <c r="K509" s="12"/>
      <c r="L509" s="13"/>
      <c r="M509" s="9"/>
    </row>
    <row r="510" spans="1:51" ht="30" customHeight="1" x14ac:dyDescent="0.3">
      <c r="A510" s="425" t="s">
        <v>1503</v>
      </c>
      <c r="B510" s="425"/>
      <c r="C510" s="425"/>
      <c r="D510" s="425"/>
      <c r="E510" s="426"/>
      <c r="F510" s="427"/>
      <c r="G510" s="426"/>
      <c r="H510" s="427"/>
      <c r="I510" s="426"/>
      <c r="J510" s="427"/>
      <c r="K510" s="426"/>
      <c r="L510" s="427"/>
      <c r="M510" s="425"/>
      <c r="N510" s="1" t="s">
        <v>386</v>
      </c>
    </row>
    <row r="511" spans="1:51" ht="30" customHeight="1" x14ac:dyDescent="0.3">
      <c r="A511" s="8" t="s">
        <v>1506</v>
      </c>
      <c r="B511" s="8" t="s">
        <v>1507</v>
      </c>
      <c r="C511" s="8" t="s">
        <v>69</v>
      </c>
      <c r="D511" s="9">
        <v>1.1599999999999999</v>
      </c>
      <c r="E511" s="12">
        <f>단가대비표!O68</f>
        <v>1900</v>
      </c>
      <c r="F511" s="13">
        <f>TRUNC(E511*D511,1)</f>
        <v>2204</v>
      </c>
      <c r="G511" s="12">
        <f>단가대비표!P68</f>
        <v>0</v>
      </c>
      <c r="H511" s="13">
        <f>TRUNC(G511*D511,1)</f>
        <v>0</v>
      </c>
      <c r="I511" s="12">
        <f>단가대비표!V68</f>
        <v>0</v>
      </c>
      <c r="J511" s="13">
        <f>TRUNC(I511*D511,1)</f>
        <v>0</v>
      </c>
      <c r="K511" s="12">
        <f t="shared" ref="K511:L513" si="98">TRUNC(E511+G511+I511,1)</f>
        <v>1900</v>
      </c>
      <c r="L511" s="13">
        <f t="shared" si="98"/>
        <v>2204</v>
      </c>
      <c r="M511" s="8" t="s">
        <v>52</v>
      </c>
      <c r="N511" s="2" t="s">
        <v>386</v>
      </c>
      <c r="O511" s="2" t="s">
        <v>1508</v>
      </c>
      <c r="P511" s="2" t="s">
        <v>61</v>
      </c>
      <c r="Q511" s="2" t="s">
        <v>61</v>
      </c>
      <c r="R511" s="2" t="s">
        <v>60</v>
      </c>
      <c r="S511" s="3"/>
      <c r="T511" s="3"/>
      <c r="U511" s="3"/>
      <c r="V511" s="3">
        <v>1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2" t="s">
        <v>52</v>
      </c>
      <c r="AW511" s="2" t="s">
        <v>1509</v>
      </c>
      <c r="AX511" s="2" t="s">
        <v>52</v>
      </c>
      <c r="AY511" s="2" t="s">
        <v>52</v>
      </c>
    </row>
    <row r="512" spans="1:51" ht="30" customHeight="1" x14ac:dyDescent="0.3">
      <c r="A512" s="8" t="s">
        <v>1498</v>
      </c>
      <c r="B512" s="8" t="s">
        <v>1510</v>
      </c>
      <c r="C512" s="8" t="s">
        <v>724</v>
      </c>
      <c r="D512" s="9">
        <v>1</v>
      </c>
      <c r="E512" s="12">
        <f>TRUNC(SUMIF(V511:V513, RIGHTB(O512, 1), F511:F513)*U512, 2)</f>
        <v>66.12</v>
      </c>
      <c r="F512" s="13">
        <f>TRUNC(E512*D512,1)</f>
        <v>66.099999999999994</v>
      </c>
      <c r="G512" s="12">
        <v>0</v>
      </c>
      <c r="H512" s="13">
        <f>TRUNC(G512*D512,1)</f>
        <v>0</v>
      </c>
      <c r="I512" s="12">
        <v>0</v>
      </c>
      <c r="J512" s="13">
        <f>TRUNC(I512*D512,1)</f>
        <v>0</v>
      </c>
      <c r="K512" s="12">
        <f t="shared" si="98"/>
        <v>66.099999999999994</v>
      </c>
      <c r="L512" s="13">
        <f t="shared" si="98"/>
        <v>66.099999999999994</v>
      </c>
      <c r="M512" s="8" t="s">
        <v>52</v>
      </c>
      <c r="N512" s="2" t="s">
        <v>386</v>
      </c>
      <c r="O512" s="2" t="s">
        <v>725</v>
      </c>
      <c r="P512" s="2" t="s">
        <v>61</v>
      </c>
      <c r="Q512" s="2" t="s">
        <v>61</v>
      </c>
      <c r="R512" s="2" t="s">
        <v>61</v>
      </c>
      <c r="S512" s="3">
        <v>0</v>
      </c>
      <c r="T512" s="3">
        <v>0</v>
      </c>
      <c r="U512" s="3">
        <v>0.03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2" t="s">
        <v>52</v>
      </c>
      <c r="AW512" s="2" t="s">
        <v>1511</v>
      </c>
      <c r="AX512" s="2" t="s">
        <v>52</v>
      </c>
      <c r="AY512" s="2" t="s">
        <v>52</v>
      </c>
    </row>
    <row r="513" spans="1:51" ht="30" customHeight="1" x14ac:dyDescent="0.3">
      <c r="A513" s="8" t="s">
        <v>384</v>
      </c>
      <c r="B513" s="8" t="s">
        <v>1512</v>
      </c>
      <c r="C513" s="8" t="s">
        <v>69</v>
      </c>
      <c r="D513" s="9">
        <v>1</v>
      </c>
      <c r="E513" s="12">
        <f>일위대가목록!E188</f>
        <v>0</v>
      </c>
      <c r="F513" s="13">
        <f>TRUNC(E513*D513,1)</f>
        <v>0</v>
      </c>
      <c r="G513" s="12">
        <f>일위대가목록!F188</f>
        <v>1007</v>
      </c>
      <c r="H513" s="13">
        <f>TRUNC(G513*D513,1)</f>
        <v>1007</v>
      </c>
      <c r="I513" s="12">
        <f>일위대가목록!G188</f>
        <v>0</v>
      </c>
      <c r="J513" s="13">
        <f>TRUNC(I513*D513,1)</f>
        <v>0</v>
      </c>
      <c r="K513" s="12">
        <f t="shared" si="98"/>
        <v>1007</v>
      </c>
      <c r="L513" s="13">
        <f t="shared" si="98"/>
        <v>1007</v>
      </c>
      <c r="M513" s="8" t="s">
        <v>52</v>
      </c>
      <c r="N513" s="2" t="s">
        <v>386</v>
      </c>
      <c r="O513" s="2" t="s">
        <v>1513</v>
      </c>
      <c r="P513" s="2" t="s">
        <v>60</v>
      </c>
      <c r="Q513" s="2" t="s">
        <v>61</v>
      </c>
      <c r="R513" s="2" t="s">
        <v>61</v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2" t="s">
        <v>52</v>
      </c>
      <c r="AW513" s="2" t="s">
        <v>1514</v>
      </c>
      <c r="AX513" s="2" t="s">
        <v>52</v>
      </c>
      <c r="AY513" s="2" t="s">
        <v>52</v>
      </c>
    </row>
    <row r="514" spans="1:51" ht="30" customHeight="1" x14ac:dyDescent="0.3">
      <c r="A514" s="8" t="s">
        <v>739</v>
      </c>
      <c r="B514" s="8" t="s">
        <v>52</v>
      </c>
      <c r="C514" s="8" t="s">
        <v>52</v>
      </c>
      <c r="D514" s="9"/>
      <c r="E514" s="12"/>
      <c r="F514" s="13">
        <f>TRUNC(SUMIF(N511:N513, N510, F511:F513),0)</f>
        <v>2270</v>
      </c>
      <c r="G514" s="12"/>
      <c r="H514" s="13">
        <f>TRUNC(SUMIF(N511:N513, N510, H511:H513),0)</f>
        <v>1007</v>
      </c>
      <c r="I514" s="12"/>
      <c r="J514" s="13">
        <f>TRUNC(SUMIF(N511:N513, N510, J511:J513),0)</f>
        <v>0</v>
      </c>
      <c r="K514" s="12"/>
      <c r="L514" s="13">
        <f>F514+H514+J514</f>
        <v>3277</v>
      </c>
      <c r="M514" s="8" t="s">
        <v>52</v>
      </c>
      <c r="N514" s="2" t="s">
        <v>79</v>
      </c>
      <c r="O514" s="2" t="s">
        <v>79</v>
      </c>
      <c r="P514" s="2" t="s">
        <v>52</v>
      </c>
      <c r="Q514" s="2" t="s">
        <v>52</v>
      </c>
      <c r="R514" s="2" t="s">
        <v>52</v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2" t="s">
        <v>52</v>
      </c>
      <c r="AW514" s="2" t="s">
        <v>52</v>
      </c>
      <c r="AX514" s="2" t="s">
        <v>52</v>
      </c>
      <c r="AY514" s="2" t="s">
        <v>52</v>
      </c>
    </row>
    <row r="515" spans="1:51" ht="30" customHeight="1" x14ac:dyDescent="0.3">
      <c r="A515" s="9"/>
      <c r="B515" s="9"/>
      <c r="C515" s="9"/>
      <c r="D515" s="9"/>
      <c r="E515" s="12"/>
      <c r="F515" s="13"/>
      <c r="G515" s="12"/>
      <c r="H515" s="13"/>
      <c r="I515" s="12"/>
      <c r="J515" s="13"/>
      <c r="K515" s="12"/>
      <c r="L515" s="13"/>
      <c r="M515" s="9"/>
    </row>
    <row r="516" spans="1:51" ht="30" customHeight="1" x14ac:dyDescent="0.3">
      <c r="A516" s="425" t="s">
        <v>1515</v>
      </c>
      <c r="B516" s="425"/>
      <c r="C516" s="425"/>
      <c r="D516" s="425"/>
      <c r="E516" s="426"/>
      <c r="F516" s="427"/>
      <c r="G516" s="426"/>
      <c r="H516" s="427"/>
      <c r="I516" s="426"/>
      <c r="J516" s="427"/>
      <c r="K516" s="426"/>
      <c r="L516" s="427"/>
      <c r="M516" s="425"/>
      <c r="N516" s="1" t="s">
        <v>390</v>
      </c>
    </row>
    <row r="517" spans="1:51" ht="30" customHeight="1" x14ac:dyDescent="0.3">
      <c r="A517" s="8" t="s">
        <v>1517</v>
      </c>
      <c r="B517" s="8" t="s">
        <v>1518</v>
      </c>
      <c r="C517" s="8" t="s">
        <v>69</v>
      </c>
      <c r="D517" s="9">
        <v>0.2</v>
      </c>
      <c r="E517" s="12">
        <f>단가대비표!O56</f>
        <v>186372.74</v>
      </c>
      <c r="F517" s="13">
        <f t="shared" ref="F517:F525" si="99">TRUNC(E517*D517,1)</f>
        <v>37274.5</v>
      </c>
      <c r="G517" s="12">
        <f>단가대비표!P56</f>
        <v>0</v>
      </c>
      <c r="H517" s="13">
        <f t="shared" ref="H517:H525" si="100">TRUNC(G517*D517,1)</f>
        <v>0</v>
      </c>
      <c r="I517" s="12">
        <f>단가대비표!V56</f>
        <v>0</v>
      </c>
      <c r="J517" s="13">
        <f t="shared" ref="J517:J525" si="101">TRUNC(I517*D517,1)</f>
        <v>0</v>
      </c>
      <c r="K517" s="12">
        <f t="shared" ref="K517:K525" si="102">TRUNC(E517+G517+I517,1)</f>
        <v>186372.7</v>
      </c>
      <c r="L517" s="13">
        <f t="shared" ref="L517:L525" si="103">TRUNC(F517+H517+J517,1)</f>
        <v>37274.5</v>
      </c>
      <c r="M517" s="8" t="s">
        <v>52</v>
      </c>
      <c r="N517" s="2" t="s">
        <v>390</v>
      </c>
      <c r="O517" s="2" t="s">
        <v>1519</v>
      </c>
      <c r="P517" s="2" t="s">
        <v>61</v>
      </c>
      <c r="Q517" s="2" t="s">
        <v>61</v>
      </c>
      <c r="R517" s="2" t="s">
        <v>60</v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2" t="s">
        <v>52</v>
      </c>
      <c r="AW517" s="2" t="s">
        <v>1520</v>
      </c>
      <c r="AX517" s="2" t="s">
        <v>52</v>
      </c>
      <c r="AY517" s="2" t="s">
        <v>52</v>
      </c>
    </row>
    <row r="518" spans="1:51" ht="30" customHeight="1" x14ac:dyDescent="0.3">
      <c r="A518" s="8" t="s">
        <v>1521</v>
      </c>
      <c r="B518" s="8" t="s">
        <v>1522</v>
      </c>
      <c r="C518" s="8" t="s">
        <v>993</v>
      </c>
      <c r="D518" s="9">
        <v>6.4260000000000002</v>
      </c>
      <c r="E518" s="12">
        <f>단가대비표!O39</f>
        <v>661</v>
      </c>
      <c r="F518" s="13">
        <f t="shared" si="99"/>
        <v>4247.5</v>
      </c>
      <c r="G518" s="12">
        <f>단가대비표!P39</f>
        <v>0</v>
      </c>
      <c r="H518" s="13">
        <f t="shared" si="100"/>
        <v>0</v>
      </c>
      <c r="I518" s="12">
        <f>단가대비표!V39</f>
        <v>0</v>
      </c>
      <c r="J518" s="13">
        <f t="shared" si="101"/>
        <v>0</v>
      </c>
      <c r="K518" s="12">
        <f t="shared" si="102"/>
        <v>661</v>
      </c>
      <c r="L518" s="13">
        <f t="shared" si="103"/>
        <v>4247.5</v>
      </c>
      <c r="M518" s="8" t="s">
        <v>52</v>
      </c>
      <c r="N518" s="2" t="s">
        <v>390</v>
      </c>
      <c r="O518" s="2" t="s">
        <v>1523</v>
      </c>
      <c r="P518" s="2" t="s">
        <v>61</v>
      </c>
      <c r="Q518" s="2" t="s">
        <v>61</v>
      </c>
      <c r="R518" s="2" t="s">
        <v>60</v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2" t="s">
        <v>52</v>
      </c>
      <c r="AW518" s="2" t="s">
        <v>1524</v>
      </c>
      <c r="AX518" s="2" t="s">
        <v>52</v>
      </c>
      <c r="AY518" s="2" t="s">
        <v>52</v>
      </c>
    </row>
    <row r="519" spans="1:51" ht="30" customHeight="1" x14ac:dyDescent="0.3">
      <c r="A519" s="8" t="s">
        <v>1525</v>
      </c>
      <c r="B519" s="8" t="s">
        <v>1526</v>
      </c>
      <c r="C519" s="8" t="s">
        <v>993</v>
      </c>
      <c r="D519" s="9">
        <v>3.1086</v>
      </c>
      <c r="E519" s="12">
        <f>단가대비표!O41</f>
        <v>690</v>
      </c>
      <c r="F519" s="13">
        <f t="shared" si="99"/>
        <v>2144.9</v>
      </c>
      <c r="G519" s="12">
        <f>단가대비표!P41</f>
        <v>0</v>
      </c>
      <c r="H519" s="13">
        <f t="shared" si="100"/>
        <v>0</v>
      </c>
      <c r="I519" s="12">
        <f>단가대비표!V41</f>
        <v>0</v>
      </c>
      <c r="J519" s="13">
        <f t="shared" si="101"/>
        <v>0</v>
      </c>
      <c r="K519" s="12">
        <f t="shared" si="102"/>
        <v>690</v>
      </c>
      <c r="L519" s="13">
        <f t="shared" si="103"/>
        <v>2144.9</v>
      </c>
      <c r="M519" s="8" t="s">
        <v>52</v>
      </c>
      <c r="N519" s="2" t="s">
        <v>390</v>
      </c>
      <c r="O519" s="2" t="s">
        <v>1527</v>
      </c>
      <c r="P519" s="2" t="s">
        <v>61</v>
      </c>
      <c r="Q519" s="2" t="s">
        <v>61</v>
      </c>
      <c r="R519" s="2" t="s">
        <v>60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2" t="s">
        <v>52</v>
      </c>
      <c r="AW519" s="2" t="s">
        <v>1528</v>
      </c>
      <c r="AX519" s="2" t="s">
        <v>52</v>
      </c>
      <c r="AY519" s="2" t="s">
        <v>52</v>
      </c>
    </row>
    <row r="520" spans="1:51" ht="30" customHeight="1" x14ac:dyDescent="0.3">
      <c r="A520" s="8" t="s">
        <v>1525</v>
      </c>
      <c r="B520" s="8" t="s">
        <v>1529</v>
      </c>
      <c r="C520" s="8" t="s">
        <v>993</v>
      </c>
      <c r="D520" s="9">
        <v>1.0007999999999999</v>
      </c>
      <c r="E520" s="12">
        <f>단가대비표!O40</f>
        <v>690</v>
      </c>
      <c r="F520" s="13">
        <f t="shared" si="99"/>
        <v>690.5</v>
      </c>
      <c r="G520" s="12">
        <f>단가대비표!P40</f>
        <v>0</v>
      </c>
      <c r="H520" s="13">
        <f t="shared" si="100"/>
        <v>0</v>
      </c>
      <c r="I520" s="12">
        <f>단가대비표!V40</f>
        <v>0</v>
      </c>
      <c r="J520" s="13">
        <f t="shared" si="101"/>
        <v>0</v>
      </c>
      <c r="K520" s="12">
        <f t="shared" si="102"/>
        <v>690</v>
      </c>
      <c r="L520" s="13">
        <f t="shared" si="103"/>
        <v>690.5</v>
      </c>
      <c r="M520" s="8" t="s">
        <v>52</v>
      </c>
      <c r="N520" s="2" t="s">
        <v>390</v>
      </c>
      <c r="O520" s="2" t="s">
        <v>1530</v>
      </c>
      <c r="P520" s="2" t="s">
        <v>61</v>
      </c>
      <c r="Q520" s="2" t="s">
        <v>61</v>
      </c>
      <c r="R520" s="2" t="s">
        <v>60</v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2" t="s">
        <v>52</v>
      </c>
      <c r="AW520" s="2" t="s">
        <v>1531</v>
      </c>
      <c r="AX520" s="2" t="s">
        <v>52</v>
      </c>
      <c r="AY520" s="2" t="s">
        <v>52</v>
      </c>
    </row>
    <row r="521" spans="1:51" ht="30" customHeight="1" x14ac:dyDescent="0.3">
      <c r="A521" s="8" t="s">
        <v>1324</v>
      </c>
      <c r="B521" s="8" t="s">
        <v>1532</v>
      </c>
      <c r="C521" s="8" t="s">
        <v>993</v>
      </c>
      <c r="D521" s="9">
        <v>9.8559000000000001</v>
      </c>
      <c r="E521" s="12">
        <f>일위대가목록!E189</f>
        <v>89</v>
      </c>
      <c r="F521" s="13">
        <f t="shared" si="99"/>
        <v>877.1</v>
      </c>
      <c r="G521" s="12">
        <f>일위대가목록!F189</f>
        <v>6171</v>
      </c>
      <c r="H521" s="13">
        <f t="shared" si="100"/>
        <v>60820.7</v>
      </c>
      <c r="I521" s="12">
        <f>일위대가목록!G189</f>
        <v>198</v>
      </c>
      <c r="J521" s="13">
        <f t="shared" si="101"/>
        <v>1951.4</v>
      </c>
      <c r="K521" s="12">
        <f t="shared" si="102"/>
        <v>6458</v>
      </c>
      <c r="L521" s="13">
        <f t="shared" si="103"/>
        <v>63649.2</v>
      </c>
      <c r="M521" s="8" t="s">
        <v>52</v>
      </c>
      <c r="N521" s="2" t="s">
        <v>390</v>
      </c>
      <c r="O521" s="2" t="s">
        <v>1533</v>
      </c>
      <c r="P521" s="2" t="s">
        <v>60</v>
      </c>
      <c r="Q521" s="2" t="s">
        <v>61</v>
      </c>
      <c r="R521" s="2" t="s">
        <v>61</v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2" t="s">
        <v>52</v>
      </c>
      <c r="AW521" s="2" t="s">
        <v>1534</v>
      </c>
      <c r="AX521" s="2" t="s">
        <v>52</v>
      </c>
      <c r="AY521" s="2" t="s">
        <v>52</v>
      </c>
    </row>
    <row r="522" spans="1:51" ht="30" customHeight="1" x14ac:dyDescent="0.3">
      <c r="A522" s="8" t="s">
        <v>1535</v>
      </c>
      <c r="B522" s="8" t="s">
        <v>52</v>
      </c>
      <c r="C522" s="8" t="s">
        <v>993</v>
      </c>
      <c r="D522" s="9">
        <v>6.4260000000000002</v>
      </c>
      <c r="E522" s="12">
        <f>단가대비표!O55</f>
        <v>0</v>
      </c>
      <c r="F522" s="13">
        <f t="shared" si="99"/>
        <v>0</v>
      </c>
      <c r="G522" s="12">
        <f>단가대비표!P55</f>
        <v>0</v>
      </c>
      <c r="H522" s="13">
        <f t="shared" si="100"/>
        <v>0</v>
      </c>
      <c r="I522" s="12">
        <f>단가대비표!V55</f>
        <v>0</v>
      </c>
      <c r="J522" s="13">
        <f t="shared" si="101"/>
        <v>0</v>
      </c>
      <c r="K522" s="12">
        <f t="shared" si="102"/>
        <v>0</v>
      </c>
      <c r="L522" s="13">
        <f t="shared" si="103"/>
        <v>0</v>
      </c>
      <c r="M522" s="8" t="s">
        <v>52</v>
      </c>
      <c r="N522" s="2" t="s">
        <v>390</v>
      </c>
      <c r="O522" s="2" t="s">
        <v>1536</v>
      </c>
      <c r="P522" s="2" t="s">
        <v>61</v>
      </c>
      <c r="Q522" s="2" t="s">
        <v>61</v>
      </c>
      <c r="R522" s="2" t="s">
        <v>60</v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2" t="s">
        <v>52</v>
      </c>
      <c r="AW522" s="2" t="s">
        <v>1537</v>
      </c>
      <c r="AX522" s="2" t="s">
        <v>52</v>
      </c>
      <c r="AY522" s="2" t="s">
        <v>52</v>
      </c>
    </row>
    <row r="523" spans="1:51" ht="30" customHeight="1" x14ac:dyDescent="0.3">
      <c r="A523" s="8" t="s">
        <v>594</v>
      </c>
      <c r="B523" s="8" t="s">
        <v>1538</v>
      </c>
      <c r="C523" s="8" t="s">
        <v>69</v>
      </c>
      <c r="D523" s="9">
        <v>0.3972</v>
      </c>
      <c r="E523" s="12">
        <f>일위대가목록!E190</f>
        <v>508</v>
      </c>
      <c r="F523" s="13">
        <f t="shared" si="99"/>
        <v>201.7</v>
      </c>
      <c r="G523" s="12">
        <f>일위대가목록!F190</f>
        <v>3422</v>
      </c>
      <c r="H523" s="13">
        <f t="shared" si="100"/>
        <v>1359.2</v>
      </c>
      <c r="I523" s="12">
        <f>일위대가목록!G190</f>
        <v>0</v>
      </c>
      <c r="J523" s="13">
        <f t="shared" si="101"/>
        <v>0</v>
      </c>
      <c r="K523" s="12">
        <f t="shared" si="102"/>
        <v>3930</v>
      </c>
      <c r="L523" s="13">
        <f t="shared" si="103"/>
        <v>1560.9</v>
      </c>
      <c r="M523" s="8" t="s">
        <v>52</v>
      </c>
      <c r="N523" s="2" t="s">
        <v>390</v>
      </c>
      <c r="O523" s="2" t="s">
        <v>1539</v>
      </c>
      <c r="P523" s="2" t="s">
        <v>60</v>
      </c>
      <c r="Q523" s="2" t="s">
        <v>61</v>
      </c>
      <c r="R523" s="2" t="s">
        <v>61</v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2" t="s">
        <v>52</v>
      </c>
      <c r="AW523" s="2" t="s">
        <v>1540</v>
      </c>
      <c r="AX523" s="2" t="s">
        <v>52</v>
      </c>
      <c r="AY523" s="2" t="s">
        <v>52</v>
      </c>
    </row>
    <row r="524" spans="1:51" ht="30" customHeight="1" x14ac:dyDescent="0.3">
      <c r="A524" s="8" t="s">
        <v>598</v>
      </c>
      <c r="B524" s="8" t="s">
        <v>599</v>
      </c>
      <c r="C524" s="8" t="s">
        <v>69</v>
      </c>
      <c r="D524" s="9">
        <v>0.06</v>
      </c>
      <c r="E524" s="12">
        <f>일위대가목록!E113</f>
        <v>900</v>
      </c>
      <c r="F524" s="13">
        <f t="shared" si="99"/>
        <v>54</v>
      </c>
      <c r="G524" s="12">
        <f>일위대가목록!F113</f>
        <v>9127</v>
      </c>
      <c r="H524" s="13">
        <f t="shared" si="100"/>
        <v>547.6</v>
      </c>
      <c r="I524" s="12">
        <f>일위대가목록!G113</f>
        <v>0</v>
      </c>
      <c r="J524" s="13">
        <f t="shared" si="101"/>
        <v>0</v>
      </c>
      <c r="K524" s="12">
        <f t="shared" si="102"/>
        <v>10027</v>
      </c>
      <c r="L524" s="13">
        <f t="shared" si="103"/>
        <v>601.6</v>
      </c>
      <c r="M524" s="8" t="s">
        <v>52</v>
      </c>
      <c r="N524" s="2" t="s">
        <v>390</v>
      </c>
      <c r="O524" s="2" t="s">
        <v>600</v>
      </c>
      <c r="P524" s="2" t="s">
        <v>60</v>
      </c>
      <c r="Q524" s="2" t="s">
        <v>61</v>
      </c>
      <c r="R524" s="2" t="s">
        <v>61</v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2" t="s">
        <v>52</v>
      </c>
      <c r="AW524" s="2" t="s">
        <v>1541</v>
      </c>
      <c r="AX524" s="2" t="s">
        <v>52</v>
      </c>
      <c r="AY524" s="2" t="s">
        <v>52</v>
      </c>
    </row>
    <row r="525" spans="1:51" ht="30" customHeight="1" x14ac:dyDescent="0.3">
      <c r="A525" s="8" t="s">
        <v>170</v>
      </c>
      <c r="B525" s="8" t="s">
        <v>171</v>
      </c>
      <c r="C525" s="8" t="s">
        <v>993</v>
      </c>
      <c r="D525" s="9">
        <v>-0.61150000000000004</v>
      </c>
      <c r="E525" s="12">
        <f>단가대비표!O19</f>
        <v>140</v>
      </c>
      <c r="F525" s="13">
        <f t="shared" si="99"/>
        <v>-85.6</v>
      </c>
      <c r="G525" s="12">
        <f>단가대비표!P19</f>
        <v>0</v>
      </c>
      <c r="H525" s="13">
        <f t="shared" si="100"/>
        <v>0</v>
      </c>
      <c r="I525" s="12">
        <f>단가대비표!V19</f>
        <v>0</v>
      </c>
      <c r="J525" s="13">
        <f t="shared" si="101"/>
        <v>0</v>
      </c>
      <c r="K525" s="12">
        <f t="shared" si="102"/>
        <v>140</v>
      </c>
      <c r="L525" s="13">
        <f t="shared" si="103"/>
        <v>-85.6</v>
      </c>
      <c r="M525" s="8" t="s">
        <v>172</v>
      </c>
      <c r="N525" s="2" t="s">
        <v>390</v>
      </c>
      <c r="O525" s="2" t="s">
        <v>1334</v>
      </c>
      <c r="P525" s="2" t="s">
        <v>61</v>
      </c>
      <c r="Q525" s="2" t="s">
        <v>61</v>
      </c>
      <c r="R525" s="2" t="s">
        <v>60</v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2" t="s">
        <v>52</v>
      </c>
      <c r="AW525" s="2" t="s">
        <v>1542</v>
      </c>
      <c r="AX525" s="2" t="s">
        <v>52</v>
      </c>
      <c r="AY525" s="2" t="s">
        <v>52</v>
      </c>
    </row>
    <row r="526" spans="1:51" ht="30" customHeight="1" x14ac:dyDescent="0.3">
      <c r="A526" s="8" t="s">
        <v>739</v>
      </c>
      <c r="B526" s="8" t="s">
        <v>52</v>
      </c>
      <c r="C526" s="8" t="s">
        <v>52</v>
      </c>
      <c r="D526" s="9"/>
      <c r="E526" s="12"/>
      <c r="F526" s="13">
        <f>TRUNC(SUMIF(N517:N525, N516, F517:F525),0)</f>
        <v>45404</v>
      </c>
      <c r="G526" s="12"/>
      <c r="H526" s="13">
        <f>TRUNC(SUMIF(N517:N525, N516, H517:H525),0)</f>
        <v>62727</v>
      </c>
      <c r="I526" s="12"/>
      <c r="J526" s="13">
        <f>TRUNC(SUMIF(N517:N525, N516, J517:J525),0)</f>
        <v>1951</v>
      </c>
      <c r="K526" s="12"/>
      <c r="L526" s="13">
        <f>F526+H526+J526</f>
        <v>110082</v>
      </c>
      <c r="M526" s="8" t="s">
        <v>52</v>
      </c>
      <c r="N526" s="2" t="s">
        <v>79</v>
      </c>
      <c r="O526" s="2" t="s">
        <v>79</v>
      </c>
      <c r="P526" s="2" t="s">
        <v>52</v>
      </c>
      <c r="Q526" s="2" t="s">
        <v>52</v>
      </c>
      <c r="R526" s="2" t="s">
        <v>52</v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2" t="s">
        <v>52</v>
      </c>
      <c r="AW526" s="2" t="s">
        <v>52</v>
      </c>
      <c r="AX526" s="2" t="s">
        <v>52</v>
      </c>
      <c r="AY526" s="2" t="s">
        <v>52</v>
      </c>
    </row>
    <row r="527" spans="1:51" ht="30" customHeight="1" x14ac:dyDescent="0.3">
      <c r="A527" s="9"/>
      <c r="B527" s="9"/>
      <c r="C527" s="9"/>
      <c r="D527" s="9"/>
      <c r="E527" s="12"/>
      <c r="F527" s="13"/>
      <c r="G527" s="12"/>
      <c r="H527" s="13"/>
      <c r="I527" s="12"/>
      <c r="J527" s="13"/>
      <c r="K527" s="12"/>
      <c r="L527" s="13"/>
      <c r="M527" s="9"/>
    </row>
    <row r="528" spans="1:51" ht="30" customHeight="1" x14ac:dyDescent="0.3">
      <c r="A528" s="425" t="s">
        <v>1543</v>
      </c>
      <c r="B528" s="425"/>
      <c r="C528" s="425"/>
      <c r="D528" s="425"/>
      <c r="E528" s="426"/>
      <c r="F528" s="427"/>
      <c r="G528" s="426"/>
      <c r="H528" s="427"/>
      <c r="I528" s="426"/>
      <c r="J528" s="427"/>
      <c r="K528" s="426"/>
      <c r="L528" s="427"/>
      <c r="M528" s="425"/>
      <c r="N528" s="1" t="s">
        <v>394</v>
      </c>
    </row>
    <row r="529" spans="1:51" ht="30" customHeight="1" x14ac:dyDescent="0.3">
      <c r="A529" s="8" t="s">
        <v>1521</v>
      </c>
      <c r="B529" s="8" t="s">
        <v>1545</v>
      </c>
      <c r="C529" s="8" t="s">
        <v>993</v>
      </c>
      <c r="D529" s="9">
        <v>1.1759999999999999</v>
      </c>
      <c r="E529" s="12">
        <f>단가대비표!O38</f>
        <v>670</v>
      </c>
      <c r="F529" s="13">
        <f t="shared" ref="F529:F534" si="104">TRUNC(E529*D529,1)</f>
        <v>787.9</v>
      </c>
      <c r="G529" s="12">
        <f>단가대비표!P38</f>
        <v>0</v>
      </c>
      <c r="H529" s="13">
        <f t="shared" ref="H529:H534" si="105">TRUNC(G529*D529,1)</f>
        <v>0</v>
      </c>
      <c r="I529" s="12">
        <f>단가대비표!V38</f>
        <v>0</v>
      </c>
      <c r="J529" s="13">
        <f t="shared" ref="J529:J534" si="106">TRUNC(I529*D529,1)</f>
        <v>0</v>
      </c>
      <c r="K529" s="12">
        <f t="shared" ref="K529:L534" si="107">TRUNC(E529+G529+I529,1)</f>
        <v>670</v>
      </c>
      <c r="L529" s="13">
        <f t="shared" si="107"/>
        <v>787.9</v>
      </c>
      <c r="M529" s="8" t="s">
        <v>52</v>
      </c>
      <c r="N529" s="2" t="s">
        <v>394</v>
      </c>
      <c r="O529" s="2" t="s">
        <v>1546</v>
      </c>
      <c r="P529" s="2" t="s">
        <v>61</v>
      </c>
      <c r="Q529" s="2" t="s">
        <v>61</v>
      </c>
      <c r="R529" s="2" t="s">
        <v>60</v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2" t="s">
        <v>52</v>
      </c>
      <c r="AW529" s="2" t="s">
        <v>1547</v>
      </c>
      <c r="AX529" s="2" t="s">
        <v>52</v>
      </c>
      <c r="AY529" s="2" t="s">
        <v>52</v>
      </c>
    </row>
    <row r="530" spans="1:51" ht="30" customHeight="1" x14ac:dyDescent="0.3">
      <c r="A530" s="8" t="s">
        <v>1525</v>
      </c>
      <c r="B530" s="8" t="s">
        <v>1529</v>
      </c>
      <c r="C530" s="8" t="s">
        <v>993</v>
      </c>
      <c r="D530" s="9">
        <v>0.50039999999999996</v>
      </c>
      <c r="E530" s="12">
        <f>단가대비표!O40</f>
        <v>690</v>
      </c>
      <c r="F530" s="13">
        <f t="shared" si="104"/>
        <v>345.2</v>
      </c>
      <c r="G530" s="12">
        <f>단가대비표!P40</f>
        <v>0</v>
      </c>
      <c r="H530" s="13">
        <f t="shared" si="105"/>
        <v>0</v>
      </c>
      <c r="I530" s="12">
        <f>단가대비표!V40</f>
        <v>0</v>
      </c>
      <c r="J530" s="13">
        <f t="shared" si="106"/>
        <v>0</v>
      </c>
      <c r="K530" s="12">
        <f t="shared" si="107"/>
        <v>690</v>
      </c>
      <c r="L530" s="13">
        <f t="shared" si="107"/>
        <v>345.2</v>
      </c>
      <c r="M530" s="8" t="s">
        <v>52</v>
      </c>
      <c r="N530" s="2" t="s">
        <v>394</v>
      </c>
      <c r="O530" s="2" t="s">
        <v>1530</v>
      </c>
      <c r="P530" s="2" t="s">
        <v>61</v>
      </c>
      <c r="Q530" s="2" t="s">
        <v>61</v>
      </c>
      <c r="R530" s="2" t="s">
        <v>60</v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2" t="s">
        <v>52</v>
      </c>
      <c r="AW530" s="2" t="s">
        <v>1548</v>
      </c>
      <c r="AX530" s="2" t="s">
        <v>52</v>
      </c>
      <c r="AY530" s="2" t="s">
        <v>52</v>
      </c>
    </row>
    <row r="531" spans="1:51" ht="30" customHeight="1" x14ac:dyDescent="0.3">
      <c r="A531" s="8" t="s">
        <v>1324</v>
      </c>
      <c r="B531" s="8" t="s">
        <v>1532</v>
      </c>
      <c r="C531" s="8" t="s">
        <v>993</v>
      </c>
      <c r="D531" s="9">
        <v>1.5749</v>
      </c>
      <c r="E531" s="12">
        <f>일위대가목록!E189</f>
        <v>89</v>
      </c>
      <c r="F531" s="13">
        <f t="shared" si="104"/>
        <v>140.1</v>
      </c>
      <c r="G531" s="12">
        <f>일위대가목록!F189</f>
        <v>6171</v>
      </c>
      <c r="H531" s="13">
        <f t="shared" si="105"/>
        <v>9718.7000000000007</v>
      </c>
      <c r="I531" s="12">
        <f>일위대가목록!G189</f>
        <v>198</v>
      </c>
      <c r="J531" s="13">
        <f t="shared" si="106"/>
        <v>311.8</v>
      </c>
      <c r="K531" s="12">
        <f t="shared" si="107"/>
        <v>6458</v>
      </c>
      <c r="L531" s="13">
        <f t="shared" si="107"/>
        <v>10170.6</v>
      </c>
      <c r="M531" s="8" t="s">
        <v>52</v>
      </c>
      <c r="N531" s="2" t="s">
        <v>394</v>
      </c>
      <c r="O531" s="2" t="s">
        <v>1533</v>
      </c>
      <c r="P531" s="2" t="s">
        <v>60</v>
      </c>
      <c r="Q531" s="2" t="s">
        <v>61</v>
      </c>
      <c r="R531" s="2" t="s">
        <v>61</v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2" t="s">
        <v>52</v>
      </c>
      <c r="AW531" s="2" t="s">
        <v>1549</v>
      </c>
      <c r="AX531" s="2" t="s">
        <v>52</v>
      </c>
      <c r="AY531" s="2" t="s">
        <v>52</v>
      </c>
    </row>
    <row r="532" spans="1:51" ht="30" customHeight="1" x14ac:dyDescent="0.3">
      <c r="A532" s="8" t="s">
        <v>1535</v>
      </c>
      <c r="B532" s="8" t="s">
        <v>52</v>
      </c>
      <c r="C532" s="8" t="s">
        <v>993</v>
      </c>
      <c r="D532" s="9">
        <v>1.1759999999999999</v>
      </c>
      <c r="E532" s="12">
        <f>단가대비표!O55</f>
        <v>0</v>
      </c>
      <c r="F532" s="13">
        <f t="shared" si="104"/>
        <v>0</v>
      </c>
      <c r="G532" s="12">
        <f>단가대비표!P55</f>
        <v>0</v>
      </c>
      <c r="H532" s="13">
        <f t="shared" si="105"/>
        <v>0</v>
      </c>
      <c r="I532" s="12">
        <f>단가대비표!V55</f>
        <v>0</v>
      </c>
      <c r="J532" s="13">
        <f t="shared" si="106"/>
        <v>0</v>
      </c>
      <c r="K532" s="12">
        <f t="shared" si="107"/>
        <v>0</v>
      </c>
      <c r="L532" s="13">
        <f t="shared" si="107"/>
        <v>0</v>
      </c>
      <c r="M532" s="8" t="s">
        <v>52</v>
      </c>
      <c r="N532" s="2" t="s">
        <v>394</v>
      </c>
      <c r="O532" s="2" t="s">
        <v>1536</v>
      </c>
      <c r="P532" s="2" t="s">
        <v>61</v>
      </c>
      <c r="Q532" s="2" t="s">
        <v>61</v>
      </c>
      <c r="R532" s="2" t="s">
        <v>60</v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2" t="s">
        <v>52</v>
      </c>
      <c r="AW532" s="2" t="s">
        <v>1550</v>
      </c>
      <c r="AX532" s="2" t="s">
        <v>52</v>
      </c>
      <c r="AY532" s="2" t="s">
        <v>52</v>
      </c>
    </row>
    <row r="533" spans="1:51" ht="30" customHeight="1" x14ac:dyDescent="0.3">
      <c r="A533" s="8" t="s">
        <v>594</v>
      </c>
      <c r="B533" s="8" t="s">
        <v>1538</v>
      </c>
      <c r="C533" s="8" t="s">
        <v>69</v>
      </c>
      <c r="D533" s="9">
        <v>3.8600000000000002E-2</v>
      </c>
      <c r="E533" s="12">
        <f>일위대가목록!E190</f>
        <v>508</v>
      </c>
      <c r="F533" s="13">
        <f t="shared" si="104"/>
        <v>19.600000000000001</v>
      </c>
      <c r="G533" s="12">
        <f>일위대가목록!F190</f>
        <v>3422</v>
      </c>
      <c r="H533" s="13">
        <f t="shared" si="105"/>
        <v>132</v>
      </c>
      <c r="I533" s="12">
        <f>일위대가목록!G190</f>
        <v>0</v>
      </c>
      <c r="J533" s="13">
        <f t="shared" si="106"/>
        <v>0</v>
      </c>
      <c r="K533" s="12">
        <f t="shared" si="107"/>
        <v>3930</v>
      </c>
      <c r="L533" s="13">
        <f t="shared" si="107"/>
        <v>151.6</v>
      </c>
      <c r="M533" s="8" t="s">
        <v>52</v>
      </c>
      <c r="N533" s="2" t="s">
        <v>394</v>
      </c>
      <c r="O533" s="2" t="s">
        <v>1539</v>
      </c>
      <c r="P533" s="2" t="s">
        <v>60</v>
      </c>
      <c r="Q533" s="2" t="s">
        <v>61</v>
      </c>
      <c r="R533" s="2" t="s">
        <v>61</v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2" t="s">
        <v>52</v>
      </c>
      <c r="AW533" s="2" t="s">
        <v>1551</v>
      </c>
      <c r="AX533" s="2" t="s">
        <v>52</v>
      </c>
      <c r="AY533" s="2" t="s">
        <v>52</v>
      </c>
    </row>
    <row r="534" spans="1:51" ht="30" customHeight="1" x14ac:dyDescent="0.3">
      <c r="A534" s="8" t="s">
        <v>170</v>
      </c>
      <c r="B534" s="8" t="s">
        <v>171</v>
      </c>
      <c r="C534" s="8" t="s">
        <v>993</v>
      </c>
      <c r="D534" s="9">
        <v>-9.1300000000000006E-2</v>
      </c>
      <c r="E534" s="12">
        <f>단가대비표!O19</f>
        <v>140</v>
      </c>
      <c r="F534" s="13">
        <f t="shared" si="104"/>
        <v>-12.7</v>
      </c>
      <c r="G534" s="12">
        <f>단가대비표!P19</f>
        <v>0</v>
      </c>
      <c r="H534" s="13">
        <f t="shared" si="105"/>
        <v>0</v>
      </c>
      <c r="I534" s="12">
        <f>단가대비표!V19</f>
        <v>0</v>
      </c>
      <c r="J534" s="13">
        <f t="shared" si="106"/>
        <v>0</v>
      </c>
      <c r="K534" s="12">
        <f t="shared" si="107"/>
        <v>140</v>
      </c>
      <c r="L534" s="13">
        <f t="shared" si="107"/>
        <v>-12.7</v>
      </c>
      <c r="M534" s="8" t="s">
        <v>172</v>
      </c>
      <c r="N534" s="2" t="s">
        <v>394</v>
      </c>
      <c r="O534" s="2" t="s">
        <v>1334</v>
      </c>
      <c r="P534" s="2" t="s">
        <v>61</v>
      </c>
      <c r="Q534" s="2" t="s">
        <v>61</v>
      </c>
      <c r="R534" s="2" t="s">
        <v>60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2" t="s">
        <v>52</v>
      </c>
      <c r="AW534" s="2" t="s">
        <v>1552</v>
      </c>
      <c r="AX534" s="2" t="s">
        <v>52</v>
      </c>
      <c r="AY534" s="2" t="s">
        <v>52</v>
      </c>
    </row>
    <row r="535" spans="1:51" ht="30" customHeight="1" x14ac:dyDescent="0.3">
      <c r="A535" s="8" t="s">
        <v>739</v>
      </c>
      <c r="B535" s="8" t="s">
        <v>52</v>
      </c>
      <c r="C535" s="8" t="s">
        <v>52</v>
      </c>
      <c r="D535" s="9"/>
      <c r="E535" s="12"/>
      <c r="F535" s="13">
        <f>TRUNC(SUMIF(N529:N534, N528, F529:F534),0)</f>
        <v>1280</v>
      </c>
      <c r="G535" s="12"/>
      <c r="H535" s="13">
        <f>TRUNC(SUMIF(N529:N534, N528, H529:H534),0)</f>
        <v>9850</v>
      </c>
      <c r="I535" s="12"/>
      <c r="J535" s="13">
        <f>TRUNC(SUMIF(N529:N534, N528, J529:J534),0)</f>
        <v>311</v>
      </c>
      <c r="K535" s="12"/>
      <c r="L535" s="13">
        <f>F535+H535+J535</f>
        <v>11441</v>
      </c>
      <c r="M535" s="8" t="s">
        <v>52</v>
      </c>
      <c r="N535" s="2" t="s">
        <v>79</v>
      </c>
      <c r="O535" s="2" t="s">
        <v>79</v>
      </c>
      <c r="P535" s="2" t="s">
        <v>52</v>
      </c>
      <c r="Q535" s="2" t="s">
        <v>52</v>
      </c>
      <c r="R535" s="2" t="s">
        <v>52</v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2" t="s">
        <v>52</v>
      </c>
      <c r="AW535" s="2" t="s">
        <v>52</v>
      </c>
      <c r="AX535" s="2" t="s">
        <v>52</v>
      </c>
      <c r="AY535" s="2" t="s">
        <v>52</v>
      </c>
    </row>
    <row r="536" spans="1:51" ht="30" customHeight="1" x14ac:dyDescent="0.3">
      <c r="A536" s="9"/>
      <c r="B536" s="9"/>
      <c r="C536" s="9"/>
      <c r="D536" s="9"/>
      <c r="E536" s="12"/>
      <c r="F536" s="13"/>
      <c r="G536" s="12"/>
      <c r="H536" s="13"/>
      <c r="I536" s="12"/>
      <c r="J536" s="13"/>
      <c r="K536" s="12"/>
      <c r="L536" s="13"/>
      <c r="M536" s="9"/>
    </row>
    <row r="537" spans="1:51" ht="30" customHeight="1" x14ac:dyDescent="0.3">
      <c r="A537" s="425" t="s">
        <v>1553</v>
      </c>
      <c r="B537" s="425"/>
      <c r="C537" s="425"/>
      <c r="D537" s="425"/>
      <c r="E537" s="426"/>
      <c r="F537" s="427"/>
      <c r="G537" s="426"/>
      <c r="H537" s="427"/>
      <c r="I537" s="426"/>
      <c r="J537" s="427"/>
      <c r="K537" s="426"/>
      <c r="L537" s="427"/>
      <c r="M537" s="425"/>
      <c r="N537" s="1" t="s">
        <v>398</v>
      </c>
    </row>
    <row r="538" spans="1:51" ht="30" customHeight="1" x14ac:dyDescent="0.3">
      <c r="A538" s="8" t="s">
        <v>1555</v>
      </c>
      <c r="B538" s="8" t="s">
        <v>1556</v>
      </c>
      <c r="C538" s="8" t="s">
        <v>58</v>
      </c>
      <c r="D538" s="9">
        <v>1.05</v>
      </c>
      <c r="E538" s="12">
        <f>단가대비표!O226</f>
        <v>6649</v>
      </c>
      <c r="F538" s="13">
        <f t="shared" ref="F538:F543" si="108">TRUNC(E538*D538,1)</f>
        <v>6981.4</v>
      </c>
      <c r="G538" s="12">
        <f>단가대비표!P226</f>
        <v>0</v>
      </c>
      <c r="H538" s="13">
        <f t="shared" ref="H538:H543" si="109">TRUNC(G538*D538,1)</f>
        <v>0</v>
      </c>
      <c r="I538" s="12">
        <f>단가대비표!V226</f>
        <v>0</v>
      </c>
      <c r="J538" s="13">
        <f t="shared" ref="J538:J543" si="110">TRUNC(I538*D538,1)</f>
        <v>0</v>
      </c>
      <c r="K538" s="12">
        <f t="shared" ref="K538:L543" si="111">TRUNC(E538+G538+I538,1)</f>
        <v>6649</v>
      </c>
      <c r="L538" s="13">
        <f t="shared" si="111"/>
        <v>6981.4</v>
      </c>
      <c r="M538" s="8" t="s">
        <v>52</v>
      </c>
      <c r="N538" s="2" t="s">
        <v>398</v>
      </c>
      <c r="O538" s="2" t="s">
        <v>1557</v>
      </c>
      <c r="P538" s="2" t="s">
        <v>61</v>
      </c>
      <c r="Q538" s="2" t="s">
        <v>61</v>
      </c>
      <c r="R538" s="2" t="s">
        <v>60</v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2" t="s">
        <v>52</v>
      </c>
      <c r="AW538" s="2" t="s">
        <v>1558</v>
      </c>
      <c r="AX538" s="2" t="s">
        <v>52</v>
      </c>
      <c r="AY538" s="2" t="s">
        <v>52</v>
      </c>
    </row>
    <row r="539" spans="1:51" ht="30" customHeight="1" x14ac:dyDescent="0.3">
      <c r="A539" s="8" t="s">
        <v>1555</v>
      </c>
      <c r="B539" s="8" t="s">
        <v>1559</v>
      </c>
      <c r="C539" s="8" t="s">
        <v>58</v>
      </c>
      <c r="D539" s="9">
        <v>4.0918000000000001</v>
      </c>
      <c r="E539" s="12">
        <f>단가대비표!O225</f>
        <v>2580</v>
      </c>
      <c r="F539" s="13">
        <f t="shared" si="108"/>
        <v>10556.8</v>
      </c>
      <c r="G539" s="12">
        <f>단가대비표!P225</f>
        <v>0</v>
      </c>
      <c r="H539" s="13">
        <f t="shared" si="109"/>
        <v>0</v>
      </c>
      <c r="I539" s="12">
        <f>단가대비표!V225</f>
        <v>0</v>
      </c>
      <c r="J539" s="13">
        <f t="shared" si="110"/>
        <v>0</v>
      </c>
      <c r="K539" s="12">
        <f t="shared" si="111"/>
        <v>2580</v>
      </c>
      <c r="L539" s="13">
        <f t="shared" si="111"/>
        <v>10556.8</v>
      </c>
      <c r="M539" s="8" t="s">
        <v>52</v>
      </c>
      <c r="N539" s="2" t="s">
        <v>398</v>
      </c>
      <c r="O539" s="2" t="s">
        <v>1560</v>
      </c>
      <c r="P539" s="2" t="s">
        <v>61</v>
      </c>
      <c r="Q539" s="2" t="s">
        <v>61</v>
      </c>
      <c r="R539" s="2" t="s">
        <v>60</v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2" t="s">
        <v>52</v>
      </c>
      <c r="AW539" s="2" t="s">
        <v>1561</v>
      </c>
      <c r="AX539" s="2" t="s">
        <v>52</v>
      </c>
      <c r="AY539" s="2" t="s">
        <v>52</v>
      </c>
    </row>
    <row r="540" spans="1:51" ht="30" customHeight="1" x14ac:dyDescent="0.3">
      <c r="A540" s="8" t="s">
        <v>1562</v>
      </c>
      <c r="B540" s="8" t="s">
        <v>1563</v>
      </c>
      <c r="C540" s="8" t="s">
        <v>406</v>
      </c>
      <c r="D540" s="9">
        <v>4.33</v>
      </c>
      <c r="E540" s="12">
        <f>단가대비표!O187</f>
        <v>0</v>
      </c>
      <c r="F540" s="13">
        <f t="shared" si="108"/>
        <v>0</v>
      </c>
      <c r="G540" s="12">
        <f>단가대비표!P187</f>
        <v>0</v>
      </c>
      <c r="H540" s="13">
        <f t="shared" si="109"/>
        <v>0</v>
      </c>
      <c r="I540" s="12">
        <f>단가대비표!V187</f>
        <v>0</v>
      </c>
      <c r="J540" s="13">
        <f t="shared" si="110"/>
        <v>0</v>
      </c>
      <c r="K540" s="12">
        <f t="shared" si="111"/>
        <v>0</v>
      </c>
      <c r="L540" s="13">
        <f t="shared" si="111"/>
        <v>0</v>
      </c>
      <c r="M540" s="8" t="s">
        <v>52</v>
      </c>
      <c r="N540" s="2" t="s">
        <v>398</v>
      </c>
      <c r="O540" s="2" t="s">
        <v>1564</v>
      </c>
      <c r="P540" s="2" t="s">
        <v>61</v>
      </c>
      <c r="Q540" s="2" t="s">
        <v>61</v>
      </c>
      <c r="R540" s="2" t="s">
        <v>60</v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2" t="s">
        <v>52</v>
      </c>
      <c r="AW540" s="2" t="s">
        <v>1565</v>
      </c>
      <c r="AX540" s="2" t="s">
        <v>52</v>
      </c>
      <c r="AY540" s="2" t="s">
        <v>52</v>
      </c>
    </row>
    <row r="541" spans="1:51" ht="30" customHeight="1" x14ac:dyDescent="0.3">
      <c r="A541" s="8" t="s">
        <v>1566</v>
      </c>
      <c r="B541" s="8" t="s">
        <v>1567</v>
      </c>
      <c r="C541" s="8" t="s">
        <v>406</v>
      </c>
      <c r="D541" s="9">
        <v>4.33</v>
      </c>
      <c r="E541" s="12">
        <f>일위대가목록!E194</f>
        <v>111</v>
      </c>
      <c r="F541" s="13">
        <f t="shared" si="108"/>
        <v>480.6</v>
      </c>
      <c r="G541" s="12">
        <f>일위대가목록!F194</f>
        <v>168</v>
      </c>
      <c r="H541" s="13">
        <f t="shared" si="109"/>
        <v>727.4</v>
      </c>
      <c r="I541" s="12">
        <f>일위대가목록!G194</f>
        <v>5</v>
      </c>
      <c r="J541" s="13">
        <f t="shared" si="110"/>
        <v>21.6</v>
      </c>
      <c r="K541" s="12">
        <f t="shared" si="111"/>
        <v>284</v>
      </c>
      <c r="L541" s="13">
        <f t="shared" si="111"/>
        <v>1229.5999999999999</v>
      </c>
      <c r="M541" s="8" t="s">
        <v>52</v>
      </c>
      <c r="N541" s="2" t="s">
        <v>398</v>
      </c>
      <c r="O541" s="2" t="s">
        <v>1568</v>
      </c>
      <c r="P541" s="2" t="s">
        <v>60</v>
      </c>
      <c r="Q541" s="2" t="s">
        <v>61</v>
      </c>
      <c r="R541" s="2" t="s">
        <v>61</v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2" t="s">
        <v>52</v>
      </c>
      <c r="AW541" s="2" t="s">
        <v>1569</v>
      </c>
      <c r="AX541" s="2" t="s">
        <v>52</v>
      </c>
      <c r="AY541" s="2" t="s">
        <v>52</v>
      </c>
    </row>
    <row r="542" spans="1:51" ht="30" customHeight="1" x14ac:dyDescent="0.3">
      <c r="A542" s="8" t="s">
        <v>1570</v>
      </c>
      <c r="B542" s="8" t="s">
        <v>1571</v>
      </c>
      <c r="C542" s="8" t="s">
        <v>993</v>
      </c>
      <c r="D542" s="9">
        <v>4.6574999999999998</v>
      </c>
      <c r="E542" s="12">
        <f>일위대가목록!E195</f>
        <v>110</v>
      </c>
      <c r="F542" s="13">
        <f t="shared" si="108"/>
        <v>512.29999999999995</v>
      </c>
      <c r="G542" s="12">
        <f>일위대가목록!F195</f>
        <v>5545</v>
      </c>
      <c r="H542" s="13">
        <f t="shared" si="109"/>
        <v>25825.8</v>
      </c>
      <c r="I542" s="12">
        <f>일위대가목록!G195</f>
        <v>110</v>
      </c>
      <c r="J542" s="13">
        <f t="shared" si="110"/>
        <v>512.29999999999995</v>
      </c>
      <c r="K542" s="12">
        <f t="shared" si="111"/>
        <v>5765</v>
      </c>
      <c r="L542" s="13">
        <f t="shared" si="111"/>
        <v>26850.400000000001</v>
      </c>
      <c r="M542" s="8" t="s">
        <v>52</v>
      </c>
      <c r="N542" s="2" t="s">
        <v>398</v>
      </c>
      <c r="O542" s="2" t="s">
        <v>1572</v>
      </c>
      <c r="P542" s="2" t="s">
        <v>60</v>
      </c>
      <c r="Q542" s="2" t="s">
        <v>61</v>
      </c>
      <c r="R542" s="2" t="s">
        <v>61</v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2" t="s">
        <v>52</v>
      </c>
      <c r="AW542" s="2" t="s">
        <v>1573</v>
      </c>
      <c r="AX542" s="2" t="s">
        <v>52</v>
      </c>
      <c r="AY542" s="2" t="s">
        <v>52</v>
      </c>
    </row>
    <row r="543" spans="1:51" ht="30" customHeight="1" x14ac:dyDescent="0.3">
      <c r="A543" s="8" t="s">
        <v>170</v>
      </c>
      <c r="B543" s="8" t="s">
        <v>1336</v>
      </c>
      <c r="C543" s="8" t="s">
        <v>993</v>
      </c>
      <c r="D543" s="9">
        <v>-0.20949999999999999</v>
      </c>
      <c r="E543" s="12">
        <f>단가대비표!O20</f>
        <v>1050</v>
      </c>
      <c r="F543" s="13">
        <f t="shared" si="108"/>
        <v>-219.9</v>
      </c>
      <c r="G543" s="12">
        <f>단가대비표!P20</f>
        <v>0</v>
      </c>
      <c r="H543" s="13">
        <f t="shared" si="109"/>
        <v>0</v>
      </c>
      <c r="I543" s="12">
        <f>단가대비표!V20</f>
        <v>0</v>
      </c>
      <c r="J543" s="13">
        <f t="shared" si="110"/>
        <v>0</v>
      </c>
      <c r="K543" s="12">
        <f t="shared" si="111"/>
        <v>1050</v>
      </c>
      <c r="L543" s="13">
        <f t="shared" si="111"/>
        <v>-219.9</v>
      </c>
      <c r="M543" s="8" t="s">
        <v>172</v>
      </c>
      <c r="N543" s="2" t="s">
        <v>398</v>
      </c>
      <c r="O543" s="2" t="s">
        <v>1337</v>
      </c>
      <c r="P543" s="2" t="s">
        <v>61</v>
      </c>
      <c r="Q543" s="2" t="s">
        <v>61</v>
      </c>
      <c r="R543" s="2" t="s">
        <v>60</v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2" t="s">
        <v>52</v>
      </c>
      <c r="AW543" s="2" t="s">
        <v>1574</v>
      </c>
      <c r="AX543" s="2" t="s">
        <v>52</v>
      </c>
      <c r="AY543" s="2" t="s">
        <v>52</v>
      </c>
    </row>
    <row r="544" spans="1:51" ht="30" customHeight="1" x14ac:dyDescent="0.3">
      <c r="A544" s="8" t="s">
        <v>739</v>
      </c>
      <c r="B544" s="8" t="s">
        <v>52</v>
      </c>
      <c r="C544" s="8" t="s">
        <v>52</v>
      </c>
      <c r="D544" s="9"/>
      <c r="E544" s="12"/>
      <c r="F544" s="13">
        <f>TRUNC(SUMIF(N538:N543, N537, F538:F543),0)</f>
        <v>18311</v>
      </c>
      <c r="G544" s="12"/>
      <c r="H544" s="13">
        <f>TRUNC(SUMIF(N538:N543, N537, H538:H543),0)</f>
        <v>26553</v>
      </c>
      <c r="I544" s="12"/>
      <c r="J544" s="13">
        <f>TRUNC(SUMIF(N538:N543, N537, J538:J543),0)</f>
        <v>533</v>
      </c>
      <c r="K544" s="12"/>
      <c r="L544" s="13">
        <f>F544+H544+J544</f>
        <v>45397</v>
      </c>
      <c r="M544" s="8" t="s">
        <v>52</v>
      </c>
      <c r="N544" s="2" t="s">
        <v>79</v>
      </c>
      <c r="O544" s="2" t="s">
        <v>79</v>
      </c>
      <c r="P544" s="2" t="s">
        <v>52</v>
      </c>
      <c r="Q544" s="2" t="s">
        <v>52</v>
      </c>
      <c r="R544" s="2" t="s">
        <v>52</v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2" t="s">
        <v>52</v>
      </c>
      <c r="AW544" s="2" t="s">
        <v>52</v>
      </c>
      <c r="AX544" s="2" t="s">
        <v>52</v>
      </c>
      <c r="AY544" s="2" t="s">
        <v>52</v>
      </c>
    </row>
    <row r="545" spans="1:51" ht="30" customHeight="1" x14ac:dyDescent="0.3">
      <c r="A545" s="9"/>
      <c r="B545" s="9"/>
      <c r="C545" s="9"/>
      <c r="D545" s="9"/>
      <c r="E545" s="12"/>
      <c r="F545" s="13"/>
      <c r="G545" s="12"/>
      <c r="H545" s="13"/>
      <c r="I545" s="12"/>
      <c r="J545" s="13"/>
      <c r="K545" s="12"/>
      <c r="L545" s="13"/>
      <c r="M545" s="9"/>
    </row>
    <row r="546" spans="1:51" ht="30" customHeight="1" x14ac:dyDescent="0.3">
      <c r="A546" s="425" t="s">
        <v>1575</v>
      </c>
      <c r="B546" s="425"/>
      <c r="C546" s="425"/>
      <c r="D546" s="425"/>
      <c r="E546" s="426"/>
      <c r="F546" s="427"/>
      <c r="G546" s="426"/>
      <c r="H546" s="427"/>
      <c r="I546" s="426"/>
      <c r="J546" s="427"/>
      <c r="K546" s="426"/>
      <c r="L546" s="427"/>
      <c r="M546" s="425"/>
      <c r="N546" s="1" t="s">
        <v>402</v>
      </c>
    </row>
    <row r="547" spans="1:51" ht="30" customHeight="1" x14ac:dyDescent="0.3">
      <c r="A547" s="8" t="s">
        <v>1577</v>
      </c>
      <c r="B547" s="8" t="s">
        <v>1578</v>
      </c>
      <c r="C547" s="8" t="s">
        <v>58</v>
      </c>
      <c r="D547" s="9">
        <v>1.05</v>
      </c>
      <c r="E547" s="12">
        <f>단가대비표!O223</f>
        <v>1457</v>
      </c>
      <c r="F547" s="13">
        <f t="shared" ref="F547:F554" si="112">TRUNC(E547*D547,1)</f>
        <v>1529.8</v>
      </c>
      <c r="G547" s="12">
        <f>단가대비표!P223</f>
        <v>0</v>
      </c>
      <c r="H547" s="13">
        <f t="shared" ref="H547:H554" si="113">TRUNC(G547*D547,1)</f>
        <v>0</v>
      </c>
      <c r="I547" s="12">
        <f>단가대비표!V223</f>
        <v>0</v>
      </c>
      <c r="J547" s="13">
        <f t="shared" ref="J547:J554" si="114">TRUNC(I547*D547,1)</f>
        <v>0</v>
      </c>
      <c r="K547" s="12">
        <f t="shared" ref="K547:L554" si="115">TRUNC(E547+G547+I547,1)</f>
        <v>1457</v>
      </c>
      <c r="L547" s="13">
        <f t="shared" si="115"/>
        <v>1529.8</v>
      </c>
      <c r="M547" s="8" t="s">
        <v>52</v>
      </c>
      <c r="N547" s="2" t="s">
        <v>402</v>
      </c>
      <c r="O547" s="2" t="s">
        <v>1579</v>
      </c>
      <c r="P547" s="2" t="s">
        <v>61</v>
      </c>
      <c r="Q547" s="2" t="s">
        <v>61</v>
      </c>
      <c r="R547" s="2" t="s">
        <v>60</v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2" t="s">
        <v>52</v>
      </c>
      <c r="AW547" s="2" t="s">
        <v>1580</v>
      </c>
      <c r="AX547" s="2" t="s">
        <v>52</v>
      </c>
      <c r="AY547" s="2" t="s">
        <v>52</v>
      </c>
    </row>
    <row r="548" spans="1:51" ht="30" customHeight="1" x14ac:dyDescent="0.3">
      <c r="A548" s="8" t="s">
        <v>1577</v>
      </c>
      <c r="B548" s="8" t="s">
        <v>1581</v>
      </c>
      <c r="C548" s="8" t="s">
        <v>58</v>
      </c>
      <c r="D548" s="9">
        <v>4.0918000000000001</v>
      </c>
      <c r="E548" s="12">
        <f>단가대비표!O222</f>
        <v>702</v>
      </c>
      <c r="F548" s="13">
        <f t="shared" si="112"/>
        <v>2872.4</v>
      </c>
      <c r="G548" s="12">
        <f>단가대비표!P222</f>
        <v>0</v>
      </c>
      <c r="H548" s="13">
        <f t="shared" si="113"/>
        <v>0</v>
      </c>
      <c r="I548" s="12">
        <f>단가대비표!V222</f>
        <v>0</v>
      </c>
      <c r="J548" s="13">
        <f t="shared" si="114"/>
        <v>0</v>
      </c>
      <c r="K548" s="12">
        <f t="shared" si="115"/>
        <v>702</v>
      </c>
      <c r="L548" s="13">
        <f t="shared" si="115"/>
        <v>2872.4</v>
      </c>
      <c r="M548" s="8" t="s">
        <v>52</v>
      </c>
      <c r="N548" s="2" t="s">
        <v>402</v>
      </c>
      <c r="O548" s="2" t="s">
        <v>1582</v>
      </c>
      <c r="P548" s="2" t="s">
        <v>61</v>
      </c>
      <c r="Q548" s="2" t="s">
        <v>61</v>
      </c>
      <c r="R548" s="2" t="s">
        <v>60</v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2" t="s">
        <v>52</v>
      </c>
      <c r="AW548" s="2" t="s">
        <v>1583</v>
      </c>
      <c r="AX548" s="2" t="s">
        <v>52</v>
      </c>
      <c r="AY548" s="2" t="s">
        <v>52</v>
      </c>
    </row>
    <row r="549" spans="1:51" ht="30" customHeight="1" x14ac:dyDescent="0.3">
      <c r="A549" s="8" t="s">
        <v>1562</v>
      </c>
      <c r="B549" s="8" t="s">
        <v>1563</v>
      </c>
      <c r="C549" s="8" t="s">
        <v>406</v>
      </c>
      <c r="D549" s="9">
        <v>4.33</v>
      </c>
      <c r="E549" s="12">
        <f>단가대비표!O187</f>
        <v>0</v>
      </c>
      <c r="F549" s="13">
        <f t="shared" si="112"/>
        <v>0</v>
      </c>
      <c r="G549" s="12">
        <f>단가대비표!P187</f>
        <v>0</v>
      </c>
      <c r="H549" s="13">
        <f t="shared" si="113"/>
        <v>0</v>
      </c>
      <c r="I549" s="12">
        <f>단가대비표!V187</f>
        <v>0</v>
      </c>
      <c r="J549" s="13">
        <f t="shared" si="114"/>
        <v>0</v>
      </c>
      <c r="K549" s="12">
        <f t="shared" si="115"/>
        <v>0</v>
      </c>
      <c r="L549" s="13">
        <f t="shared" si="115"/>
        <v>0</v>
      </c>
      <c r="M549" s="8" t="s">
        <v>52</v>
      </c>
      <c r="N549" s="2" t="s">
        <v>402</v>
      </c>
      <c r="O549" s="2" t="s">
        <v>1564</v>
      </c>
      <c r="P549" s="2" t="s">
        <v>61</v>
      </c>
      <c r="Q549" s="2" t="s">
        <v>61</v>
      </c>
      <c r="R549" s="2" t="s">
        <v>60</v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2" t="s">
        <v>52</v>
      </c>
      <c r="AW549" s="2" t="s">
        <v>1584</v>
      </c>
      <c r="AX549" s="2" t="s">
        <v>52</v>
      </c>
      <c r="AY549" s="2" t="s">
        <v>52</v>
      </c>
    </row>
    <row r="550" spans="1:51" ht="30" customHeight="1" x14ac:dyDescent="0.3">
      <c r="A550" s="8" t="s">
        <v>1585</v>
      </c>
      <c r="B550" s="8" t="s">
        <v>1586</v>
      </c>
      <c r="C550" s="8" t="s">
        <v>406</v>
      </c>
      <c r="D550" s="9">
        <v>4.33</v>
      </c>
      <c r="E550" s="12">
        <f>일위대가목록!E197</f>
        <v>41</v>
      </c>
      <c r="F550" s="13">
        <f t="shared" si="112"/>
        <v>177.5</v>
      </c>
      <c r="G550" s="12">
        <f>일위대가목록!F197</f>
        <v>251</v>
      </c>
      <c r="H550" s="13">
        <f t="shared" si="113"/>
        <v>1086.8</v>
      </c>
      <c r="I550" s="12">
        <f>일위대가목록!G197</f>
        <v>6</v>
      </c>
      <c r="J550" s="13">
        <f t="shared" si="114"/>
        <v>25.9</v>
      </c>
      <c r="K550" s="12">
        <f t="shared" si="115"/>
        <v>298</v>
      </c>
      <c r="L550" s="13">
        <f t="shared" si="115"/>
        <v>1290.2</v>
      </c>
      <c r="M550" s="8" t="s">
        <v>52</v>
      </c>
      <c r="N550" s="2" t="s">
        <v>402</v>
      </c>
      <c r="O550" s="2" t="s">
        <v>1587</v>
      </c>
      <c r="P550" s="2" t="s">
        <v>60</v>
      </c>
      <c r="Q550" s="2" t="s">
        <v>61</v>
      </c>
      <c r="R550" s="2" t="s">
        <v>61</v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2" t="s">
        <v>52</v>
      </c>
      <c r="AW550" s="2" t="s">
        <v>1588</v>
      </c>
      <c r="AX550" s="2" t="s">
        <v>52</v>
      </c>
      <c r="AY550" s="2" t="s">
        <v>52</v>
      </c>
    </row>
    <row r="551" spans="1:51" ht="30" customHeight="1" x14ac:dyDescent="0.3">
      <c r="A551" s="8" t="s">
        <v>1570</v>
      </c>
      <c r="B551" s="8" t="s">
        <v>1589</v>
      </c>
      <c r="C551" s="8" t="s">
        <v>993</v>
      </c>
      <c r="D551" s="9">
        <v>4.8540000000000001</v>
      </c>
      <c r="E551" s="12">
        <f>일위대가목록!E198</f>
        <v>88</v>
      </c>
      <c r="F551" s="13">
        <f t="shared" si="112"/>
        <v>427.1</v>
      </c>
      <c r="G551" s="12">
        <f>일위대가목록!F198</f>
        <v>4437</v>
      </c>
      <c r="H551" s="13">
        <f t="shared" si="113"/>
        <v>21537.1</v>
      </c>
      <c r="I551" s="12">
        <f>일위대가목록!G198</f>
        <v>88</v>
      </c>
      <c r="J551" s="13">
        <f t="shared" si="114"/>
        <v>427.1</v>
      </c>
      <c r="K551" s="12">
        <f t="shared" si="115"/>
        <v>4613</v>
      </c>
      <c r="L551" s="13">
        <f t="shared" si="115"/>
        <v>22391.3</v>
      </c>
      <c r="M551" s="8" t="s">
        <v>52</v>
      </c>
      <c r="N551" s="2" t="s">
        <v>402</v>
      </c>
      <c r="O551" s="2" t="s">
        <v>1590</v>
      </c>
      <c r="P551" s="2" t="s">
        <v>60</v>
      </c>
      <c r="Q551" s="2" t="s">
        <v>61</v>
      </c>
      <c r="R551" s="2" t="s">
        <v>61</v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2" t="s">
        <v>52</v>
      </c>
      <c r="AW551" s="2" t="s">
        <v>1591</v>
      </c>
      <c r="AX551" s="2" t="s">
        <v>52</v>
      </c>
      <c r="AY551" s="2" t="s">
        <v>52</v>
      </c>
    </row>
    <row r="552" spans="1:51" ht="30" customHeight="1" x14ac:dyDescent="0.3">
      <c r="A552" s="8" t="s">
        <v>594</v>
      </c>
      <c r="B552" s="8" t="s">
        <v>1538</v>
      </c>
      <c r="C552" s="8" t="s">
        <v>69</v>
      </c>
      <c r="D552" s="9">
        <v>0.47</v>
      </c>
      <c r="E552" s="12">
        <f>일위대가목록!E190</f>
        <v>508</v>
      </c>
      <c r="F552" s="13">
        <f t="shared" si="112"/>
        <v>238.7</v>
      </c>
      <c r="G552" s="12">
        <f>일위대가목록!F190</f>
        <v>3422</v>
      </c>
      <c r="H552" s="13">
        <f t="shared" si="113"/>
        <v>1608.3</v>
      </c>
      <c r="I552" s="12">
        <f>일위대가목록!G190</f>
        <v>0</v>
      </c>
      <c r="J552" s="13">
        <f t="shared" si="114"/>
        <v>0</v>
      </c>
      <c r="K552" s="12">
        <f t="shared" si="115"/>
        <v>3930</v>
      </c>
      <c r="L552" s="13">
        <f t="shared" si="115"/>
        <v>1847</v>
      </c>
      <c r="M552" s="8" t="s">
        <v>52</v>
      </c>
      <c r="N552" s="2" t="s">
        <v>402</v>
      </c>
      <c r="O552" s="2" t="s">
        <v>1539</v>
      </c>
      <c r="P552" s="2" t="s">
        <v>60</v>
      </c>
      <c r="Q552" s="2" t="s">
        <v>61</v>
      </c>
      <c r="R552" s="2" t="s">
        <v>61</v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2" t="s">
        <v>52</v>
      </c>
      <c r="AW552" s="2" t="s">
        <v>1592</v>
      </c>
      <c r="AX552" s="2" t="s">
        <v>52</v>
      </c>
      <c r="AY552" s="2" t="s">
        <v>52</v>
      </c>
    </row>
    <row r="553" spans="1:51" ht="30" customHeight="1" x14ac:dyDescent="0.3">
      <c r="A553" s="8" t="s">
        <v>598</v>
      </c>
      <c r="B553" s="8" t="s">
        <v>599</v>
      </c>
      <c r="C553" s="8" t="s">
        <v>69</v>
      </c>
      <c r="D553" s="9">
        <v>0.47</v>
      </c>
      <c r="E553" s="12">
        <f>일위대가목록!E113</f>
        <v>900</v>
      </c>
      <c r="F553" s="13">
        <f t="shared" si="112"/>
        <v>423</v>
      </c>
      <c r="G553" s="12">
        <f>일위대가목록!F113</f>
        <v>9127</v>
      </c>
      <c r="H553" s="13">
        <f t="shared" si="113"/>
        <v>4289.6000000000004</v>
      </c>
      <c r="I553" s="12">
        <f>일위대가목록!G113</f>
        <v>0</v>
      </c>
      <c r="J553" s="13">
        <f t="shared" si="114"/>
        <v>0</v>
      </c>
      <c r="K553" s="12">
        <f t="shared" si="115"/>
        <v>10027</v>
      </c>
      <c r="L553" s="13">
        <f t="shared" si="115"/>
        <v>4712.6000000000004</v>
      </c>
      <c r="M553" s="8" t="s">
        <v>52</v>
      </c>
      <c r="N553" s="2" t="s">
        <v>402</v>
      </c>
      <c r="O553" s="2" t="s">
        <v>600</v>
      </c>
      <c r="P553" s="2" t="s">
        <v>60</v>
      </c>
      <c r="Q553" s="2" t="s">
        <v>61</v>
      </c>
      <c r="R553" s="2" t="s">
        <v>61</v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2" t="s">
        <v>52</v>
      </c>
      <c r="AW553" s="2" t="s">
        <v>1593</v>
      </c>
      <c r="AX553" s="2" t="s">
        <v>52</v>
      </c>
      <c r="AY553" s="2" t="s">
        <v>52</v>
      </c>
    </row>
    <row r="554" spans="1:51" ht="30" customHeight="1" x14ac:dyDescent="0.3">
      <c r="A554" s="8" t="s">
        <v>170</v>
      </c>
      <c r="B554" s="8" t="s">
        <v>171</v>
      </c>
      <c r="C554" s="8" t="s">
        <v>993</v>
      </c>
      <c r="D554" s="9">
        <v>-0.21840000000000001</v>
      </c>
      <c r="E554" s="12">
        <f>단가대비표!O19</f>
        <v>140</v>
      </c>
      <c r="F554" s="13">
        <f t="shared" si="112"/>
        <v>-30.5</v>
      </c>
      <c r="G554" s="12">
        <f>단가대비표!P19</f>
        <v>0</v>
      </c>
      <c r="H554" s="13">
        <f t="shared" si="113"/>
        <v>0</v>
      </c>
      <c r="I554" s="12">
        <f>단가대비표!V19</f>
        <v>0</v>
      </c>
      <c r="J554" s="13">
        <f t="shared" si="114"/>
        <v>0</v>
      </c>
      <c r="K554" s="12">
        <f t="shared" si="115"/>
        <v>140</v>
      </c>
      <c r="L554" s="13">
        <f t="shared" si="115"/>
        <v>-30.5</v>
      </c>
      <c r="M554" s="8" t="s">
        <v>172</v>
      </c>
      <c r="N554" s="2" t="s">
        <v>402</v>
      </c>
      <c r="O554" s="2" t="s">
        <v>1334</v>
      </c>
      <c r="P554" s="2" t="s">
        <v>61</v>
      </c>
      <c r="Q554" s="2" t="s">
        <v>61</v>
      </c>
      <c r="R554" s="2" t="s">
        <v>60</v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2" t="s">
        <v>52</v>
      </c>
      <c r="AW554" s="2" t="s">
        <v>1594</v>
      </c>
      <c r="AX554" s="2" t="s">
        <v>52</v>
      </c>
      <c r="AY554" s="2" t="s">
        <v>52</v>
      </c>
    </row>
    <row r="555" spans="1:51" ht="30" customHeight="1" x14ac:dyDescent="0.3">
      <c r="A555" s="8" t="s">
        <v>739</v>
      </c>
      <c r="B555" s="8" t="s">
        <v>52</v>
      </c>
      <c r="C555" s="8" t="s">
        <v>52</v>
      </c>
      <c r="D555" s="9"/>
      <c r="E555" s="12"/>
      <c r="F555" s="13">
        <f>TRUNC(SUMIF(N547:N554, N546, F547:F554),0)</f>
        <v>5638</v>
      </c>
      <c r="G555" s="12"/>
      <c r="H555" s="13">
        <f>TRUNC(SUMIF(N547:N554, N546, H547:H554),0)</f>
        <v>28521</v>
      </c>
      <c r="I555" s="12"/>
      <c r="J555" s="13">
        <f>TRUNC(SUMIF(N547:N554, N546, J547:J554),0)</f>
        <v>453</v>
      </c>
      <c r="K555" s="12"/>
      <c r="L555" s="13">
        <f>F555+H555+J555</f>
        <v>34612</v>
      </c>
      <c r="M555" s="8" t="s">
        <v>52</v>
      </c>
      <c r="N555" s="2" t="s">
        <v>79</v>
      </c>
      <c r="O555" s="2" t="s">
        <v>79</v>
      </c>
      <c r="P555" s="2" t="s">
        <v>52</v>
      </c>
      <c r="Q555" s="2" t="s">
        <v>52</v>
      </c>
      <c r="R555" s="2" t="s">
        <v>52</v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2" t="s">
        <v>52</v>
      </c>
      <c r="AW555" s="2" t="s">
        <v>52</v>
      </c>
      <c r="AX555" s="2" t="s">
        <v>52</v>
      </c>
      <c r="AY555" s="2" t="s">
        <v>52</v>
      </c>
    </row>
    <row r="556" spans="1:51" ht="30" customHeight="1" x14ac:dyDescent="0.3">
      <c r="A556" s="9"/>
      <c r="B556" s="9"/>
      <c r="C556" s="9"/>
      <c r="D556" s="9"/>
      <c r="E556" s="12"/>
      <c r="F556" s="13"/>
      <c r="G556" s="12"/>
      <c r="H556" s="13"/>
      <c r="I556" s="12"/>
      <c r="J556" s="13"/>
      <c r="K556" s="12"/>
      <c r="L556" s="13"/>
      <c r="M556" s="9"/>
    </row>
    <row r="557" spans="1:51" ht="30" customHeight="1" x14ac:dyDescent="0.3">
      <c r="A557" s="425" t="s">
        <v>1595</v>
      </c>
      <c r="B557" s="425"/>
      <c r="C557" s="425"/>
      <c r="D557" s="425"/>
      <c r="E557" s="426"/>
      <c r="F557" s="427"/>
      <c r="G557" s="426"/>
      <c r="H557" s="427"/>
      <c r="I557" s="426"/>
      <c r="J557" s="427"/>
      <c r="K557" s="426"/>
      <c r="L557" s="427"/>
      <c r="M557" s="425"/>
      <c r="N557" s="1" t="s">
        <v>407</v>
      </c>
    </row>
    <row r="558" spans="1:51" ht="30" customHeight="1" x14ac:dyDescent="0.3">
      <c r="A558" s="8" t="s">
        <v>1597</v>
      </c>
      <c r="B558" s="8" t="s">
        <v>1598</v>
      </c>
      <c r="C558" s="8" t="s">
        <v>58</v>
      </c>
      <c r="D558" s="9">
        <v>3</v>
      </c>
      <c r="E558" s="12">
        <f>일위대가목록!E199</f>
        <v>18663</v>
      </c>
      <c r="F558" s="13">
        <f>TRUNC(E558*D558,1)</f>
        <v>55989</v>
      </c>
      <c r="G558" s="12">
        <f>일위대가목록!F199</f>
        <v>32193</v>
      </c>
      <c r="H558" s="13">
        <f>TRUNC(G558*D558,1)</f>
        <v>96579</v>
      </c>
      <c r="I558" s="12">
        <f>일위대가목록!G199</f>
        <v>1032</v>
      </c>
      <c r="J558" s="13">
        <f>TRUNC(I558*D558,1)</f>
        <v>3096</v>
      </c>
      <c r="K558" s="12">
        <f>TRUNC(E558+G558+I558,1)</f>
        <v>51888</v>
      </c>
      <c r="L558" s="13">
        <f>TRUNC(F558+H558+J558,1)</f>
        <v>155664</v>
      </c>
      <c r="M558" s="8" t="s">
        <v>52</v>
      </c>
      <c r="N558" s="2" t="s">
        <v>407</v>
      </c>
      <c r="O558" s="2" t="s">
        <v>1599</v>
      </c>
      <c r="P558" s="2" t="s">
        <v>60</v>
      </c>
      <c r="Q558" s="2" t="s">
        <v>61</v>
      </c>
      <c r="R558" s="2" t="s">
        <v>61</v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2" t="s">
        <v>52</v>
      </c>
      <c r="AW558" s="2" t="s">
        <v>1600</v>
      </c>
      <c r="AX558" s="2" t="s">
        <v>52</v>
      </c>
      <c r="AY558" s="2" t="s">
        <v>52</v>
      </c>
    </row>
    <row r="559" spans="1:51" ht="30" customHeight="1" x14ac:dyDescent="0.3">
      <c r="A559" s="8" t="s">
        <v>739</v>
      </c>
      <c r="B559" s="8" t="s">
        <v>52</v>
      </c>
      <c r="C559" s="8" t="s">
        <v>52</v>
      </c>
      <c r="D559" s="9"/>
      <c r="E559" s="12"/>
      <c r="F559" s="13">
        <f>TRUNC(SUMIF(N558:N558, N557, F558:F558),0)</f>
        <v>55989</v>
      </c>
      <c r="G559" s="12"/>
      <c r="H559" s="13">
        <f>TRUNC(SUMIF(N558:N558, N557, H558:H558),0)</f>
        <v>96579</v>
      </c>
      <c r="I559" s="12"/>
      <c r="J559" s="13">
        <f>TRUNC(SUMIF(N558:N558, N557, J558:J558),0)</f>
        <v>3096</v>
      </c>
      <c r="K559" s="12"/>
      <c r="L559" s="13">
        <f>F559+H559+J559</f>
        <v>155664</v>
      </c>
      <c r="M559" s="8" t="s">
        <v>52</v>
      </c>
      <c r="N559" s="2" t="s">
        <v>79</v>
      </c>
      <c r="O559" s="2" t="s">
        <v>79</v>
      </c>
      <c r="P559" s="2" t="s">
        <v>52</v>
      </c>
      <c r="Q559" s="2" t="s">
        <v>52</v>
      </c>
      <c r="R559" s="2" t="s">
        <v>52</v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2" t="s">
        <v>52</v>
      </c>
      <c r="AW559" s="2" t="s">
        <v>52</v>
      </c>
      <c r="AX559" s="2" t="s">
        <v>52</v>
      </c>
      <c r="AY559" s="2" t="s">
        <v>52</v>
      </c>
    </row>
    <row r="560" spans="1:51" ht="30" customHeight="1" x14ac:dyDescent="0.3">
      <c r="A560" s="9"/>
      <c r="B560" s="9"/>
      <c r="C560" s="9"/>
      <c r="D560" s="9"/>
      <c r="E560" s="12"/>
      <c r="F560" s="13"/>
      <c r="G560" s="12"/>
      <c r="H560" s="13"/>
      <c r="I560" s="12"/>
      <c r="J560" s="13"/>
      <c r="K560" s="12"/>
      <c r="L560" s="13"/>
      <c r="M560" s="9"/>
    </row>
    <row r="561" spans="1:51" ht="30" customHeight="1" x14ac:dyDescent="0.3">
      <c r="A561" s="425" t="s">
        <v>1601</v>
      </c>
      <c r="B561" s="425"/>
      <c r="C561" s="425"/>
      <c r="D561" s="425"/>
      <c r="E561" s="426"/>
      <c r="F561" s="427"/>
      <c r="G561" s="426"/>
      <c r="H561" s="427"/>
      <c r="I561" s="426"/>
      <c r="J561" s="427"/>
      <c r="K561" s="426"/>
      <c r="L561" s="427"/>
      <c r="M561" s="425"/>
      <c r="N561" s="1" t="s">
        <v>411</v>
      </c>
    </row>
    <row r="562" spans="1:51" ht="30" customHeight="1" x14ac:dyDescent="0.3">
      <c r="A562" s="8" t="s">
        <v>1603</v>
      </c>
      <c r="B562" s="8" t="s">
        <v>1604</v>
      </c>
      <c r="C562" s="8" t="s">
        <v>69</v>
      </c>
      <c r="D562" s="9">
        <v>0.36</v>
      </c>
      <c r="E562" s="12">
        <f>단가대비표!O57</f>
        <v>0</v>
      </c>
      <c r="F562" s="13">
        <f t="shared" ref="F562:F568" si="116">TRUNC(E562*D562,1)</f>
        <v>0</v>
      </c>
      <c r="G562" s="12">
        <f>단가대비표!P57</f>
        <v>0</v>
      </c>
      <c r="H562" s="13">
        <f t="shared" ref="H562:H568" si="117">TRUNC(G562*D562,1)</f>
        <v>0</v>
      </c>
      <c r="I562" s="12">
        <f>단가대비표!V57</f>
        <v>0</v>
      </c>
      <c r="J562" s="13">
        <f t="shared" ref="J562:J568" si="118">TRUNC(I562*D562,1)</f>
        <v>0</v>
      </c>
      <c r="K562" s="12">
        <f t="shared" ref="K562:L568" si="119">TRUNC(E562+G562+I562,1)</f>
        <v>0</v>
      </c>
      <c r="L562" s="13">
        <f t="shared" si="119"/>
        <v>0</v>
      </c>
      <c r="M562" s="8" t="s">
        <v>52</v>
      </c>
      <c r="N562" s="2" t="s">
        <v>411</v>
      </c>
      <c r="O562" s="2" t="s">
        <v>1605</v>
      </c>
      <c r="P562" s="2" t="s">
        <v>61</v>
      </c>
      <c r="Q562" s="2" t="s">
        <v>61</v>
      </c>
      <c r="R562" s="2" t="s">
        <v>60</v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2" t="s">
        <v>52</v>
      </c>
      <c r="AW562" s="2" t="s">
        <v>1606</v>
      </c>
      <c r="AX562" s="2" t="s">
        <v>52</v>
      </c>
      <c r="AY562" s="2" t="s">
        <v>52</v>
      </c>
    </row>
    <row r="563" spans="1:51" ht="30" customHeight="1" x14ac:dyDescent="0.3">
      <c r="A563" s="8" t="s">
        <v>1521</v>
      </c>
      <c r="B563" s="8" t="s">
        <v>1522</v>
      </c>
      <c r="C563" s="8" t="s">
        <v>993</v>
      </c>
      <c r="D563" s="9">
        <v>7.7111999999999998</v>
      </c>
      <c r="E563" s="12">
        <f>단가대비표!O39</f>
        <v>661</v>
      </c>
      <c r="F563" s="13">
        <f t="shared" si="116"/>
        <v>5097.1000000000004</v>
      </c>
      <c r="G563" s="12">
        <f>단가대비표!P39</f>
        <v>0</v>
      </c>
      <c r="H563" s="13">
        <f t="shared" si="117"/>
        <v>0</v>
      </c>
      <c r="I563" s="12">
        <f>단가대비표!V39</f>
        <v>0</v>
      </c>
      <c r="J563" s="13">
        <f t="shared" si="118"/>
        <v>0</v>
      </c>
      <c r="K563" s="12">
        <f t="shared" si="119"/>
        <v>661</v>
      </c>
      <c r="L563" s="13">
        <f t="shared" si="119"/>
        <v>5097.1000000000004</v>
      </c>
      <c r="M563" s="8" t="s">
        <v>52</v>
      </c>
      <c r="N563" s="2" t="s">
        <v>411</v>
      </c>
      <c r="O563" s="2" t="s">
        <v>1523</v>
      </c>
      <c r="P563" s="2" t="s">
        <v>61</v>
      </c>
      <c r="Q563" s="2" t="s">
        <v>61</v>
      </c>
      <c r="R563" s="2" t="s">
        <v>60</v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2" t="s">
        <v>52</v>
      </c>
      <c r="AW563" s="2" t="s">
        <v>1607</v>
      </c>
      <c r="AX563" s="2" t="s">
        <v>52</v>
      </c>
      <c r="AY563" s="2" t="s">
        <v>52</v>
      </c>
    </row>
    <row r="564" spans="1:51" ht="30" customHeight="1" x14ac:dyDescent="0.3">
      <c r="A564" s="8" t="s">
        <v>1525</v>
      </c>
      <c r="B564" s="8" t="s">
        <v>1526</v>
      </c>
      <c r="C564" s="8" t="s">
        <v>993</v>
      </c>
      <c r="D564" s="9">
        <v>6.2171000000000003</v>
      </c>
      <c r="E564" s="12">
        <f>단가대비표!O41</f>
        <v>690</v>
      </c>
      <c r="F564" s="13">
        <f t="shared" si="116"/>
        <v>4289.7</v>
      </c>
      <c r="G564" s="12">
        <f>단가대비표!P41</f>
        <v>0</v>
      </c>
      <c r="H564" s="13">
        <f t="shared" si="117"/>
        <v>0</v>
      </c>
      <c r="I564" s="12">
        <f>단가대비표!V41</f>
        <v>0</v>
      </c>
      <c r="J564" s="13">
        <f t="shared" si="118"/>
        <v>0</v>
      </c>
      <c r="K564" s="12">
        <f t="shared" si="119"/>
        <v>690</v>
      </c>
      <c r="L564" s="13">
        <f t="shared" si="119"/>
        <v>4289.7</v>
      </c>
      <c r="M564" s="8" t="s">
        <v>52</v>
      </c>
      <c r="N564" s="2" t="s">
        <v>411</v>
      </c>
      <c r="O564" s="2" t="s">
        <v>1527</v>
      </c>
      <c r="P564" s="2" t="s">
        <v>61</v>
      </c>
      <c r="Q564" s="2" t="s">
        <v>61</v>
      </c>
      <c r="R564" s="2" t="s">
        <v>60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2" t="s">
        <v>52</v>
      </c>
      <c r="AW564" s="2" t="s">
        <v>1608</v>
      </c>
      <c r="AX564" s="2" t="s">
        <v>52</v>
      </c>
      <c r="AY564" s="2" t="s">
        <v>52</v>
      </c>
    </row>
    <row r="565" spans="1:51" ht="30" customHeight="1" x14ac:dyDescent="0.3">
      <c r="A565" s="8" t="s">
        <v>1324</v>
      </c>
      <c r="B565" s="8" t="s">
        <v>1532</v>
      </c>
      <c r="C565" s="8" t="s">
        <v>993</v>
      </c>
      <c r="D565" s="9">
        <v>12.996</v>
      </c>
      <c r="E565" s="12">
        <f>일위대가목록!E189</f>
        <v>89</v>
      </c>
      <c r="F565" s="13">
        <f t="shared" si="116"/>
        <v>1156.5999999999999</v>
      </c>
      <c r="G565" s="12">
        <f>일위대가목록!F189</f>
        <v>6171</v>
      </c>
      <c r="H565" s="13">
        <f t="shared" si="117"/>
        <v>80198.3</v>
      </c>
      <c r="I565" s="12">
        <f>일위대가목록!G189</f>
        <v>198</v>
      </c>
      <c r="J565" s="13">
        <f t="shared" si="118"/>
        <v>2573.1999999999998</v>
      </c>
      <c r="K565" s="12">
        <f t="shared" si="119"/>
        <v>6458</v>
      </c>
      <c r="L565" s="13">
        <f t="shared" si="119"/>
        <v>83928.1</v>
      </c>
      <c r="M565" s="8" t="s">
        <v>52</v>
      </c>
      <c r="N565" s="2" t="s">
        <v>411</v>
      </c>
      <c r="O565" s="2" t="s">
        <v>1533</v>
      </c>
      <c r="P565" s="2" t="s">
        <v>60</v>
      </c>
      <c r="Q565" s="2" t="s">
        <v>61</v>
      </c>
      <c r="R565" s="2" t="s">
        <v>61</v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2" t="s">
        <v>52</v>
      </c>
      <c r="AW565" s="2" t="s">
        <v>1609</v>
      </c>
      <c r="AX565" s="2" t="s">
        <v>52</v>
      </c>
      <c r="AY565" s="2" t="s">
        <v>52</v>
      </c>
    </row>
    <row r="566" spans="1:51" ht="30" customHeight="1" x14ac:dyDescent="0.3">
      <c r="A566" s="8" t="s">
        <v>1535</v>
      </c>
      <c r="B566" s="8" t="s">
        <v>52</v>
      </c>
      <c r="C566" s="8" t="s">
        <v>993</v>
      </c>
      <c r="D566" s="9">
        <v>11.441000000000001</v>
      </c>
      <c r="E566" s="12">
        <f>단가대비표!O55</f>
        <v>0</v>
      </c>
      <c r="F566" s="13">
        <f t="shared" si="116"/>
        <v>0</v>
      </c>
      <c r="G566" s="12">
        <f>단가대비표!P55</f>
        <v>0</v>
      </c>
      <c r="H566" s="13">
        <f t="shared" si="117"/>
        <v>0</v>
      </c>
      <c r="I566" s="12">
        <f>단가대비표!V55</f>
        <v>0</v>
      </c>
      <c r="J566" s="13">
        <f t="shared" si="118"/>
        <v>0</v>
      </c>
      <c r="K566" s="12">
        <f t="shared" si="119"/>
        <v>0</v>
      </c>
      <c r="L566" s="13">
        <f t="shared" si="119"/>
        <v>0</v>
      </c>
      <c r="M566" s="8" t="s">
        <v>52</v>
      </c>
      <c r="N566" s="2" t="s">
        <v>411</v>
      </c>
      <c r="O566" s="2" t="s">
        <v>1536</v>
      </c>
      <c r="P566" s="2" t="s">
        <v>61</v>
      </c>
      <c r="Q566" s="2" t="s">
        <v>61</v>
      </c>
      <c r="R566" s="2" t="s">
        <v>60</v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2" t="s">
        <v>52</v>
      </c>
      <c r="AW566" s="2" t="s">
        <v>1610</v>
      </c>
      <c r="AX566" s="2" t="s">
        <v>52</v>
      </c>
      <c r="AY566" s="2" t="s">
        <v>52</v>
      </c>
    </row>
    <row r="567" spans="1:51" ht="30" customHeight="1" x14ac:dyDescent="0.3">
      <c r="A567" s="8" t="s">
        <v>594</v>
      </c>
      <c r="B567" s="8" t="s">
        <v>1538</v>
      </c>
      <c r="C567" s="8" t="s">
        <v>69</v>
      </c>
      <c r="D567" s="9">
        <v>9.6000000000000002E-2</v>
      </c>
      <c r="E567" s="12">
        <f>일위대가목록!E190</f>
        <v>508</v>
      </c>
      <c r="F567" s="13">
        <f t="shared" si="116"/>
        <v>48.7</v>
      </c>
      <c r="G567" s="12">
        <f>일위대가목록!F190</f>
        <v>3422</v>
      </c>
      <c r="H567" s="13">
        <f t="shared" si="117"/>
        <v>328.5</v>
      </c>
      <c r="I567" s="12">
        <f>일위대가목록!G190</f>
        <v>0</v>
      </c>
      <c r="J567" s="13">
        <f t="shared" si="118"/>
        <v>0</v>
      </c>
      <c r="K567" s="12">
        <f t="shared" si="119"/>
        <v>3930</v>
      </c>
      <c r="L567" s="13">
        <f t="shared" si="119"/>
        <v>377.2</v>
      </c>
      <c r="M567" s="8" t="s">
        <v>52</v>
      </c>
      <c r="N567" s="2" t="s">
        <v>411</v>
      </c>
      <c r="O567" s="2" t="s">
        <v>1539</v>
      </c>
      <c r="P567" s="2" t="s">
        <v>60</v>
      </c>
      <c r="Q567" s="2" t="s">
        <v>61</v>
      </c>
      <c r="R567" s="2" t="s">
        <v>61</v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2" t="s">
        <v>52</v>
      </c>
      <c r="AW567" s="2" t="s">
        <v>1611</v>
      </c>
      <c r="AX567" s="2" t="s">
        <v>52</v>
      </c>
      <c r="AY567" s="2" t="s">
        <v>52</v>
      </c>
    </row>
    <row r="568" spans="1:51" ht="30" customHeight="1" x14ac:dyDescent="0.3">
      <c r="A568" s="8" t="s">
        <v>170</v>
      </c>
      <c r="B568" s="8" t="s">
        <v>171</v>
      </c>
      <c r="C568" s="8" t="s">
        <v>993</v>
      </c>
      <c r="D568" s="9">
        <v>-0.83899999999999997</v>
      </c>
      <c r="E568" s="12">
        <f>단가대비표!O19</f>
        <v>140</v>
      </c>
      <c r="F568" s="13">
        <f t="shared" si="116"/>
        <v>-117.4</v>
      </c>
      <c r="G568" s="12">
        <f>단가대비표!P19</f>
        <v>0</v>
      </c>
      <c r="H568" s="13">
        <f t="shared" si="117"/>
        <v>0</v>
      </c>
      <c r="I568" s="12">
        <f>단가대비표!V19</f>
        <v>0</v>
      </c>
      <c r="J568" s="13">
        <f t="shared" si="118"/>
        <v>0</v>
      </c>
      <c r="K568" s="12">
        <f t="shared" si="119"/>
        <v>140</v>
      </c>
      <c r="L568" s="13">
        <f t="shared" si="119"/>
        <v>-117.4</v>
      </c>
      <c r="M568" s="8" t="s">
        <v>172</v>
      </c>
      <c r="N568" s="2" t="s">
        <v>411</v>
      </c>
      <c r="O568" s="2" t="s">
        <v>1334</v>
      </c>
      <c r="P568" s="2" t="s">
        <v>61</v>
      </c>
      <c r="Q568" s="2" t="s">
        <v>61</v>
      </c>
      <c r="R568" s="2" t="s">
        <v>60</v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2" t="s">
        <v>52</v>
      </c>
      <c r="AW568" s="2" t="s">
        <v>1612</v>
      </c>
      <c r="AX568" s="2" t="s">
        <v>52</v>
      </c>
      <c r="AY568" s="2" t="s">
        <v>52</v>
      </c>
    </row>
    <row r="569" spans="1:51" ht="30" customHeight="1" x14ac:dyDescent="0.3">
      <c r="A569" s="8" t="s">
        <v>739</v>
      </c>
      <c r="B569" s="8" t="s">
        <v>52</v>
      </c>
      <c r="C569" s="8" t="s">
        <v>52</v>
      </c>
      <c r="D569" s="9"/>
      <c r="E569" s="12"/>
      <c r="F569" s="13">
        <f>TRUNC(SUMIF(N562:N568, N561, F562:F568),0)</f>
        <v>10474</v>
      </c>
      <c r="G569" s="12"/>
      <c r="H569" s="13">
        <f>TRUNC(SUMIF(N562:N568, N561, H562:H568),0)</f>
        <v>80526</v>
      </c>
      <c r="I569" s="12"/>
      <c r="J569" s="13">
        <f>TRUNC(SUMIF(N562:N568, N561, J562:J568),0)</f>
        <v>2573</v>
      </c>
      <c r="K569" s="12"/>
      <c r="L569" s="13">
        <f>F569+H569+J569</f>
        <v>93573</v>
      </c>
      <c r="M569" s="8" t="s">
        <v>52</v>
      </c>
      <c r="N569" s="2" t="s">
        <v>79</v>
      </c>
      <c r="O569" s="2" t="s">
        <v>79</v>
      </c>
      <c r="P569" s="2" t="s">
        <v>52</v>
      </c>
      <c r="Q569" s="2" t="s">
        <v>52</v>
      </c>
      <c r="R569" s="2" t="s">
        <v>52</v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2" t="s">
        <v>52</v>
      </c>
      <c r="AW569" s="2" t="s">
        <v>52</v>
      </c>
      <c r="AX569" s="2" t="s">
        <v>52</v>
      </c>
      <c r="AY569" s="2" t="s">
        <v>52</v>
      </c>
    </row>
    <row r="570" spans="1:51" ht="30" customHeight="1" x14ac:dyDescent="0.3">
      <c r="A570" s="9"/>
      <c r="B570" s="9"/>
      <c r="C570" s="9"/>
      <c r="D570" s="9"/>
      <c r="E570" s="12"/>
      <c r="F570" s="13"/>
      <c r="G570" s="12"/>
      <c r="H570" s="13"/>
      <c r="I570" s="12"/>
      <c r="J570" s="13"/>
      <c r="K570" s="12"/>
      <c r="L570" s="13"/>
      <c r="M570" s="9"/>
    </row>
    <row r="571" spans="1:51" ht="30" customHeight="1" x14ac:dyDescent="0.3">
      <c r="A571" s="425" t="s">
        <v>1613</v>
      </c>
      <c r="B571" s="425"/>
      <c r="C571" s="425"/>
      <c r="D571" s="425"/>
      <c r="E571" s="426"/>
      <c r="F571" s="427"/>
      <c r="G571" s="426"/>
      <c r="H571" s="427"/>
      <c r="I571" s="426"/>
      <c r="J571" s="427"/>
      <c r="K571" s="426"/>
      <c r="L571" s="427"/>
      <c r="M571" s="425"/>
      <c r="N571" s="1" t="s">
        <v>425</v>
      </c>
    </row>
    <row r="572" spans="1:51" ht="30" customHeight="1" x14ac:dyDescent="0.3">
      <c r="A572" s="8" t="s">
        <v>1172</v>
      </c>
      <c r="B572" s="8" t="s">
        <v>1173</v>
      </c>
      <c r="C572" s="8" t="s">
        <v>133</v>
      </c>
      <c r="D572" s="9">
        <v>0.04</v>
      </c>
      <c r="E572" s="12">
        <f>일위대가목록!E160</f>
        <v>0</v>
      </c>
      <c r="F572" s="13">
        <f>TRUNC(E572*D572,1)</f>
        <v>0</v>
      </c>
      <c r="G572" s="12">
        <f>일위대가목록!F160</f>
        <v>91732</v>
      </c>
      <c r="H572" s="13">
        <f>TRUNC(G572*D572,1)</f>
        <v>3669.2</v>
      </c>
      <c r="I572" s="12">
        <f>일위대가목록!G160</f>
        <v>0</v>
      </c>
      <c r="J572" s="13">
        <f>TRUNC(I572*D572,1)</f>
        <v>0</v>
      </c>
      <c r="K572" s="12">
        <f>TRUNC(E572+G572+I572,1)</f>
        <v>91732</v>
      </c>
      <c r="L572" s="13">
        <f>TRUNC(F572+H572+J572,1)</f>
        <v>3669.2</v>
      </c>
      <c r="M572" s="8" t="s">
        <v>52</v>
      </c>
      <c r="N572" s="2" t="s">
        <v>425</v>
      </c>
      <c r="O572" s="2" t="s">
        <v>1174</v>
      </c>
      <c r="P572" s="2" t="s">
        <v>60</v>
      </c>
      <c r="Q572" s="2" t="s">
        <v>61</v>
      </c>
      <c r="R572" s="2" t="s">
        <v>61</v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2" t="s">
        <v>52</v>
      </c>
      <c r="AW572" s="2" t="s">
        <v>1616</v>
      </c>
      <c r="AX572" s="2" t="s">
        <v>52</v>
      </c>
      <c r="AY572" s="2" t="s">
        <v>52</v>
      </c>
    </row>
    <row r="573" spans="1:51" ht="30" customHeight="1" x14ac:dyDescent="0.3">
      <c r="A573" s="8" t="s">
        <v>1298</v>
      </c>
      <c r="B573" s="8" t="s">
        <v>1299</v>
      </c>
      <c r="C573" s="8" t="s">
        <v>69</v>
      </c>
      <c r="D573" s="9">
        <v>1</v>
      </c>
      <c r="E573" s="12">
        <f>일위대가목록!E168</f>
        <v>0</v>
      </c>
      <c r="F573" s="13">
        <f>TRUNC(E573*D573,1)</f>
        <v>0</v>
      </c>
      <c r="G573" s="12">
        <f>일위대가목록!F168</f>
        <v>9288</v>
      </c>
      <c r="H573" s="13">
        <f>TRUNC(G573*D573,1)</f>
        <v>9288</v>
      </c>
      <c r="I573" s="12">
        <f>일위대가목록!G168</f>
        <v>185</v>
      </c>
      <c r="J573" s="13">
        <f>TRUNC(I573*D573,1)</f>
        <v>185</v>
      </c>
      <c r="K573" s="12">
        <f>TRUNC(E573+G573+I573,1)</f>
        <v>9473</v>
      </c>
      <c r="L573" s="13">
        <f>TRUNC(F573+H573+J573,1)</f>
        <v>9473</v>
      </c>
      <c r="M573" s="8" t="s">
        <v>52</v>
      </c>
      <c r="N573" s="2" t="s">
        <v>425</v>
      </c>
      <c r="O573" s="2" t="s">
        <v>1300</v>
      </c>
      <c r="P573" s="2" t="s">
        <v>60</v>
      </c>
      <c r="Q573" s="2" t="s">
        <v>61</v>
      </c>
      <c r="R573" s="2" t="s">
        <v>61</v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2" t="s">
        <v>52</v>
      </c>
      <c r="AW573" s="2" t="s">
        <v>1617</v>
      </c>
      <c r="AX573" s="2" t="s">
        <v>52</v>
      </c>
      <c r="AY573" s="2" t="s">
        <v>52</v>
      </c>
    </row>
    <row r="574" spans="1:51" ht="30" customHeight="1" x14ac:dyDescent="0.3">
      <c r="A574" s="8" t="s">
        <v>739</v>
      </c>
      <c r="B574" s="8" t="s">
        <v>52</v>
      </c>
      <c r="C574" s="8" t="s">
        <v>52</v>
      </c>
      <c r="D574" s="9"/>
      <c r="E574" s="12"/>
      <c r="F574" s="13">
        <f>TRUNC(SUMIF(N572:N573, N571, F572:F573),0)</f>
        <v>0</v>
      </c>
      <c r="G574" s="12"/>
      <c r="H574" s="13">
        <f>TRUNC(SUMIF(N572:N573, N571, H572:H573),0)</f>
        <v>12957</v>
      </c>
      <c r="I574" s="12"/>
      <c r="J574" s="13">
        <f>TRUNC(SUMIF(N572:N573, N571, J572:J573),0)</f>
        <v>185</v>
      </c>
      <c r="K574" s="12"/>
      <c r="L574" s="13">
        <f>F574+H574+J574</f>
        <v>13142</v>
      </c>
      <c r="M574" s="8" t="s">
        <v>52</v>
      </c>
      <c r="N574" s="2" t="s">
        <v>79</v>
      </c>
      <c r="O574" s="2" t="s">
        <v>79</v>
      </c>
      <c r="P574" s="2" t="s">
        <v>52</v>
      </c>
      <c r="Q574" s="2" t="s">
        <v>52</v>
      </c>
      <c r="R574" s="2" t="s">
        <v>52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2" t="s">
        <v>52</v>
      </c>
      <c r="AW574" s="2" t="s">
        <v>52</v>
      </c>
      <c r="AX574" s="2" t="s">
        <v>52</v>
      </c>
      <c r="AY574" s="2" t="s">
        <v>52</v>
      </c>
    </row>
    <row r="575" spans="1:51" ht="30" customHeight="1" x14ac:dyDescent="0.3">
      <c r="A575" s="9"/>
      <c r="B575" s="9"/>
      <c r="C575" s="9"/>
      <c r="D575" s="9"/>
      <c r="E575" s="12"/>
      <c r="F575" s="13"/>
      <c r="G575" s="12"/>
      <c r="H575" s="13"/>
      <c r="I575" s="12"/>
      <c r="J575" s="13"/>
      <c r="K575" s="12"/>
      <c r="L575" s="13"/>
      <c r="M575" s="9"/>
    </row>
    <row r="576" spans="1:51" ht="30" customHeight="1" x14ac:dyDescent="0.3">
      <c r="A576" s="425" t="s">
        <v>1618</v>
      </c>
      <c r="B576" s="425"/>
      <c r="C576" s="425"/>
      <c r="D576" s="425"/>
      <c r="E576" s="426"/>
      <c r="F576" s="427"/>
      <c r="G576" s="426"/>
      <c r="H576" s="427"/>
      <c r="I576" s="426"/>
      <c r="J576" s="427"/>
      <c r="K576" s="426"/>
      <c r="L576" s="427"/>
      <c r="M576" s="425"/>
      <c r="N576" s="1" t="s">
        <v>429</v>
      </c>
    </row>
    <row r="577" spans="1:51" ht="30" customHeight="1" x14ac:dyDescent="0.3">
      <c r="A577" s="8" t="s">
        <v>1621</v>
      </c>
      <c r="B577" s="8" t="s">
        <v>715</v>
      </c>
      <c r="C577" s="8" t="s">
        <v>716</v>
      </c>
      <c r="D577" s="9">
        <v>2.2000000000000001E-3</v>
      </c>
      <c r="E577" s="12">
        <f>단가대비표!O247</f>
        <v>0</v>
      </c>
      <c r="F577" s="13">
        <f>TRUNC(E577*D577,1)</f>
        <v>0</v>
      </c>
      <c r="G577" s="12">
        <f>단가대비표!P247</f>
        <v>217740</v>
      </c>
      <c r="H577" s="13">
        <f>TRUNC(G577*D577,1)</f>
        <v>479</v>
      </c>
      <c r="I577" s="12">
        <f>단가대비표!V247</f>
        <v>0</v>
      </c>
      <c r="J577" s="13">
        <f>TRUNC(I577*D577,1)</f>
        <v>0</v>
      </c>
      <c r="K577" s="12">
        <f>TRUNC(E577+G577+I577,1)</f>
        <v>217740</v>
      </c>
      <c r="L577" s="13">
        <f>TRUNC(F577+H577+J577,1)</f>
        <v>479</v>
      </c>
      <c r="M577" s="8" t="s">
        <v>52</v>
      </c>
      <c r="N577" s="2" t="s">
        <v>429</v>
      </c>
      <c r="O577" s="2" t="s">
        <v>1622</v>
      </c>
      <c r="P577" s="2" t="s">
        <v>61</v>
      </c>
      <c r="Q577" s="2" t="s">
        <v>61</v>
      </c>
      <c r="R577" s="2" t="s">
        <v>60</v>
      </c>
      <c r="S577" s="3"/>
      <c r="T577" s="3"/>
      <c r="U577" s="3"/>
      <c r="V577" s="3">
        <v>1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2" t="s">
        <v>52</v>
      </c>
      <c r="AW577" s="2" t="s">
        <v>1623</v>
      </c>
      <c r="AX577" s="2" t="s">
        <v>52</v>
      </c>
      <c r="AY577" s="2" t="s">
        <v>52</v>
      </c>
    </row>
    <row r="578" spans="1:51" ht="30" customHeight="1" x14ac:dyDescent="0.3">
      <c r="A578" s="8" t="s">
        <v>722</v>
      </c>
      <c r="B578" s="8" t="s">
        <v>1624</v>
      </c>
      <c r="C578" s="8" t="s">
        <v>724</v>
      </c>
      <c r="D578" s="9">
        <v>1</v>
      </c>
      <c r="E578" s="12">
        <v>0</v>
      </c>
      <c r="F578" s="13">
        <f>TRUNC(E578*D578,1)</f>
        <v>0</v>
      </c>
      <c r="G578" s="12">
        <v>0</v>
      </c>
      <c r="H578" s="13">
        <f>TRUNC(G578*D578,1)</f>
        <v>0</v>
      </c>
      <c r="I578" s="12">
        <f>TRUNC(SUMIF(V577:V578, RIGHTB(O578, 1), H577:H578)*U578, 2)</f>
        <v>43.11</v>
      </c>
      <c r="J578" s="13">
        <f>TRUNC(I578*D578,1)</f>
        <v>43.1</v>
      </c>
      <c r="K578" s="12">
        <f>TRUNC(E578+G578+I578,1)</f>
        <v>43.1</v>
      </c>
      <c r="L578" s="13">
        <f>TRUNC(F578+H578+J578,1)</f>
        <v>43.1</v>
      </c>
      <c r="M578" s="8" t="s">
        <v>52</v>
      </c>
      <c r="N578" s="2" t="s">
        <v>429</v>
      </c>
      <c r="O578" s="2" t="s">
        <v>725</v>
      </c>
      <c r="P578" s="2" t="s">
        <v>61</v>
      </c>
      <c r="Q578" s="2" t="s">
        <v>61</v>
      </c>
      <c r="R578" s="2" t="s">
        <v>61</v>
      </c>
      <c r="S578" s="3">
        <v>1</v>
      </c>
      <c r="T578" s="3">
        <v>2</v>
      </c>
      <c r="U578" s="3">
        <v>0.09</v>
      </c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2" t="s">
        <v>52</v>
      </c>
      <c r="AW578" s="2" t="s">
        <v>1625</v>
      </c>
      <c r="AX578" s="2" t="s">
        <v>52</v>
      </c>
      <c r="AY578" s="2" t="s">
        <v>52</v>
      </c>
    </row>
    <row r="579" spans="1:51" ht="30" customHeight="1" x14ac:dyDescent="0.3">
      <c r="A579" s="8" t="s">
        <v>739</v>
      </c>
      <c r="B579" s="8" t="s">
        <v>52</v>
      </c>
      <c r="C579" s="8" t="s">
        <v>52</v>
      </c>
      <c r="D579" s="9"/>
      <c r="E579" s="12"/>
      <c r="F579" s="13">
        <f>TRUNC(SUMIF(N577:N578, N576, F577:F578),0)</f>
        <v>0</v>
      </c>
      <c r="G579" s="12"/>
      <c r="H579" s="13">
        <f>TRUNC(SUMIF(N577:N578, N576, H577:H578),0)</f>
        <v>479</v>
      </c>
      <c r="I579" s="12"/>
      <c r="J579" s="13">
        <f>TRUNC(SUMIF(N577:N578, N576, J577:J578),0)</f>
        <v>43</v>
      </c>
      <c r="K579" s="12"/>
      <c r="L579" s="13">
        <f>F579+H579+J579</f>
        <v>522</v>
      </c>
      <c r="M579" s="8" t="s">
        <v>52</v>
      </c>
      <c r="N579" s="2" t="s">
        <v>79</v>
      </c>
      <c r="O579" s="2" t="s">
        <v>79</v>
      </c>
      <c r="P579" s="2" t="s">
        <v>52</v>
      </c>
      <c r="Q579" s="2" t="s">
        <v>52</v>
      </c>
      <c r="R579" s="2" t="s">
        <v>52</v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2" t="s">
        <v>52</v>
      </c>
      <c r="AW579" s="2" t="s">
        <v>52</v>
      </c>
      <c r="AX579" s="2" t="s">
        <v>52</v>
      </c>
      <c r="AY579" s="2" t="s">
        <v>52</v>
      </c>
    </row>
    <row r="580" spans="1:51" ht="30" customHeight="1" x14ac:dyDescent="0.3">
      <c r="A580" s="9"/>
      <c r="B580" s="9"/>
      <c r="C580" s="9"/>
      <c r="D580" s="9"/>
      <c r="E580" s="12"/>
      <c r="F580" s="13"/>
      <c r="G580" s="12"/>
      <c r="H580" s="13"/>
      <c r="I580" s="12"/>
      <c r="J580" s="13"/>
      <c r="K580" s="12"/>
      <c r="L580" s="13"/>
      <c r="M580" s="9"/>
    </row>
    <row r="581" spans="1:51" ht="30" customHeight="1" x14ac:dyDescent="0.3">
      <c r="A581" s="425" t="s">
        <v>1626</v>
      </c>
      <c r="B581" s="425"/>
      <c r="C581" s="425"/>
      <c r="D581" s="425"/>
      <c r="E581" s="426"/>
      <c r="F581" s="427"/>
      <c r="G581" s="426"/>
      <c r="H581" s="427"/>
      <c r="I581" s="426"/>
      <c r="J581" s="427"/>
      <c r="K581" s="426"/>
      <c r="L581" s="427"/>
      <c r="M581" s="425"/>
      <c r="N581" s="1" t="s">
        <v>432</v>
      </c>
    </row>
    <row r="582" spans="1:51" ht="30" customHeight="1" x14ac:dyDescent="0.3">
      <c r="A582" s="8" t="s">
        <v>1621</v>
      </c>
      <c r="B582" s="8" t="s">
        <v>715</v>
      </c>
      <c r="C582" s="8" t="s">
        <v>716</v>
      </c>
      <c r="D582" s="9">
        <v>2.2000000000000001E-3</v>
      </c>
      <c r="E582" s="12">
        <f>단가대비표!O247</f>
        <v>0</v>
      </c>
      <c r="F582" s="13">
        <f>TRUNC(E582*D582,1)</f>
        <v>0</v>
      </c>
      <c r="G582" s="12">
        <f>단가대비표!P247</f>
        <v>217740</v>
      </c>
      <c r="H582" s="13">
        <f>TRUNC(G582*D582,1)</f>
        <v>479</v>
      </c>
      <c r="I582" s="12">
        <f>단가대비표!V247</f>
        <v>0</v>
      </c>
      <c r="J582" s="13">
        <f>TRUNC(I582*D582,1)</f>
        <v>0</v>
      </c>
      <c r="K582" s="12">
        <f>TRUNC(E582+G582+I582,1)</f>
        <v>217740</v>
      </c>
      <c r="L582" s="13">
        <f>TRUNC(F582+H582+J582,1)</f>
        <v>479</v>
      </c>
      <c r="M582" s="8" t="s">
        <v>52</v>
      </c>
      <c r="N582" s="2" t="s">
        <v>432</v>
      </c>
      <c r="O582" s="2" t="s">
        <v>1622</v>
      </c>
      <c r="P582" s="2" t="s">
        <v>61</v>
      </c>
      <c r="Q582" s="2" t="s">
        <v>61</v>
      </c>
      <c r="R582" s="2" t="s">
        <v>60</v>
      </c>
      <c r="S582" s="3"/>
      <c r="T582" s="3"/>
      <c r="U582" s="3"/>
      <c r="V582" s="3">
        <v>1</v>
      </c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2" t="s">
        <v>52</v>
      </c>
      <c r="AW582" s="2" t="s">
        <v>1628</v>
      </c>
      <c r="AX582" s="2" t="s">
        <v>52</v>
      </c>
      <c r="AY582" s="2" t="s">
        <v>52</v>
      </c>
    </row>
    <row r="583" spans="1:51" ht="30" customHeight="1" x14ac:dyDescent="0.3">
      <c r="A583" s="8" t="s">
        <v>722</v>
      </c>
      <c r="B583" s="8" t="s">
        <v>1624</v>
      </c>
      <c r="C583" s="8" t="s">
        <v>724</v>
      </c>
      <c r="D583" s="9">
        <v>1</v>
      </c>
      <c r="E583" s="12">
        <v>0</v>
      </c>
      <c r="F583" s="13">
        <f>TRUNC(E583*D583,1)</f>
        <v>0</v>
      </c>
      <c r="G583" s="12">
        <v>0</v>
      </c>
      <c r="H583" s="13">
        <f>TRUNC(G583*D583,1)</f>
        <v>0</v>
      </c>
      <c r="I583" s="12">
        <f>TRUNC(SUMIF(V582:V583, RIGHTB(O583, 1), H582:H583)*U583, 2)</f>
        <v>43.11</v>
      </c>
      <c r="J583" s="13">
        <f>TRUNC(I583*D583,1)</f>
        <v>43.1</v>
      </c>
      <c r="K583" s="12">
        <f>TRUNC(E583+G583+I583,1)</f>
        <v>43.1</v>
      </c>
      <c r="L583" s="13">
        <f>TRUNC(F583+H583+J583,1)</f>
        <v>43.1</v>
      </c>
      <c r="M583" s="8" t="s">
        <v>52</v>
      </c>
      <c r="N583" s="2" t="s">
        <v>432</v>
      </c>
      <c r="O583" s="2" t="s">
        <v>725</v>
      </c>
      <c r="P583" s="2" t="s">
        <v>61</v>
      </c>
      <c r="Q583" s="2" t="s">
        <v>61</v>
      </c>
      <c r="R583" s="2" t="s">
        <v>61</v>
      </c>
      <c r="S583" s="3">
        <v>1</v>
      </c>
      <c r="T583" s="3">
        <v>2</v>
      </c>
      <c r="U583" s="3">
        <v>0.09</v>
      </c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2" t="s">
        <v>52</v>
      </c>
      <c r="AW583" s="2" t="s">
        <v>1629</v>
      </c>
      <c r="AX583" s="2" t="s">
        <v>52</v>
      </c>
      <c r="AY583" s="2" t="s">
        <v>52</v>
      </c>
    </row>
    <row r="584" spans="1:51" ht="30" customHeight="1" x14ac:dyDescent="0.3">
      <c r="A584" s="8" t="s">
        <v>739</v>
      </c>
      <c r="B584" s="8" t="s">
        <v>52</v>
      </c>
      <c r="C584" s="8" t="s">
        <v>52</v>
      </c>
      <c r="D584" s="9"/>
      <c r="E584" s="12"/>
      <c r="F584" s="13">
        <f>TRUNC(SUMIF(N582:N583, N581, F582:F583),0)</f>
        <v>0</v>
      </c>
      <c r="G584" s="12"/>
      <c r="H584" s="13">
        <f>TRUNC(SUMIF(N582:N583, N581, H582:H583),0)</f>
        <v>479</v>
      </c>
      <c r="I584" s="12"/>
      <c r="J584" s="13">
        <f>TRUNC(SUMIF(N582:N583, N581, J582:J583),0)</f>
        <v>43</v>
      </c>
      <c r="K584" s="12"/>
      <c r="L584" s="13">
        <f>F584+H584+J584</f>
        <v>522</v>
      </c>
      <c r="M584" s="8" t="s">
        <v>52</v>
      </c>
      <c r="N584" s="2" t="s">
        <v>79</v>
      </c>
      <c r="O584" s="2" t="s">
        <v>79</v>
      </c>
      <c r="P584" s="2" t="s">
        <v>52</v>
      </c>
      <c r="Q584" s="2" t="s">
        <v>52</v>
      </c>
      <c r="R584" s="2" t="s">
        <v>52</v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2" t="s">
        <v>52</v>
      </c>
      <c r="AW584" s="2" t="s">
        <v>52</v>
      </c>
      <c r="AX584" s="2" t="s">
        <v>52</v>
      </c>
      <c r="AY584" s="2" t="s">
        <v>52</v>
      </c>
    </row>
    <row r="585" spans="1:51" ht="30" customHeight="1" x14ac:dyDescent="0.3">
      <c r="A585" s="9"/>
      <c r="B585" s="9"/>
      <c r="C585" s="9"/>
      <c r="D585" s="9"/>
      <c r="E585" s="12"/>
      <c r="F585" s="13"/>
      <c r="G585" s="12"/>
      <c r="H585" s="13"/>
      <c r="I585" s="12"/>
      <c r="J585" s="13"/>
      <c r="K585" s="12"/>
      <c r="L585" s="13"/>
      <c r="M585" s="9"/>
    </row>
    <row r="586" spans="1:51" ht="30" customHeight="1" x14ac:dyDescent="0.3">
      <c r="A586" s="425" t="s">
        <v>1630</v>
      </c>
      <c r="B586" s="425"/>
      <c r="C586" s="425"/>
      <c r="D586" s="425"/>
      <c r="E586" s="426"/>
      <c r="F586" s="427"/>
      <c r="G586" s="426"/>
      <c r="H586" s="427"/>
      <c r="I586" s="426"/>
      <c r="J586" s="427"/>
      <c r="K586" s="426"/>
      <c r="L586" s="427"/>
      <c r="M586" s="425"/>
      <c r="N586" s="1" t="s">
        <v>435</v>
      </c>
    </row>
    <row r="587" spans="1:51" ht="30" customHeight="1" x14ac:dyDescent="0.3">
      <c r="A587" s="8" t="s">
        <v>1621</v>
      </c>
      <c r="B587" s="8" t="s">
        <v>715</v>
      </c>
      <c r="C587" s="8" t="s">
        <v>716</v>
      </c>
      <c r="D587" s="9">
        <v>3.0000000000000001E-3</v>
      </c>
      <c r="E587" s="12">
        <f>단가대비표!O247</f>
        <v>0</v>
      </c>
      <c r="F587" s="13">
        <f>TRUNC(E587*D587,1)</f>
        <v>0</v>
      </c>
      <c r="G587" s="12">
        <f>단가대비표!P247</f>
        <v>217740</v>
      </c>
      <c r="H587" s="13">
        <f>TRUNC(G587*D587,1)</f>
        <v>653.20000000000005</v>
      </c>
      <c r="I587" s="12">
        <f>단가대비표!V247</f>
        <v>0</v>
      </c>
      <c r="J587" s="13">
        <f>TRUNC(I587*D587,1)</f>
        <v>0</v>
      </c>
      <c r="K587" s="12">
        <f>TRUNC(E587+G587+I587,1)</f>
        <v>217740</v>
      </c>
      <c r="L587" s="13">
        <f>TRUNC(F587+H587+J587,1)</f>
        <v>653.20000000000005</v>
      </c>
      <c r="M587" s="8" t="s">
        <v>52</v>
      </c>
      <c r="N587" s="2" t="s">
        <v>435</v>
      </c>
      <c r="O587" s="2" t="s">
        <v>1622</v>
      </c>
      <c r="P587" s="2" t="s">
        <v>61</v>
      </c>
      <c r="Q587" s="2" t="s">
        <v>61</v>
      </c>
      <c r="R587" s="2" t="s">
        <v>60</v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2" t="s">
        <v>52</v>
      </c>
      <c r="AW587" s="2" t="s">
        <v>1632</v>
      </c>
      <c r="AX587" s="2" t="s">
        <v>52</v>
      </c>
      <c r="AY587" s="2" t="s">
        <v>52</v>
      </c>
    </row>
    <row r="588" spans="1:51" ht="30" customHeight="1" x14ac:dyDescent="0.3">
      <c r="A588" s="8" t="s">
        <v>739</v>
      </c>
      <c r="B588" s="8" t="s">
        <v>52</v>
      </c>
      <c r="C588" s="8" t="s">
        <v>52</v>
      </c>
      <c r="D588" s="9"/>
      <c r="E588" s="12"/>
      <c r="F588" s="13">
        <f>TRUNC(SUMIF(N587:N587, N586, F587:F587),0)</f>
        <v>0</v>
      </c>
      <c r="G588" s="12"/>
      <c r="H588" s="13">
        <f>TRUNC(SUMIF(N587:N587, N586, H587:H587),0)</f>
        <v>653</v>
      </c>
      <c r="I588" s="12"/>
      <c r="J588" s="13">
        <f>TRUNC(SUMIF(N587:N587, N586, J587:J587),0)</f>
        <v>0</v>
      </c>
      <c r="K588" s="12"/>
      <c r="L588" s="13">
        <f>F588+H588+J588</f>
        <v>653</v>
      </c>
      <c r="M588" s="8" t="s">
        <v>52</v>
      </c>
      <c r="N588" s="2" t="s">
        <v>79</v>
      </c>
      <c r="O588" s="2" t="s">
        <v>79</v>
      </c>
      <c r="P588" s="2" t="s">
        <v>52</v>
      </c>
      <c r="Q588" s="2" t="s">
        <v>52</v>
      </c>
      <c r="R588" s="2" t="s">
        <v>52</v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2" t="s">
        <v>52</v>
      </c>
      <c r="AW588" s="2" t="s">
        <v>52</v>
      </c>
      <c r="AX588" s="2" t="s">
        <v>52</v>
      </c>
      <c r="AY588" s="2" t="s">
        <v>52</v>
      </c>
    </row>
    <row r="589" spans="1:51" ht="30" customHeight="1" x14ac:dyDescent="0.3">
      <c r="A589" s="9"/>
      <c r="B589" s="9"/>
      <c r="C589" s="9"/>
      <c r="D589" s="9"/>
      <c r="E589" s="12"/>
      <c r="F589" s="13"/>
      <c r="G589" s="12"/>
      <c r="H589" s="13"/>
      <c r="I589" s="12"/>
      <c r="J589" s="13"/>
      <c r="K589" s="12"/>
      <c r="L589" s="13"/>
      <c r="M589" s="9"/>
    </row>
    <row r="590" spans="1:51" ht="30" customHeight="1" x14ac:dyDescent="0.3">
      <c r="A590" s="425" t="s">
        <v>1633</v>
      </c>
      <c r="B590" s="425"/>
      <c r="C590" s="425"/>
      <c r="D590" s="425"/>
      <c r="E590" s="426"/>
      <c r="F590" s="427"/>
      <c r="G590" s="426"/>
      <c r="H590" s="427"/>
      <c r="I590" s="426"/>
      <c r="J590" s="427"/>
      <c r="K590" s="426"/>
      <c r="L590" s="427"/>
      <c r="M590" s="425"/>
      <c r="N590" s="1" t="s">
        <v>441</v>
      </c>
    </row>
    <row r="591" spans="1:51" ht="30" customHeight="1" x14ac:dyDescent="0.3">
      <c r="A591" s="8" t="s">
        <v>1172</v>
      </c>
      <c r="B591" s="8" t="s">
        <v>1173</v>
      </c>
      <c r="C591" s="8" t="s">
        <v>133</v>
      </c>
      <c r="D591" s="9">
        <v>1.7999999999999999E-2</v>
      </c>
      <c r="E591" s="12">
        <f>일위대가목록!E160</f>
        <v>0</v>
      </c>
      <c r="F591" s="13">
        <f>TRUNC(E591*D591,1)</f>
        <v>0</v>
      </c>
      <c r="G591" s="12">
        <f>일위대가목록!F160</f>
        <v>91732</v>
      </c>
      <c r="H591" s="13">
        <f>TRUNC(G591*D591,1)</f>
        <v>1651.1</v>
      </c>
      <c r="I591" s="12">
        <f>일위대가목록!G160</f>
        <v>0</v>
      </c>
      <c r="J591" s="13">
        <f>TRUNC(I591*D591,1)</f>
        <v>0</v>
      </c>
      <c r="K591" s="12">
        <f>TRUNC(E591+G591+I591,1)</f>
        <v>91732</v>
      </c>
      <c r="L591" s="13">
        <f>TRUNC(F591+H591+J591,1)</f>
        <v>1651.1</v>
      </c>
      <c r="M591" s="8" t="s">
        <v>52</v>
      </c>
      <c r="N591" s="2" t="s">
        <v>441</v>
      </c>
      <c r="O591" s="2" t="s">
        <v>1174</v>
      </c>
      <c r="P591" s="2" t="s">
        <v>60</v>
      </c>
      <c r="Q591" s="2" t="s">
        <v>61</v>
      </c>
      <c r="R591" s="2" t="s">
        <v>61</v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2" t="s">
        <v>52</v>
      </c>
      <c r="AW591" s="2" t="s">
        <v>1636</v>
      </c>
      <c r="AX591" s="2" t="s">
        <v>52</v>
      </c>
      <c r="AY591" s="2" t="s">
        <v>52</v>
      </c>
    </row>
    <row r="592" spans="1:51" ht="30" customHeight="1" x14ac:dyDescent="0.3">
      <c r="A592" s="8" t="s">
        <v>423</v>
      </c>
      <c r="B592" s="8" t="s">
        <v>1637</v>
      </c>
      <c r="C592" s="8" t="s">
        <v>69</v>
      </c>
      <c r="D592" s="9">
        <v>1</v>
      </c>
      <c r="E592" s="12">
        <f>일위대가목록!E202</f>
        <v>0</v>
      </c>
      <c r="F592" s="13">
        <f>TRUNC(E592*D592,1)</f>
        <v>0</v>
      </c>
      <c r="G592" s="12">
        <f>일위대가목록!F202</f>
        <v>28723</v>
      </c>
      <c r="H592" s="13">
        <f>TRUNC(G592*D592,1)</f>
        <v>28723</v>
      </c>
      <c r="I592" s="12">
        <f>일위대가목록!G202</f>
        <v>574</v>
      </c>
      <c r="J592" s="13">
        <f>TRUNC(I592*D592,1)</f>
        <v>574</v>
      </c>
      <c r="K592" s="12">
        <f>TRUNC(E592+G592+I592,1)</f>
        <v>29297</v>
      </c>
      <c r="L592" s="13">
        <f>TRUNC(F592+H592+J592,1)</f>
        <v>29297</v>
      </c>
      <c r="M592" s="8" t="s">
        <v>52</v>
      </c>
      <c r="N592" s="2" t="s">
        <v>441</v>
      </c>
      <c r="O592" s="2" t="s">
        <v>1638</v>
      </c>
      <c r="P592" s="2" t="s">
        <v>60</v>
      </c>
      <c r="Q592" s="2" t="s">
        <v>61</v>
      </c>
      <c r="R592" s="2" t="s">
        <v>61</v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2" t="s">
        <v>52</v>
      </c>
      <c r="AW592" s="2" t="s">
        <v>1639</v>
      </c>
      <c r="AX592" s="2" t="s">
        <v>52</v>
      </c>
      <c r="AY592" s="2" t="s">
        <v>52</v>
      </c>
    </row>
    <row r="593" spans="1:51" ht="30" customHeight="1" x14ac:dyDescent="0.3">
      <c r="A593" s="8" t="s">
        <v>739</v>
      </c>
      <c r="B593" s="8" t="s">
        <v>52</v>
      </c>
      <c r="C593" s="8" t="s">
        <v>52</v>
      </c>
      <c r="D593" s="9"/>
      <c r="E593" s="12"/>
      <c r="F593" s="13">
        <f>TRUNC(SUMIF(N591:N592, N590, F591:F592),0)</f>
        <v>0</v>
      </c>
      <c r="G593" s="12"/>
      <c r="H593" s="13">
        <f>TRUNC(SUMIF(N591:N592, N590, H591:H592),0)</f>
        <v>30374</v>
      </c>
      <c r="I593" s="12"/>
      <c r="J593" s="13">
        <f>TRUNC(SUMIF(N591:N592, N590, J591:J592),0)</f>
        <v>574</v>
      </c>
      <c r="K593" s="12"/>
      <c r="L593" s="13">
        <f>F593+H593+J593</f>
        <v>30948</v>
      </c>
      <c r="M593" s="8" t="s">
        <v>52</v>
      </c>
      <c r="N593" s="2" t="s">
        <v>79</v>
      </c>
      <c r="O593" s="2" t="s">
        <v>79</v>
      </c>
      <c r="P593" s="2" t="s">
        <v>52</v>
      </c>
      <c r="Q593" s="2" t="s">
        <v>52</v>
      </c>
      <c r="R593" s="2" t="s">
        <v>52</v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2" t="s">
        <v>52</v>
      </c>
      <c r="AW593" s="2" t="s">
        <v>52</v>
      </c>
      <c r="AX593" s="2" t="s">
        <v>52</v>
      </c>
      <c r="AY593" s="2" t="s">
        <v>52</v>
      </c>
    </row>
    <row r="594" spans="1:51" ht="30" customHeight="1" x14ac:dyDescent="0.3">
      <c r="A594" s="9"/>
      <c r="B594" s="9"/>
      <c r="C594" s="9"/>
      <c r="D594" s="9"/>
      <c r="E594" s="12"/>
      <c r="F594" s="13"/>
      <c r="G594" s="12"/>
      <c r="H594" s="13"/>
      <c r="I594" s="12"/>
      <c r="J594" s="13"/>
      <c r="K594" s="12"/>
      <c r="L594" s="13"/>
      <c r="M594" s="9"/>
    </row>
    <row r="595" spans="1:51" ht="30" customHeight="1" x14ac:dyDescent="0.3">
      <c r="A595" s="425" t="s">
        <v>1640</v>
      </c>
      <c r="B595" s="425"/>
      <c r="C595" s="425"/>
      <c r="D595" s="425"/>
      <c r="E595" s="426"/>
      <c r="F595" s="427"/>
      <c r="G595" s="426"/>
      <c r="H595" s="427"/>
      <c r="I595" s="426"/>
      <c r="J595" s="427"/>
      <c r="K595" s="426"/>
      <c r="L595" s="427"/>
      <c r="M595" s="425"/>
      <c r="N595" s="1" t="s">
        <v>444</v>
      </c>
    </row>
    <row r="596" spans="1:51" ht="30" customHeight="1" x14ac:dyDescent="0.3">
      <c r="A596" s="8" t="s">
        <v>1172</v>
      </c>
      <c r="B596" s="8" t="s">
        <v>1173</v>
      </c>
      <c r="C596" s="8" t="s">
        <v>133</v>
      </c>
      <c r="D596" s="9">
        <v>1.7999999999999999E-2</v>
      </c>
      <c r="E596" s="12">
        <f>일위대가목록!E160</f>
        <v>0</v>
      </c>
      <c r="F596" s="13">
        <f>TRUNC(E596*D596,1)</f>
        <v>0</v>
      </c>
      <c r="G596" s="12">
        <f>일위대가목록!F160</f>
        <v>91732</v>
      </c>
      <c r="H596" s="13">
        <f>TRUNC(G596*D596,1)</f>
        <v>1651.1</v>
      </c>
      <c r="I596" s="12">
        <f>일위대가목록!G160</f>
        <v>0</v>
      </c>
      <c r="J596" s="13">
        <f>TRUNC(I596*D596,1)</f>
        <v>0</v>
      </c>
      <c r="K596" s="12">
        <f>TRUNC(E596+G596+I596,1)</f>
        <v>91732</v>
      </c>
      <c r="L596" s="13">
        <f>TRUNC(F596+H596+J596,1)</f>
        <v>1651.1</v>
      </c>
      <c r="M596" s="8" t="s">
        <v>52</v>
      </c>
      <c r="N596" s="2" t="s">
        <v>444</v>
      </c>
      <c r="O596" s="2" t="s">
        <v>1174</v>
      </c>
      <c r="P596" s="2" t="s">
        <v>60</v>
      </c>
      <c r="Q596" s="2" t="s">
        <v>61</v>
      </c>
      <c r="R596" s="2" t="s">
        <v>61</v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2" t="s">
        <v>52</v>
      </c>
      <c r="AW596" s="2" t="s">
        <v>1642</v>
      </c>
      <c r="AX596" s="2" t="s">
        <v>52</v>
      </c>
      <c r="AY596" s="2" t="s">
        <v>52</v>
      </c>
    </row>
    <row r="597" spans="1:51" ht="30" customHeight="1" x14ac:dyDescent="0.3">
      <c r="A597" s="8" t="s">
        <v>423</v>
      </c>
      <c r="B597" s="8" t="s">
        <v>1637</v>
      </c>
      <c r="C597" s="8" t="s">
        <v>69</v>
      </c>
      <c r="D597" s="9">
        <v>1</v>
      </c>
      <c r="E597" s="12">
        <f>일위대가목록!E202</f>
        <v>0</v>
      </c>
      <c r="F597" s="13">
        <f>TRUNC(E597*D597,1)</f>
        <v>0</v>
      </c>
      <c r="G597" s="12">
        <f>일위대가목록!F202</f>
        <v>28723</v>
      </c>
      <c r="H597" s="13">
        <f>TRUNC(G597*D597,1)</f>
        <v>28723</v>
      </c>
      <c r="I597" s="12">
        <f>일위대가목록!G202</f>
        <v>574</v>
      </c>
      <c r="J597" s="13">
        <f>TRUNC(I597*D597,1)</f>
        <v>574</v>
      </c>
      <c r="K597" s="12">
        <f>TRUNC(E597+G597+I597,1)</f>
        <v>29297</v>
      </c>
      <c r="L597" s="13">
        <f>TRUNC(F597+H597+J597,1)</f>
        <v>29297</v>
      </c>
      <c r="M597" s="8" t="s">
        <v>52</v>
      </c>
      <c r="N597" s="2" t="s">
        <v>444</v>
      </c>
      <c r="O597" s="2" t="s">
        <v>1638</v>
      </c>
      <c r="P597" s="2" t="s">
        <v>60</v>
      </c>
      <c r="Q597" s="2" t="s">
        <v>61</v>
      </c>
      <c r="R597" s="2" t="s">
        <v>61</v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2" t="s">
        <v>52</v>
      </c>
      <c r="AW597" s="2" t="s">
        <v>1643</v>
      </c>
      <c r="AX597" s="2" t="s">
        <v>52</v>
      </c>
      <c r="AY597" s="2" t="s">
        <v>52</v>
      </c>
    </row>
    <row r="598" spans="1:51" ht="30" customHeight="1" x14ac:dyDescent="0.3">
      <c r="A598" s="8" t="s">
        <v>739</v>
      </c>
      <c r="B598" s="8" t="s">
        <v>52</v>
      </c>
      <c r="C598" s="8" t="s">
        <v>52</v>
      </c>
      <c r="D598" s="9"/>
      <c r="E598" s="12"/>
      <c r="F598" s="13">
        <f>TRUNC(SUMIF(N596:N597, N595, F596:F597),0)</f>
        <v>0</v>
      </c>
      <c r="G598" s="12"/>
      <c r="H598" s="13">
        <f>TRUNC(SUMIF(N596:N597, N595, H596:H597),0)</f>
        <v>30374</v>
      </c>
      <c r="I598" s="12"/>
      <c r="J598" s="13">
        <f>TRUNC(SUMIF(N596:N597, N595, J596:J597),0)</f>
        <v>574</v>
      </c>
      <c r="K598" s="12"/>
      <c r="L598" s="13">
        <f>F598+H598+J598</f>
        <v>30948</v>
      </c>
      <c r="M598" s="8" t="s">
        <v>52</v>
      </c>
      <c r="N598" s="2" t="s">
        <v>79</v>
      </c>
      <c r="O598" s="2" t="s">
        <v>79</v>
      </c>
      <c r="P598" s="2" t="s">
        <v>52</v>
      </c>
      <c r="Q598" s="2" t="s">
        <v>52</v>
      </c>
      <c r="R598" s="2" t="s">
        <v>52</v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2" t="s">
        <v>52</v>
      </c>
      <c r="AW598" s="2" t="s">
        <v>52</v>
      </c>
      <c r="AX598" s="2" t="s">
        <v>52</v>
      </c>
      <c r="AY598" s="2" t="s">
        <v>52</v>
      </c>
    </row>
    <row r="599" spans="1:51" ht="30" customHeight="1" x14ac:dyDescent="0.3">
      <c r="A599" s="9"/>
      <c r="B599" s="9"/>
      <c r="C599" s="9"/>
      <c r="D599" s="9"/>
      <c r="E599" s="12"/>
      <c r="F599" s="13"/>
      <c r="G599" s="12"/>
      <c r="H599" s="13"/>
      <c r="I599" s="12"/>
      <c r="J599" s="13"/>
      <c r="K599" s="12"/>
      <c r="L599" s="13"/>
      <c r="M599" s="9"/>
    </row>
    <row r="600" spans="1:51" ht="30" customHeight="1" x14ac:dyDescent="0.3">
      <c r="A600" s="425" t="s">
        <v>1644</v>
      </c>
      <c r="B600" s="425"/>
      <c r="C600" s="425"/>
      <c r="D600" s="425"/>
      <c r="E600" s="426"/>
      <c r="F600" s="427"/>
      <c r="G600" s="426"/>
      <c r="H600" s="427"/>
      <c r="I600" s="426"/>
      <c r="J600" s="427"/>
      <c r="K600" s="426"/>
      <c r="L600" s="427"/>
      <c r="M600" s="425"/>
      <c r="N600" s="1" t="s">
        <v>448</v>
      </c>
    </row>
    <row r="601" spans="1:51" ht="30" customHeight="1" x14ac:dyDescent="0.3">
      <c r="A601" s="8" t="s">
        <v>1621</v>
      </c>
      <c r="B601" s="8" t="s">
        <v>715</v>
      </c>
      <c r="C601" s="8" t="s">
        <v>716</v>
      </c>
      <c r="D601" s="9">
        <v>1.7000000000000001E-2</v>
      </c>
      <c r="E601" s="12">
        <f>단가대비표!O247</f>
        <v>0</v>
      </c>
      <c r="F601" s="13">
        <f>TRUNC(E601*D601,1)</f>
        <v>0</v>
      </c>
      <c r="G601" s="12">
        <f>단가대비표!P247</f>
        <v>217740</v>
      </c>
      <c r="H601" s="13">
        <f>TRUNC(G601*D601,1)</f>
        <v>3701.5</v>
      </c>
      <c r="I601" s="12">
        <f>단가대비표!V247</f>
        <v>0</v>
      </c>
      <c r="J601" s="13">
        <f>TRUNC(I601*D601,1)</f>
        <v>0</v>
      </c>
      <c r="K601" s="12">
        <f t="shared" ref="K601:L604" si="120">TRUNC(E601+G601+I601,1)</f>
        <v>217740</v>
      </c>
      <c r="L601" s="13">
        <f t="shared" si="120"/>
        <v>3701.5</v>
      </c>
      <c r="M601" s="8" t="s">
        <v>52</v>
      </c>
      <c r="N601" s="2" t="s">
        <v>448</v>
      </c>
      <c r="O601" s="2" t="s">
        <v>1622</v>
      </c>
      <c r="P601" s="2" t="s">
        <v>61</v>
      </c>
      <c r="Q601" s="2" t="s">
        <v>61</v>
      </c>
      <c r="R601" s="2" t="s">
        <v>60</v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2" t="s">
        <v>52</v>
      </c>
      <c r="AW601" s="2" t="s">
        <v>1647</v>
      </c>
      <c r="AX601" s="2" t="s">
        <v>52</v>
      </c>
      <c r="AY601" s="2" t="s">
        <v>52</v>
      </c>
    </row>
    <row r="602" spans="1:51" ht="30" customHeight="1" x14ac:dyDescent="0.3">
      <c r="A602" s="8" t="s">
        <v>719</v>
      </c>
      <c r="B602" s="8" t="s">
        <v>715</v>
      </c>
      <c r="C602" s="8" t="s">
        <v>716</v>
      </c>
      <c r="D602" s="9">
        <v>7.0000000000000001E-3</v>
      </c>
      <c r="E602" s="12">
        <f>단가대비표!O233</f>
        <v>0</v>
      </c>
      <c r="F602" s="13">
        <f>TRUNC(E602*D602,1)</f>
        <v>0</v>
      </c>
      <c r="G602" s="12">
        <f>단가대비표!P233</f>
        <v>138989</v>
      </c>
      <c r="H602" s="13">
        <f>TRUNC(G602*D602,1)</f>
        <v>972.9</v>
      </c>
      <c r="I602" s="12">
        <f>단가대비표!V233</f>
        <v>0</v>
      </c>
      <c r="J602" s="13">
        <f>TRUNC(I602*D602,1)</f>
        <v>0</v>
      </c>
      <c r="K602" s="12">
        <f t="shared" si="120"/>
        <v>138989</v>
      </c>
      <c r="L602" s="13">
        <f t="shared" si="120"/>
        <v>972.9</v>
      </c>
      <c r="M602" s="8" t="s">
        <v>52</v>
      </c>
      <c r="N602" s="2" t="s">
        <v>448</v>
      </c>
      <c r="O602" s="2" t="s">
        <v>720</v>
      </c>
      <c r="P602" s="2" t="s">
        <v>61</v>
      </c>
      <c r="Q602" s="2" t="s">
        <v>61</v>
      </c>
      <c r="R602" s="2" t="s">
        <v>60</v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2" t="s">
        <v>52</v>
      </c>
      <c r="AW602" s="2" t="s">
        <v>1648</v>
      </c>
      <c r="AX602" s="2" t="s">
        <v>52</v>
      </c>
      <c r="AY602" s="2" t="s">
        <v>52</v>
      </c>
    </row>
    <row r="603" spans="1:51" ht="30" customHeight="1" x14ac:dyDescent="0.3">
      <c r="A603" s="8" t="s">
        <v>654</v>
      </c>
      <c r="B603" s="8" t="s">
        <v>1342</v>
      </c>
      <c r="C603" s="8" t="s">
        <v>993</v>
      </c>
      <c r="D603" s="9">
        <v>1.43</v>
      </c>
      <c r="E603" s="12">
        <f>단가대비표!O63</f>
        <v>0</v>
      </c>
      <c r="F603" s="13">
        <f>TRUNC(E603*D603,1)</f>
        <v>0</v>
      </c>
      <c r="G603" s="12">
        <f>단가대비표!P63</f>
        <v>0</v>
      </c>
      <c r="H603" s="13">
        <f>TRUNC(G603*D603,1)</f>
        <v>0</v>
      </c>
      <c r="I603" s="12">
        <f>단가대비표!V63</f>
        <v>0</v>
      </c>
      <c r="J603" s="13">
        <f>TRUNC(I603*D603,1)</f>
        <v>0</v>
      </c>
      <c r="K603" s="12">
        <f t="shared" si="120"/>
        <v>0</v>
      </c>
      <c r="L603" s="13">
        <f t="shared" si="120"/>
        <v>0</v>
      </c>
      <c r="M603" s="8" t="s">
        <v>1169</v>
      </c>
      <c r="N603" s="2" t="s">
        <v>448</v>
      </c>
      <c r="O603" s="2" t="s">
        <v>1343</v>
      </c>
      <c r="P603" s="2" t="s">
        <v>61</v>
      </c>
      <c r="Q603" s="2" t="s">
        <v>61</v>
      </c>
      <c r="R603" s="2" t="s">
        <v>60</v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2" t="s">
        <v>52</v>
      </c>
      <c r="AW603" s="2" t="s">
        <v>1649</v>
      </c>
      <c r="AX603" s="2" t="s">
        <v>52</v>
      </c>
      <c r="AY603" s="2" t="s">
        <v>52</v>
      </c>
    </row>
    <row r="604" spans="1:51" ht="30" customHeight="1" x14ac:dyDescent="0.3">
      <c r="A604" s="8" t="s">
        <v>1650</v>
      </c>
      <c r="B604" s="8" t="s">
        <v>1651</v>
      </c>
      <c r="C604" s="8" t="s">
        <v>1652</v>
      </c>
      <c r="D604" s="9"/>
      <c r="E604" s="12">
        <f>단가대비표!O22</f>
        <v>0</v>
      </c>
      <c r="F604" s="13">
        <f>TRUNC(E604*D604,1)</f>
        <v>0</v>
      </c>
      <c r="G604" s="12">
        <f>단가대비표!P22</f>
        <v>0</v>
      </c>
      <c r="H604" s="13">
        <f>TRUNC(G604*D604,1)</f>
        <v>0</v>
      </c>
      <c r="I604" s="12">
        <f>단가대비표!V22</f>
        <v>0</v>
      </c>
      <c r="J604" s="13">
        <f>TRUNC(I604*D604,1)</f>
        <v>0</v>
      </c>
      <c r="K604" s="12">
        <f t="shared" si="120"/>
        <v>0</v>
      </c>
      <c r="L604" s="13">
        <f t="shared" si="120"/>
        <v>0</v>
      </c>
      <c r="M604" s="8" t="s">
        <v>52</v>
      </c>
      <c r="N604" s="2" t="s">
        <v>448</v>
      </c>
      <c r="O604" s="2" t="s">
        <v>1653</v>
      </c>
      <c r="P604" s="2" t="s">
        <v>61</v>
      </c>
      <c r="Q604" s="2" t="s">
        <v>61</v>
      </c>
      <c r="R604" s="2" t="s">
        <v>60</v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2" t="s">
        <v>52</v>
      </c>
      <c r="AW604" s="2" t="s">
        <v>1654</v>
      </c>
      <c r="AX604" s="2" t="s">
        <v>52</v>
      </c>
      <c r="AY604" s="2" t="s">
        <v>52</v>
      </c>
    </row>
    <row r="605" spans="1:51" ht="30" customHeight="1" x14ac:dyDescent="0.3">
      <c r="A605" s="8" t="s">
        <v>739</v>
      </c>
      <c r="B605" s="8" t="s">
        <v>52</v>
      </c>
      <c r="C605" s="8" t="s">
        <v>52</v>
      </c>
      <c r="D605" s="9"/>
      <c r="E605" s="12"/>
      <c r="F605" s="13">
        <f>TRUNC(SUMIF(N601:N604, N600, F601:F604),0)</f>
        <v>0</v>
      </c>
      <c r="G605" s="12"/>
      <c r="H605" s="13">
        <f>TRUNC(SUMIF(N601:N604, N600, H601:H604),0)</f>
        <v>4674</v>
      </c>
      <c r="I605" s="12"/>
      <c r="J605" s="13">
        <f>TRUNC(SUMIF(N601:N604, N600, J601:J604),0)</f>
        <v>0</v>
      </c>
      <c r="K605" s="12"/>
      <c r="L605" s="13">
        <f>F605+H605+J605</f>
        <v>4674</v>
      </c>
      <c r="M605" s="8" t="s">
        <v>52</v>
      </c>
      <c r="N605" s="2" t="s">
        <v>79</v>
      </c>
      <c r="O605" s="2" t="s">
        <v>79</v>
      </c>
      <c r="P605" s="2" t="s">
        <v>52</v>
      </c>
      <c r="Q605" s="2" t="s">
        <v>52</v>
      </c>
      <c r="R605" s="2" t="s">
        <v>52</v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2" t="s">
        <v>52</v>
      </c>
      <c r="AW605" s="2" t="s">
        <v>52</v>
      </c>
      <c r="AX605" s="2" t="s">
        <v>52</v>
      </c>
      <c r="AY605" s="2" t="s">
        <v>52</v>
      </c>
    </row>
    <row r="606" spans="1:51" ht="30" customHeight="1" x14ac:dyDescent="0.3">
      <c r="A606" s="9"/>
      <c r="B606" s="9"/>
      <c r="C606" s="9"/>
      <c r="D606" s="9"/>
      <c r="E606" s="12"/>
      <c r="F606" s="13"/>
      <c r="G606" s="12"/>
      <c r="H606" s="13"/>
      <c r="I606" s="12"/>
      <c r="J606" s="13"/>
      <c r="K606" s="12"/>
      <c r="L606" s="13"/>
      <c r="M606" s="9"/>
    </row>
    <row r="607" spans="1:51" ht="30" customHeight="1" x14ac:dyDescent="0.3">
      <c r="A607" s="425" t="s">
        <v>1655</v>
      </c>
      <c r="B607" s="425"/>
      <c r="C607" s="425"/>
      <c r="D607" s="425"/>
      <c r="E607" s="426"/>
      <c r="F607" s="427"/>
      <c r="G607" s="426"/>
      <c r="H607" s="427"/>
      <c r="I607" s="426"/>
      <c r="J607" s="427"/>
      <c r="K607" s="426"/>
      <c r="L607" s="427"/>
      <c r="M607" s="425"/>
      <c r="N607" s="1" t="s">
        <v>451</v>
      </c>
    </row>
    <row r="608" spans="1:51" ht="30" customHeight="1" x14ac:dyDescent="0.3">
      <c r="A608" s="8" t="s">
        <v>1621</v>
      </c>
      <c r="B608" s="8" t="s">
        <v>715</v>
      </c>
      <c r="C608" s="8" t="s">
        <v>716</v>
      </c>
      <c r="D608" s="9">
        <v>1.7000000000000001E-2</v>
      </c>
      <c r="E608" s="12">
        <f>단가대비표!O247</f>
        <v>0</v>
      </c>
      <c r="F608" s="13">
        <f>TRUNC(E608*D608,1)</f>
        <v>0</v>
      </c>
      <c r="G608" s="12">
        <f>단가대비표!P247</f>
        <v>217740</v>
      </c>
      <c r="H608" s="13">
        <f>TRUNC(G608*D608,1)</f>
        <v>3701.5</v>
      </c>
      <c r="I608" s="12">
        <f>단가대비표!V247</f>
        <v>0</v>
      </c>
      <c r="J608" s="13">
        <f>TRUNC(I608*D608,1)</f>
        <v>0</v>
      </c>
      <c r="K608" s="12">
        <f t="shared" ref="K608:L611" si="121">TRUNC(E608+G608+I608,1)</f>
        <v>217740</v>
      </c>
      <c r="L608" s="13">
        <f t="shared" si="121"/>
        <v>3701.5</v>
      </c>
      <c r="M608" s="8" t="s">
        <v>52</v>
      </c>
      <c r="N608" s="2" t="s">
        <v>451</v>
      </c>
      <c r="O608" s="2" t="s">
        <v>1622</v>
      </c>
      <c r="P608" s="2" t="s">
        <v>61</v>
      </c>
      <c r="Q608" s="2" t="s">
        <v>61</v>
      </c>
      <c r="R608" s="2" t="s">
        <v>60</v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2" t="s">
        <v>52</v>
      </c>
      <c r="AW608" s="2" t="s">
        <v>1657</v>
      </c>
      <c r="AX608" s="2" t="s">
        <v>52</v>
      </c>
      <c r="AY608" s="2" t="s">
        <v>52</v>
      </c>
    </row>
    <row r="609" spans="1:51" ht="30" customHeight="1" x14ac:dyDescent="0.3">
      <c r="A609" s="8" t="s">
        <v>719</v>
      </c>
      <c r="B609" s="8" t="s">
        <v>715</v>
      </c>
      <c r="C609" s="8" t="s">
        <v>716</v>
      </c>
      <c r="D609" s="9">
        <v>7.0000000000000001E-3</v>
      </c>
      <c r="E609" s="12">
        <f>단가대비표!O233</f>
        <v>0</v>
      </c>
      <c r="F609" s="13">
        <f>TRUNC(E609*D609,1)</f>
        <v>0</v>
      </c>
      <c r="G609" s="12">
        <f>단가대비표!P233</f>
        <v>138989</v>
      </c>
      <c r="H609" s="13">
        <f>TRUNC(G609*D609,1)</f>
        <v>972.9</v>
      </c>
      <c r="I609" s="12">
        <f>단가대비표!V233</f>
        <v>0</v>
      </c>
      <c r="J609" s="13">
        <f>TRUNC(I609*D609,1)</f>
        <v>0</v>
      </c>
      <c r="K609" s="12">
        <f t="shared" si="121"/>
        <v>138989</v>
      </c>
      <c r="L609" s="13">
        <f t="shared" si="121"/>
        <v>972.9</v>
      </c>
      <c r="M609" s="8" t="s">
        <v>52</v>
      </c>
      <c r="N609" s="2" t="s">
        <v>451</v>
      </c>
      <c r="O609" s="2" t="s">
        <v>720</v>
      </c>
      <c r="P609" s="2" t="s">
        <v>61</v>
      </c>
      <c r="Q609" s="2" t="s">
        <v>61</v>
      </c>
      <c r="R609" s="2" t="s">
        <v>60</v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2" t="s">
        <v>52</v>
      </c>
      <c r="AW609" s="2" t="s">
        <v>1658</v>
      </c>
      <c r="AX609" s="2" t="s">
        <v>52</v>
      </c>
      <c r="AY609" s="2" t="s">
        <v>52</v>
      </c>
    </row>
    <row r="610" spans="1:51" ht="30" customHeight="1" x14ac:dyDescent="0.3">
      <c r="A610" s="8" t="s">
        <v>654</v>
      </c>
      <c r="B610" s="8" t="s">
        <v>1342</v>
      </c>
      <c r="C610" s="8" t="s">
        <v>993</v>
      </c>
      <c r="D610" s="9">
        <v>1.43</v>
      </c>
      <c r="E610" s="12">
        <f>단가대비표!O63</f>
        <v>0</v>
      </c>
      <c r="F610" s="13">
        <f>TRUNC(E610*D610,1)</f>
        <v>0</v>
      </c>
      <c r="G610" s="12">
        <f>단가대비표!P63</f>
        <v>0</v>
      </c>
      <c r="H610" s="13">
        <f>TRUNC(G610*D610,1)</f>
        <v>0</v>
      </c>
      <c r="I610" s="12">
        <f>단가대비표!V63</f>
        <v>0</v>
      </c>
      <c r="J610" s="13">
        <f>TRUNC(I610*D610,1)</f>
        <v>0</v>
      </c>
      <c r="K610" s="12">
        <f t="shared" si="121"/>
        <v>0</v>
      </c>
      <c r="L610" s="13">
        <f t="shared" si="121"/>
        <v>0</v>
      </c>
      <c r="M610" s="8" t="s">
        <v>1169</v>
      </c>
      <c r="N610" s="2" t="s">
        <v>451</v>
      </c>
      <c r="O610" s="2" t="s">
        <v>1343</v>
      </c>
      <c r="P610" s="2" t="s">
        <v>61</v>
      </c>
      <c r="Q610" s="2" t="s">
        <v>61</v>
      </c>
      <c r="R610" s="2" t="s">
        <v>60</v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2" t="s">
        <v>52</v>
      </c>
      <c r="AW610" s="2" t="s">
        <v>1659</v>
      </c>
      <c r="AX610" s="2" t="s">
        <v>52</v>
      </c>
      <c r="AY610" s="2" t="s">
        <v>52</v>
      </c>
    </row>
    <row r="611" spans="1:51" ht="30" customHeight="1" x14ac:dyDescent="0.3">
      <c r="A611" s="8" t="s">
        <v>1650</v>
      </c>
      <c r="B611" s="8" t="s">
        <v>1651</v>
      </c>
      <c r="C611" s="8" t="s">
        <v>1652</v>
      </c>
      <c r="D611" s="9"/>
      <c r="E611" s="12">
        <f>단가대비표!O22</f>
        <v>0</v>
      </c>
      <c r="F611" s="13">
        <f>TRUNC(E611*D611,1)</f>
        <v>0</v>
      </c>
      <c r="G611" s="12">
        <f>단가대비표!P22</f>
        <v>0</v>
      </c>
      <c r="H611" s="13">
        <f>TRUNC(G611*D611,1)</f>
        <v>0</v>
      </c>
      <c r="I611" s="12">
        <f>단가대비표!V22</f>
        <v>0</v>
      </c>
      <c r="J611" s="13">
        <f>TRUNC(I611*D611,1)</f>
        <v>0</v>
      </c>
      <c r="K611" s="12">
        <f t="shared" si="121"/>
        <v>0</v>
      </c>
      <c r="L611" s="13">
        <f t="shared" si="121"/>
        <v>0</v>
      </c>
      <c r="M611" s="8" t="s">
        <v>52</v>
      </c>
      <c r="N611" s="2" t="s">
        <v>451</v>
      </c>
      <c r="O611" s="2" t="s">
        <v>1653</v>
      </c>
      <c r="P611" s="2" t="s">
        <v>61</v>
      </c>
      <c r="Q611" s="2" t="s">
        <v>61</v>
      </c>
      <c r="R611" s="2" t="s">
        <v>60</v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2" t="s">
        <v>52</v>
      </c>
      <c r="AW611" s="2" t="s">
        <v>1660</v>
      </c>
      <c r="AX611" s="2" t="s">
        <v>52</v>
      </c>
      <c r="AY611" s="2" t="s">
        <v>52</v>
      </c>
    </row>
    <row r="612" spans="1:51" ht="30" customHeight="1" x14ac:dyDescent="0.3">
      <c r="A612" s="8" t="s">
        <v>739</v>
      </c>
      <c r="B612" s="8" t="s">
        <v>52</v>
      </c>
      <c r="C612" s="8" t="s">
        <v>52</v>
      </c>
      <c r="D612" s="9"/>
      <c r="E612" s="12"/>
      <c r="F612" s="13">
        <f>TRUNC(SUMIF(N608:N611, N607, F608:F611),0)</f>
        <v>0</v>
      </c>
      <c r="G612" s="12"/>
      <c r="H612" s="13">
        <f>TRUNC(SUMIF(N608:N611, N607, H608:H611),0)</f>
        <v>4674</v>
      </c>
      <c r="I612" s="12"/>
      <c r="J612" s="13">
        <f>TRUNC(SUMIF(N608:N611, N607, J608:J611),0)</f>
        <v>0</v>
      </c>
      <c r="K612" s="12"/>
      <c r="L612" s="13">
        <f>F612+H612+J612</f>
        <v>4674</v>
      </c>
      <c r="M612" s="8" t="s">
        <v>52</v>
      </c>
      <c r="N612" s="2" t="s">
        <v>79</v>
      </c>
      <c r="O612" s="2" t="s">
        <v>79</v>
      </c>
      <c r="P612" s="2" t="s">
        <v>52</v>
      </c>
      <c r="Q612" s="2" t="s">
        <v>52</v>
      </c>
      <c r="R612" s="2" t="s">
        <v>52</v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2" t="s">
        <v>52</v>
      </c>
      <c r="AW612" s="2" t="s">
        <v>52</v>
      </c>
      <c r="AX612" s="2" t="s">
        <v>52</v>
      </c>
      <c r="AY612" s="2" t="s">
        <v>52</v>
      </c>
    </row>
    <row r="613" spans="1:51" ht="30" customHeight="1" x14ac:dyDescent="0.3">
      <c r="A613" s="9"/>
      <c r="B613" s="9"/>
      <c r="C613" s="9"/>
      <c r="D613" s="9"/>
      <c r="E613" s="12"/>
      <c r="F613" s="13"/>
      <c r="G613" s="12"/>
      <c r="H613" s="13"/>
      <c r="I613" s="12"/>
      <c r="J613" s="13"/>
      <c r="K613" s="12"/>
      <c r="L613" s="13"/>
      <c r="M613" s="9"/>
    </row>
    <row r="614" spans="1:51" ht="30" customHeight="1" x14ac:dyDescent="0.3">
      <c r="A614" s="425" t="s">
        <v>1661</v>
      </c>
      <c r="B614" s="425"/>
      <c r="C614" s="425"/>
      <c r="D614" s="425"/>
      <c r="E614" s="426"/>
      <c r="F614" s="427"/>
      <c r="G614" s="426"/>
      <c r="H614" s="427"/>
      <c r="I614" s="426"/>
      <c r="J614" s="427"/>
      <c r="K614" s="426"/>
      <c r="L614" s="427"/>
      <c r="M614" s="425"/>
      <c r="N614" s="1" t="s">
        <v>454</v>
      </c>
    </row>
    <row r="615" spans="1:51" ht="30" customHeight="1" x14ac:dyDescent="0.3">
      <c r="A615" s="8" t="s">
        <v>1621</v>
      </c>
      <c r="B615" s="8" t="s">
        <v>715</v>
      </c>
      <c r="C615" s="8" t="s">
        <v>716</v>
      </c>
      <c r="D615" s="9">
        <v>1.7000000000000001E-2</v>
      </c>
      <c r="E615" s="12">
        <f>단가대비표!O247</f>
        <v>0</v>
      </c>
      <c r="F615" s="13">
        <f>TRUNC(E615*D615,1)</f>
        <v>0</v>
      </c>
      <c r="G615" s="12">
        <f>단가대비표!P247</f>
        <v>217740</v>
      </c>
      <c r="H615" s="13">
        <f>TRUNC(G615*D615,1)</f>
        <v>3701.5</v>
      </c>
      <c r="I615" s="12">
        <f>단가대비표!V247</f>
        <v>0</v>
      </c>
      <c r="J615" s="13">
        <f>TRUNC(I615*D615,1)</f>
        <v>0</v>
      </c>
      <c r="K615" s="12">
        <f t="shared" ref="K615:L618" si="122">TRUNC(E615+G615+I615,1)</f>
        <v>217740</v>
      </c>
      <c r="L615" s="13">
        <f t="shared" si="122"/>
        <v>3701.5</v>
      </c>
      <c r="M615" s="8" t="s">
        <v>52</v>
      </c>
      <c r="N615" s="2" t="s">
        <v>454</v>
      </c>
      <c r="O615" s="2" t="s">
        <v>1622</v>
      </c>
      <c r="P615" s="2" t="s">
        <v>61</v>
      </c>
      <c r="Q615" s="2" t="s">
        <v>61</v>
      </c>
      <c r="R615" s="2" t="s">
        <v>60</v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2" t="s">
        <v>52</v>
      </c>
      <c r="AW615" s="2" t="s">
        <v>1663</v>
      </c>
      <c r="AX615" s="2" t="s">
        <v>52</v>
      </c>
      <c r="AY615" s="2" t="s">
        <v>52</v>
      </c>
    </row>
    <row r="616" spans="1:51" ht="30" customHeight="1" x14ac:dyDescent="0.3">
      <c r="A616" s="8" t="s">
        <v>719</v>
      </c>
      <c r="B616" s="8" t="s">
        <v>715</v>
      </c>
      <c r="C616" s="8" t="s">
        <v>716</v>
      </c>
      <c r="D616" s="9">
        <v>7.0000000000000001E-3</v>
      </c>
      <c r="E616" s="12">
        <f>단가대비표!O233</f>
        <v>0</v>
      </c>
      <c r="F616" s="13">
        <f>TRUNC(E616*D616,1)</f>
        <v>0</v>
      </c>
      <c r="G616" s="12">
        <f>단가대비표!P233</f>
        <v>138989</v>
      </c>
      <c r="H616" s="13">
        <f>TRUNC(G616*D616,1)</f>
        <v>972.9</v>
      </c>
      <c r="I616" s="12">
        <f>단가대비표!V233</f>
        <v>0</v>
      </c>
      <c r="J616" s="13">
        <f>TRUNC(I616*D616,1)</f>
        <v>0</v>
      </c>
      <c r="K616" s="12">
        <f t="shared" si="122"/>
        <v>138989</v>
      </c>
      <c r="L616" s="13">
        <f t="shared" si="122"/>
        <v>972.9</v>
      </c>
      <c r="M616" s="8" t="s">
        <v>52</v>
      </c>
      <c r="N616" s="2" t="s">
        <v>454</v>
      </c>
      <c r="O616" s="2" t="s">
        <v>720</v>
      </c>
      <c r="P616" s="2" t="s">
        <v>61</v>
      </c>
      <c r="Q616" s="2" t="s">
        <v>61</v>
      </c>
      <c r="R616" s="2" t="s">
        <v>60</v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2" t="s">
        <v>52</v>
      </c>
      <c r="AW616" s="2" t="s">
        <v>1664</v>
      </c>
      <c r="AX616" s="2" t="s">
        <v>52</v>
      </c>
      <c r="AY616" s="2" t="s">
        <v>52</v>
      </c>
    </row>
    <row r="617" spans="1:51" ht="30" customHeight="1" x14ac:dyDescent="0.3">
      <c r="A617" s="8" t="s">
        <v>654</v>
      </c>
      <c r="B617" s="8" t="s">
        <v>1342</v>
      </c>
      <c r="C617" s="8" t="s">
        <v>993</v>
      </c>
      <c r="D617" s="9">
        <v>1.43</v>
      </c>
      <c r="E617" s="12">
        <f>단가대비표!O63</f>
        <v>0</v>
      </c>
      <c r="F617" s="13">
        <f>TRUNC(E617*D617,1)</f>
        <v>0</v>
      </c>
      <c r="G617" s="12">
        <f>단가대비표!P63</f>
        <v>0</v>
      </c>
      <c r="H617" s="13">
        <f>TRUNC(G617*D617,1)</f>
        <v>0</v>
      </c>
      <c r="I617" s="12">
        <f>단가대비표!V63</f>
        <v>0</v>
      </c>
      <c r="J617" s="13">
        <f>TRUNC(I617*D617,1)</f>
        <v>0</v>
      </c>
      <c r="K617" s="12">
        <f t="shared" si="122"/>
        <v>0</v>
      </c>
      <c r="L617" s="13">
        <f t="shared" si="122"/>
        <v>0</v>
      </c>
      <c r="M617" s="8" t="s">
        <v>1169</v>
      </c>
      <c r="N617" s="2" t="s">
        <v>454</v>
      </c>
      <c r="O617" s="2" t="s">
        <v>1343</v>
      </c>
      <c r="P617" s="2" t="s">
        <v>61</v>
      </c>
      <c r="Q617" s="2" t="s">
        <v>61</v>
      </c>
      <c r="R617" s="2" t="s">
        <v>60</v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2" t="s">
        <v>52</v>
      </c>
      <c r="AW617" s="2" t="s">
        <v>1665</v>
      </c>
      <c r="AX617" s="2" t="s">
        <v>52</v>
      </c>
      <c r="AY617" s="2" t="s">
        <v>52</v>
      </c>
    </row>
    <row r="618" spans="1:51" ht="30" customHeight="1" x14ac:dyDescent="0.3">
      <c r="A618" s="8" t="s">
        <v>1650</v>
      </c>
      <c r="B618" s="8" t="s">
        <v>1651</v>
      </c>
      <c r="C618" s="8" t="s">
        <v>1652</v>
      </c>
      <c r="D618" s="9"/>
      <c r="E618" s="12">
        <f>단가대비표!O22</f>
        <v>0</v>
      </c>
      <c r="F618" s="13">
        <f>TRUNC(E618*D618,1)</f>
        <v>0</v>
      </c>
      <c r="G618" s="12">
        <f>단가대비표!P22</f>
        <v>0</v>
      </c>
      <c r="H618" s="13">
        <f>TRUNC(G618*D618,1)</f>
        <v>0</v>
      </c>
      <c r="I618" s="12">
        <f>단가대비표!V22</f>
        <v>0</v>
      </c>
      <c r="J618" s="13">
        <f>TRUNC(I618*D618,1)</f>
        <v>0</v>
      </c>
      <c r="K618" s="12">
        <f t="shared" si="122"/>
        <v>0</v>
      </c>
      <c r="L618" s="13">
        <f t="shared" si="122"/>
        <v>0</v>
      </c>
      <c r="M618" s="8" t="s">
        <v>52</v>
      </c>
      <c r="N618" s="2" t="s">
        <v>454</v>
      </c>
      <c r="O618" s="2" t="s">
        <v>1653</v>
      </c>
      <c r="P618" s="2" t="s">
        <v>61</v>
      </c>
      <c r="Q618" s="2" t="s">
        <v>61</v>
      </c>
      <c r="R618" s="2" t="s">
        <v>60</v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2" t="s">
        <v>52</v>
      </c>
      <c r="AW618" s="2" t="s">
        <v>1666</v>
      </c>
      <c r="AX618" s="2" t="s">
        <v>52</v>
      </c>
      <c r="AY618" s="2" t="s">
        <v>52</v>
      </c>
    </row>
    <row r="619" spans="1:51" ht="30" customHeight="1" x14ac:dyDescent="0.3">
      <c r="A619" s="8" t="s">
        <v>739</v>
      </c>
      <c r="B619" s="8" t="s">
        <v>52</v>
      </c>
      <c r="C619" s="8" t="s">
        <v>52</v>
      </c>
      <c r="D619" s="9"/>
      <c r="E619" s="12"/>
      <c r="F619" s="13">
        <f>TRUNC(SUMIF(N615:N618, N614, F615:F618),0)</f>
        <v>0</v>
      </c>
      <c r="G619" s="12"/>
      <c r="H619" s="13">
        <f>TRUNC(SUMIF(N615:N618, N614, H615:H618),0)</f>
        <v>4674</v>
      </c>
      <c r="I619" s="12"/>
      <c r="J619" s="13">
        <f>TRUNC(SUMIF(N615:N618, N614, J615:J618),0)</f>
        <v>0</v>
      </c>
      <c r="K619" s="12"/>
      <c r="L619" s="13">
        <f>F619+H619+J619</f>
        <v>4674</v>
      </c>
      <c r="M619" s="8" t="s">
        <v>52</v>
      </c>
      <c r="N619" s="2" t="s">
        <v>79</v>
      </c>
      <c r="O619" s="2" t="s">
        <v>79</v>
      </c>
      <c r="P619" s="2" t="s">
        <v>52</v>
      </c>
      <c r="Q619" s="2" t="s">
        <v>52</v>
      </c>
      <c r="R619" s="2" t="s">
        <v>52</v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2" t="s">
        <v>52</v>
      </c>
      <c r="AW619" s="2" t="s">
        <v>52</v>
      </c>
      <c r="AX619" s="2" t="s">
        <v>52</v>
      </c>
      <c r="AY619" s="2" t="s">
        <v>52</v>
      </c>
    </row>
    <row r="620" spans="1:51" ht="30" customHeight="1" x14ac:dyDescent="0.3">
      <c r="A620" s="9"/>
      <c r="B620" s="9"/>
      <c r="C620" s="9"/>
      <c r="D620" s="9"/>
      <c r="E620" s="12"/>
      <c r="F620" s="13"/>
      <c r="G620" s="12"/>
      <c r="H620" s="13"/>
      <c r="I620" s="12"/>
      <c r="J620" s="13"/>
      <c r="K620" s="12"/>
      <c r="L620" s="13"/>
      <c r="M620" s="9"/>
    </row>
    <row r="621" spans="1:51" ht="30" customHeight="1" x14ac:dyDescent="0.3">
      <c r="A621" s="425" t="s">
        <v>1667</v>
      </c>
      <c r="B621" s="425"/>
      <c r="C621" s="425"/>
      <c r="D621" s="425"/>
      <c r="E621" s="426"/>
      <c r="F621" s="427"/>
      <c r="G621" s="426"/>
      <c r="H621" s="427"/>
      <c r="I621" s="426"/>
      <c r="J621" s="427"/>
      <c r="K621" s="426"/>
      <c r="L621" s="427"/>
      <c r="M621" s="425"/>
      <c r="N621" s="1" t="s">
        <v>460</v>
      </c>
    </row>
    <row r="622" spans="1:51" ht="30" customHeight="1" x14ac:dyDescent="0.3">
      <c r="A622" s="8" t="s">
        <v>1621</v>
      </c>
      <c r="B622" s="8" t="s">
        <v>715</v>
      </c>
      <c r="C622" s="8" t="s">
        <v>716</v>
      </c>
      <c r="D622" s="9">
        <v>1.7000000000000001E-2</v>
      </c>
      <c r="E622" s="12">
        <f>단가대비표!O247</f>
        <v>0</v>
      </c>
      <c r="F622" s="13">
        <f>TRUNC(E622*D622,1)</f>
        <v>0</v>
      </c>
      <c r="G622" s="12">
        <f>단가대비표!P247</f>
        <v>217740</v>
      </c>
      <c r="H622" s="13">
        <f>TRUNC(G622*D622,1)</f>
        <v>3701.5</v>
      </c>
      <c r="I622" s="12">
        <f>단가대비표!V247</f>
        <v>0</v>
      </c>
      <c r="J622" s="13">
        <f>TRUNC(I622*D622,1)</f>
        <v>0</v>
      </c>
      <c r="K622" s="12">
        <f t="shared" ref="K622:L626" si="123">TRUNC(E622+G622+I622,1)</f>
        <v>217740</v>
      </c>
      <c r="L622" s="13">
        <f t="shared" si="123"/>
        <v>3701.5</v>
      </c>
      <c r="M622" s="8" t="s">
        <v>52</v>
      </c>
      <c r="N622" s="2" t="s">
        <v>460</v>
      </c>
      <c r="O622" s="2" t="s">
        <v>1622</v>
      </c>
      <c r="P622" s="2" t="s">
        <v>61</v>
      </c>
      <c r="Q622" s="2" t="s">
        <v>61</v>
      </c>
      <c r="R622" s="2" t="s">
        <v>60</v>
      </c>
      <c r="S622" s="3"/>
      <c r="T622" s="3"/>
      <c r="U622" s="3"/>
      <c r="V622" s="3">
        <v>1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2" t="s">
        <v>52</v>
      </c>
      <c r="AW622" s="2" t="s">
        <v>1669</v>
      </c>
      <c r="AX622" s="2" t="s">
        <v>52</v>
      </c>
      <c r="AY622" s="2" t="s">
        <v>52</v>
      </c>
    </row>
    <row r="623" spans="1:51" ht="30" customHeight="1" x14ac:dyDescent="0.3">
      <c r="A623" s="8" t="s">
        <v>719</v>
      </c>
      <c r="B623" s="8" t="s">
        <v>715</v>
      </c>
      <c r="C623" s="8" t="s">
        <v>716</v>
      </c>
      <c r="D623" s="9">
        <v>7.0000000000000001E-3</v>
      </c>
      <c r="E623" s="12">
        <f>단가대비표!O233</f>
        <v>0</v>
      </c>
      <c r="F623" s="13">
        <f>TRUNC(E623*D623,1)</f>
        <v>0</v>
      </c>
      <c r="G623" s="12">
        <f>단가대비표!P233</f>
        <v>138989</v>
      </c>
      <c r="H623" s="13">
        <f>TRUNC(G623*D623,1)</f>
        <v>972.9</v>
      </c>
      <c r="I623" s="12">
        <f>단가대비표!V233</f>
        <v>0</v>
      </c>
      <c r="J623" s="13">
        <f>TRUNC(I623*D623,1)</f>
        <v>0</v>
      </c>
      <c r="K623" s="12">
        <f t="shared" si="123"/>
        <v>138989</v>
      </c>
      <c r="L623" s="13">
        <f t="shared" si="123"/>
        <v>972.9</v>
      </c>
      <c r="M623" s="8" t="s">
        <v>52</v>
      </c>
      <c r="N623" s="2" t="s">
        <v>460</v>
      </c>
      <c r="O623" s="2" t="s">
        <v>720</v>
      </c>
      <c r="P623" s="2" t="s">
        <v>61</v>
      </c>
      <c r="Q623" s="2" t="s">
        <v>61</v>
      </c>
      <c r="R623" s="2" t="s">
        <v>60</v>
      </c>
      <c r="S623" s="3"/>
      <c r="T623" s="3"/>
      <c r="U623" s="3"/>
      <c r="V623" s="3">
        <v>1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2" t="s">
        <v>52</v>
      </c>
      <c r="AW623" s="2" t="s">
        <v>1670</v>
      </c>
      <c r="AX623" s="2" t="s">
        <v>52</v>
      </c>
      <c r="AY623" s="2" t="s">
        <v>52</v>
      </c>
    </row>
    <row r="624" spans="1:51" ht="30" customHeight="1" x14ac:dyDescent="0.3">
      <c r="A624" s="8" t="s">
        <v>654</v>
      </c>
      <c r="B624" s="8" t="s">
        <v>1342</v>
      </c>
      <c r="C624" s="8" t="s">
        <v>993</v>
      </c>
      <c r="D624" s="9">
        <v>1.43</v>
      </c>
      <c r="E624" s="12">
        <f>단가대비표!O63</f>
        <v>0</v>
      </c>
      <c r="F624" s="13">
        <f>TRUNC(E624*D624,1)</f>
        <v>0</v>
      </c>
      <c r="G624" s="12">
        <f>단가대비표!P63</f>
        <v>0</v>
      </c>
      <c r="H624" s="13">
        <f>TRUNC(G624*D624,1)</f>
        <v>0</v>
      </c>
      <c r="I624" s="12">
        <f>단가대비표!V63</f>
        <v>0</v>
      </c>
      <c r="J624" s="13">
        <f>TRUNC(I624*D624,1)</f>
        <v>0</v>
      </c>
      <c r="K624" s="12">
        <f t="shared" si="123"/>
        <v>0</v>
      </c>
      <c r="L624" s="13">
        <f t="shared" si="123"/>
        <v>0</v>
      </c>
      <c r="M624" s="8" t="s">
        <v>1169</v>
      </c>
      <c r="N624" s="2" t="s">
        <v>460</v>
      </c>
      <c r="O624" s="2" t="s">
        <v>1343</v>
      </c>
      <c r="P624" s="2" t="s">
        <v>61</v>
      </c>
      <c r="Q624" s="2" t="s">
        <v>61</v>
      </c>
      <c r="R624" s="2" t="s">
        <v>60</v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2" t="s">
        <v>52</v>
      </c>
      <c r="AW624" s="2" t="s">
        <v>1671</v>
      </c>
      <c r="AX624" s="2" t="s">
        <v>52</v>
      </c>
      <c r="AY624" s="2" t="s">
        <v>52</v>
      </c>
    </row>
    <row r="625" spans="1:51" ht="30" customHeight="1" x14ac:dyDescent="0.3">
      <c r="A625" s="8" t="s">
        <v>1650</v>
      </c>
      <c r="B625" s="8" t="s">
        <v>1651</v>
      </c>
      <c r="C625" s="8" t="s">
        <v>1652</v>
      </c>
      <c r="D625" s="9"/>
      <c r="E625" s="12">
        <f>단가대비표!O22</f>
        <v>0</v>
      </c>
      <c r="F625" s="13">
        <f>TRUNC(E625*D625,1)</f>
        <v>0</v>
      </c>
      <c r="G625" s="12">
        <f>단가대비표!P22</f>
        <v>0</v>
      </c>
      <c r="H625" s="13">
        <f>TRUNC(G625*D625,1)</f>
        <v>0</v>
      </c>
      <c r="I625" s="12">
        <f>단가대비표!V22</f>
        <v>0</v>
      </c>
      <c r="J625" s="13">
        <f>TRUNC(I625*D625,1)</f>
        <v>0</v>
      </c>
      <c r="K625" s="12">
        <f t="shared" si="123"/>
        <v>0</v>
      </c>
      <c r="L625" s="13">
        <f t="shared" si="123"/>
        <v>0</v>
      </c>
      <c r="M625" s="8" t="s">
        <v>52</v>
      </c>
      <c r="N625" s="2" t="s">
        <v>460</v>
      </c>
      <c r="O625" s="2" t="s">
        <v>1653</v>
      </c>
      <c r="P625" s="2" t="s">
        <v>61</v>
      </c>
      <c r="Q625" s="2" t="s">
        <v>61</v>
      </c>
      <c r="R625" s="2" t="s">
        <v>60</v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2" t="s">
        <v>52</v>
      </c>
      <c r="AW625" s="2" t="s">
        <v>1672</v>
      </c>
      <c r="AX625" s="2" t="s">
        <v>52</v>
      </c>
      <c r="AY625" s="2" t="s">
        <v>52</v>
      </c>
    </row>
    <row r="626" spans="1:51" ht="30" customHeight="1" x14ac:dyDescent="0.3">
      <c r="A626" s="8" t="s">
        <v>1673</v>
      </c>
      <c r="B626" s="8" t="s">
        <v>1674</v>
      </c>
      <c r="C626" s="8" t="s">
        <v>724</v>
      </c>
      <c r="D626" s="9">
        <v>1</v>
      </c>
      <c r="E626" s="12">
        <v>0</v>
      </c>
      <c r="F626" s="13">
        <f>TRUNC(E626*D626,1)</f>
        <v>0</v>
      </c>
      <c r="G626" s="12">
        <f>TRUNC(SUMIF(V622:V626, RIGHTB(O626, 1), H622:H626)*U626, 2)</f>
        <v>934.88</v>
      </c>
      <c r="H626" s="13">
        <f>TRUNC(G626*D626,1)</f>
        <v>934.8</v>
      </c>
      <c r="I626" s="12">
        <v>0</v>
      </c>
      <c r="J626" s="13">
        <f>TRUNC(I626*D626,1)</f>
        <v>0</v>
      </c>
      <c r="K626" s="12">
        <f t="shared" si="123"/>
        <v>934.8</v>
      </c>
      <c r="L626" s="13">
        <f t="shared" si="123"/>
        <v>934.8</v>
      </c>
      <c r="M626" s="8" t="s">
        <v>52</v>
      </c>
      <c r="N626" s="2" t="s">
        <v>460</v>
      </c>
      <c r="O626" s="2" t="s">
        <v>725</v>
      </c>
      <c r="P626" s="2" t="s">
        <v>61</v>
      </c>
      <c r="Q626" s="2" t="s">
        <v>61</v>
      </c>
      <c r="R626" s="2" t="s">
        <v>61</v>
      </c>
      <c r="S626" s="3">
        <v>1</v>
      </c>
      <c r="T626" s="3">
        <v>1</v>
      </c>
      <c r="U626" s="3">
        <v>0.2</v>
      </c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2" t="s">
        <v>52</v>
      </c>
      <c r="AW626" s="2" t="s">
        <v>1675</v>
      </c>
      <c r="AX626" s="2" t="s">
        <v>52</v>
      </c>
      <c r="AY626" s="2" t="s">
        <v>52</v>
      </c>
    </row>
    <row r="627" spans="1:51" ht="30" customHeight="1" x14ac:dyDescent="0.3">
      <c r="A627" s="8" t="s">
        <v>739</v>
      </c>
      <c r="B627" s="8" t="s">
        <v>52</v>
      </c>
      <c r="C627" s="8" t="s">
        <v>52</v>
      </c>
      <c r="D627" s="9"/>
      <c r="E627" s="12"/>
      <c r="F627" s="13">
        <f>TRUNC(SUMIF(N622:N626, N621, F622:F626),0)</f>
        <v>0</v>
      </c>
      <c r="G627" s="12"/>
      <c r="H627" s="13">
        <f>TRUNC(SUMIF(N622:N626, N621, H622:H626),0)</f>
        <v>5609</v>
      </c>
      <c r="I627" s="12"/>
      <c r="J627" s="13">
        <f>TRUNC(SUMIF(N622:N626, N621, J622:J626),0)</f>
        <v>0</v>
      </c>
      <c r="K627" s="12"/>
      <c r="L627" s="13">
        <f>F627+H627+J627</f>
        <v>5609</v>
      </c>
      <c r="M627" s="8" t="s">
        <v>52</v>
      </c>
      <c r="N627" s="2" t="s">
        <v>79</v>
      </c>
      <c r="O627" s="2" t="s">
        <v>79</v>
      </c>
      <c r="P627" s="2" t="s">
        <v>52</v>
      </c>
      <c r="Q627" s="2" t="s">
        <v>52</v>
      </c>
      <c r="R627" s="2" t="s">
        <v>52</v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2" t="s">
        <v>52</v>
      </c>
      <c r="AW627" s="2" t="s">
        <v>52</v>
      </c>
      <c r="AX627" s="2" t="s">
        <v>52</v>
      </c>
      <c r="AY627" s="2" t="s">
        <v>52</v>
      </c>
    </row>
    <row r="628" spans="1:51" ht="30" customHeight="1" x14ac:dyDescent="0.3">
      <c r="A628" s="9"/>
      <c r="B628" s="9"/>
      <c r="C628" s="9"/>
      <c r="D628" s="9"/>
      <c r="E628" s="12"/>
      <c r="F628" s="13"/>
      <c r="G628" s="12"/>
      <c r="H628" s="13"/>
      <c r="I628" s="12"/>
      <c r="J628" s="13"/>
      <c r="K628" s="12"/>
      <c r="L628" s="13"/>
      <c r="M628" s="9"/>
    </row>
    <row r="629" spans="1:51" ht="30" customHeight="1" x14ac:dyDescent="0.3">
      <c r="A629" s="425" t="s">
        <v>1676</v>
      </c>
      <c r="B629" s="425"/>
      <c r="C629" s="425"/>
      <c r="D629" s="425"/>
      <c r="E629" s="426"/>
      <c r="F629" s="427"/>
      <c r="G629" s="426"/>
      <c r="H629" s="427"/>
      <c r="I629" s="426"/>
      <c r="J629" s="427"/>
      <c r="K629" s="426"/>
      <c r="L629" s="427"/>
      <c r="M629" s="425"/>
      <c r="N629" s="1" t="s">
        <v>463</v>
      </c>
    </row>
    <row r="630" spans="1:51" ht="30" customHeight="1" x14ac:dyDescent="0.3">
      <c r="A630" s="8" t="s">
        <v>1621</v>
      </c>
      <c r="B630" s="8" t="s">
        <v>715</v>
      </c>
      <c r="C630" s="8" t="s">
        <v>716</v>
      </c>
      <c r="D630" s="9">
        <v>8.0000000000000002E-3</v>
      </c>
      <c r="E630" s="12">
        <f>단가대비표!O247</f>
        <v>0</v>
      </c>
      <c r="F630" s="13">
        <f>TRUNC(E630*D630,1)</f>
        <v>0</v>
      </c>
      <c r="G630" s="12">
        <f>단가대비표!P247</f>
        <v>217740</v>
      </c>
      <c r="H630" s="13">
        <f>TRUNC(G630*D630,1)</f>
        <v>1741.9</v>
      </c>
      <c r="I630" s="12">
        <f>단가대비표!V247</f>
        <v>0</v>
      </c>
      <c r="J630" s="13">
        <f>TRUNC(I630*D630,1)</f>
        <v>0</v>
      </c>
      <c r="K630" s="12">
        <f>TRUNC(E630+G630+I630,1)</f>
        <v>217740</v>
      </c>
      <c r="L630" s="13">
        <f>TRUNC(F630+H630+J630,1)</f>
        <v>1741.9</v>
      </c>
      <c r="M630" s="8" t="s">
        <v>52</v>
      </c>
      <c r="N630" s="2" t="s">
        <v>463</v>
      </c>
      <c r="O630" s="2" t="s">
        <v>1622</v>
      </c>
      <c r="P630" s="2" t="s">
        <v>61</v>
      </c>
      <c r="Q630" s="2" t="s">
        <v>61</v>
      </c>
      <c r="R630" s="2" t="s">
        <v>60</v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2" t="s">
        <v>52</v>
      </c>
      <c r="AW630" s="2" t="s">
        <v>1679</v>
      </c>
      <c r="AX630" s="2" t="s">
        <v>52</v>
      </c>
      <c r="AY630" s="2" t="s">
        <v>52</v>
      </c>
    </row>
    <row r="631" spans="1:51" ht="30" customHeight="1" x14ac:dyDescent="0.3">
      <c r="A631" s="8" t="s">
        <v>719</v>
      </c>
      <c r="B631" s="8" t="s">
        <v>715</v>
      </c>
      <c r="C631" s="8" t="s">
        <v>716</v>
      </c>
      <c r="D631" s="9">
        <v>3.0000000000000001E-3</v>
      </c>
      <c r="E631" s="12">
        <f>단가대비표!O233</f>
        <v>0</v>
      </c>
      <c r="F631" s="13">
        <f>TRUNC(E631*D631,1)</f>
        <v>0</v>
      </c>
      <c r="G631" s="12">
        <f>단가대비표!P233</f>
        <v>138989</v>
      </c>
      <c r="H631" s="13">
        <f>TRUNC(G631*D631,1)</f>
        <v>416.9</v>
      </c>
      <c r="I631" s="12">
        <f>단가대비표!V233</f>
        <v>0</v>
      </c>
      <c r="J631" s="13">
        <f>TRUNC(I631*D631,1)</f>
        <v>0</v>
      </c>
      <c r="K631" s="12">
        <f>TRUNC(E631+G631+I631,1)</f>
        <v>138989</v>
      </c>
      <c r="L631" s="13">
        <f>TRUNC(F631+H631+J631,1)</f>
        <v>416.9</v>
      </c>
      <c r="M631" s="8" t="s">
        <v>52</v>
      </c>
      <c r="N631" s="2" t="s">
        <v>463</v>
      </c>
      <c r="O631" s="2" t="s">
        <v>720</v>
      </c>
      <c r="P631" s="2" t="s">
        <v>61</v>
      </c>
      <c r="Q631" s="2" t="s">
        <v>61</v>
      </c>
      <c r="R631" s="2" t="s">
        <v>60</v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2" t="s">
        <v>52</v>
      </c>
      <c r="AW631" s="2" t="s">
        <v>1680</v>
      </c>
      <c r="AX631" s="2" t="s">
        <v>52</v>
      </c>
      <c r="AY631" s="2" t="s">
        <v>52</v>
      </c>
    </row>
    <row r="632" spans="1:51" ht="30" customHeight="1" x14ac:dyDescent="0.3">
      <c r="A632" s="8" t="s">
        <v>739</v>
      </c>
      <c r="B632" s="8" t="s">
        <v>52</v>
      </c>
      <c r="C632" s="8" t="s">
        <v>52</v>
      </c>
      <c r="D632" s="9"/>
      <c r="E632" s="12"/>
      <c r="F632" s="13">
        <f>TRUNC(SUMIF(N630:N631, N629, F630:F631),0)</f>
        <v>0</v>
      </c>
      <c r="G632" s="12"/>
      <c r="H632" s="13">
        <f>TRUNC(SUMIF(N630:N631, N629, H630:H631),0)</f>
        <v>2158</v>
      </c>
      <c r="I632" s="12"/>
      <c r="J632" s="13">
        <f>TRUNC(SUMIF(N630:N631, N629, J630:J631),0)</f>
        <v>0</v>
      </c>
      <c r="K632" s="12"/>
      <c r="L632" s="13">
        <f>F632+H632+J632</f>
        <v>2158</v>
      </c>
      <c r="M632" s="8" t="s">
        <v>52</v>
      </c>
      <c r="N632" s="2" t="s">
        <v>79</v>
      </c>
      <c r="O632" s="2" t="s">
        <v>79</v>
      </c>
      <c r="P632" s="2" t="s">
        <v>52</v>
      </c>
      <c r="Q632" s="2" t="s">
        <v>52</v>
      </c>
      <c r="R632" s="2" t="s">
        <v>52</v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2" t="s">
        <v>52</v>
      </c>
      <c r="AW632" s="2" t="s">
        <v>52</v>
      </c>
      <c r="AX632" s="2" t="s">
        <v>52</v>
      </c>
      <c r="AY632" s="2" t="s">
        <v>52</v>
      </c>
    </row>
    <row r="633" spans="1:51" ht="30" customHeight="1" x14ac:dyDescent="0.3">
      <c r="A633" s="9"/>
      <c r="B633" s="9"/>
      <c r="C633" s="9"/>
      <c r="D633" s="9"/>
      <c r="E633" s="12"/>
      <c r="F633" s="13"/>
      <c r="G633" s="12"/>
      <c r="H633" s="13"/>
      <c r="I633" s="12"/>
      <c r="J633" s="13"/>
      <c r="K633" s="12"/>
      <c r="L633" s="13"/>
      <c r="M633" s="9"/>
    </row>
    <row r="634" spans="1:51" ht="30" customHeight="1" x14ac:dyDescent="0.3">
      <c r="A634" s="425" t="s">
        <v>1681</v>
      </c>
      <c r="B634" s="425"/>
      <c r="C634" s="425"/>
      <c r="D634" s="425"/>
      <c r="E634" s="426"/>
      <c r="F634" s="427"/>
      <c r="G634" s="426"/>
      <c r="H634" s="427"/>
      <c r="I634" s="426"/>
      <c r="J634" s="427"/>
      <c r="K634" s="426"/>
      <c r="L634" s="427"/>
      <c r="M634" s="425"/>
      <c r="N634" s="1" t="s">
        <v>466</v>
      </c>
    </row>
    <row r="635" spans="1:51" ht="30" customHeight="1" x14ac:dyDescent="0.3">
      <c r="A635" s="8" t="s">
        <v>1621</v>
      </c>
      <c r="B635" s="8" t="s">
        <v>715</v>
      </c>
      <c r="C635" s="8" t="s">
        <v>716</v>
      </c>
      <c r="D635" s="9">
        <v>1.4E-2</v>
      </c>
      <c r="E635" s="12">
        <f>단가대비표!O247</f>
        <v>0</v>
      </c>
      <c r="F635" s="13">
        <f>TRUNC(E635*D635,1)</f>
        <v>0</v>
      </c>
      <c r="G635" s="12">
        <f>단가대비표!P247</f>
        <v>217740</v>
      </c>
      <c r="H635" s="13">
        <f>TRUNC(G635*D635,1)</f>
        <v>3048.3</v>
      </c>
      <c r="I635" s="12">
        <f>단가대비표!V247</f>
        <v>0</v>
      </c>
      <c r="J635" s="13">
        <f>TRUNC(I635*D635,1)</f>
        <v>0</v>
      </c>
      <c r="K635" s="12">
        <f t="shared" ref="K635:L639" si="124">TRUNC(E635+G635+I635,1)</f>
        <v>217740</v>
      </c>
      <c r="L635" s="13">
        <f t="shared" si="124"/>
        <v>3048.3</v>
      </c>
      <c r="M635" s="8" t="s">
        <v>52</v>
      </c>
      <c r="N635" s="2" t="s">
        <v>466</v>
      </c>
      <c r="O635" s="2" t="s">
        <v>1622</v>
      </c>
      <c r="P635" s="2" t="s">
        <v>61</v>
      </c>
      <c r="Q635" s="2" t="s">
        <v>61</v>
      </c>
      <c r="R635" s="2" t="s">
        <v>60</v>
      </c>
      <c r="S635" s="3"/>
      <c r="T635" s="3"/>
      <c r="U635" s="3"/>
      <c r="V635" s="3">
        <v>1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2" t="s">
        <v>52</v>
      </c>
      <c r="AW635" s="2" t="s">
        <v>1684</v>
      </c>
      <c r="AX635" s="2" t="s">
        <v>52</v>
      </c>
      <c r="AY635" s="2" t="s">
        <v>52</v>
      </c>
    </row>
    <row r="636" spans="1:51" ht="30" customHeight="1" x14ac:dyDescent="0.3">
      <c r="A636" s="8" t="s">
        <v>719</v>
      </c>
      <c r="B636" s="8" t="s">
        <v>715</v>
      </c>
      <c r="C636" s="8" t="s">
        <v>716</v>
      </c>
      <c r="D636" s="9">
        <v>4.0000000000000001E-3</v>
      </c>
      <c r="E636" s="12">
        <f>단가대비표!O233</f>
        <v>0</v>
      </c>
      <c r="F636" s="13">
        <f>TRUNC(E636*D636,1)</f>
        <v>0</v>
      </c>
      <c r="G636" s="12">
        <f>단가대비표!P233</f>
        <v>138989</v>
      </c>
      <c r="H636" s="13">
        <f>TRUNC(G636*D636,1)</f>
        <v>555.9</v>
      </c>
      <c r="I636" s="12">
        <f>단가대비표!V233</f>
        <v>0</v>
      </c>
      <c r="J636" s="13">
        <f>TRUNC(I636*D636,1)</f>
        <v>0</v>
      </c>
      <c r="K636" s="12">
        <f t="shared" si="124"/>
        <v>138989</v>
      </c>
      <c r="L636" s="13">
        <f t="shared" si="124"/>
        <v>555.9</v>
      </c>
      <c r="M636" s="8" t="s">
        <v>52</v>
      </c>
      <c r="N636" s="2" t="s">
        <v>466</v>
      </c>
      <c r="O636" s="2" t="s">
        <v>720</v>
      </c>
      <c r="P636" s="2" t="s">
        <v>61</v>
      </c>
      <c r="Q636" s="2" t="s">
        <v>61</v>
      </c>
      <c r="R636" s="2" t="s">
        <v>60</v>
      </c>
      <c r="S636" s="3"/>
      <c r="T636" s="3"/>
      <c r="U636" s="3"/>
      <c r="V636" s="3">
        <v>1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2" t="s">
        <v>52</v>
      </c>
      <c r="AW636" s="2" t="s">
        <v>1685</v>
      </c>
      <c r="AX636" s="2" t="s">
        <v>52</v>
      </c>
      <c r="AY636" s="2" t="s">
        <v>52</v>
      </c>
    </row>
    <row r="637" spans="1:51" ht="30" customHeight="1" x14ac:dyDescent="0.3">
      <c r="A637" s="8" t="s">
        <v>722</v>
      </c>
      <c r="B637" s="8" t="s">
        <v>923</v>
      </c>
      <c r="C637" s="8" t="s">
        <v>724</v>
      </c>
      <c r="D637" s="9">
        <v>1</v>
      </c>
      <c r="E637" s="12">
        <v>0</v>
      </c>
      <c r="F637" s="13">
        <f>TRUNC(E637*D637,1)</f>
        <v>0</v>
      </c>
      <c r="G637" s="12">
        <v>0</v>
      </c>
      <c r="H637" s="13">
        <f>TRUNC(G637*D637,1)</f>
        <v>0</v>
      </c>
      <c r="I637" s="12">
        <f>TRUNC(SUMIF(V635:V639, RIGHTB(O637, 1), H635:H639)*U637, 2)</f>
        <v>72.08</v>
      </c>
      <c r="J637" s="13">
        <f>TRUNC(I637*D637,1)</f>
        <v>72</v>
      </c>
      <c r="K637" s="12">
        <f t="shared" si="124"/>
        <v>72</v>
      </c>
      <c r="L637" s="13">
        <f t="shared" si="124"/>
        <v>72</v>
      </c>
      <c r="M637" s="8" t="s">
        <v>52</v>
      </c>
      <c r="N637" s="2" t="s">
        <v>466</v>
      </c>
      <c r="O637" s="2" t="s">
        <v>725</v>
      </c>
      <c r="P637" s="2" t="s">
        <v>61</v>
      </c>
      <c r="Q637" s="2" t="s">
        <v>61</v>
      </c>
      <c r="R637" s="2" t="s">
        <v>61</v>
      </c>
      <c r="S637" s="3">
        <v>1</v>
      </c>
      <c r="T637" s="3">
        <v>2</v>
      </c>
      <c r="U637" s="3">
        <v>0.02</v>
      </c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2" t="s">
        <v>52</v>
      </c>
      <c r="AW637" s="2" t="s">
        <v>1686</v>
      </c>
      <c r="AX637" s="2" t="s">
        <v>52</v>
      </c>
      <c r="AY637" s="2" t="s">
        <v>52</v>
      </c>
    </row>
    <row r="638" spans="1:51" ht="30" customHeight="1" x14ac:dyDescent="0.3">
      <c r="A638" s="8" t="s">
        <v>654</v>
      </c>
      <c r="B638" s="8" t="s">
        <v>1342</v>
      </c>
      <c r="C638" s="8" t="s">
        <v>993</v>
      </c>
      <c r="D638" s="9">
        <v>2.73</v>
      </c>
      <c r="E638" s="12">
        <f>단가대비표!O63</f>
        <v>0</v>
      </c>
      <c r="F638" s="13">
        <f>TRUNC(E638*D638,1)</f>
        <v>0</v>
      </c>
      <c r="G638" s="12">
        <f>단가대비표!P63</f>
        <v>0</v>
      </c>
      <c r="H638" s="13">
        <f>TRUNC(G638*D638,1)</f>
        <v>0</v>
      </c>
      <c r="I638" s="12">
        <f>단가대비표!V63</f>
        <v>0</v>
      </c>
      <c r="J638" s="13">
        <f>TRUNC(I638*D638,1)</f>
        <v>0</v>
      </c>
      <c r="K638" s="12">
        <f t="shared" si="124"/>
        <v>0</v>
      </c>
      <c r="L638" s="13">
        <f t="shared" si="124"/>
        <v>0</v>
      </c>
      <c r="M638" s="8" t="s">
        <v>1169</v>
      </c>
      <c r="N638" s="2" t="s">
        <v>466</v>
      </c>
      <c r="O638" s="2" t="s">
        <v>1343</v>
      </c>
      <c r="P638" s="2" t="s">
        <v>61</v>
      </c>
      <c r="Q638" s="2" t="s">
        <v>61</v>
      </c>
      <c r="R638" s="2" t="s">
        <v>60</v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2" t="s">
        <v>52</v>
      </c>
      <c r="AW638" s="2" t="s">
        <v>1687</v>
      </c>
      <c r="AX638" s="2" t="s">
        <v>52</v>
      </c>
      <c r="AY638" s="2" t="s">
        <v>52</v>
      </c>
    </row>
    <row r="639" spans="1:51" ht="30" customHeight="1" x14ac:dyDescent="0.3">
      <c r="A639" s="8" t="s">
        <v>659</v>
      </c>
      <c r="B639" s="8" t="s">
        <v>1345</v>
      </c>
      <c r="C639" s="8" t="s">
        <v>133</v>
      </c>
      <c r="D639" s="9">
        <v>6.0000000000000001E-3</v>
      </c>
      <c r="E639" s="12">
        <f>단가대비표!O12</f>
        <v>0</v>
      </c>
      <c r="F639" s="13">
        <f>TRUNC(E639*D639,1)</f>
        <v>0</v>
      </c>
      <c r="G639" s="12">
        <f>단가대비표!P12</f>
        <v>0</v>
      </c>
      <c r="H639" s="13">
        <f>TRUNC(G639*D639,1)</f>
        <v>0</v>
      </c>
      <c r="I639" s="12">
        <f>단가대비표!V12</f>
        <v>0</v>
      </c>
      <c r="J639" s="13">
        <f>TRUNC(I639*D639,1)</f>
        <v>0</v>
      </c>
      <c r="K639" s="12">
        <f t="shared" si="124"/>
        <v>0</v>
      </c>
      <c r="L639" s="13">
        <f t="shared" si="124"/>
        <v>0</v>
      </c>
      <c r="M639" s="8" t="s">
        <v>1169</v>
      </c>
      <c r="N639" s="2" t="s">
        <v>466</v>
      </c>
      <c r="O639" s="2" t="s">
        <v>1346</v>
      </c>
      <c r="P639" s="2" t="s">
        <v>61</v>
      </c>
      <c r="Q639" s="2" t="s">
        <v>61</v>
      </c>
      <c r="R639" s="2" t="s">
        <v>60</v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2" t="s">
        <v>52</v>
      </c>
      <c r="AW639" s="2" t="s">
        <v>1688</v>
      </c>
      <c r="AX639" s="2" t="s">
        <v>52</v>
      </c>
      <c r="AY639" s="2" t="s">
        <v>52</v>
      </c>
    </row>
    <row r="640" spans="1:51" ht="30" customHeight="1" x14ac:dyDescent="0.3">
      <c r="A640" s="8" t="s">
        <v>739</v>
      </c>
      <c r="B640" s="8" t="s">
        <v>52</v>
      </c>
      <c r="C640" s="8" t="s">
        <v>52</v>
      </c>
      <c r="D640" s="9"/>
      <c r="E640" s="12"/>
      <c r="F640" s="13">
        <f>TRUNC(SUMIF(N635:N639, N634, F635:F639),0)</f>
        <v>0</v>
      </c>
      <c r="G640" s="12"/>
      <c r="H640" s="13">
        <f>TRUNC(SUMIF(N635:N639, N634, H635:H639),0)</f>
        <v>3604</v>
      </c>
      <c r="I640" s="12"/>
      <c r="J640" s="13">
        <f>TRUNC(SUMIF(N635:N639, N634, J635:J639),0)</f>
        <v>72</v>
      </c>
      <c r="K640" s="12"/>
      <c r="L640" s="13">
        <f>F640+H640+J640</f>
        <v>3676</v>
      </c>
      <c r="M640" s="8" t="s">
        <v>52</v>
      </c>
      <c r="N640" s="2" t="s">
        <v>79</v>
      </c>
      <c r="O640" s="2" t="s">
        <v>79</v>
      </c>
      <c r="P640" s="2" t="s">
        <v>52</v>
      </c>
      <c r="Q640" s="2" t="s">
        <v>52</v>
      </c>
      <c r="R640" s="2" t="s">
        <v>52</v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2" t="s">
        <v>52</v>
      </c>
      <c r="AW640" s="2" t="s">
        <v>52</v>
      </c>
      <c r="AX640" s="2" t="s">
        <v>52</v>
      </c>
      <c r="AY640" s="2" t="s">
        <v>52</v>
      </c>
    </row>
    <row r="641" spans="1:51" ht="30" customHeight="1" x14ac:dyDescent="0.3">
      <c r="A641" s="9"/>
      <c r="B641" s="9"/>
      <c r="C641" s="9"/>
      <c r="D641" s="9"/>
      <c r="E641" s="12"/>
      <c r="F641" s="13"/>
      <c r="G641" s="12"/>
      <c r="H641" s="13"/>
      <c r="I641" s="12"/>
      <c r="J641" s="13"/>
      <c r="K641" s="12"/>
      <c r="L641" s="13"/>
      <c r="M641" s="9"/>
    </row>
    <row r="642" spans="1:51" ht="30" customHeight="1" x14ac:dyDescent="0.3">
      <c r="A642" s="425" t="s">
        <v>1689</v>
      </c>
      <c r="B642" s="425"/>
      <c r="C642" s="425"/>
      <c r="D642" s="425"/>
      <c r="E642" s="426"/>
      <c r="F642" s="427"/>
      <c r="G642" s="426"/>
      <c r="H642" s="427"/>
      <c r="I642" s="426"/>
      <c r="J642" s="427"/>
      <c r="K642" s="426"/>
      <c r="L642" s="427"/>
      <c r="M642" s="425"/>
      <c r="N642" s="1" t="s">
        <v>471</v>
      </c>
    </row>
    <row r="643" spans="1:51" ht="30" customHeight="1" x14ac:dyDescent="0.3">
      <c r="A643" s="8" t="s">
        <v>1691</v>
      </c>
      <c r="B643" s="8" t="s">
        <v>1692</v>
      </c>
      <c r="C643" s="8" t="s">
        <v>69</v>
      </c>
      <c r="D643" s="9">
        <v>1</v>
      </c>
      <c r="E643" s="12">
        <f>단가대비표!O114</f>
        <v>213000</v>
      </c>
      <c r="F643" s="13">
        <f>TRUNC(E643*D643,1)</f>
        <v>213000</v>
      </c>
      <c r="G643" s="12">
        <f>단가대비표!P114</f>
        <v>0</v>
      </c>
      <c r="H643" s="13">
        <f>TRUNC(G643*D643,1)</f>
        <v>0</v>
      </c>
      <c r="I643" s="12">
        <f>단가대비표!V114</f>
        <v>0</v>
      </c>
      <c r="J643" s="13">
        <f>TRUNC(I643*D643,1)</f>
        <v>0</v>
      </c>
      <c r="K643" s="12">
        <f>TRUNC(E643+G643+I643,1)</f>
        <v>213000</v>
      </c>
      <c r="L643" s="13">
        <f>TRUNC(F643+H643+J643,1)</f>
        <v>213000</v>
      </c>
      <c r="M643" s="8" t="s">
        <v>52</v>
      </c>
      <c r="N643" s="2" t="s">
        <v>471</v>
      </c>
      <c r="O643" s="2" t="s">
        <v>1693</v>
      </c>
      <c r="P643" s="2" t="s">
        <v>61</v>
      </c>
      <c r="Q643" s="2" t="s">
        <v>61</v>
      </c>
      <c r="R643" s="2" t="s">
        <v>60</v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2" t="s">
        <v>52</v>
      </c>
      <c r="AW643" s="2" t="s">
        <v>1694</v>
      </c>
      <c r="AX643" s="2" t="s">
        <v>52</v>
      </c>
      <c r="AY643" s="2" t="s">
        <v>52</v>
      </c>
    </row>
    <row r="644" spans="1:51" ht="30" customHeight="1" x14ac:dyDescent="0.3">
      <c r="A644" s="8" t="s">
        <v>739</v>
      </c>
      <c r="B644" s="8" t="s">
        <v>52</v>
      </c>
      <c r="C644" s="8" t="s">
        <v>52</v>
      </c>
      <c r="D644" s="9"/>
      <c r="E644" s="12"/>
      <c r="F644" s="13">
        <f>TRUNC(SUMIF(N643:N643, N642, F643:F643),0)</f>
        <v>213000</v>
      </c>
      <c r="G644" s="12"/>
      <c r="H644" s="13">
        <f>TRUNC(SUMIF(N643:N643, N642, H643:H643),0)</f>
        <v>0</v>
      </c>
      <c r="I644" s="12"/>
      <c r="J644" s="13">
        <f>TRUNC(SUMIF(N643:N643, N642, J643:J643),0)</f>
        <v>0</v>
      </c>
      <c r="K644" s="12"/>
      <c r="L644" s="13">
        <f>F644+H644+J644</f>
        <v>213000</v>
      </c>
      <c r="M644" s="8" t="s">
        <v>52</v>
      </c>
      <c r="N644" s="2" t="s">
        <v>79</v>
      </c>
      <c r="O644" s="2" t="s">
        <v>79</v>
      </c>
      <c r="P644" s="2" t="s">
        <v>52</v>
      </c>
      <c r="Q644" s="2" t="s">
        <v>52</v>
      </c>
      <c r="R644" s="2" t="s">
        <v>52</v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2" t="s">
        <v>52</v>
      </c>
      <c r="AW644" s="2" t="s">
        <v>52</v>
      </c>
      <c r="AX644" s="2" t="s">
        <v>52</v>
      </c>
      <c r="AY644" s="2" t="s">
        <v>52</v>
      </c>
    </row>
    <row r="645" spans="1:51" ht="30" customHeight="1" x14ac:dyDescent="0.3">
      <c r="A645" s="9"/>
      <c r="B645" s="9"/>
      <c r="C645" s="9"/>
      <c r="D645" s="9"/>
      <c r="E645" s="12"/>
      <c r="F645" s="13"/>
      <c r="G645" s="12"/>
      <c r="H645" s="13"/>
      <c r="I645" s="12"/>
      <c r="J645" s="13"/>
      <c r="K645" s="12"/>
      <c r="L645" s="13"/>
      <c r="M645" s="9"/>
    </row>
    <row r="646" spans="1:51" ht="30" customHeight="1" x14ac:dyDescent="0.3">
      <c r="A646" s="425" t="s">
        <v>1695</v>
      </c>
      <c r="B646" s="425"/>
      <c r="C646" s="425"/>
      <c r="D646" s="425"/>
      <c r="E646" s="426"/>
      <c r="F646" s="427"/>
      <c r="G646" s="426"/>
      <c r="H646" s="427"/>
      <c r="I646" s="426"/>
      <c r="J646" s="427"/>
      <c r="K646" s="426"/>
      <c r="L646" s="427"/>
      <c r="M646" s="425"/>
      <c r="N646" s="1" t="s">
        <v>475</v>
      </c>
    </row>
    <row r="647" spans="1:51" ht="30" customHeight="1" x14ac:dyDescent="0.3">
      <c r="A647" s="8" t="s">
        <v>1697</v>
      </c>
      <c r="B647" s="8" t="s">
        <v>1698</v>
      </c>
      <c r="C647" s="8" t="s">
        <v>379</v>
      </c>
      <c r="D647" s="9">
        <v>1</v>
      </c>
      <c r="E647" s="12">
        <f>일위대가목록!E203</f>
        <v>0</v>
      </c>
      <c r="F647" s="13">
        <f>TRUNC(E647*D647,1)</f>
        <v>0</v>
      </c>
      <c r="G647" s="12">
        <f>일위대가목록!F203</f>
        <v>103142</v>
      </c>
      <c r="H647" s="13">
        <f>TRUNC(G647*D647,1)</f>
        <v>103142</v>
      </c>
      <c r="I647" s="12">
        <f>일위대가목록!G203</f>
        <v>3094</v>
      </c>
      <c r="J647" s="13">
        <f>TRUNC(I647*D647,1)</f>
        <v>3094</v>
      </c>
      <c r="K647" s="12">
        <f>TRUNC(E647+G647+I647,1)</f>
        <v>106236</v>
      </c>
      <c r="L647" s="13">
        <f>TRUNC(F647+H647+J647,1)</f>
        <v>106236</v>
      </c>
      <c r="M647" s="8" t="s">
        <v>52</v>
      </c>
      <c r="N647" s="2" t="s">
        <v>475</v>
      </c>
      <c r="O647" s="2" t="s">
        <v>1699</v>
      </c>
      <c r="P647" s="2" t="s">
        <v>60</v>
      </c>
      <c r="Q647" s="2" t="s">
        <v>61</v>
      </c>
      <c r="R647" s="2" t="s">
        <v>61</v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2" t="s">
        <v>52</v>
      </c>
      <c r="AW647" s="2" t="s">
        <v>1700</v>
      </c>
      <c r="AX647" s="2" t="s">
        <v>52</v>
      </c>
      <c r="AY647" s="2" t="s">
        <v>52</v>
      </c>
    </row>
    <row r="648" spans="1:51" ht="30" customHeight="1" x14ac:dyDescent="0.3">
      <c r="A648" s="8" t="s">
        <v>1701</v>
      </c>
      <c r="B648" s="8" t="s">
        <v>1702</v>
      </c>
      <c r="C648" s="8" t="s">
        <v>69</v>
      </c>
      <c r="D648" s="9">
        <v>2.1</v>
      </c>
      <c r="E648" s="12">
        <f>단가대비표!O117</f>
        <v>126984</v>
      </c>
      <c r="F648" s="13">
        <f>TRUNC(E648*D648,1)</f>
        <v>266666.40000000002</v>
      </c>
      <c r="G648" s="12">
        <f>단가대비표!P117</f>
        <v>0</v>
      </c>
      <c r="H648" s="13">
        <f>TRUNC(G648*D648,1)</f>
        <v>0</v>
      </c>
      <c r="I648" s="12">
        <f>단가대비표!V117</f>
        <v>0</v>
      </c>
      <c r="J648" s="13">
        <f>TRUNC(I648*D648,1)</f>
        <v>0</v>
      </c>
      <c r="K648" s="12">
        <f>TRUNC(E648+G648+I648,1)</f>
        <v>126984</v>
      </c>
      <c r="L648" s="13">
        <f>TRUNC(F648+H648+J648,1)</f>
        <v>266666.40000000002</v>
      </c>
      <c r="M648" s="8" t="s">
        <v>52</v>
      </c>
      <c r="N648" s="2" t="s">
        <v>475</v>
      </c>
      <c r="O648" s="2" t="s">
        <v>1703</v>
      </c>
      <c r="P648" s="2" t="s">
        <v>61</v>
      </c>
      <c r="Q648" s="2" t="s">
        <v>61</v>
      </c>
      <c r="R648" s="2" t="s">
        <v>60</v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2" t="s">
        <v>52</v>
      </c>
      <c r="AW648" s="2" t="s">
        <v>1704</v>
      </c>
      <c r="AX648" s="2" t="s">
        <v>52</v>
      </c>
      <c r="AY648" s="2" t="s">
        <v>52</v>
      </c>
    </row>
    <row r="649" spans="1:51" ht="30" customHeight="1" x14ac:dyDescent="0.3">
      <c r="A649" s="8" t="s">
        <v>739</v>
      </c>
      <c r="B649" s="8" t="s">
        <v>52</v>
      </c>
      <c r="C649" s="8" t="s">
        <v>52</v>
      </c>
      <c r="D649" s="9"/>
      <c r="E649" s="12"/>
      <c r="F649" s="13">
        <f>TRUNC(SUMIF(N647:N648, N646, F647:F648),0)</f>
        <v>266666</v>
      </c>
      <c r="G649" s="12"/>
      <c r="H649" s="13">
        <f>TRUNC(SUMIF(N647:N648, N646, H647:H648),0)</f>
        <v>103142</v>
      </c>
      <c r="I649" s="12"/>
      <c r="J649" s="13">
        <f>TRUNC(SUMIF(N647:N648, N646, J647:J648),0)</f>
        <v>3094</v>
      </c>
      <c r="K649" s="12"/>
      <c r="L649" s="13">
        <f>F649+H649+J649</f>
        <v>372902</v>
      </c>
      <c r="M649" s="8" t="s">
        <v>52</v>
      </c>
      <c r="N649" s="2" t="s">
        <v>79</v>
      </c>
      <c r="O649" s="2" t="s">
        <v>79</v>
      </c>
      <c r="P649" s="2" t="s">
        <v>52</v>
      </c>
      <c r="Q649" s="2" t="s">
        <v>52</v>
      </c>
      <c r="R649" s="2" t="s">
        <v>52</v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2" t="s">
        <v>52</v>
      </c>
      <c r="AW649" s="2" t="s">
        <v>52</v>
      </c>
      <c r="AX649" s="2" t="s">
        <v>52</v>
      </c>
      <c r="AY649" s="2" t="s">
        <v>52</v>
      </c>
    </row>
    <row r="650" spans="1:51" ht="30" customHeight="1" x14ac:dyDescent="0.3">
      <c r="A650" s="9"/>
      <c r="B650" s="9"/>
      <c r="C650" s="9"/>
      <c r="D650" s="9"/>
      <c r="E650" s="12"/>
      <c r="F650" s="13"/>
      <c r="G650" s="12"/>
      <c r="H650" s="13"/>
      <c r="I650" s="12"/>
      <c r="J650" s="13"/>
      <c r="K650" s="12"/>
      <c r="L650" s="13"/>
      <c r="M650" s="9"/>
    </row>
    <row r="651" spans="1:51" ht="30" customHeight="1" x14ac:dyDescent="0.3">
      <c r="A651" s="425" t="s">
        <v>1705</v>
      </c>
      <c r="B651" s="425"/>
      <c r="C651" s="425"/>
      <c r="D651" s="425"/>
      <c r="E651" s="426"/>
      <c r="F651" s="427"/>
      <c r="G651" s="426"/>
      <c r="H651" s="427"/>
      <c r="I651" s="426"/>
      <c r="J651" s="427"/>
      <c r="K651" s="426"/>
      <c r="L651" s="427"/>
      <c r="M651" s="425"/>
      <c r="N651" s="1" t="s">
        <v>478</v>
      </c>
    </row>
    <row r="652" spans="1:51" ht="30" customHeight="1" x14ac:dyDescent="0.3">
      <c r="A652" s="8" t="s">
        <v>1697</v>
      </c>
      <c r="B652" s="8" t="s">
        <v>1707</v>
      </c>
      <c r="C652" s="8" t="s">
        <v>379</v>
      </c>
      <c r="D652" s="9">
        <v>1</v>
      </c>
      <c r="E652" s="12">
        <f>일위대가목록!E204</f>
        <v>0</v>
      </c>
      <c r="F652" s="13">
        <f>TRUNC(E652*D652,1)</f>
        <v>0</v>
      </c>
      <c r="G652" s="12">
        <f>일위대가목록!F204</f>
        <v>133770</v>
      </c>
      <c r="H652" s="13">
        <f>TRUNC(G652*D652,1)</f>
        <v>133770</v>
      </c>
      <c r="I652" s="12">
        <f>일위대가목록!G204</f>
        <v>4013</v>
      </c>
      <c r="J652" s="13">
        <f>TRUNC(I652*D652,1)</f>
        <v>4013</v>
      </c>
      <c r="K652" s="12">
        <f>TRUNC(E652+G652+I652,1)</f>
        <v>137783</v>
      </c>
      <c r="L652" s="13">
        <f>TRUNC(F652+H652+J652,1)</f>
        <v>137783</v>
      </c>
      <c r="M652" s="8" t="s">
        <v>52</v>
      </c>
      <c r="N652" s="2" t="s">
        <v>478</v>
      </c>
      <c r="O652" s="2" t="s">
        <v>1708</v>
      </c>
      <c r="P652" s="2" t="s">
        <v>60</v>
      </c>
      <c r="Q652" s="2" t="s">
        <v>61</v>
      </c>
      <c r="R652" s="2" t="s">
        <v>61</v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2" t="s">
        <v>52</v>
      </c>
      <c r="AW652" s="2" t="s">
        <v>1709</v>
      </c>
      <c r="AX652" s="2" t="s">
        <v>52</v>
      </c>
      <c r="AY652" s="2" t="s">
        <v>52</v>
      </c>
    </row>
    <row r="653" spans="1:51" ht="30" customHeight="1" x14ac:dyDescent="0.3">
      <c r="A653" s="8" t="s">
        <v>1701</v>
      </c>
      <c r="B653" s="8" t="s">
        <v>1702</v>
      </c>
      <c r="C653" s="8" t="s">
        <v>69</v>
      </c>
      <c r="D653" s="9">
        <v>3.78</v>
      </c>
      <c r="E653" s="12">
        <f>단가대비표!O117</f>
        <v>126984</v>
      </c>
      <c r="F653" s="13">
        <f>TRUNC(E653*D653,1)</f>
        <v>479999.5</v>
      </c>
      <c r="G653" s="12">
        <f>단가대비표!P117</f>
        <v>0</v>
      </c>
      <c r="H653" s="13">
        <f>TRUNC(G653*D653,1)</f>
        <v>0</v>
      </c>
      <c r="I653" s="12">
        <f>단가대비표!V117</f>
        <v>0</v>
      </c>
      <c r="J653" s="13">
        <f>TRUNC(I653*D653,1)</f>
        <v>0</v>
      </c>
      <c r="K653" s="12">
        <f>TRUNC(E653+G653+I653,1)</f>
        <v>126984</v>
      </c>
      <c r="L653" s="13">
        <f>TRUNC(F653+H653+J653,1)</f>
        <v>479999.5</v>
      </c>
      <c r="M653" s="8" t="s">
        <v>52</v>
      </c>
      <c r="N653" s="2" t="s">
        <v>478</v>
      </c>
      <c r="O653" s="2" t="s">
        <v>1703</v>
      </c>
      <c r="P653" s="2" t="s">
        <v>61</v>
      </c>
      <c r="Q653" s="2" t="s">
        <v>61</v>
      </c>
      <c r="R653" s="2" t="s">
        <v>60</v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2" t="s">
        <v>52</v>
      </c>
      <c r="AW653" s="2" t="s">
        <v>1710</v>
      </c>
      <c r="AX653" s="2" t="s">
        <v>52</v>
      </c>
      <c r="AY653" s="2" t="s">
        <v>52</v>
      </c>
    </row>
    <row r="654" spans="1:51" ht="30" customHeight="1" x14ac:dyDescent="0.3">
      <c r="A654" s="8" t="s">
        <v>739</v>
      </c>
      <c r="B654" s="8" t="s">
        <v>52</v>
      </c>
      <c r="C654" s="8" t="s">
        <v>52</v>
      </c>
      <c r="D654" s="9"/>
      <c r="E654" s="12"/>
      <c r="F654" s="13">
        <f>TRUNC(SUMIF(N652:N653, N651, F652:F653),0)</f>
        <v>479999</v>
      </c>
      <c r="G654" s="12"/>
      <c r="H654" s="13">
        <f>TRUNC(SUMIF(N652:N653, N651, H652:H653),0)</f>
        <v>133770</v>
      </c>
      <c r="I654" s="12"/>
      <c r="J654" s="13">
        <f>TRUNC(SUMIF(N652:N653, N651, J652:J653),0)</f>
        <v>4013</v>
      </c>
      <c r="K654" s="12"/>
      <c r="L654" s="13">
        <f>F654+H654+J654</f>
        <v>617782</v>
      </c>
      <c r="M654" s="8" t="s">
        <v>52</v>
      </c>
      <c r="N654" s="2" t="s">
        <v>79</v>
      </c>
      <c r="O654" s="2" t="s">
        <v>79</v>
      </c>
      <c r="P654" s="2" t="s">
        <v>52</v>
      </c>
      <c r="Q654" s="2" t="s">
        <v>52</v>
      </c>
      <c r="R654" s="2" t="s">
        <v>52</v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2" t="s">
        <v>52</v>
      </c>
      <c r="AW654" s="2" t="s">
        <v>52</v>
      </c>
      <c r="AX654" s="2" t="s">
        <v>52</v>
      </c>
      <c r="AY654" s="2" t="s">
        <v>52</v>
      </c>
    </row>
    <row r="655" spans="1:51" ht="30" customHeight="1" x14ac:dyDescent="0.3">
      <c r="A655" s="9"/>
      <c r="B655" s="9"/>
      <c r="C655" s="9"/>
      <c r="D655" s="9"/>
      <c r="E655" s="12"/>
      <c r="F655" s="13"/>
      <c r="G655" s="12"/>
      <c r="H655" s="13"/>
      <c r="I655" s="12"/>
      <c r="J655" s="13"/>
      <c r="K655" s="12"/>
      <c r="L655" s="13"/>
      <c r="M655" s="9"/>
    </row>
    <row r="656" spans="1:51" ht="30" customHeight="1" x14ac:dyDescent="0.3">
      <c r="A656" s="425" t="s">
        <v>1711</v>
      </c>
      <c r="B656" s="425"/>
      <c r="C656" s="425"/>
      <c r="D656" s="425"/>
      <c r="E656" s="426"/>
      <c r="F656" s="427"/>
      <c r="G656" s="426"/>
      <c r="H656" s="427"/>
      <c r="I656" s="426"/>
      <c r="J656" s="427"/>
      <c r="K656" s="426"/>
      <c r="L656" s="427"/>
      <c r="M656" s="425"/>
      <c r="N656" s="1" t="s">
        <v>481</v>
      </c>
    </row>
    <row r="657" spans="1:51" ht="30" customHeight="1" x14ac:dyDescent="0.3">
      <c r="A657" s="8" t="s">
        <v>480</v>
      </c>
      <c r="B657" s="8" t="s">
        <v>52</v>
      </c>
      <c r="C657" s="8" t="s">
        <v>69</v>
      </c>
      <c r="D657" s="9">
        <v>1</v>
      </c>
      <c r="E657" s="12">
        <f>단가대비표!O161</f>
        <v>200000</v>
      </c>
      <c r="F657" s="13">
        <f>TRUNC(E657*D657,1)</f>
        <v>200000</v>
      </c>
      <c r="G657" s="12">
        <f>단가대비표!P161</f>
        <v>0</v>
      </c>
      <c r="H657" s="13">
        <f>TRUNC(G657*D657,1)</f>
        <v>0</v>
      </c>
      <c r="I657" s="12">
        <f>단가대비표!V161</f>
        <v>0</v>
      </c>
      <c r="J657" s="13">
        <f>TRUNC(I657*D657,1)</f>
        <v>0</v>
      </c>
      <c r="K657" s="12">
        <f>TRUNC(E657+G657+I657,1)</f>
        <v>200000</v>
      </c>
      <c r="L657" s="13">
        <f>TRUNC(F657+H657+J657,1)</f>
        <v>200000</v>
      </c>
      <c r="M657" s="8" t="s">
        <v>52</v>
      </c>
      <c r="N657" s="2" t="s">
        <v>481</v>
      </c>
      <c r="O657" s="2" t="s">
        <v>1713</v>
      </c>
      <c r="P657" s="2" t="s">
        <v>61</v>
      </c>
      <c r="Q657" s="2" t="s">
        <v>61</v>
      </c>
      <c r="R657" s="2" t="s">
        <v>60</v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2" t="s">
        <v>52</v>
      </c>
      <c r="AW657" s="2" t="s">
        <v>1714</v>
      </c>
      <c r="AX657" s="2" t="s">
        <v>52</v>
      </c>
      <c r="AY657" s="2" t="s">
        <v>52</v>
      </c>
    </row>
    <row r="658" spans="1:51" ht="30" customHeight="1" x14ac:dyDescent="0.3">
      <c r="A658" s="8" t="s">
        <v>739</v>
      </c>
      <c r="B658" s="8" t="s">
        <v>52</v>
      </c>
      <c r="C658" s="8" t="s">
        <v>52</v>
      </c>
      <c r="D658" s="9"/>
      <c r="E658" s="12"/>
      <c r="F658" s="13">
        <f>TRUNC(SUMIF(N657:N657, N656, F657:F657),0)</f>
        <v>200000</v>
      </c>
      <c r="G658" s="12"/>
      <c r="H658" s="13">
        <f>TRUNC(SUMIF(N657:N657, N656, H657:H657),0)</f>
        <v>0</v>
      </c>
      <c r="I658" s="12"/>
      <c r="J658" s="13">
        <f>TRUNC(SUMIF(N657:N657, N656, J657:J657),0)</f>
        <v>0</v>
      </c>
      <c r="K658" s="12"/>
      <c r="L658" s="13">
        <f>F658+H658+J658</f>
        <v>200000</v>
      </c>
      <c r="M658" s="8" t="s">
        <v>52</v>
      </c>
      <c r="N658" s="2" t="s">
        <v>79</v>
      </c>
      <c r="O658" s="2" t="s">
        <v>79</v>
      </c>
      <c r="P658" s="2" t="s">
        <v>52</v>
      </c>
      <c r="Q658" s="2" t="s">
        <v>52</v>
      </c>
      <c r="R658" s="2" t="s">
        <v>52</v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2" t="s">
        <v>52</v>
      </c>
      <c r="AW658" s="2" t="s">
        <v>52</v>
      </c>
      <c r="AX658" s="2" t="s">
        <v>52</v>
      </c>
      <c r="AY658" s="2" t="s">
        <v>52</v>
      </c>
    </row>
    <row r="659" spans="1:51" ht="30" customHeight="1" x14ac:dyDescent="0.3">
      <c r="A659" s="9"/>
      <c r="B659" s="9"/>
      <c r="C659" s="9"/>
      <c r="D659" s="9"/>
      <c r="E659" s="12"/>
      <c r="F659" s="13"/>
      <c r="G659" s="12"/>
      <c r="H659" s="13"/>
      <c r="I659" s="12"/>
      <c r="J659" s="13"/>
      <c r="K659" s="12"/>
      <c r="L659" s="13"/>
      <c r="M659" s="9"/>
    </row>
    <row r="660" spans="1:51" ht="30" customHeight="1" x14ac:dyDescent="0.3">
      <c r="A660" s="425" t="s">
        <v>1715</v>
      </c>
      <c r="B660" s="425"/>
      <c r="C660" s="425"/>
      <c r="D660" s="425"/>
      <c r="E660" s="426"/>
      <c r="F660" s="427"/>
      <c r="G660" s="426"/>
      <c r="H660" s="427"/>
      <c r="I660" s="426"/>
      <c r="J660" s="427"/>
      <c r="K660" s="426"/>
      <c r="L660" s="427"/>
      <c r="M660" s="425"/>
      <c r="N660" s="1" t="s">
        <v>493</v>
      </c>
    </row>
    <row r="661" spans="1:51" ht="30" customHeight="1" x14ac:dyDescent="0.3">
      <c r="A661" s="8" t="s">
        <v>1718</v>
      </c>
      <c r="B661" s="8" t="s">
        <v>715</v>
      </c>
      <c r="C661" s="8" t="s">
        <v>716</v>
      </c>
      <c r="D661" s="9">
        <v>6.2E-2</v>
      </c>
      <c r="E661" s="12">
        <f>단가대비표!O244</f>
        <v>0</v>
      </c>
      <c r="F661" s="13">
        <f>TRUNC(E661*D661,1)</f>
        <v>0</v>
      </c>
      <c r="G661" s="12">
        <f>단가대비표!P244</f>
        <v>205617</v>
      </c>
      <c r="H661" s="13">
        <f>TRUNC(G661*D661,1)</f>
        <v>12748.2</v>
      </c>
      <c r="I661" s="12">
        <f>단가대비표!V244</f>
        <v>0</v>
      </c>
      <c r="J661" s="13">
        <f>TRUNC(I661*D661,1)</f>
        <v>0</v>
      </c>
      <c r="K661" s="12">
        <f t="shared" ref="K661:L663" si="125">TRUNC(E661+G661+I661,1)</f>
        <v>205617</v>
      </c>
      <c r="L661" s="13">
        <f t="shared" si="125"/>
        <v>12748.2</v>
      </c>
      <c r="M661" s="8" t="s">
        <v>52</v>
      </c>
      <c r="N661" s="2" t="s">
        <v>493</v>
      </c>
      <c r="O661" s="2" t="s">
        <v>1719</v>
      </c>
      <c r="P661" s="2" t="s">
        <v>61</v>
      </c>
      <c r="Q661" s="2" t="s">
        <v>61</v>
      </c>
      <c r="R661" s="2" t="s">
        <v>60</v>
      </c>
      <c r="S661" s="3"/>
      <c r="T661" s="3"/>
      <c r="U661" s="3"/>
      <c r="V661" s="3">
        <v>1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2" t="s">
        <v>52</v>
      </c>
      <c r="AW661" s="2" t="s">
        <v>1720</v>
      </c>
      <c r="AX661" s="2" t="s">
        <v>52</v>
      </c>
      <c r="AY661" s="2" t="s">
        <v>52</v>
      </c>
    </row>
    <row r="662" spans="1:51" ht="30" customHeight="1" x14ac:dyDescent="0.3">
      <c r="A662" s="8" t="s">
        <v>719</v>
      </c>
      <c r="B662" s="8" t="s">
        <v>715</v>
      </c>
      <c r="C662" s="8" t="s">
        <v>716</v>
      </c>
      <c r="D662" s="9">
        <v>3.1E-2</v>
      </c>
      <c r="E662" s="12">
        <f>단가대비표!O233</f>
        <v>0</v>
      </c>
      <c r="F662" s="13">
        <f>TRUNC(E662*D662,1)</f>
        <v>0</v>
      </c>
      <c r="G662" s="12">
        <f>단가대비표!P233</f>
        <v>138989</v>
      </c>
      <c r="H662" s="13">
        <f>TRUNC(G662*D662,1)</f>
        <v>4308.6000000000004</v>
      </c>
      <c r="I662" s="12">
        <f>단가대비표!V233</f>
        <v>0</v>
      </c>
      <c r="J662" s="13">
        <f>TRUNC(I662*D662,1)</f>
        <v>0</v>
      </c>
      <c r="K662" s="12">
        <f t="shared" si="125"/>
        <v>138989</v>
      </c>
      <c r="L662" s="13">
        <f t="shared" si="125"/>
        <v>4308.6000000000004</v>
      </c>
      <c r="M662" s="8" t="s">
        <v>52</v>
      </c>
      <c r="N662" s="2" t="s">
        <v>493</v>
      </c>
      <c r="O662" s="2" t="s">
        <v>720</v>
      </c>
      <c r="P662" s="2" t="s">
        <v>61</v>
      </c>
      <c r="Q662" s="2" t="s">
        <v>61</v>
      </c>
      <c r="R662" s="2" t="s">
        <v>60</v>
      </c>
      <c r="S662" s="3"/>
      <c r="T662" s="3"/>
      <c r="U662" s="3"/>
      <c r="V662" s="3">
        <v>1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2" t="s">
        <v>52</v>
      </c>
      <c r="AW662" s="2" t="s">
        <v>1721</v>
      </c>
      <c r="AX662" s="2" t="s">
        <v>52</v>
      </c>
      <c r="AY662" s="2" t="s">
        <v>52</v>
      </c>
    </row>
    <row r="663" spans="1:51" ht="30" customHeight="1" x14ac:dyDescent="0.3">
      <c r="A663" s="8" t="s">
        <v>722</v>
      </c>
      <c r="B663" s="8" t="s">
        <v>923</v>
      </c>
      <c r="C663" s="8" t="s">
        <v>724</v>
      </c>
      <c r="D663" s="9">
        <v>1</v>
      </c>
      <c r="E663" s="12">
        <v>0</v>
      </c>
      <c r="F663" s="13">
        <f>TRUNC(E663*D663,1)</f>
        <v>0</v>
      </c>
      <c r="G663" s="12">
        <v>0</v>
      </c>
      <c r="H663" s="13">
        <f>TRUNC(G663*D663,1)</f>
        <v>0</v>
      </c>
      <c r="I663" s="12">
        <f>TRUNC(SUMIF(V661:V663, RIGHTB(O663, 1), H661:H663)*U663, 2)</f>
        <v>341.13</v>
      </c>
      <c r="J663" s="13">
        <f>TRUNC(I663*D663,1)</f>
        <v>341.1</v>
      </c>
      <c r="K663" s="12">
        <f t="shared" si="125"/>
        <v>341.1</v>
      </c>
      <c r="L663" s="13">
        <f t="shared" si="125"/>
        <v>341.1</v>
      </c>
      <c r="M663" s="8" t="s">
        <v>52</v>
      </c>
      <c r="N663" s="2" t="s">
        <v>493</v>
      </c>
      <c r="O663" s="2" t="s">
        <v>725</v>
      </c>
      <c r="P663" s="2" t="s">
        <v>61</v>
      </c>
      <c r="Q663" s="2" t="s">
        <v>61</v>
      </c>
      <c r="R663" s="2" t="s">
        <v>61</v>
      </c>
      <c r="S663" s="3">
        <v>1</v>
      </c>
      <c r="T663" s="3">
        <v>2</v>
      </c>
      <c r="U663" s="3">
        <v>0.02</v>
      </c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2" t="s">
        <v>52</v>
      </c>
      <c r="AW663" s="2" t="s">
        <v>1722</v>
      </c>
      <c r="AX663" s="2" t="s">
        <v>52</v>
      </c>
      <c r="AY663" s="2" t="s">
        <v>52</v>
      </c>
    </row>
    <row r="664" spans="1:51" ht="30" customHeight="1" x14ac:dyDescent="0.3">
      <c r="A664" s="8" t="s">
        <v>739</v>
      </c>
      <c r="B664" s="8" t="s">
        <v>52</v>
      </c>
      <c r="C664" s="8" t="s">
        <v>52</v>
      </c>
      <c r="D664" s="9"/>
      <c r="E664" s="12"/>
      <c r="F664" s="13">
        <f>TRUNC(SUMIF(N661:N663, N660, F661:F663),0)</f>
        <v>0</v>
      </c>
      <c r="G664" s="12"/>
      <c r="H664" s="13">
        <f>TRUNC(SUMIF(N661:N663, N660, H661:H663),0)</f>
        <v>17056</v>
      </c>
      <c r="I664" s="12"/>
      <c r="J664" s="13">
        <f>TRUNC(SUMIF(N661:N663, N660, J661:J663),0)</f>
        <v>341</v>
      </c>
      <c r="K664" s="12"/>
      <c r="L664" s="13">
        <f>F664+H664+J664</f>
        <v>17397</v>
      </c>
      <c r="M664" s="8" t="s">
        <v>52</v>
      </c>
      <c r="N664" s="2" t="s">
        <v>79</v>
      </c>
      <c r="O664" s="2" t="s">
        <v>79</v>
      </c>
      <c r="P664" s="2" t="s">
        <v>52</v>
      </c>
      <c r="Q664" s="2" t="s">
        <v>52</v>
      </c>
      <c r="R664" s="2" t="s">
        <v>52</v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2" t="s">
        <v>52</v>
      </c>
      <c r="AW664" s="2" t="s">
        <v>52</v>
      </c>
      <c r="AX664" s="2" t="s">
        <v>52</v>
      </c>
      <c r="AY664" s="2" t="s">
        <v>52</v>
      </c>
    </row>
    <row r="665" spans="1:51" ht="30" customHeight="1" x14ac:dyDescent="0.3">
      <c r="A665" s="9"/>
      <c r="B665" s="9"/>
      <c r="C665" s="9"/>
      <c r="D665" s="9"/>
      <c r="E665" s="12"/>
      <c r="F665" s="13"/>
      <c r="G665" s="12"/>
      <c r="H665" s="13"/>
      <c r="I665" s="12"/>
      <c r="J665" s="13"/>
      <c r="K665" s="12"/>
      <c r="L665" s="13"/>
      <c r="M665" s="9"/>
    </row>
    <row r="666" spans="1:51" ht="30" customHeight="1" x14ac:dyDescent="0.3">
      <c r="A666" s="425" t="s">
        <v>1723</v>
      </c>
      <c r="B666" s="425"/>
      <c r="C666" s="425"/>
      <c r="D666" s="425"/>
      <c r="E666" s="426"/>
      <c r="F666" s="427"/>
      <c r="G666" s="426"/>
      <c r="H666" s="427"/>
      <c r="I666" s="426"/>
      <c r="J666" s="427"/>
      <c r="K666" s="426"/>
      <c r="L666" s="427"/>
      <c r="M666" s="425"/>
      <c r="N666" s="1" t="s">
        <v>500</v>
      </c>
    </row>
    <row r="667" spans="1:51" ht="30" customHeight="1" x14ac:dyDescent="0.3">
      <c r="A667" s="8" t="s">
        <v>1718</v>
      </c>
      <c r="B667" s="8" t="s">
        <v>715</v>
      </c>
      <c r="C667" s="8" t="s">
        <v>716</v>
      </c>
      <c r="D667" s="9">
        <v>2.4E-2</v>
      </c>
      <c r="E667" s="12">
        <f>단가대비표!O244</f>
        <v>0</v>
      </c>
      <c r="F667" s="13">
        <f>TRUNC(E667*D667,1)</f>
        <v>0</v>
      </c>
      <c r="G667" s="12">
        <f>단가대비표!P244</f>
        <v>205617</v>
      </c>
      <c r="H667" s="13">
        <f>TRUNC(G667*D667,1)</f>
        <v>4934.8</v>
      </c>
      <c r="I667" s="12">
        <f>단가대비표!V244</f>
        <v>0</v>
      </c>
      <c r="J667" s="13">
        <f>TRUNC(I667*D667,1)</f>
        <v>0</v>
      </c>
      <c r="K667" s="12">
        <f>TRUNC(E667+G667+I667,1)</f>
        <v>205617</v>
      </c>
      <c r="L667" s="13">
        <f>TRUNC(F667+H667+J667,1)</f>
        <v>4934.8</v>
      </c>
      <c r="M667" s="8" t="s">
        <v>52</v>
      </c>
      <c r="N667" s="2" t="s">
        <v>500</v>
      </c>
      <c r="O667" s="2" t="s">
        <v>1719</v>
      </c>
      <c r="P667" s="2" t="s">
        <v>61</v>
      </c>
      <c r="Q667" s="2" t="s">
        <v>61</v>
      </c>
      <c r="R667" s="2" t="s">
        <v>60</v>
      </c>
      <c r="S667" s="3"/>
      <c r="T667" s="3"/>
      <c r="U667" s="3"/>
      <c r="V667" s="3">
        <v>1</v>
      </c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2" t="s">
        <v>52</v>
      </c>
      <c r="AW667" s="2" t="s">
        <v>1726</v>
      </c>
      <c r="AX667" s="2" t="s">
        <v>52</v>
      </c>
      <c r="AY667" s="2" t="s">
        <v>52</v>
      </c>
    </row>
    <row r="668" spans="1:51" ht="30" customHeight="1" x14ac:dyDescent="0.3">
      <c r="A668" s="8" t="s">
        <v>722</v>
      </c>
      <c r="B668" s="8" t="s">
        <v>923</v>
      </c>
      <c r="C668" s="8" t="s">
        <v>724</v>
      </c>
      <c r="D668" s="9">
        <v>1</v>
      </c>
      <c r="E668" s="12">
        <v>0</v>
      </c>
      <c r="F668" s="13">
        <f>TRUNC(E668*D668,1)</f>
        <v>0</v>
      </c>
      <c r="G668" s="12">
        <v>0</v>
      </c>
      <c r="H668" s="13">
        <f>TRUNC(G668*D668,1)</f>
        <v>0</v>
      </c>
      <c r="I668" s="12">
        <f>TRUNC(SUMIF(V667:V668, RIGHTB(O668, 1), H667:H668)*U668, 2)</f>
        <v>98.69</v>
      </c>
      <c r="J668" s="13">
        <f>TRUNC(I668*D668,1)</f>
        <v>98.6</v>
      </c>
      <c r="K668" s="12">
        <f>TRUNC(E668+G668+I668,1)</f>
        <v>98.6</v>
      </c>
      <c r="L668" s="13">
        <f>TRUNC(F668+H668+J668,1)</f>
        <v>98.6</v>
      </c>
      <c r="M668" s="8" t="s">
        <v>52</v>
      </c>
      <c r="N668" s="2" t="s">
        <v>500</v>
      </c>
      <c r="O668" s="2" t="s">
        <v>725</v>
      </c>
      <c r="P668" s="2" t="s">
        <v>61</v>
      </c>
      <c r="Q668" s="2" t="s">
        <v>61</v>
      </c>
      <c r="R668" s="2" t="s">
        <v>61</v>
      </c>
      <c r="S668" s="3">
        <v>1</v>
      </c>
      <c r="T668" s="3">
        <v>2</v>
      </c>
      <c r="U668" s="3">
        <v>0.02</v>
      </c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2" t="s">
        <v>52</v>
      </c>
      <c r="AW668" s="2" t="s">
        <v>1727</v>
      </c>
      <c r="AX668" s="2" t="s">
        <v>52</v>
      </c>
      <c r="AY668" s="2" t="s">
        <v>52</v>
      </c>
    </row>
    <row r="669" spans="1:51" ht="30" customHeight="1" x14ac:dyDescent="0.3">
      <c r="A669" s="8" t="s">
        <v>739</v>
      </c>
      <c r="B669" s="8" t="s">
        <v>52</v>
      </c>
      <c r="C669" s="8" t="s">
        <v>52</v>
      </c>
      <c r="D669" s="9"/>
      <c r="E669" s="12"/>
      <c r="F669" s="13">
        <f>TRUNC(SUMIF(N667:N668, N666, F667:F668),0)</f>
        <v>0</v>
      </c>
      <c r="G669" s="12"/>
      <c r="H669" s="13">
        <f>TRUNC(SUMIF(N667:N668, N666, H667:H668),0)</f>
        <v>4934</v>
      </c>
      <c r="I669" s="12"/>
      <c r="J669" s="13">
        <f>TRUNC(SUMIF(N667:N668, N666, J667:J668),0)</f>
        <v>98</v>
      </c>
      <c r="K669" s="12"/>
      <c r="L669" s="13">
        <f>F669+H669+J669</f>
        <v>5032</v>
      </c>
      <c r="M669" s="8" t="s">
        <v>52</v>
      </c>
      <c r="N669" s="2" t="s">
        <v>79</v>
      </c>
      <c r="O669" s="2" t="s">
        <v>79</v>
      </c>
      <c r="P669" s="2" t="s">
        <v>52</v>
      </c>
      <c r="Q669" s="2" t="s">
        <v>52</v>
      </c>
      <c r="R669" s="2" t="s">
        <v>52</v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2" t="s">
        <v>52</v>
      </c>
      <c r="AW669" s="2" t="s">
        <v>52</v>
      </c>
      <c r="AX669" s="2" t="s">
        <v>52</v>
      </c>
      <c r="AY669" s="2" t="s">
        <v>52</v>
      </c>
    </row>
    <row r="670" spans="1:51" ht="30" customHeight="1" x14ac:dyDescent="0.3">
      <c r="A670" s="9"/>
      <c r="B670" s="9"/>
      <c r="C670" s="9"/>
      <c r="D670" s="9"/>
      <c r="E670" s="12"/>
      <c r="F670" s="13"/>
      <c r="G670" s="12"/>
      <c r="H670" s="13"/>
      <c r="I670" s="12"/>
      <c r="J670" s="13"/>
      <c r="K670" s="12"/>
      <c r="L670" s="13"/>
      <c r="M670" s="9"/>
    </row>
    <row r="671" spans="1:51" ht="30" customHeight="1" x14ac:dyDescent="0.3">
      <c r="A671" s="425" t="s">
        <v>1728</v>
      </c>
      <c r="B671" s="425"/>
      <c r="C671" s="425"/>
      <c r="D671" s="425"/>
      <c r="E671" s="426"/>
      <c r="F671" s="427"/>
      <c r="G671" s="426"/>
      <c r="H671" s="427"/>
      <c r="I671" s="426"/>
      <c r="J671" s="427"/>
      <c r="K671" s="426"/>
      <c r="L671" s="427"/>
      <c r="M671" s="425"/>
      <c r="N671" s="1" t="s">
        <v>511</v>
      </c>
    </row>
    <row r="672" spans="1:51" ht="30" customHeight="1" x14ac:dyDescent="0.3">
      <c r="A672" s="8" t="s">
        <v>1718</v>
      </c>
      <c r="B672" s="8" t="s">
        <v>715</v>
      </c>
      <c r="C672" s="8" t="s">
        <v>716</v>
      </c>
      <c r="D672" s="9">
        <v>9.6000000000000002E-2</v>
      </c>
      <c r="E672" s="12">
        <f>단가대비표!O244</f>
        <v>0</v>
      </c>
      <c r="F672" s="13">
        <f>TRUNC(E672*D672,1)</f>
        <v>0</v>
      </c>
      <c r="G672" s="12">
        <f>단가대비표!P244</f>
        <v>205617</v>
      </c>
      <c r="H672" s="13">
        <f>TRUNC(G672*D672,1)</f>
        <v>19739.2</v>
      </c>
      <c r="I672" s="12">
        <f>단가대비표!V244</f>
        <v>0</v>
      </c>
      <c r="J672" s="13">
        <f>TRUNC(I672*D672,1)</f>
        <v>0</v>
      </c>
      <c r="K672" s="12">
        <f t="shared" ref="K672:L674" si="126">TRUNC(E672+G672+I672,1)</f>
        <v>205617</v>
      </c>
      <c r="L672" s="13">
        <f t="shared" si="126"/>
        <v>19739.2</v>
      </c>
      <c r="M672" s="8" t="s">
        <v>52</v>
      </c>
      <c r="N672" s="2" t="s">
        <v>511</v>
      </c>
      <c r="O672" s="2" t="s">
        <v>1719</v>
      </c>
      <c r="P672" s="2" t="s">
        <v>61</v>
      </c>
      <c r="Q672" s="2" t="s">
        <v>61</v>
      </c>
      <c r="R672" s="2" t="s">
        <v>60</v>
      </c>
      <c r="S672" s="3"/>
      <c r="T672" s="3"/>
      <c r="U672" s="3"/>
      <c r="V672" s="3">
        <v>1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2" t="s">
        <v>52</v>
      </c>
      <c r="AW672" s="2" t="s">
        <v>1731</v>
      </c>
      <c r="AX672" s="2" t="s">
        <v>52</v>
      </c>
      <c r="AY672" s="2" t="s">
        <v>52</v>
      </c>
    </row>
    <row r="673" spans="1:51" ht="30" customHeight="1" x14ac:dyDescent="0.3">
      <c r="A673" s="8" t="s">
        <v>719</v>
      </c>
      <c r="B673" s="8" t="s">
        <v>715</v>
      </c>
      <c r="C673" s="8" t="s">
        <v>716</v>
      </c>
      <c r="D673" s="9">
        <v>4.8000000000000001E-2</v>
      </c>
      <c r="E673" s="12">
        <f>단가대비표!O233</f>
        <v>0</v>
      </c>
      <c r="F673" s="13">
        <f>TRUNC(E673*D673,1)</f>
        <v>0</v>
      </c>
      <c r="G673" s="12">
        <f>단가대비표!P233</f>
        <v>138989</v>
      </c>
      <c r="H673" s="13">
        <f>TRUNC(G673*D673,1)</f>
        <v>6671.4</v>
      </c>
      <c r="I673" s="12">
        <f>단가대비표!V233</f>
        <v>0</v>
      </c>
      <c r="J673" s="13">
        <f>TRUNC(I673*D673,1)</f>
        <v>0</v>
      </c>
      <c r="K673" s="12">
        <f t="shared" si="126"/>
        <v>138989</v>
      </c>
      <c r="L673" s="13">
        <f t="shared" si="126"/>
        <v>6671.4</v>
      </c>
      <c r="M673" s="8" t="s">
        <v>52</v>
      </c>
      <c r="N673" s="2" t="s">
        <v>511</v>
      </c>
      <c r="O673" s="2" t="s">
        <v>720</v>
      </c>
      <c r="P673" s="2" t="s">
        <v>61</v>
      </c>
      <c r="Q673" s="2" t="s">
        <v>61</v>
      </c>
      <c r="R673" s="2" t="s">
        <v>60</v>
      </c>
      <c r="S673" s="3"/>
      <c r="T673" s="3"/>
      <c r="U673" s="3"/>
      <c r="V673" s="3">
        <v>1</v>
      </c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2" t="s">
        <v>52</v>
      </c>
      <c r="AW673" s="2" t="s">
        <v>1732</v>
      </c>
      <c r="AX673" s="2" t="s">
        <v>52</v>
      </c>
      <c r="AY673" s="2" t="s">
        <v>52</v>
      </c>
    </row>
    <row r="674" spans="1:51" ht="30" customHeight="1" x14ac:dyDescent="0.3">
      <c r="A674" s="8" t="s">
        <v>722</v>
      </c>
      <c r="B674" s="8" t="s">
        <v>923</v>
      </c>
      <c r="C674" s="8" t="s">
        <v>724</v>
      </c>
      <c r="D674" s="9">
        <v>1</v>
      </c>
      <c r="E674" s="12">
        <v>0</v>
      </c>
      <c r="F674" s="13">
        <f>TRUNC(E674*D674,1)</f>
        <v>0</v>
      </c>
      <c r="G674" s="12">
        <v>0</v>
      </c>
      <c r="H674" s="13">
        <f>TRUNC(G674*D674,1)</f>
        <v>0</v>
      </c>
      <c r="I674" s="12">
        <f>TRUNC(SUMIF(V672:V674, RIGHTB(O674, 1), H672:H674)*U674, 2)</f>
        <v>528.21</v>
      </c>
      <c r="J674" s="13">
        <f>TRUNC(I674*D674,1)</f>
        <v>528.20000000000005</v>
      </c>
      <c r="K674" s="12">
        <f t="shared" si="126"/>
        <v>528.20000000000005</v>
      </c>
      <c r="L674" s="13">
        <f t="shared" si="126"/>
        <v>528.20000000000005</v>
      </c>
      <c r="M674" s="8" t="s">
        <v>52</v>
      </c>
      <c r="N674" s="2" t="s">
        <v>511</v>
      </c>
      <c r="O674" s="2" t="s">
        <v>725</v>
      </c>
      <c r="P674" s="2" t="s">
        <v>61</v>
      </c>
      <c r="Q674" s="2" t="s">
        <v>61</v>
      </c>
      <c r="R674" s="2" t="s">
        <v>61</v>
      </c>
      <c r="S674" s="3">
        <v>1</v>
      </c>
      <c r="T674" s="3">
        <v>2</v>
      </c>
      <c r="U674" s="3">
        <v>0.02</v>
      </c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2" t="s">
        <v>52</v>
      </c>
      <c r="AW674" s="2" t="s">
        <v>1733</v>
      </c>
      <c r="AX674" s="2" t="s">
        <v>52</v>
      </c>
      <c r="AY674" s="2" t="s">
        <v>52</v>
      </c>
    </row>
    <row r="675" spans="1:51" ht="30" customHeight="1" x14ac:dyDescent="0.3">
      <c r="A675" s="8" t="s">
        <v>739</v>
      </c>
      <c r="B675" s="8" t="s">
        <v>52</v>
      </c>
      <c r="C675" s="8" t="s">
        <v>52</v>
      </c>
      <c r="D675" s="9"/>
      <c r="E675" s="12"/>
      <c r="F675" s="13">
        <f>TRUNC(SUMIF(N672:N674, N671, F672:F674),0)</f>
        <v>0</v>
      </c>
      <c r="G675" s="12"/>
      <c r="H675" s="13">
        <f>TRUNC(SUMIF(N672:N674, N671, H672:H674),0)</f>
        <v>26410</v>
      </c>
      <c r="I675" s="12"/>
      <c r="J675" s="13">
        <f>TRUNC(SUMIF(N672:N674, N671, J672:J674),0)</f>
        <v>528</v>
      </c>
      <c r="K675" s="12"/>
      <c r="L675" s="13">
        <f>F675+H675+J675</f>
        <v>26938</v>
      </c>
      <c r="M675" s="8" t="s">
        <v>52</v>
      </c>
      <c r="N675" s="2" t="s">
        <v>79</v>
      </c>
      <c r="O675" s="2" t="s">
        <v>79</v>
      </c>
      <c r="P675" s="2" t="s">
        <v>52</v>
      </c>
      <c r="Q675" s="2" t="s">
        <v>52</v>
      </c>
      <c r="R675" s="2" t="s">
        <v>52</v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2" t="s">
        <v>52</v>
      </c>
      <c r="AW675" s="2" t="s">
        <v>52</v>
      </c>
      <c r="AX675" s="2" t="s">
        <v>52</v>
      </c>
      <c r="AY675" s="2" t="s">
        <v>52</v>
      </c>
    </row>
    <row r="676" spans="1:51" ht="30" customHeight="1" x14ac:dyDescent="0.3">
      <c r="A676" s="9"/>
      <c r="B676" s="9"/>
      <c r="C676" s="9"/>
      <c r="D676" s="9"/>
      <c r="E676" s="12"/>
      <c r="F676" s="13"/>
      <c r="G676" s="12"/>
      <c r="H676" s="13"/>
      <c r="I676" s="12"/>
      <c r="J676" s="13"/>
      <c r="K676" s="12"/>
      <c r="L676" s="13"/>
      <c r="M676" s="9"/>
    </row>
    <row r="677" spans="1:51" ht="30" customHeight="1" x14ac:dyDescent="0.3">
      <c r="A677" s="425" t="s">
        <v>1734</v>
      </c>
      <c r="B677" s="425"/>
      <c r="C677" s="425"/>
      <c r="D677" s="425"/>
      <c r="E677" s="426"/>
      <c r="F677" s="427"/>
      <c r="G677" s="426"/>
      <c r="H677" s="427"/>
      <c r="I677" s="426"/>
      <c r="J677" s="427"/>
      <c r="K677" s="426"/>
      <c r="L677" s="427"/>
      <c r="M677" s="425"/>
      <c r="N677" s="1" t="s">
        <v>525</v>
      </c>
    </row>
    <row r="678" spans="1:51" ht="30" customHeight="1" x14ac:dyDescent="0.3">
      <c r="A678" s="8" t="s">
        <v>1737</v>
      </c>
      <c r="B678" s="8" t="s">
        <v>715</v>
      </c>
      <c r="C678" s="8" t="s">
        <v>716</v>
      </c>
      <c r="D678" s="9">
        <v>9.5000000000000001E-2</v>
      </c>
      <c r="E678" s="12">
        <f>단가대비표!O245</f>
        <v>0</v>
      </c>
      <c r="F678" s="13">
        <f>TRUNC(E678*D678,1)</f>
        <v>0</v>
      </c>
      <c r="G678" s="12">
        <f>단가대비표!P245</f>
        <v>197685</v>
      </c>
      <c r="H678" s="13">
        <f>TRUNC(G678*D678,1)</f>
        <v>18780</v>
      </c>
      <c r="I678" s="12">
        <f>단가대비표!V245</f>
        <v>0</v>
      </c>
      <c r="J678" s="13">
        <f>TRUNC(I678*D678,1)</f>
        <v>0</v>
      </c>
      <c r="K678" s="12">
        <f>TRUNC(E678+G678+I678,1)</f>
        <v>197685</v>
      </c>
      <c r="L678" s="13">
        <f>TRUNC(F678+H678+J678,1)</f>
        <v>18780</v>
      </c>
      <c r="M678" s="8" t="s">
        <v>52</v>
      </c>
      <c r="N678" s="2" t="s">
        <v>525</v>
      </c>
      <c r="O678" s="2" t="s">
        <v>1738</v>
      </c>
      <c r="P678" s="2" t="s">
        <v>61</v>
      </c>
      <c r="Q678" s="2" t="s">
        <v>61</v>
      </c>
      <c r="R678" s="2" t="s">
        <v>60</v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2" t="s">
        <v>52</v>
      </c>
      <c r="AW678" s="2" t="s">
        <v>1739</v>
      </c>
      <c r="AX678" s="2" t="s">
        <v>52</v>
      </c>
      <c r="AY678" s="2" t="s">
        <v>52</v>
      </c>
    </row>
    <row r="679" spans="1:51" ht="30" customHeight="1" x14ac:dyDescent="0.3">
      <c r="A679" s="8" t="s">
        <v>719</v>
      </c>
      <c r="B679" s="8" t="s">
        <v>715</v>
      </c>
      <c r="C679" s="8" t="s">
        <v>716</v>
      </c>
      <c r="D679" s="9">
        <v>1.4999999999999999E-2</v>
      </c>
      <c r="E679" s="12">
        <f>단가대비표!O233</f>
        <v>0</v>
      </c>
      <c r="F679" s="13">
        <f>TRUNC(E679*D679,1)</f>
        <v>0</v>
      </c>
      <c r="G679" s="12">
        <f>단가대비표!P233</f>
        <v>138989</v>
      </c>
      <c r="H679" s="13">
        <f>TRUNC(G679*D679,1)</f>
        <v>2084.8000000000002</v>
      </c>
      <c r="I679" s="12">
        <f>단가대비표!V233</f>
        <v>0</v>
      </c>
      <c r="J679" s="13">
        <f>TRUNC(I679*D679,1)</f>
        <v>0</v>
      </c>
      <c r="K679" s="12">
        <f>TRUNC(E679+G679+I679,1)</f>
        <v>138989</v>
      </c>
      <c r="L679" s="13">
        <f>TRUNC(F679+H679+J679,1)</f>
        <v>2084.8000000000002</v>
      </c>
      <c r="M679" s="8" t="s">
        <v>52</v>
      </c>
      <c r="N679" s="2" t="s">
        <v>525</v>
      </c>
      <c r="O679" s="2" t="s">
        <v>720</v>
      </c>
      <c r="P679" s="2" t="s">
        <v>61</v>
      </c>
      <c r="Q679" s="2" t="s">
        <v>61</v>
      </c>
      <c r="R679" s="2" t="s">
        <v>60</v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2" t="s">
        <v>52</v>
      </c>
      <c r="AW679" s="2" t="s">
        <v>1740</v>
      </c>
      <c r="AX679" s="2" t="s">
        <v>52</v>
      </c>
      <c r="AY679" s="2" t="s">
        <v>52</v>
      </c>
    </row>
    <row r="680" spans="1:51" ht="30" customHeight="1" x14ac:dyDescent="0.3">
      <c r="A680" s="8" t="s">
        <v>739</v>
      </c>
      <c r="B680" s="8" t="s">
        <v>52</v>
      </c>
      <c r="C680" s="8" t="s">
        <v>52</v>
      </c>
      <c r="D680" s="9"/>
      <c r="E680" s="12"/>
      <c r="F680" s="13">
        <f>TRUNC(SUMIF(N678:N679, N677, F678:F679),0)</f>
        <v>0</v>
      </c>
      <c r="G680" s="12"/>
      <c r="H680" s="13">
        <f>TRUNC(SUMIF(N678:N679, N677, H678:H679),0)</f>
        <v>20864</v>
      </c>
      <c r="I680" s="12"/>
      <c r="J680" s="13">
        <f>TRUNC(SUMIF(N678:N679, N677, J678:J679),0)</f>
        <v>0</v>
      </c>
      <c r="K680" s="12"/>
      <c r="L680" s="13">
        <f>F680+H680+J680</f>
        <v>20864</v>
      </c>
      <c r="M680" s="8" t="s">
        <v>52</v>
      </c>
      <c r="N680" s="2" t="s">
        <v>79</v>
      </c>
      <c r="O680" s="2" t="s">
        <v>79</v>
      </c>
      <c r="P680" s="2" t="s">
        <v>52</v>
      </c>
      <c r="Q680" s="2" t="s">
        <v>52</v>
      </c>
      <c r="R680" s="2" t="s">
        <v>52</v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2" t="s">
        <v>52</v>
      </c>
      <c r="AW680" s="2" t="s">
        <v>52</v>
      </c>
      <c r="AX680" s="2" t="s">
        <v>52</v>
      </c>
      <c r="AY680" s="2" t="s">
        <v>52</v>
      </c>
    </row>
    <row r="681" spans="1:51" ht="30" customHeight="1" x14ac:dyDescent="0.3">
      <c r="A681" s="9"/>
      <c r="B681" s="9"/>
      <c r="C681" s="9"/>
      <c r="D681" s="9"/>
      <c r="E681" s="12"/>
      <c r="F681" s="13"/>
      <c r="G681" s="12"/>
      <c r="H681" s="13"/>
      <c r="I681" s="12"/>
      <c r="J681" s="13"/>
      <c r="K681" s="12"/>
      <c r="L681" s="13"/>
      <c r="M681" s="9"/>
    </row>
    <row r="682" spans="1:51" ht="30" customHeight="1" x14ac:dyDescent="0.3">
      <c r="A682" s="425" t="s">
        <v>1741</v>
      </c>
      <c r="B682" s="425"/>
      <c r="C682" s="425"/>
      <c r="D682" s="425"/>
      <c r="E682" s="426"/>
      <c r="F682" s="427"/>
      <c r="G682" s="426"/>
      <c r="H682" s="427"/>
      <c r="I682" s="426"/>
      <c r="J682" s="427"/>
      <c r="K682" s="426"/>
      <c r="L682" s="427"/>
      <c r="M682" s="425"/>
      <c r="N682" s="1" t="s">
        <v>533</v>
      </c>
    </row>
    <row r="683" spans="1:51" ht="30" customHeight="1" x14ac:dyDescent="0.3">
      <c r="A683" s="8" t="s">
        <v>1737</v>
      </c>
      <c r="B683" s="8" t="s">
        <v>715</v>
      </c>
      <c r="C683" s="8" t="s">
        <v>716</v>
      </c>
      <c r="D683" s="9">
        <v>0.124</v>
      </c>
      <c r="E683" s="12">
        <f>단가대비표!O245</f>
        <v>0</v>
      </c>
      <c r="F683" s="13">
        <f>TRUNC(E683*D683,1)</f>
        <v>0</v>
      </c>
      <c r="G683" s="12">
        <f>단가대비표!P245</f>
        <v>197685</v>
      </c>
      <c r="H683" s="13">
        <f>TRUNC(G683*D683,1)</f>
        <v>24512.9</v>
      </c>
      <c r="I683" s="12">
        <f>단가대비표!V245</f>
        <v>0</v>
      </c>
      <c r="J683" s="13">
        <f>TRUNC(I683*D683,1)</f>
        <v>0</v>
      </c>
      <c r="K683" s="12">
        <f>TRUNC(E683+G683+I683,1)</f>
        <v>197685</v>
      </c>
      <c r="L683" s="13">
        <f>TRUNC(F683+H683+J683,1)</f>
        <v>24512.9</v>
      </c>
      <c r="M683" s="8" t="s">
        <v>52</v>
      </c>
      <c r="N683" s="2" t="s">
        <v>533</v>
      </c>
      <c r="O683" s="2" t="s">
        <v>1738</v>
      </c>
      <c r="P683" s="2" t="s">
        <v>61</v>
      </c>
      <c r="Q683" s="2" t="s">
        <v>61</v>
      </c>
      <c r="R683" s="2" t="s">
        <v>60</v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2" t="s">
        <v>52</v>
      </c>
      <c r="AW683" s="2" t="s">
        <v>1743</v>
      </c>
      <c r="AX683" s="2" t="s">
        <v>52</v>
      </c>
      <c r="AY683" s="2" t="s">
        <v>52</v>
      </c>
    </row>
    <row r="684" spans="1:51" ht="30" customHeight="1" x14ac:dyDescent="0.3">
      <c r="A684" s="8" t="s">
        <v>719</v>
      </c>
      <c r="B684" s="8" t="s">
        <v>715</v>
      </c>
      <c r="C684" s="8" t="s">
        <v>716</v>
      </c>
      <c r="D684" s="9">
        <v>0.02</v>
      </c>
      <c r="E684" s="12">
        <f>단가대비표!O233</f>
        <v>0</v>
      </c>
      <c r="F684" s="13">
        <f>TRUNC(E684*D684,1)</f>
        <v>0</v>
      </c>
      <c r="G684" s="12">
        <f>단가대비표!P233</f>
        <v>138989</v>
      </c>
      <c r="H684" s="13">
        <f>TRUNC(G684*D684,1)</f>
        <v>2779.7</v>
      </c>
      <c r="I684" s="12">
        <f>단가대비표!V233</f>
        <v>0</v>
      </c>
      <c r="J684" s="13">
        <f>TRUNC(I684*D684,1)</f>
        <v>0</v>
      </c>
      <c r="K684" s="12">
        <f>TRUNC(E684+G684+I684,1)</f>
        <v>138989</v>
      </c>
      <c r="L684" s="13">
        <f>TRUNC(F684+H684+J684,1)</f>
        <v>2779.7</v>
      </c>
      <c r="M684" s="8" t="s">
        <v>52</v>
      </c>
      <c r="N684" s="2" t="s">
        <v>533</v>
      </c>
      <c r="O684" s="2" t="s">
        <v>720</v>
      </c>
      <c r="P684" s="2" t="s">
        <v>61</v>
      </c>
      <c r="Q684" s="2" t="s">
        <v>61</v>
      </c>
      <c r="R684" s="2" t="s">
        <v>60</v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2" t="s">
        <v>52</v>
      </c>
      <c r="AW684" s="2" t="s">
        <v>1744</v>
      </c>
      <c r="AX684" s="2" t="s">
        <v>52</v>
      </c>
      <c r="AY684" s="2" t="s">
        <v>52</v>
      </c>
    </row>
    <row r="685" spans="1:51" ht="30" customHeight="1" x14ac:dyDescent="0.3">
      <c r="A685" s="8" t="s">
        <v>739</v>
      </c>
      <c r="B685" s="8" t="s">
        <v>52</v>
      </c>
      <c r="C685" s="8" t="s">
        <v>52</v>
      </c>
      <c r="D685" s="9"/>
      <c r="E685" s="12"/>
      <c r="F685" s="13">
        <f>TRUNC(SUMIF(N683:N684, N682, F683:F684),0)</f>
        <v>0</v>
      </c>
      <c r="G685" s="12"/>
      <c r="H685" s="13">
        <f>TRUNC(SUMIF(N683:N684, N682, H683:H684),0)</f>
        <v>27292</v>
      </c>
      <c r="I685" s="12"/>
      <c r="J685" s="13">
        <f>TRUNC(SUMIF(N683:N684, N682, J683:J684),0)</f>
        <v>0</v>
      </c>
      <c r="K685" s="12"/>
      <c r="L685" s="13">
        <f>F685+H685+J685</f>
        <v>27292</v>
      </c>
      <c r="M685" s="8" t="s">
        <v>52</v>
      </c>
      <c r="N685" s="2" t="s">
        <v>79</v>
      </c>
      <c r="O685" s="2" t="s">
        <v>79</v>
      </c>
      <c r="P685" s="2" t="s">
        <v>52</v>
      </c>
      <c r="Q685" s="2" t="s">
        <v>52</v>
      </c>
      <c r="R685" s="2" t="s">
        <v>52</v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2" t="s">
        <v>52</v>
      </c>
      <c r="AW685" s="2" t="s">
        <v>52</v>
      </c>
      <c r="AX685" s="2" t="s">
        <v>52</v>
      </c>
      <c r="AY685" s="2" t="s">
        <v>52</v>
      </c>
    </row>
    <row r="686" spans="1:51" ht="30" customHeight="1" x14ac:dyDescent="0.3">
      <c r="A686" s="9"/>
      <c r="B686" s="9"/>
      <c r="C686" s="9"/>
      <c r="D686" s="9"/>
      <c r="E686" s="12"/>
      <c r="F686" s="13"/>
      <c r="G686" s="12"/>
      <c r="H686" s="13"/>
      <c r="I686" s="12"/>
      <c r="J686" s="13"/>
      <c r="K686" s="12"/>
      <c r="L686" s="13"/>
      <c r="M686" s="9"/>
    </row>
    <row r="687" spans="1:51" ht="30" customHeight="1" x14ac:dyDescent="0.3">
      <c r="A687" s="425" t="s">
        <v>1745</v>
      </c>
      <c r="B687" s="425"/>
      <c r="C687" s="425"/>
      <c r="D687" s="425"/>
      <c r="E687" s="426"/>
      <c r="F687" s="427"/>
      <c r="G687" s="426"/>
      <c r="H687" s="427"/>
      <c r="I687" s="426"/>
      <c r="J687" s="427"/>
      <c r="K687" s="426"/>
      <c r="L687" s="427"/>
      <c r="M687" s="425"/>
      <c r="N687" s="1" t="s">
        <v>542</v>
      </c>
    </row>
    <row r="688" spans="1:51" ht="30" customHeight="1" x14ac:dyDescent="0.3">
      <c r="A688" s="8" t="s">
        <v>1484</v>
      </c>
      <c r="B688" s="8" t="s">
        <v>1485</v>
      </c>
      <c r="C688" s="8" t="s">
        <v>1000</v>
      </c>
      <c r="D688" s="9">
        <v>0.03</v>
      </c>
      <c r="E688" s="12">
        <f>단가대비표!O209</f>
        <v>9433</v>
      </c>
      <c r="F688" s="13">
        <f>TRUNC(E688*D688,1)</f>
        <v>282.89999999999998</v>
      </c>
      <c r="G688" s="12">
        <f>단가대비표!P209</f>
        <v>0</v>
      </c>
      <c r="H688" s="13">
        <f>TRUNC(G688*D688,1)</f>
        <v>0</v>
      </c>
      <c r="I688" s="12">
        <f>단가대비표!V209</f>
        <v>0</v>
      </c>
      <c r="J688" s="13">
        <f>TRUNC(I688*D688,1)</f>
        <v>0</v>
      </c>
      <c r="K688" s="12">
        <f>TRUNC(E688+G688+I688,1)</f>
        <v>9433</v>
      </c>
      <c r="L688" s="13">
        <f>TRUNC(F688+H688+J688,1)</f>
        <v>282.89999999999998</v>
      </c>
      <c r="M688" s="8" t="s">
        <v>52</v>
      </c>
      <c r="N688" s="2" t="s">
        <v>542</v>
      </c>
      <c r="O688" s="2" t="s">
        <v>1486</v>
      </c>
      <c r="P688" s="2" t="s">
        <v>61</v>
      </c>
      <c r="Q688" s="2" t="s">
        <v>61</v>
      </c>
      <c r="R688" s="2" t="s">
        <v>60</v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2" t="s">
        <v>52</v>
      </c>
      <c r="AW688" s="2" t="s">
        <v>1747</v>
      </c>
      <c r="AX688" s="2" t="s">
        <v>52</v>
      </c>
      <c r="AY688" s="2" t="s">
        <v>52</v>
      </c>
    </row>
    <row r="689" spans="1:51" ht="30" customHeight="1" x14ac:dyDescent="0.3">
      <c r="A689" s="8" t="s">
        <v>739</v>
      </c>
      <c r="B689" s="8" t="s">
        <v>52</v>
      </c>
      <c r="C689" s="8" t="s">
        <v>52</v>
      </c>
      <c r="D689" s="9"/>
      <c r="E689" s="12"/>
      <c r="F689" s="13">
        <f>TRUNC(SUMIF(N688:N688, N687, F688:F688),0)</f>
        <v>282</v>
      </c>
      <c r="G689" s="12"/>
      <c r="H689" s="13">
        <f>TRUNC(SUMIF(N688:N688, N687, H688:H688),0)</f>
        <v>0</v>
      </c>
      <c r="I689" s="12"/>
      <c r="J689" s="13">
        <f>TRUNC(SUMIF(N688:N688, N687, J688:J688),0)</f>
        <v>0</v>
      </c>
      <c r="K689" s="12"/>
      <c r="L689" s="13">
        <f>F689+H689+J689</f>
        <v>282</v>
      </c>
      <c r="M689" s="8" t="s">
        <v>52</v>
      </c>
      <c r="N689" s="2" t="s">
        <v>79</v>
      </c>
      <c r="O689" s="2" t="s">
        <v>79</v>
      </c>
      <c r="P689" s="2" t="s">
        <v>52</v>
      </c>
      <c r="Q689" s="2" t="s">
        <v>52</v>
      </c>
      <c r="R689" s="2" t="s">
        <v>52</v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2" t="s">
        <v>52</v>
      </c>
      <c r="AW689" s="2" t="s">
        <v>52</v>
      </c>
      <c r="AX689" s="2" t="s">
        <v>52</v>
      </c>
      <c r="AY689" s="2" t="s">
        <v>52</v>
      </c>
    </row>
    <row r="690" spans="1:51" ht="30" customHeight="1" x14ac:dyDescent="0.3">
      <c r="A690" s="9"/>
      <c r="B690" s="9"/>
      <c r="C690" s="9"/>
      <c r="D690" s="9"/>
      <c r="E690" s="12"/>
      <c r="F690" s="13"/>
      <c r="G690" s="12"/>
      <c r="H690" s="13"/>
      <c r="I690" s="12"/>
      <c r="J690" s="13"/>
      <c r="K690" s="12"/>
      <c r="L690" s="13"/>
      <c r="M690" s="9"/>
    </row>
    <row r="691" spans="1:51" ht="30" customHeight="1" x14ac:dyDescent="0.3">
      <c r="A691" s="425" t="s">
        <v>1748</v>
      </c>
      <c r="B691" s="425"/>
      <c r="C691" s="425"/>
      <c r="D691" s="425"/>
      <c r="E691" s="426"/>
      <c r="F691" s="427"/>
      <c r="G691" s="426"/>
      <c r="H691" s="427"/>
      <c r="I691" s="426"/>
      <c r="J691" s="427"/>
      <c r="K691" s="426"/>
      <c r="L691" s="427"/>
      <c r="M691" s="425"/>
      <c r="N691" s="1" t="s">
        <v>545</v>
      </c>
    </row>
    <row r="692" spans="1:51" ht="30" customHeight="1" x14ac:dyDescent="0.3">
      <c r="A692" s="8" t="s">
        <v>1484</v>
      </c>
      <c r="B692" s="8" t="s">
        <v>1485</v>
      </c>
      <c r="C692" s="8" t="s">
        <v>1000</v>
      </c>
      <c r="D692" s="9">
        <v>0.03</v>
      </c>
      <c r="E692" s="12">
        <f>단가대비표!O209</f>
        <v>9433</v>
      </c>
      <c r="F692" s="13">
        <f>TRUNC(E692*D692,1)</f>
        <v>282.89999999999998</v>
      </c>
      <c r="G692" s="12">
        <f>단가대비표!P209</f>
        <v>0</v>
      </c>
      <c r="H692" s="13">
        <f>TRUNC(G692*D692,1)</f>
        <v>0</v>
      </c>
      <c r="I692" s="12">
        <f>단가대비표!V209</f>
        <v>0</v>
      </c>
      <c r="J692" s="13">
        <f>TRUNC(I692*D692,1)</f>
        <v>0</v>
      </c>
      <c r="K692" s="12">
        <f>TRUNC(E692+G692+I692,1)</f>
        <v>9433</v>
      </c>
      <c r="L692" s="13">
        <f>TRUNC(F692+H692+J692,1)</f>
        <v>282.89999999999998</v>
      </c>
      <c r="M692" s="8" t="s">
        <v>52</v>
      </c>
      <c r="N692" s="2" t="s">
        <v>545</v>
      </c>
      <c r="O692" s="2" t="s">
        <v>1486</v>
      </c>
      <c r="P692" s="2" t="s">
        <v>61</v>
      </c>
      <c r="Q692" s="2" t="s">
        <v>61</v>
      </c>
      <c r="R692" s="2" t="s">
        <v>60</v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2" t="s">
        <v>52</v>
      </c>
      <c r="AW692" s="2" t="s">
        <v>1750</v>
      </c>
      <c r="AX692" s="2" t="s">
        <v>52</v>
      </c>
      <c r="AY692" s="2" t="s">
        <v>52</v>
      </c>
    </row>
    <row r="693" spans="1:51" ht="30" customHeight="1" x14ac:dyDescent="0.3">
      <c r="A693" s="8" t="s">
        <v>739</v>
      </c>
      <c r="B693" s="8" t="s">
        <v>52</v>
      </c>
      <c r="C693" s="8" t="s">
        <v>52</v>
      </c>
      <c r="D693" s="9"/>
      <c r="E693" s="12"/>
      <c r="F693" s="13">
        <f>TRUNC(SUMIF(N692:N692, N691, F692:F692),0)</f>
        <v>282</v>
      </c>
      <c r="G693" s="12"/>
      <c r="H693" s="13">
        <f>TRUNC(SUMIF(N692:N692, N691, H692:H692),0)</f>
        <v>0</v>
      </c>
      <c r="I693" s="12"/>
      <c r="J693" s="13">
        <f>TRUNC(SUMIF(N692:N692, N691, J692:J692),0)</f>
        <v>0</v>
      </c>
      <c r="K693" s="12"/>
      <c r="L693" s="13">
        <f>F693+H693+J693</f>
        <v>282</v>
      </c>
      <c r="M693" s="8" t="s">
        <v>52</v>
      </c>
      <c r="N693" s="2" t="s">
        <v>79</v>
      </c>
      <c r="O693" s="2" t="s">
        <v>79</v>
      </c>
      <c r="P693" s="2" t="s">
        <v>52</v>
      </c>
      <c r="Q693" s="2" t="s">
        <v>52</v>
      </c>
      <c r="R693" s="2" t="s">
        <v>52</v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2" t="s">
        <v>52</v>
      </c>
      <c r="AW693" s="2" t="s">
        <v>52</v>
      </c>
      <c r="AX693" s="2" t="s">
        <v>52</v>
      </c>
      <c r="AY693" s="2" t="s">
        <v>52</v>
      </c>
    </row>
    <row r="694" spans="1:51" ht="30" customHeight="1" x14ac:dyDescent="0.3">
      <c r="A694" s="9"/>
      <c r="B694" s="9"/>
      <c r="C694" s="9"/>
      <c r="D694" s="9"/>
      <c r="E694" s="12"/>
      <c r="F694" s="13"/>
      <c r="G694" s="12"/>
      <c r="H694" s="13"/>
      <c r="I694" s="12"/>
      <c r="J694" s="13"/>
      <c r="K694" s="12"/>
      <c r="L694" s="13"/>
      <c r="M694" s="9"/>
    </row>
    <row r="695" spans="1:51" ht="30" customHeight="1" x14ac:dyDescent="0.3">
      <c r="A695" s="425" t="s">
        <v>1751</v>
      </c>
      <c r="B695" s="425"/>
      <c r="C695" s="425"/>
      <c r="D695" s="425"/>
      <c r="E695" s="426"/>
      <c r="F695" s="427"/>
      <c r="G695" s="426"/>
      <c r="H695" s="427"/>
      <c r="I695" s="426"/>
      <c r="J695" s="427"/>
      <c r="K695" s="426"/>
      <c r="L695" s="427"/>
      <c r="M695" s="425"/>
      <c r="N695" s="1" t="s">
        <v>548</v>
      </c>
    </row>
    <row r="696" spans="1:51" ht="30" customHeight="1" x14ac:dyDescent="0.3">
      <c r="A696" s="8" t="s">
        <v>1484</v>
      </c>
      <c r="B696" s="8" t="s">
        <v>1753</v>
      </c>
      <c r="C696" s="8" t="s">
        <v>1000</v>
      </c>
      <c r="D696" s="9">
        <v>0.18</v>
      </c>
      <c r="E696" s="12">
        <f>단가대비표!O212</f>
        <v>15800</v>
      </c>
      <c r="F696" s="13">
        <f>TRUNC(E696*D696,1)</f>
        <v>2844</v>
      </c>
      <c r="G696" s="12">
        <f>단가대비표!P212</f>
        <v>0</v>
      </c>
      <c r="H696" s="13">
        <f>TRUNC(G696*D696,1)</f>
        <v>0</v>
      </c>
      <c r="I696" s="12">
        <f>단가대비표!V212</f>
        <v>0</v>
      </c>
      <c r="J696" s="13">
        <f>TRUNC(I696*D696,1)</f>
        <v>0</v>
      </c>
      <c r="K696" s="12">
        <f>TRUNC(E696+G696+I696,1)</f>
        <v>15800</v>
      </c>
      <c r="L696" s="13">
        <f>TRUNC(F696+H696+J696,1)</f>
        <v>2844</v>
      </c>
      <c r="M696" s="8" t="s">
        <v>52</v>
      </c>
      <c r="N696" s="2" t="s">
        <v>548</v>
      </c>
      <c r="O696" s="2" t="s">
        <v>1754</v>
      </c>
      <c r="P696" s="2" t="s">
        <v>61</v>
      </c>
      <c r="Q696" s="2" t="s">
        <v>61</v>
      </c>
      <c r="R696" s="2" t="s">
        <v>60</v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2" t="s">
        <v>52</v>
      </c>
      <c r="AW696" s="2" t="s">
        <v>1755</v>
      </c>
      <c r="AX696" s="2" t="s">
        <v>52</v>
      </c>
      <c r="AY696" s="2" t="s">
        <v>52</v>
      </c>
    </row>
    <row r="697" spans="1:51" ht="30" customHeight="1" x14ac:dyDescent="0.3">
      <c r="A697" s="8" t="s">
        <v>1756</v>
      </c>
      <c r="B697" s="8" t="s">
        <v>1757</v>
      </c>
      <c r="C697" s="8" t="s">
        <v>716</v>
      </c>
      <c r="D697" s="9">
        <v>8.0000000000000002E-3</v>
      </c>
      <c r="E697" s="12">
        <f>단가대비표!O258</f>
        <v>0</v>
      </c>
      <c r="F697" s="13">
        <f>TRUNC(E697*D697,1)</f>
        <v>0</v>
      </c>
      <c r="G697" s="12">
        <f>단가대비표!P258</f>
        <v>181699</v>
      </c>
      <c r="H697" s="13">
        <f>TRUNC(G697*D697,1)</f>
        <v>1453.5</v>
      </c>
      <c r="I697" s="12">
        <f>단가대비표!V258</f>
        <v>0</v>
      </c>
      <c r="J697" s="13">
        <f>TRUNC(I697*D697,1)</f>
        <v>0</v>
      </c>
      <c r="K697" s="12">
        <f>TRUNC(E697+G697+I697,1)</f>
        <v>181699</v>
      </c>
      <c r="L697" s="13">
        <f>TRUNC(F697+H697+J697,1)</f>
        <v>1453.5</v>
      </c>
      <c r="M697" s="8" t="s">
        <v>52</v>
      </c>
      <c r="N697" s="2" t="s">
        <v>548</v>
      </c>
      <c r="O697" s="2" t="s">
        <v>1758</v>
      </c>
      <c r="P697" s="2" t="s">
        <v>61</v>
      </c>
      <c r="Q697" s="2" t="s">
        <v>61</v>
      </c>
      <c r="R697" s="2" t="s">
        <v>60</v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2" t="s">
        <v>52</v>
      </c>
      <c r="AW697" s="2" t="s">
        <v>1759</v>
      </c>
      <c r="AX697" s="2" t="s">
        <v>52</v>
      </c>
      <c r="AY697" s="2" t="s">
        <v>52</v>
      </c>
    </row>
    <row r="698" spans="1:51" ht="30" customHeight="1" x14ac:dyDescent="0.3">
      <c r="A698" s="8" t="s">
        <v>739</v>
      </c>
      <c r="B698" s="8" t="s">
        <v>52</v>
      </c>
      <c r="C698" s="8" t="s">
        <v>52</v>
      </c>
      <c r="D698" s="9"/>
      <c r="E698" s="12"/>
      <c r="F698" s="13">
        <f>TRUNC(SUMIF(N696:N697, N695, F696:F697),0)</f>
        <v>2844</v>
      </c>
      <c r="G698" s="12"/>
      <c r="H698" s="13">
        <f>TRUNC(SUMIF(N696:N697, N695, H696:H697),0)</f>
        <v>1453</v>
      </c>
      <c r="I698" s="12"/>
      <c r="J698" s="13">
        <f>TRUNC(SUMIF(N696:N697, N695, J696:J697),0)</f>
        <v>0</v>
      </c>
      <c r="K698" s="12"/>
      <c r="L698" s="13">
        <f>F698+H698+J698</f>
        <v>4297</v>
      </c>
      <c r="M698" s="8" t="s">
        <v>52</v>
      </c>
      <c r="N698" s="2" t="s">
        <v>79</v>
      </c>
      <c r="O698" s="2" t="s">
        <v>79</v>
      </c>
      <c r="P698" s="2" t="s">
        <v>52</v>
      </c>
      <c r="Q698" s="2" t="s">
        <v>52</v>
      </c>
      <c r="R698" s="2" t="s">
        <v>52</v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2" t="s">
        <v>52</v>
      </c>
      <c r="AW698" s="2" t="s">
        <v>52</v>
      </c>
      <c r="AX698" s="2" t="s">
        <v>52</v>
      </c>
      <c r="AY698" s="2" t="s">
        <v>52</v>
      </c>
    </row>
    <row r="699" spans="1:51" ht="30" customHeight="1" x14ac:dyDescent="0.3">
      <c r="A699" s="9"/>
      <c r="B699" s="9"/>
      <c r="C699" s="9"/>
      <c r="D699" s="9"/>
      <c r="E699" s="12"/>
      <c r="F699" s="13"/>
      <c r="G699" s="12"/>
      <c r="H699" s="13"/>
      <c r="I699" s="12"/>
      <c r="J699" s="13"/>
      <c r="K699" s="12"/>
      <c r="L699" s="13"/>
      <c r="M699" s="9"/>
    </row>
    <row r="700" spans="1:51" ht="30" customHeight="1" x14ac:dyDescent="0.3">
      <c r="A700" s="425" t="s">
        <v>1760</v>
      </c>
      <c r="B700" s="425"/>
      <c r="C700" s="425"/>
      <c r="D700" s="425"/>
      <c r="E700" s="426"/>
      <c r="F700" s="427"/>
      <c r="G700" s="426"/>
      <c r="H700" s="427"/>
      <c r="I700" s="426"/>
      <c r="J700" s="427"/>
      <c r="K700" s="426"/>
      <c r="L700" s="427"/>
      <c r="M700" s="425"/>
      <c r="N700" s="1" t="s">
        <v>551</v>
      </c>
    </row>
    <row r="701" spans="1:51" ht="30" customHeight="1" x14ac:dyDescent="0.3">
      <c r="A701" s="8" t="s">
        <v>1484</v>
      </c>
      <c r="B701" s="8" t="s">
        <v>1762</v>
      </c>
      <c r="C701" s="8" t="s">
        <v>1000</v>
      </c>
      <c r="D701" s="9">
        <v>9.6000000000000002E-2</v>
      </c>
      <c r="E701" s="12">
        <f>단가대비표!O210</f>
        <v>17630</v>
      </c>
      <c r="F701" s="13">
        <f>TRUNC(E701*D701,1)</f>
        <v>1692.4</v>
      </c>
      <c r="G701" s="12">
        <f>단가대비표!P210</f>
        <v>0</v>
      </c>
      <c r="H701" s="13">
        <f>TRUNC(G701*D701,1)</f>
        <v>0</v>
      </c>
      <c r="I701" s="12">
        <f>단가대비표!V210</f>
        <v>0</v>
      </c>
      <c r="J701" s="13">
        <f>TRUNC(I701*D701,1)</f>
        <v>0</v>
      </c>
      <c r="K701" s="12">
        <f>TRUNC(E701+G701+I701,1)</f>
        <v>17630</v>
      </c>
      <c r="L701" s="13">
        <f>TRUNC(F701+H701+J701,1)</f>
        <v>1692.4</v>
      </c>
      <c r="M701" s="8" t="s">
        <v>52</v>
      </c>
      <c r="N701" s="2" t="s">
        <v>551</v>
      </c>
      <c r="O701" s="2" t="s">
        <v>1763</v>
      </c>
      <c r="P701" s="2" t="s">
        <v>61</v>
      </c>
      <c r="Q701" s="2" t="s">
        <v>61</v>
      </c>
      <c r="R701" s="2" t="s">
        <v>60</v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2" t="s">
        <v>52</v>
      </c>
      <c r="AW701" s="2" t="s">
        <v>1764</v>
      </c>
      <c r="AX701" s="2" t="s">
        <v>52</v>
      </c>
      <c r="AY701" s="2" t="s">
        <v>52</v>
      </c>
    </row>
    <row r="702" spans="1:51" ht="30" customHeight="1" x14ac:dyDescent="0.3">
      <c r="A702" s="8" t="s">
        <v>1756</v>
      </c>
      <c r="B702" s="8" t="s">
        <v>1757</v>
      </c>
      <c r="C702" s="8" t="s">
        <v>716</v>
      </c>
      <c r="D702" s="9">
        <v>8.5000000000000006E-3</v>
      </c>
      <c r="E702" s="12">
        <f>단가대비표!O258</f>
        <v>0</v>
      </c>
      <c r="F702" s="13">
        <f>TRUNC(E702*D702,1)</f>
        <v>0</v>
      </c>
      <c r="G702" s="12">
        <f>단가대비표!P258</f>
        <v>181699</v>
      </c>
      <c r="H702" s="13">
        <f>TRUNC(G702*D702,1)</f>
        <v>1544.4</v>
      </c>
      <c r="I702" s="12">
        <f>단가대비표!V258</f>
        <v>0</v>
      </c>
      <c r="J702" s="13">
        <f>TRUNC(I702*D702,1)</f>
        <v>0</v>
      </c>
      <c r="K702" s="12">
        <f>TRUNC(E702+G702+I702,1)</f>
        <v>181699</v>
      </c>
      <c r="L702" s="13">
        <f>TRUNC(F702+H702+J702,1)</f>
        <v>1544.4</v>
      </c>
      <c r="M702" s="8" t="s">
        <v>52</v>
      </c>
      <c r="N702" s="2" t="s">
        <v>551</v>
      </c>
      <c r="O702" s="2" t="s">
        <v>1758</v>
      </c>
      <c r="P702" s="2" t="s">
        <v>61</v>
      </c>
      <c r="Q702" s="2" t="s">
        <v>61</v>
      </c>
      <c r="R702" s="2" t="s">
        <v>60</v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2" t="s">
        <v>52</v>
      </c>
      <c r="AW702" s="2" t="s">
        <v>1765</v>
      </c>
      <c r="AX702" s="2" t="s">
        <v>52</v>
      </c>
      <c r="AY702" s="2" t="s">
        <v>52</v>
      </c>
    </row>
    <row r="703" spans="1:51" ht="30" customHeight="1" x14ac:dyDescent="0.3">
      <c r="A703" s="8" t="s">
        <v>739</v>
      </c>
      <c r="B703" s="8" t="s">
        <v>52</v>
      </c>
      <c r="C703" s="8" t="s">
        <v>52</v>
      </c>
      <c r="D703" s="9"/>
      <c r="E703" s="12"/>
      <c r="F703" s="13">
        <f>TRUNC(SUMIF(N701:N702, N700, F701:F702),0)</f>
        <v>1692</v>
      </c>
      <c r="G703" s="12"/>
      <c r="H703" s="13">
        <f>TRUNC(SUMIF(N701:N702, N700, H701:H702),0)</f>
        <v>1544</v>
      </c>
      <c r="I703" s="12"/>
      <c r="J703" s="13">
        <f>TRUNC(SUMIF(N701:N702, N700, J701:J702),0)</f>
        <v>0</v>
      </c>
      <c r="K703" s="12"/>
      <c r="L703" s="13">
        <f>F703+H703+J703</f>
        <v>3236</v>
      </c>
      <c r="M703" s="8" t="s">
        <v>52</v>
      </c>
      <c r="N703" s="2" t="s">
        <v>79</v>
      </c>
      <c r="O703" s="2" t="s">
        <v>79</v>
      </c>
      <c r="P703" s="2" t="s">
        <v>52</v>
      </c>
      <c r="Q703" s="2" t="s">
        <v>52</v>
      </c>
      <c r="R703" s="2" t="s">
        <v>52</v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2" t="s">
        <v>52</v>
      </c>
      <c r="AW703" s="2" t="s">
        <v>52</v>
      </c>
      <c r="AX703" s="2" t="s">
        <v>52</v>
      </c>
      <c r="AY703" s="2" t="s">
        <v>52</v>
      </c>
    </row>
    <row r="704" spans="1:51" ht="30" customHeight="1" x14ac:dyDescent="0.3">
      <c r="A704" s="9"/>
      <c r="B704" s="9"/>
      <c r="C704" s="9"/>
      <c r="D704" s="9"/>
      <c r="E704" s="12"/>
      <c r="F704" s="13"/>
      <c r="G704" s="12"/>
      <c r="H704" s="13"/>
      <c r="I704" s="12"/>
      <c r="J704" s="13"/>
      <c r="K704" s="12"/>
      <c r="L704" s="13"/>
      <c r="M704" s="9"/>
    </row>
    <row r="705" spans="1:51" ht="30" customHeight="1" x14ac:dyDescent="0.3">
      <c r="A705" s="425" t="s">
        <v>1766</v>
      </c>
      <c r="B705" s="425"/>
      <c r="C705" s="425"/>
      <c r="D705" s="425"/>
      <c r="E705" s="426"/>
      <c r="F705" s="427"/>
      <c r="G705" s="426"/>
      <c r="H705" s="427"/>
      <c r="I705" s="426"/>
      <c r="J705" s="427"/>
      <c r="K705" s="426"/>
      <c r="L705" s="427"/>
      <c r="M705" s="425"/>
      <c r="N705" s="1" t="s">
        <v>554</v>
      </c>
    </row>
    <row r="706" spans="1:51" ht="30" customHeight="1" x14ac:dyDescent="0.3">
      <c r="A706" s="8" t="s">
        <v>1768</v>
      </c>
      <c r="B706" s="8" t="s">
        <v>52</v>
      </c>
      <c r="C706" s="8" t="s">
        <v>58</v>
      </c>
      <c r="D706" s="9">
        <v>1</v>
      </c>
      <c r="E706" s="12">
        <f>단가대비표!O213</f>
        <v>785</v>
      </c>
      <c r="F706" s="13">
        <f>TRUNC(E706*D706,1)</f>
        <v>785</v>
      </c>
      <c r="G706" s="12">
        <f>단가대비표!P213</f>
        <v>0</v>
      </c>
      <c r="H706" s="13">
        <f>TRUNC(G706*D706,1)</f>
        <v>0</v>
      </c>
      <c r="I706" s="12">
        <f>단가대비표!V213</f>
        <v>0</v>
      </c>
      <c r="J706" s="13">
        <f>TRUNC(I706*D706,1)</f>
        <v>0</v>
      </c>
      <c r="K706" s="12">
        <f>TRUNC(E706+G706+I706,1)</f>
        <v>785</v>
      </c>
      <c r="L706" s="13">
        <f>TRUNC(F706+H706+J706,1)</f>
        <v>785</v>
      </c>
      <c r="M706" s="8" t="s">
        <v>52</v>
      </c>
      <c r="N706" s="2" t="s">
        <v>554</v>
      </c>
      <c r="O706" s="2" t="s">
        <v>1769</v>
      </c>
      <c r="P706" s="2" t="s">
        <v>61</v>
      </c>
      <c r="Q706" s="2" t="s">
        <v>61</v>
      </c>
      <c r="R706" s="2" t="s">
        <v>60</v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2" t="s">
        <v>52</v>
      </c>
      <c r="AW706" s="2" t="s">
        <v>1770</v>
      </c>
      <c r="AX706" s="2" t="s">
        <v>52</v>
      </c>
      <c r="AY706" s="2" t="s">
        <v>52</v>
      </c>
    </row>
    <row r="707" spans="1:51" ht="30" customHeight="1" x14ac:dyDescent="0.3">
      <c r="A707" s="8" t="s">
        <v>1756</v>
      </c>
      <c r="B707" s="8" t="s">
        <v>1757</v>
      </c>
      <c r="C707" s="8" t="s">
        <v>716</v>
      </c>
      <c r="D707" s="9">
        <v>8.0000000000000002E-3</v>
      </c>
      <c r="E707" s="12">
        <f>단가대비표!O258</f>
        <v>0</v>
      </c>
      <c r="F707" s="13">
        <f>TRUNC(E707*D707,1)</f>
        <v>0</v>
      </c>
      <c r="G707" s="12">
        <f>단가대비표!P258</f>
        <v>181699</v>
      </c>
      <c r="H707" s="13">
        <f>TRUNC(G707*D707,1)</f>
        <v>1453.5</v>
      </c>
      <c r="I707" s="12">
        <f>단가대비표!V258</f>
        <v>0</v>
      </c>
      <c r="J707" s="13">
        <f>TRUNC(I707*D707,1)</f>
        <v>0</v>
      </c>
      <c r="K707" s="12">
        <f>TRUNC(E707+G707+I707,1)</f>
        <v>181699</v>
      </c>
      <c r="L707" s="13">
        <f>TRUNC(F707+H707+J707,1)</f>
        <v>1453.5</v>
      </c>
      <c r="M707" s="8" t="s">
        <v>52</v>
      </c>
      <c r="N707" s="2" t="s">
        <v>554</v>
      </c>
      <c r="O707" s="2" t="s">
        <v>1758</v>
      </c>
      <c r="P707" s="2" t="s">
        <v>61</v>
      </c>
      <c r="Q707" s="2" t="s">
        <v>61</v>
      </c>
      <c r="R707" s="2" t="s">
        <v>60</v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2" t="s">
        <v>52</v>
      </c>
      <c r="AW707" s="2" t="s">
        <v>1771</v>
      </c>
      <c r="AX707" s="2" t="s">
        <v>52</v>
      </c>
      <c r="AY707" s="2" t="s">
        <v>52</v>
      </c>
    </row>
    <row r="708" spans="1:51" ht="30" customHeight="1" x14ac:dyDescent="0.3">
      <c r="A708" s="8" t="s">
        <v>739</v>
      </c>
      <c r="B708" s="8" t="s">
        <v>52</v>
      </c>
      <c r="C708" s="8" t="s">
        <v>52</v>
      </c>
      <c r="D708" s="9"/>
      <c r="E708" s="12"/>
      <c r="F708" s="13">
        <f>TRUNC(SUMIF(N706:N707, N705, F706:F707),0)</f>
        <v>785</v>
      </c>
      <c r="G708" s="12"/>
      <c r="H708" s="13">
        <f>TRUNC(SUMIF(N706:N707, N705, H706:H707),0)</f>
        <v>1453</v>
      </c>
      <c r="I708" s="12"/>
      <c r="J708" s="13">
        <f>TRUNC(SUMIF(N706:N707, N705, J706:J707),0)</f>
        <v>0</v>
      </c>
      <c r="K708" s="12"/>
      <c r="L708" s="13">
        <f>F708+H708+J708</f>
        <v>2238</v>
      </c>
      <c r="M708" s="8" t="s">
        <v>52</v>
      </c>
      <c r="N708" s="2" t="s">
        <v>79</v>
      </c>
      <c r="O708" s="2" t="s">
        <v>79</v>
      </c>
      <c r="P708" s="2" t="s">
        <v>52</v>
      </c>
      <c r="Q708" s="2" t="s">
        <v>52</v>
      </c>
      <c r="R708" s="2" t="s">
        <v>52</v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2" t="s">
        <v>52</v>
      </c>
      <c r="AW708" s="2" t="s">
        <v>52</v>
      </c>
      <c r="AX708" s="2" t="s">
        <v>52</v>
      </c>
      <c r="AY708" s="2" t="s">
        <v>52</v>
      </c>
    </row>
    <row r="709" spans="1:51" ht="30" customHeight="1" x14ac:dyDescent="0.3">
      <c r="A709" s="9"/>
      <c r="B709" s="9"/>
      <c r="C709" s="9"/>
      <c r="D709" s="9"/>
      <c r="E709" s="12"/>
      <c r="F709" s="13"/>
      <c r="G709" s="12"/>
      <c r="H709" s="13"/>
      <c r="I709" s="12"/>
      <c r="J709" s="13"/>
      <c r="K709" s="12"/>
      <c r="L709" s="13"/>
      <c r="M709" s="9"/>
    </row>
    <row r="710" spans="1:51" ht="30" customHeight="1" x14ac:dyDescent="0.3">
      <c r="A710" s="425" t="s">
        <v>1772</v>
      </c>
      <c r="B710" s="425"/>
      <c r="C710" s="425"/>
      <c r="D710" s="425"/>
      <c r="E710" s="426"/>
      <c r="F710" s="427"/>
      <c r="G710" s="426"/>
      <c r="H710" s="427"/>
      <c r="I710" s="426"/>
      <c r="J710" s="427"/>
      <c r="K710" s="426"/>
      <c r="L710" s="427"/>
      <c r="M710" s="425"/>
      <c r="N710" s="1" t="s">
        <v>563</v>
      </c>
    </row>
    <row r="711" spans="1:51" ht="30" customHeight="1" x14ac:dyDescent="0.3">
      <c r="A711" s="8" t="s">
        <v>1775</v>
      </c>
      <c r="B711" s="8" t="s">
        <v>1776</v>
      </c>
      <c r="C711" s="8" t="s">
        <v>69</v>
      </c>
      <c r="D711" s="9">
        <v>1</v>
      </c>
      <c r="E711" s="12">
        <f>일위대가목록!E205</f>
        <v>6852</v>
      </c>
      <c r="F711" s="13">
        <f>TRUNC(E711*D711,1)</f>
        <v>6852</v>
      </c>
      <c r="G711" s="12">
        <f>일위대가목록!F205</f>
        <v>0</v>
      </c>
      <c r="H711" s="13">
        <f>TRUNC(G711*D711,1)</f>
        <v>0</v>
      </c>
      <c r="I711" s="12">
        <f>일위대가목록!G205</f>
        <v>0</v>
      </c>
      <c r="J711" s="13">
        <f>TRUNC(I711*D711,1)</f>
        <v>0</v>
      </c>
      <c r="K711" s="12">
        <f>TRUNC(E711+G711+I711,1)</f>
        <v>6852</v>
      </c>
      <c r="L711" s="13">
        <f>TRUNC(F711+H711+J711,1)</f>
        <v>6852</v>
      </c>
      <c r="M711" s="8" t="s">
        <v>52</v>
      </c>
      <c r="N711" s="2" t="s">
        <v>563</v>
      </c>
      <c r="O711" s="2" t="s">
        <v>1777</v>
      </c>
      <c r="P711" s="2" t="s">
        <v>60</v>
      </c>
      <c r="Q711" s="2" t="s">
        <v>61</v>
      </c>
      <c r="R711" s="2" t="s">
        <v>61</v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2" t="s">
        <v>52</v>
      </c>
      <c r="AW711" s="2" t="s">
        <v>1778</v>
      </c>
      <c r="AX711" s="2" t="s">
        <v>52</v>
      </c>
      <c r="AY711" s="2" t="s">
        <v>52</v>
      </c>
    </row>
    <row r="712" spans="1:51" ht="30" customHeight="1" x14ac:dyDescent="0.3">
      <c r="A712" s="8" t="s">
        <v>561</v>
      </c>
      <c r="B712" s="8" t="s">
        <v>1779</v>
      </c>
      <c r="C712" s="8" t="s">
        <v>69</v>
      </c>
      <c r="D712" s="9">
        <v>1</v>
      </c>
      <c r="E712" s="12">
        <f>일위대가목록!E206</f>
        <v>0</v>
      </c>
      <c r="F712" s="13">
        <f>TRUNC(E712*D712,1)</f>
        <v>0</v>
      </c>
      <c r="G712" s="12">
        <f>일위대가목록!F206</f>
        <v>8926</v>
      </c>
      <c r="H712" s="13">
        <f>TRUNC(G712*D712,1)</f>
        <v>8926</v>
      </c>
      <c r="I712" s="12">
        <f>일위대가목록!G206</f>
        <v>0</v>
      </c>
      <c r="J712" s="13">
        <f>TRUNC(I712*D712,1)</f>
        <v>0</v>
      </c>
      <c r="K712" s="12">
        <f>TRUNC(E712+G712+I712,1)</f>
        <v>8926</v>
      </c>
      <c r="L712" s="13">
        <f>TRUNC(F712+H712+J712,1)</f>
        <v>8926</v>
      </c>
      <c r="M712" s="8" t="s">
        <v>52</v>
      </c>
      <c r="N712" s="2" t="s">
        <v>563</v>
      </c>
      <c r="O712" s="2" t="s">
        <v>1780</v>
      </c>
      <c r="P712" s="2" t="s">
        <v>60</v>
      </c>
      <c r="Q712" s="2" t="s">
        <v>61</v>
      </c>
      <c r="R712" s="2" t="s">
        <v>61</v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2" t="s">
        <v>52</v>
      </c>
      <c r="AW712" s="2" t="s">
        <v>1781</v>
      </c>
      <c r="AX712" s="2" t="s">
        <v>52</v>
      </c>
      <c r="AY712" s="2" t="s">
        <v>52</v>
      </c>
    </row>
    <row r="713" spans="1:51" ht="30" customHeight="1" x14ac:dyDescent="0.3">
      <c r="A713" s="8" t="s">
        <v>739</v>
      </c>
      <c r="B713" s="8" t="s">
        <v>52</v>
      </c>
      <c r="C713" s="8" t="s">
        <v>52</v>
      </c>
      <c r="D713" s="9"/>
      <c r="E713" s="12"/>
      <c r="F713" s="13">
        <f>TRUNC(SUMIF(N711:N712, N710, F711:F712),0)</f>
        <v>6852</v>
      </c>
      <c r="G713" s="12"/>
      <c r="H713" s="13">
        <f>TRUNC(SUMIF(N711:N712, N710, H711:H712),0)</f>
        <v>8926</v>
      </c>
      <c r="I713" s="12"/>
      <c r="J713" s="13">
        <f>TRUNC(SUMIF(N711:N712, N710, J711:J712),0)</f>
        <v>0</v>
      </c>
      <c r="K713" s="12"/>
      <c r="L713" s="13">
        <f>F713+H713+J713</f>
        <v>15778</v>
      </c>
      <c r="M713" s="8" t="s">
        <v>52</v>
      </c>
      <c r="N713" s="2" t="s">
        <v>79</v>
      </c>
      <c r="O713" s="2" t="s">
        <v>79</v>
      </c>
      <c r="P713" s="2" t="s">
        <v>52</v>
      </c>
      <c r="Q713" s="2" t="s">
        <v>52</v>
      </c>
      <c r="R713" s="2" t="s">
        <v>52</v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2" t="s">
        <v>52</v>
      </c>
      <c r="AW713" s="2" t="s">
        <v>52</v>
      </c>
      <c r="AX713" s="2" t="s">
        <v>52</v>
      </c>
      <c r="AY713" s="2" t="s">
        <v>52</v>
      </c>
    </row>
    <row r="714" spans="1:51" ht="30" customHeight="1" x14ac:dyDescent="0.3">
      <c r="A714" s="9"/>
      <c r="B714" s="9"/>
      <c r="C714" s="9"/>
      <c r="D714" s="9"/>
      <c r="E714" s="12"/>
      <c r="F714" s="13"/>
      <c r="G714" s="12"/>
      <c r="H714" s="13"/>
      <c r="I714" s="12"/>
      <c r="J714" s="13"/>
      <c r="K714" s="12"/>
      <c r="L714" s="13"/>
      <c r="M714" s="9"/>
    </row>
    <row r="715" spans="1:51" ht="30" customHeight="1" x14ac:dyDescent="0.3">
      <c r="A715" s="425" t="s">
        <v>1782</v>
      </c>
      <c r="B715" s="425"/>
      <c r="C715" s="425"/>
      <c r="D715" s="425"/>
      <c r="E715" s="426"/>
      <c r="F715" s="427"/>
      <c r="G715" s="426"/>
      <c r="H715" s="427"/>
      <c r="I715" s="426"/>
      <c r="J715" s="427"/>
      <c r="K715" s="426"/>
      <c r="L715" s="427"/>
      <c r="M715" s="425"/>
      <c r="N715" s="1" t="s">
        <v>566</v>
      </c>
    </row>
    <row r="716" spans="1:51" ht="30" customHeight="1" x14ac:dyDescent="0.3">
      <c r="A716" s="8" t="s">
        <v>1775</v>
      </c>
      <c r="B716" s="8" t="s">
        <v>1776</v>
      </c>
      <c r="C716" s="8" t="s">
        <v>69</v>
      </c>
      <c r="D716" s="9">
        <v>1</v>
      </c>
      <c r="E716" s="12">
        <f>일위대가목록!E205</f>
        <v>6852</v>
      </c>
      <c r="F716" s="13">
        <f>TRUNC(E716*D716,1)</f>
        <v>6852</v>
      </c>
      <c r="G716" s="12">
        <f>일위대가목록!F205</f>
        <v>0</v>
      </c>
      <c r="H716" s="13">
        <f>TRUNC(G716*D716,1)</f>
        <v>0</v>
      </c>
      <c r="I716" s="12">
        <f>일위대가목록!G205</f>
        <v>0</v>
      </c>
      <c r="J716" s="13">
        <f>TRUNC(I716*D716,1)</f>
        <v>0</v>
      </c>
      <c r="K716" s="12">
        <f>TRUNC(E716+G716+I716,1)</f>
        <v>6852</v>
      </c>
      <c r="L716" s="13">
        <f>TRUNC(F716+H716+J716,1)</f>
        <v>6852</v>
      </c>
      <c r="M716" s="8" t="s">
        <v>52</v>
      </c>
      <c r="N716" s="2" t="s">
        <v>566</v>
      </c>
      <c r="O716" s="2" t="s">
        <v>1777</v>
      </c>
      <c r="P716" s="2" t="s">
        <v>60</v>
      </c>
      <c r="Q716" s="2" t="s">
        <v>61</v>
      </c>
      <c r="R716" s="2" t="s">
        <v>61</v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2" t="s">
        <v>52</v>
      </c>
      <c r="AW716" s="2" t="s">
        <v>1784</v>
      </c>
      <c r="AX716" s="2" t="s">
        <v>52</v>
      </c>
      <c r="AY716" s="2" t="s">
        <v>52</v>
      </c>
    </row>
    <row r="717" spans="1:51" ht="30" customHeight="1" x14ac:dyDescent="0.3">
      <c r="A717" s="8" t="s">
        <v>561</v>
      </c>
      <c r="B717" s="8" t="s">
        <v>1779</v>
      </c>
      <c r="C717" s="8" t="s">
        <v>69</v>
      </c>
      <c r="D717" s="9">
        <v>1</v>
      </c>
      <c r="E717" s="12">
        <f>일위대가목록!E206</f>
        <v>0</v>
      </c>
      <c r="F717" s="13">
        <f>TRUNC(E717*D717,1)</f>
        <v>0</v>
      </c>
      <c r="G717" s="12">
        <f>일위대가목록!F206</f>
        <v>8926</v>
      </c>
      <c r="H717" s="13">
        <f>TRUNC(G717*D717,1)</f>
        <v>8926</v>
      </c>
      <c r="I717" s="12">
        <f>일위대가목록!G206</f>
        <v>0</v>
      </c>
      <c r="J717" s="13">
        <f>TRUNC(I717*D717,1)</f>
        <v>0</v>
      </c>
      <c r="K717" s="12">
        <f>TRUNC(E717+G717+I717,1)</f>
        <v>8926</v>
      </c>
      <c r="L717" s="13">
        <f>TRUNC(F717+H717+J717,1)</f>
        <v>8926</v>
      </c>
      <c r="M717" s="8" t="s">
        <v>52</v>
      </c>
      <c r="N717" s="2" t="s">
        <v>566</v>
      </c>
      <c r="O717" s="2" t="s">
        <v>1780</v>
      </c>
      <c r="P717" s="2" t="s">
        <v>60</v>
      </c>
      <c r="Q717" s="2" t="s">
        <v>61</v>
      </c>
      <c r="R717" s="2" t="s">
        <v>61</v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2" t="s">
        <v>52</v>
      </c>
      <c r="AW717" s="2" t="s">
        <v>1785</v>
      </c>
      <c r="AX717" s="2" t="s">
        <v>52</v>
      </c>
      <c r="AY717" s="2" t="s">
        <v>52</v>
      </c>
    </row>
    <row r="718" spans="1:51" ht="30" customHeight="1" x14ac:dyDescent="0.3">
      <c r="A718" s="8" t="s">
        <v>739</v>
      </c>
      <c r="B718" s="8" t="s">
        <v>52</v>
      </c>
      <c r="C718" s="8" t="s">
        <v>52</v>
      </c>
      <c r="D718" s="9"/>
      <c r="E718" s="12"/>
      <c r="F718" s="13">
        <f>TRUNC(SUMIF(N716:N717, N715, F716:F717),0)</f>
        <v>6852</v>
      </c>
      <c r="G718" s="12"/>
      <c r="H718" s="13">
        <f>TRUNC(SUMIF(N716:N717, N715, H716:H717),0)</f>
        <v>8926</v>
      </c>
      <c r="I718" s="12"/>
      <c r="J718" s="13">
        <f>TRUNC(SUMIF(N716:N717, N715, J716:J717),0)</f>
        <v>0</v>
      </c>
      <c r="K718" s="12"/>
      <c r="L718" s="13">
        <f>F718+H718+J718</f>
        <v>15778</v>
      </c>
      <c r="M718" s="8" t="s">
        <v>52</v>
      </c>
      <c r="N718" s="2" t="s">
        <v>79</v>
      </c>
      <c r="O718" s="2" t="s">
        <v>79</v>
      </c>
      <c r="P718" s="2" t="s">
        <v>52</v>
      </c>
      <c r="Q718" s="2" t="s">
        <v>52</v>
      </c>
      <c r="R718" s="2" t="s">
        <v>52</v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2" t="s">
        <v>52</v>
      </c>
      <c r="AW718" s="2" t="s">
        <v>52</v>
      </c>
      <c r="AX718" s="2" t="s">
        <v>52</v>
      </c>
      <c r="AY718" s="2" t="s">
        <v>52</v>
      </c>
    </row>
    <row r="719" spans="1:51" ht="30" customHeight="1" x14ac:dyDescent="0.3">
      <c r="A719" s="9"/>
      <c r="B719" s="9"/>
      <c r="C719" s="9"/>
      <c r="D719" s="9"/>
      <c r="E719" s="12"/>
      <c r="F719" s="13"/>
      <c r="G719" s="12"/>
      <c r="H719" s="13"/>
      <c r="I719" s="12"/>
      <c r="J719" s="13"/>
      <c r="K719" s="12"/>
      <c r="L719" s="13"/>
      <c r="M719" s="9"/>
    </row>
    <row r="720" spans="1:51" ht="30" customHeight="1" x14ac:dyDescent="0.3">
      <c r="A720" s="425" t="s">
        <v>1786</v>
      </c>
      <c r="B720" s="425"/>
      <c r="C720" s="425"/>
      <c r="D720" s="425"/>
      <c r="E720" s="426"/>
      <c r="F720" s="427"/>
      <c r="G720" s="426"/>
      <c r="H720" s="427"/>
      <c r="I720" s="426"/>
      <c r="J720" s="427"/>
      <c r="K720" s="426"/>
      <c r="L720" s="427"/>
      <c r="M720" s="425"/>
      <c r="N720" s="1" t="s">
        <v>573</v>
      </c>
    </row>
    <row r="721" spans="1:51" ht="30" customHeight="1" x14ac:dyDescent="0.3">
      <c r="A721" s="8" t="s">
        <v>1789</v>
      </c>
      <c r="B721" s="8" t="s">
        <v>52</v>
      </c>
      <c r="C721" s="8" t="s">
        <v>69</v>
      </c>
      <c r="D721" s="9">
        <v>1</v>
      </c>
      <c r="E721" s="12">
        <f>일위대가목록!E207</f>
        <v>126</v>
      </c>
      <c r="F721" s="13">
        <f>TRUNC(E721*D721,1)</f>
        <v>126</v>
      </c>
      <c r="G721" s="12">
        <f>일위대가목록!F207</f>
        <v>2142</v>
      </c>
      <c r="H721" s="13">
        <f>TRUNC(G721*D721,1)</f>
        <v>2142</v>
      </c>
      <c r="I721" s="12">
        <f>일위대가목록!G207</f>
        <v>0</v>
      </c>
      <c r="J721" s="13">
        <f>TRUNC(I721*D721,1)</f>
        <v>0</v>
      </c>
      <c r="K721" s="12">
        <f t="shared" ref="K721:L723" si="127">TRUNC(E721+G721+I721,1)</f>
        <v>2268</v>
      </c>
      <c r="L721" s="13">
        <f t="shared" si="127"/>
        <v>2268</v>
      </c>
      <c r="M721" s="8" t="s">
        <v>52</v>
      </c>
      <c r="N721" s="2" t="s">
        <v>573</v>
      </c>
      <c r="O721" s="2" t="s">
        <v>1790</v>
      </c>
      <c r="P721" s="2" t="s">
        <v>60</v>
      </c>
      <c r="Q721" s="2" t="s">
        <v>61</v>
      </c>
      <c r="R721" s="2" t="s">
        <v>61</v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2" t="s">
        <v>52</v>
      </c>
      <c r="AW721" s="2" t="s">
        <v>1791</v>
      </c>
      <c r="AX721" s="2" t="s">
        <v>52</v>
      </c>
      <c r="AY721" s="2" t="s">
        <v>52</v>
      </c>
    </row>
    <row r="722" spans="1:51" ht="30" customHeight="1" x14ac:dyDescent="0.3">
      <c r="A722" s="8" t="s">
        <v>1792</v>
      </c>
      <c r="B722" s="8" t="s">
        <v>1793</v>
      </c>
      <c r="C722" s="8" t="s">
        <v>69</v>
      </c>
      <c r="D722" s="9">
        <v>1</v>
      </c>
      <c r="E722" s="12">
        <f>일위대가목록!E208</f>
        <v>774</v>
      </c>
      <c r="F722" s="13">
        <f>TRUNC(E722*D722,1)</f>
        <v>774</v>
      </c>
      <c r="G722" s="12">
        <f>일위대가목록!F208</f>
        <v>0</v>
      </c>
      <c r="H722" s="13">
        <f>TRUNC(G722*D722,1)</f>
        <v>0</v>
      </c>
      <c r="I722" s="12">
        <f>일위대가목록!G208</f>
        <v>0</v>
      </c>
      <c r="J722" s="13">
        <f>TRUNC(I722*D722,1)</f>
        <v>0</v>
      </c>
      <c r="K722" s="12">
        <f t="shared" si="127"/>
        <v>774</v>
      </c>
      <c r="L722" s="13">
        <f t="shared" si="127"/>
        <v>774</v>
      </c>
      <c r="M722" s="8" t="s">
        <v>52</v>
      </c>
      <c r="N722" s="2" t="s">
        <v>573</v>
      </c>
      <c r="O722" s="2" t="s">
        <v>1794</v>
      </c>
      <c r="P722" s="2" t="s">
        <v>60</v>
      </c>
      <c r="Q722" s="2" t="s">
        <v>61</v>
      </c>
      <c r="R722" s="2" t="s">
        <v>61</v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2" t="s">
        <v>52</v>
      </c>
      <c r="AW722" s="2" t="s">
        <v>1795</v>
      </c>
      <c r="AX722" s="2" t="s">
        <v>52</v>
      </c>
      <c r="AY722" s="2" t="s">
        <v>52</v>
      </c>
    </row>
    <row r="723" spans="1:51" ht="30" customHeight="1" x14ac:dyDescent="0.3">
      <c r="A723" s="8" t="s">
        <v>1792</v>
      </c>
      <c r="B723" s="8" t="s">
        <v>176</v>
      </c>
      <c r="C723" s="8" t="s">
        <v>69</v>
      </c>
      <c r="D723" s="9">
        <v>1</v>
      </c>
      <c r="E723" s="12">
        <f>일위대가목록!E209</f>
        <v>0</v>
      </c>
      <c r="F723" s="13">
        <f>TRUNC(E723*D723,1)</f>
        <v>0</v>
      </c>
      <c r="G723" s="12">
        <f>일위대가목록!F209</f>
        <v>8047</v>
      </c>
      <c r="H723" s="13">
        <f>TRUNC(G723*D723,1)</f>
        <v>8047</v>
      </c>
      <c r="I723" s="12">
        <f>일위대가목록!G209</f>
        <v>0</v>
      </c>
      <c r="J723" s="13">
        <f>TRUNC(I723*D723,1)</f>
        <v>0</v>
      </c>
      <c r="K723" s="12">
        <f t="shared" si="127"/>
        <v>8047</v>
      </c>
      <c r="L723" s="13">
        <f t="shared" si="127"/>
        <v>8047</v>
      </c>
      <c r="M723" s="8" t="s">
        <v>52</v>
      </c>
      <c r="N723" s="2" t="s">
        <v>573</v>
      </c>
      <c r="O723" s="2" t="s">
        <v>1796</v>
      </c>
      <c r="P723" s="2" t="s">
        <v>60</v>
      </c>
      <c r="Q723" s="2" t="s">
        <v>61</v>
      </c>
      <c r="R723" s="2" t="s">
        <v>61</v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2" t="s">
        <v>52</v>
      </c>
      <c r="AW723" s="2" t="s">
        <v>1797</v>
      </c>
      <c r="AX723" s="2" t="s">
        <v>52</v>
      </c>
      <c r="AY723" s="2" t="s">
        <v>52</v>
      </c>
    </row>
    <row r="724" spans="1:51" ht="30" customHeight="1" x14ac:dyDescent="0.3">
      <c r="A724" s="8" t="s">
        <v>739</v>
      </c>
      <c r="B724" s="8" t="s">
        <v>52</v>
      </c>
      <c r="C724" s="8" t="s">
        <v>52</v>
      </c>
      <c r="D724" s="9"/>
      <c r="E724" s="12"/>
      <c r="F724" s="13">
        <f>TRUNC(SUMIF(N721:N723, N720, F721:F723),0)</f>
        <v>900</v>
      </c>
      <c r="G724" s="12"/>
      <c r="H724" s="13">
        <f>TRUNC(SUMIF(N721:N723, N720, H721:H723),0)</f>
        <v>10189</v>
      </c>
      <c r="I724" s="12"/>
      <c r="J724" s="13">
        <f>TRUNC(SUMIF(N721:N723, N720, J721:J723),0)</f>
        <v>0</v>
      </c>
      <c r="K724" s="12"/>
      <c r="L724" s="13">
        <f>F724+H724+J724</f>
        <v>11089</v>
      </c>
      <c r="M724" s="8" t="s">
        <v>52</v>
      </c>
      <c r="N724" s="2" t="s">
        <v>79</v>
      </c>
      <c r="O724" s="2" t="s">
        <v>79</v>
      </c>
      <c r="P724" s="2" t="s">
        <v>52</v>
      </c>
      <c r="Q724" s="2" t="s">
        <v>52</v>
      </c>
      <c r="R724" s="2" t="s">
        <v>52</v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2" t="s">
        <v>52</v>
      </c>
      <c r="AW724" s="2" t="s">
        <v>52</v>
      </c>
      <c r="AX724" s="2" t="s">
        <v>52</v>
      </c>
      <c r="AY724" s="2" t="s">
        <v>52</v>
      </c>
    </row>
    <row r="725" spans="1:51" ht="30" customHeight="1" x14ac:dyDescent="0.3">
      <c r="A725" s="9"/>
      <c r="B725" s="9"/>
      <c r="C725" s="9"/>
      <c r="D725" s="9"/>
      <c r="E725" s="12"/>
      <c r="F725" s="13"/>
      <c r="G725" s="12"/>
      <c r="H725" s="13"/>
      <c r="I725" s="12"/>
      <c r="J725" s="13"/>
      <c r="K725" s="12"/>
      <c r="L725" s="13"/>
      <c r="M725" s="9"/>
    </row>
    <row r="726" spans="1:51" ht="30" customHeight="1" x14ac:dyDescent="0.3">
      <c r="A726" s="425" t="s">
        <v>1798</v>
      </c>
      <c r="B726" s="425"/>
      <c r="C726" s="425"/>
      <c r="D726" s="425"/>
      <c r="E726" s="426"/>
      <c r="F726" s="427"/>
      <c r="G726" s="426"/>
      <c r="H726" s="427"/>
      <c r="I726" s="426"/>
      <c r="J726" s="427"/>
      <c r="K726" s="426"/>
      <c r="L726" s="427"/>
      <c r="M726" s="425"/>
      <c r="N726" s="1" t="s">
        <v>576</v>
      </c>
    </row>
    <row r="727" spans="1:51" ht="30" customHeight="1" x14ac:dyDescent="0.3">
      <c r="A727" s="8" t="s">
        <v>1801</v>
      </c>
      <c r="B727" s="8" t="s">
        <v>1802</v>
      </c>
      <c r="C727" s="8" t="s">
        <v>69</v>
      </c>
      <c r="D727" s="9">
        <v>1</v>
      </c>
      <c r="E727" s="12">
        <f>일위대가목록!E210</f>
        <v>1478</v>
      </c>
      <c r="F727" s="13">
        <f>TRUNC(E727*D727,1)</f>
        <v>1478</v>
      </c>
      <c r="G727" s="12">
        <f>일위대가목록!F210</f>
        <v>8403</v>
      </c>
      <c r="H727" s="13">
        <f>TRUNC(G727*D727,1)</f>
        <v>8403</v>
      </c>
      <c r="I727" s="12">
        <f>일위대가목록!G210</f>
        <v>168</v>
      </c>
      <c r="J727" s="13">
        <f>TRUNC(I727*D727,1)</f>
        <v>168</v>
      </c>
      <c r="K727" s="12">
        <f t="shared" ref="K727:L729" si="128">TRUNC(E727+G727+I727,1)</f>
        <v>10049</v>
      </c>
      <c r="L727" s="13">
        <f t="shared" si="128"/>
        <v>10049</v>
      </c>
      <c r="M727" s="8" t="s">
        <v>52</v>
      </c>
      <c r="N727" s="2" t="s">
        <v>576</v>
      </c>
      <c r="O727" s="2" t="s">
        <v>1803</v>
      </c>
      <c r="P727" s="2" t="s">
        <v>60</v>
      </c>
      <c r="Q727" s="2" t="s">
        <v>61</v>
      </c>
      <c r="R727" s="2" t="s">
        <v>61</v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2" t="s">
        <v>52</v>
      </c>
      <c r="AW727" s="2" t="s">
        <v>1804</v>
      </c>
      <c r="AX727" s="2" t="s">
        <v>52</v>
      </c>
      <c r="AY727" s="2" t="s">
        <v>52</v>
      </c>
    </row>
    <row r="728" spans="1:51" ht="30" customHeight="1" x14ac:dyDescent="0.3">
      <c r="A728" s="8" t="s">
        <v>1792</v>
      </c>
      <c r="B728" s="8" t="s">
        <v>1793</v>
      </c>
      <c r="C728" s="8" t="s">
        <v>69</v>
      </c>
      <c r="D728" s="9">
        <v>1</v>
      </c>
      <c r="E728" s="12">
        <f>일위대가목록!E208</f>
        <v>774</v>
      </c>
      <c r="F728" s="13">
        <f>TRUNC(E728*D728,1)</f>
        <v>774</v>
      </c>
      <c r="G728" s="12">
        <f>일위대가목록!F208</f>
        <v>0</v>
      </c>
      <c r="H728" s="13">
        <f>TRUNC(G728*D728,1)</f>
        <v>0</v>
      </c>
      <c r="I728" s="12">
        <f>일위대가목록!G208</f>
        <v>0</v>
      </c>
      <c r="J728" s="13">
        <f>TRUNC(I728*D728,1)</f>
        <v>0</v>
      </c>
      <c r="K728" s="12">
        <f t="shared" si="128"/>
        <v>774</v>
      </c>
      <c r="L728" s="13">
        <f t="shared" si="128"/>
        <v>774</v>
      </c>
      <c r="M728" s="8" t="s">
        <v>52</v>
      </c>
      <c r="N728" s="2" t="s">
        <v>576</v>
      </c>
      <c r="O728" s="2" t="s">
        <v>1794</v>
      </c>
      <c r="P728" s="2" t="s">
        <v>60</v>
      </c>
      <c r="Q728" s="2" t="s">
        <v>61</v>
      </c>
      <c r="R728" s="2" t="s">
        <v>61</v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2" t="s">
        <v>52</v>
      </c>
      <c r="AW728" s="2" t="s">
        <v>1805</v>
      </c>
      <c r="AX728" s="2" t="s">
        <v>52</v>
      </c>
      <c r="AY728" s="2" t="s">
        <v>52</v>
      </c>
    </row>
    <row r="729" spans="1:51" ht="30" customHeight="1" x14ac:dyDescent="0.3">
      <c r="A729" s="8" t="s">
        <v>1792</v>
      </c>
      <c r="B729" s="8" t="s">
        <v>176</v>
      </c>
      <c r="C729" s="8" t="s">
        <v>69</v>
      </c>
      <c r="D729" s="9">
        <v>1</v>
      </c>
      <c r="E729" s="12">
        <f>일위대가목록!E209</f>
        <v>0</v>
      </c>
      <c r="F729" s="13">
        <f>TRUNC(E729*D729,1)</f>
        <v>0</v>
      </c>
      <c r="G729" s="12">
        <f>일위대가목록!F209</f>
        <v>8047</v>
      </c>
      <c r="H729" s="13">
        <f>TRUNC(G729*D729,1)</f>
        <v>8047</v>
      </c>
      <c r="I729" s="12">
        <f>일위대가목록!G209</f>
        <v>0</v>
      </c>
      <c r="J729" s="13">
        <f>TRUNC(I729*D729,1)</f>
        <v>0</v>
      </c>
      <c r="K729" s="12">
        <f t="shared" si="128"/>
        <v>8047</v>
      </c>
      <c r="L729" s="13">
        <f t="shared" si="128"/>
        <v>8047</v>
      </c>
      <c r="M729" s="8" t="s">
        <v>52</v>
      </c>
      <c r="N729" s="2" t="s">
        <v>576</v>
      </c>
      <c r="O729" s="2" t="s">
        <v>1796</v>
      </c>
      <c r="P729" s="2" t="s">
        <v>60</v>
      </c>
      <c r="Q729" s="2" t="s">
        <v>61</v>
      </c>
      <c r="R729" s="2" t="s">
        <v>61</v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2" t="s">
        <v>52</v>
      </c>
      <c r="AW729" s="2" t="s">
        <v>1806</v>
      </c>
      <c r="AX729" s="2" t="s">
        <v>52</v>
      </c>
      <c r="AY729" s="2" t="s">
        <v>52</v>
      </c>
    </row>
    <row r="730" spans="1:51" ht="30" customHeight="1" x14ac:dyDescent="0.3">
      <c r="A730" s="8" t="s">
        <v>739</v>
      </c>
      <c r="B730" s="8" t="s">
        <v>52</v>
      </c>
      <c r="C730" s="8" t="s">
        <v>52</v>
      </c>
      <c r="D730" s="9"/>
      <c r="E730" s="12"/>
      <c r="F730" s="13">
        <f>TRUNC(SUMIF(N727:N729, N726, F727:F729),0)</f>
        <v>2252</v>
      </c>
      <c r="G730" s="12"/>
      <c r="H730" s="13">
        <f>TRUNC(SUMIF(N727:N729, N726, H727:H729),0)</f>
        <v>16450</v>
      </c>
      <c r="I730" s="12"/>
      <c r="J730" s="13">
        <f>TRUNC(SUMIF(N727:N729, N726, J727:J729),0)</f>
        <v>168</v>
      </c>
      <c r="K730" s="12"/>
      <c r="L730" s="13">
        <f>F730+H730+J730</f>
        <v>18870</v>
      </c>
      <c r="M730" s="8" t="s">
        <v>52</v>
      </c>
      <c r="N730" s="2" t="s">
        <v>79</v>
      </c>
      <c r="O730" s="2" t="s">
        <v>79</v>
      </c>
      <c r="P730" s="2" t="s">
        <v>52</v>
      </c>
      <c r="Q730" s="2" t="s">
        <v>52</v>
      </c>
      <c r="R730" s="2" t="s">
        <v>52</v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2" t="s">
        <v>52</v>
      </c>
      <c r="AW730" s="2" t="s">
        <v>52</v>
      </c>
      <c r="AX730" s="2" t="s">
        <v>52</v>
      </c>
      <c r="AY730" s="2" t="s">
        <v>52</v>
      </c>
    </row>
    <row r="731" spans="1:51" ht="30" customHeight="1" x14ac:dyDescent="0.3">
      <c r="A731" s="9"/>
      <c r="B731" s="9"/>
      <c r="C731" s="9"/>
      <c r="D731" s="9"/>
      <c r="E731" s="12"/>
      <c r="F731" s="13"/>
      <c r="G731" s="12"/>
      <c r="H731" s="13"/>
      <c r="I731" s="12"/>
      <c r="J731" s="13"/>
      <c r="K731" s="12"/>
      <c r="L731" s="13"/>
      <c r="M731" s="9"/>
    </row>
    <row r="732" spans="1:51" ht="30" customHeight="1" x14ac:dyDescent="0.3">
      <c r="A732" s="425" t="s">
        <v>1807</v>
      </c>
      <c r="B732" s="425"/>
      <c r="C732" s="425"/>
      <c r="D732" s="425"/>
      <c r="E732" s="426"/>
      <c r="F732" s="427"/>
      <c r="G732" s="426"/>
      <c r="H732" s="427"/>
      <c r="I732" s="426"/>
      <c r="J732" s="427"/>
      <c r="K732" s="426"/>
      <c r="L732" s="427"/>
      <c r="M732" s="425"/>
      <c r="N732" s="1" t="s">
        <v>579</v>
      </c>
    </row>
    <row r="733" spans="1:51" ht="30" customHeight="1" x14ac:dyDescent="0.3">
      <c r="A733" s="8" t="s">
        <v>1809</v>
      </c>
      <c r="B733" s="8" t="s">
        <v>1810</v>
      </c>
      <c r="C733" s="8" t="s">
        <v>69</v>
      </c>
      <c r="D733" s="9">
        <v>0.1</v>
      </c>
      <c r="E733" s="12">
        <f>일위대가목록!E211</f>
        <v>1798</v>
      </c>
      <c r="F733" s="13">
        <f>TRUNC(E733*D733,1)</f>
        <v>179.8</v>
      </c>
      <c r="G733" s="12">
        <f>일위대가목록!F211</f>
        <v>17096</v>
      </c>
      <c r="H733" s="13">
        <f>TRUNC(G733*D733,1)</f>
        <v>1709.6</v>
      </c>
      <c r="I733" s="12">
        <f>일위대가목록!G211</f>
        <v>0</v>
      </c>
      <c r="J733" s="13">
        <f>TRUNC(I733*D733,1)</f>
        <v>0</v>
      </c>
      <c r="K733" s="12">
        <f>TRUNC(E733+G733+I733,1)</f>
        <v>18894</v>
      </c>
      <c r="L733" s="13">
        <f>TRUNC(F733+H733+J733,1)</f>
        <v>1889.4</v>
      </c>
      <c r="M733" s="8" t="s">
        <v>52</v>
      </c>
      <c r="N733" s="2" t="s">
        <v>579</v>
      </c>
      <c r="O733" s="2" t="s">
        <v>1811</v>
      </c>
      <c r="P733" s="2" t="s">
        <v>60</v>
      </c>
      <c r="Q733" s="2" t="s">
        <v>61</v>
      </c>
      <c r="R733" s="2" t="s">
        <v>61</v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2" t="s">
        <v>52</v>
      </c>
      <c r="AW733" s="2" t="s">
        <v>1812</v>
      </c>
      <c r="AX733" s="2" t="s">
        <v>52</v>
      </c>
      <c r="AY733" s="2" t="s">
        <v>52</v>
      </c>
    </row>
    <row r="734" spans="1:51" ht="30" customHeight="1" x14ac:dyDescent="0.3">
      <c r="A734" s="8" t="s">
        <v>739</v>
      </c>
      <c r="B734" s="8" t="s">
        <v>52</v>
      </c>
      <c r="C734" s="8" t="s">
        <v>52</v>
      </c>
      <c r="D734" s="9"/>
      <c r="E734" s="12"/>
      <c r="F734" s="13">
        <f>TRUNC(SUMIF(N733:N733, N732, F733:F733),0)</f>
        <v>179</v>
      </c>
      <c r="G734" s="12"/>
      <c r="H734" s="13">
        <f>TRUNC(SUMIF(N733:N733, N732, H733:H733),0)</f>
        <v>1709</v>
      </c>
      <c r="I734" s="12"/>
      <c r="J734" s="13">
        <f>TRUNC(SUMIF(N733:N733, N732, J733:J733),0)</f>
        <v>0</v>
      </c>
      <c r="K734" s="12"/>
      <c r="L734" s="13">
        <f>F734+H734+J734</f>
        <v>1888</v>
      </c>
      <c r="M734" s="8" t="s">
        <v>52</v>
      </c>
      <c r="N734" s="2" t="s">
        <v>79</v>
      </c>
      <c r="O734" s="2" t="s">
        <v>79</v>
      </c>
      <c r="P734" s="2" t="s">
        <v>52</v>
      </c>
      <c r="Q734" s="2" t="s">
        <v>52</v>
      </c>
      <c r="R734" s="2" t="s">
        <v>52</v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2" t="s">
        <v>52</v>
      </c>
      <c r="AW734" s="2" t="s">
        <v>52</v>
      </c>
      <c r="AX734" s="2" t="s">
        <v>52</v>
      </c>
      <c r="AY734" s="2" t="s">
        <v>52</v>
      </c>
    </row>
    <row r="735" spans="1:51" ht="30" customHeight="1" x14ac:dyDescent="0.3">
      <c r="A735" s="9"/>
      <c r="B735" s="9"/>
      <c r="C735" s="9"/>
      <c r="D735" s="9"/>
      <c r="E735" s="12"/>
      <c r="F735" s="13"/>
      <c r="G735" s="12"/>
      <c r="H735" s="13"/>
      <c r="I735" s="12"/>
      <c r="J735" s="13"/>
      <c r="K735" s="12"/>
      <c r="L735" s="13"/>
      <c r="M735" s="9"/>
    </row>
    <row r="736" spans="1:51" ht="30" customHeight="1" x14ac:dyDescent="0.3">
      <c r="A736" s="425" t="s">
        <v>1813</v>
      </c>
      <c r="B736" s="425"/>
      <c r="C736" s="425"/>
      <c r="D736" s="425"/>
      <c r="E736" s="426"/>
      <c r="F736" s="427"/>
      <c r="G736" s="426"/>
      <c r="H736" s="427"/>
      <c r="I736" s="426"/>
      <c r="J736" s="427"/>
      <c r="K736" s="426"/>
      <c r="L736" s="427"/>
      <c r="M736" s="425"/>
      <c r="N736" s="1" t="s">
        <v>585</v>
      </c>
    </row>
    <row r="737" spans="1:51" ht="30" customHeight="1" x14ac:dyDescent="0.3">
      <c r="A737" s="8" t="s">
        <v>1789</v>
      </c>
      <c r="B737" s="8" t="s">
        <v>347</v>
      </c>
      <c r="C737" s="8" t="s">
        <v>69</v>
      </c>
      <c r="D737" s="9">
        <v>1</v>
      </c>
      <c r="E737" s="12">
        <f>일위대가목록!E214</f>
        <v>126</v>
      </c>
      <c r="F737" s="13">
        <f>TRUNC(E737*D737,1)</f>
        <v>126</v>
      </c>
      <c r="G737" s="12">
        <f>일위대가목록!F214</f>
        <v>2571</v>
      </c>
      <c r="H737" s="13">
        <f>TRUNC(G737*D737,1)</f>
        <v>2571</v>
      </c>
      <c r="I737" s="12">
        <f>일위대가목록!G214</f>
        <v>0</v>
      </c>
      <c r="J737" s="13">
        <f>TRUNC(I737*D737,1)</f>
        <v>0</v>
      </c>
      <c r="K737" s="12">
        <f t="shared" ref="K737:L739" si="129">TRUNC(E737+G737+I737,1)</f>
        <v>2697</v>
      </c>
      <c r="L737" s="13">
        <f t="shared" si="129"/>
        <v>2697</v>
      </c>
      <c r="M737" s="8" t="s">
        <v>52</v>
      </c>
      <c r="N737" s="2" t="s">
        <v>585</v>
      </c>
      <c r="O737" s="2" t="s">
        <v>1815</v>
      </c>
      <c r="P737" s="2" t="s">
        <v>60</v>
      </c>
      <c r="Q737" s="2" t="s">
        <v>61</v>
      </c>
      <c r="R737" s="2" t="s">
        <v>61</v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2" t="s">
        <v>52</v>
      </c>
      <c r="AW737" s="2" t="s">
        <v>1816</v>
      </c>
      <c r="AX737" s="2" t="s">
        <v>52</v>
      </c>
      <c r="AY737" s="2" t="s">
        <v>52</v>
      </c>
    </row>
    <row r="738" spans="1:51" ht="30" customHeight="1" x14ac:dyDescent="0.3">
      <c r="A738" s="8" t="s">
        <v>1792</v>
      </c>
      <c r="B738" s="8" t="s">
        <v>1793</v>
      </c>
      <c r="C738" s="8" t="s">
        <v>69</v>
      </c>
      <c r="D738" s="9">
        <v>1</v>
      </c>
      <c r="E738" s="12">
        <f>일위대가목록!E208</f>
        <v>774</v>
      </c>
      <c r="F738" s="13">
        <f>TRUNC(E738*D738,1)</f>
        <v>774</v>
      </c>
      <c r="G738" s="12">
        <f>일위대가목록!F208</f>
        <v>0</v>
      </c>
      <c r="H738" s="13">
        <f>TRUNC(G738*D738,1)</f>
        <v>0</v>
      </c>
      <c r="I738" s="12">
        <f>일위대가목록!G208</f>
        <v>0</v>
      </c>
      <c r="J738" s="13">
        <f>TRUNC(I738*D738,1)</f>
        <v>0</v>
      </c>
      <c r="K738" s="12">
        <f t="shared" si="129"/>
        <v>774</v>
      </c>
      <c r="L738" s="13">
        <f t="shared" si="129"/>
        <v>774</v>
      </c>
      <c r="M738" s="8" t="s">
        <v>52</v>
      </c>
      <c r="N738" s="2" t="s">
        <v>585</v>
      </c>
      <c r="O738" s="2" t="s">
        <v>1794</v>
      </c>
      <c r="P738" s="2" t="s">
        <v>60</v>
      </c>
      <c r="Q738" s="2" t="s">
        <v>61</v>
      </c>
      <c r="R738" s="2" t="s">
        <v>61</v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2" t="s">
        <v>52</v>
      </c>
      <c r="AW738" s="2" t="s">
        <v>1817</v>
      </c>
      <c r="AX738" s="2" t="s">
        <v>52</v>
      </c>
      <c r="AY738" s="2" t="s">
        <v>52</v>
      </c>
    </row>
    <row r="739" spans="1:51" ht="30" customHeight="1" x14ac:dyDescent="0.3">
      <c r="A739" s="8" t="s">
        <v>1792</v>
      </c>
      <c r="B739" s="8" t="s">
        <v>1818</v>
      </c>
      <c r="C739" s="8" t="s">
        <v>69</v>
      </c>
      <c r="D739" s="9">
        <v>1</v>
      </c>
      <c r="E739" s="12">
        <f>일위대가목록!E215</f>
        <v>0</v>
      </c>
      <c r="F739" s="13">
        <f>TRUNC(E739*D739,1)</f>
        <v>0</v>
      </c>
      <c r="G739" s="12">
        <f>일위대가목록!F215</f>
        <v>9657</v>
      </c>
      <c r="H739" s="13">
        <f>TRUNC(G739*D739,1)</f>
        <v>9657</v>
      </c>
      <c r="I739" s="12">
        <f>일위대가목록!G215</f>
        <v>0</v>
      </c>
      <c r="J739" s="13">
        <f>TRUNC(I739*D739,1)</f>
        <v>0</v>
      </c>
      <c r="K739" s="12">
        <f t="shared" si="129"/>
        <v>9657</v>
      </c>
      <c r="L739" s="13">
        <f t="shared" si="129"/>
        <v>9657</v>
      </c>
      <c r="M739" s="8" t="s">
        <v>52</v>
      </c>
      <c r="N739" s="2" t="s">
        <v>585</v>
      </c>
      <c r="O739" s="2" t="s">
        <v>1819</v>
      </c>
      <c r="P739" s="2" t="s">
        <v>60</v>
      </c>
      <c r="Q739" s="2" t="s">
        <v>61</v>
      </c>
      <c r="R739" s="2" t="s">
        <v>61</v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2" t="s">
        <v>52</v>
      </c>
      <c r="AW739" s="2" t="s">
        <v>1820</v>
      </c>
      <c r="AX739" s="2" t="s">
        <v>52</v>
      </c>
      <c r="AY739" s="2" t="s">
        <v>52</v>
      </c>
    </row>
    <row r="740" spans="1:51" ht="30" customHeight="1" x14ac:dyDescent="0.3">
      <c r="A740" s="8" t="s">
        <v>739</v>
      </c>
      <c r="B740" s="8" t="s">
        <v>52</v>
      </c>
      <c r="C740" s="8" t="s">
        <v>52</v>
      </c>
      <c r="D740" s="9"/>
      <c r="E740" s="12"/>
      <c r="F740" s="13">
        <f>TRUNC(SUMIF(N737:N739, N736, F737:F739),0)</f>
        <v>900</v>
      </c>
      <c r="G740" s="12"/>
      <c r="H740" s="13">
        <f>TRUNC(SUMIF(N737:N739, N736, H737:H739),0)</f>
        <v>12228</v>
      </c>
      <c r="I740" s="12"/>
      <c r="J740" s="13">
        <f>TRUNC(SUMIF(N737:N739, N736, J737:J739),0)</f>
        <v>0</v>
      </c>
      <c r="K740" s="12"/>
      <c r="L740" s="13">
        <f>F740+H740+J740</f>
        <v>13128</v>
      </c>
      <c r="M740" s="8" t="s">
        <v>52</v>
      </c>
      <c r="N740" s="2" t="s">
        <v>79</v>
      </c>
      <c r="O740" s="2" t="s">
        <v>79</v>
      </c>
      <c r="P740" s="2" t="s">
        <v>52</v>
      </c>
      <c r="Q740" s="2" t="s">
        <v>52</v>
      </c>
      <c r="R740" s="2" t="s">
        <v>52</v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2" t="s">
        <v>52</v>
      </c>
      <c r="AW740" s="2" t="s">
        <v>52</v>
      </c>
      <c r="AX740" s="2" t="s">
        <v>52</v>
      </c>
      <c r="AY740" s="2" t="s">
        <v>52</v>
      </c>
    </row>
    <row r="741" spans="1:51" ht="30" customHeight="1" x14ac:dyDescent="0.3">
      <c r="A741" s="9"/>
      <c r="B741" s="9"/>
      <c r="C741" s="9"/>
      <c r="D741" s="9"/>
      <c r="E741" s="12"/>
      <c r="F741" s="13"/>
      <c r="G741" s="12"/>
      <c r="H741" s="13"/>
      <c r="I741" s="12"/>
      <c r="J741" s="13"/>
      <c r="K741" s="12"/>
      <c r="L741" s="13"/>
      <c r="M741" s="9"/>
    </row>
    <row r="742" spans="1:51" ht="30" customHeight="1" x14ac:dyDescent="0.3">
      <c r="A742" s="425" t="s">
        <v>1821</v>
      </c>
      <c r="B742" s="425"/>
      <c r="C742" s="425"/>
      <c r="D742" s="425"/>
      <c r="E742" s="426"/>
      <c r="F742" s="427"/>
      <c r="G742" s="426"/>
      <c r="H742" s="427"/>
      <c r="I742" s="426"/>
      <c r="J742" s="427"/>
      <c r="K742" s="426"/>
      <c r="L742" s="427"/>
      <c r="M742" s="425"/>
      <c r="N742" s="1" t="s">
        <v>588</v>
      </c>
    </row>
    <row r="743" spans="1:51" ht="30" customHeight="1" x14ac:dyDescent="0.3">
      <c r="A743" s="8" t="s">
        <v>1801</v>
      </c>
      <c r="B743" s="8" t="s">
        <v>1823</v>
      </c>
      <c r="C743" s="8" t="s">
        <v>69</v>
      </c>
      <c r="D743" s="9">
        <v>1</v>
      </c>
      <c r="E743" s="12">
        <f>일위대가목록!E216</f>
        <v>1478</v>
      </c>
      <c r="F743" s="13">
        <f>TRUNC(E743*D743,1)</f>
        <v>1478</v>
      </c>
      <c r="G743" s="12">
        <f>일위대가목록!F216</f>
        <v>10083</v>
      </c>
      <c r="H743" s="13">
        <f>TRUNC(G743*D743,1)</f>
        <v>10083</v>
      </c>
      <c r="I743" s="12">
        <f>일위대가목록!G216</f>
        <v>168</v>
      </c>
      <c r="J743" s="13">
        <f>TRUNC(I743*D743,1)</f>
        <v>168</v>
      </c>
      <c r="K743" s="12">
        <f t="shared" ref="K743:L745" si="130">TRUNC(E743+G743+I743,1)</f>
        <v>11729</v>
      </c>
      <c r="L743" s="13">
        <f t="shared" si="130"/>
        <v>11729</v>
      </c>
      <c r="M743" s="8" t="s">
        <v>52</v>
      </c>
      <c r="N743" s="2" t="s">
        <v>588</v>
      </c>
      <c r="O743" s="2" t="s">
        <v>1824</v>
      </c>
      <c r="P743" s="2" t="s">
        <v>60</v>
      </c>
      <c r="Q743" s="2" t="s">
        <v>61</v>
      </c>
      <c r="R743" s="2" t="s">
        <v>61</v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2" t="s">
        <v>52</v>
      </c>
      <c r="AW743" s="2" t="s">
        <v>1825</v>
      </c>
      <c r="AX743" s="2" t="s">
        <v>52</v>
      </c>
      <c r="AY743" s="2" t="s">
        <v>52</v>
      </c>
    </row>
    <row r="744" spans="1:51" ht="30" customHeight="1" x14ac:dyDescent="0.3">
      <c r="A744" s="8" t="s">
        <v>1792</v>
      </c>
      <c r="B744" s="8" t="s">
        <v>1793</v>
      </c>
      <c r="C744" s="8" t="s">
        <v>69</v>
      </c>
      <c r="D744" s="9">
        <v>1</v>
      </c>
      <c r="E744" s="12">
        <f>일위대가목록!E208</f>
        <v>774</v>
      </c>
      <c r="F744" s="13">
        <f>TRUNC(E744*D744,1)</f>
        <v>774</v>
      </c>
      <c r="G744" s="12">
        <f>일위대가목록!F208</f>
        <v>0</v>
      </c>
      <c r="H744" s="13">
        <f>TRUNC(G744*D744,1)</f>
        <v>0</v>
      </c>
      <c r="I744" s="12">
        <f>일위대가목록!G208</f>
        <v>0</v>
      </c>
      <c r="J744" s="13">
        <f>TRUNC(I744*D744,1)</f>
        <v>0</v>
      </c>
      <c r="K744" s="12">
        <f t="shared" si="130"/>
        <v>774</v>
      </c>
      <c r="L744" s="13">
        <f t="shared" si="130"/>
        <v>774</v>
      </c>
      <c r="M744" s="8" t="s">
        <v>52</v>
      </c>
      <c r="N744" s="2" t="s">
        <v>588</v>
      </c>
      <c r="O744" s="2" t="s">
        <v>1794</v>
      </c>
      <c r="P744" s="2" t="s">
        <v>60</v>
      </c>
      <c r="Q744" s="2" t="s">
        <v>61</v>
      </c>
      <c r="R744" s="2" t="s">
        <v>61</v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2" t="s">
        <v>52</v>
      </c>
      <c r="AW744" s="2" t="s">
        <v>1826</v>
      </c>
      <c r="AX744" s="2" t="s">
        <v>52</v>
      </c>
      <c r="AY744" s="2" t="s">
        <v>52</v>
      </c>
    </row>
    <row r="745" spans="1:51" ht="30" customHeight="1" x14ac:dyDescent="0.3">
      <c r="A745" s="8" t="s">
        <v>1792</v>
      </c>
      <c r="B745" s="8" t="s">
        <v>1818</v>
      </c>
      <c r="C745" s="8" t="s">
        <v>69</v>
      </c>
      <c r="D745" s="9">
        <v>1</v>
      </c>
      <c r="E745" s="12">
        <f>일위대가목록!E215</f>
        <v>0</v>
      </c>
      <c r="F745" s="13">
        <f>TRUNC(E745*D745,1)</f>
        <v>0</v>
      </c>
      <c r="G745" s="12">
        <f>일위대가목록!F215</f>
        <v>9657</v>
      </c>
      <c r="H745" s="13">
        <f>TRUNC(G745*D745,1)</f>
        <v>9657</v>
      </c>
      <c r="I745" s="12">
        <f>일위대가목록!G215</f>
        <v>0</v>
      </c>
      <c r="J745" s="13">
        <f>TRUNC(I745*D745,1)</f>
        <v>0</v>
      </c>
      <c r="K745" s="12">
        <f t="shared" si="130"/>
        <v>9657</v>
      </c>
      <c r="L745" s="13">
        <f t="shared" si="130"/>
        <v>9657</v>
      </c>
      <c r="M745" s="8" t="s">
        <v>52</v>
      </c>
      <c r="N745" s="2" t="s">
        <v>588</v>
      </c>
      <c r="O745" s="2" t="s">
        <v>1819</v>
      </c>
      <c r="P745" s="2" t="s">
        <v>60</v>
      </c>
      <c r="Q745" s="2" t="s">
        <v>61</v>
      </c>
      <c r="R745" s="2" t="s">
        <v>61</v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2" t="s">
        <v>52</v>
      </c>
      <c r="AW745" s="2" t="s">
        <v>1827</v>
      </c>
      <c r="AX745" s="2" t="s">
        <v>52</v>
      </c>
      <c r="AY745" s="2" t="s">
        <v>52</v>
      </c>
    </row>
    <row r="746" spans="1:51" ht="30" customHeight="1" x14ac:dyDescent="0.3">
      <c r="A746" s="8" t="s">
        <v>739</v>
      </c>
      <c r="B746" s="8" t="s">
        <v>52</v>
      </c>
      <c r="C746" s="8" t="s">
        <v>52</v>
      </c>
      <c r="D746" s="9"/>
      <c r="E746" s="12"/>
      <c r="F746" s="13">
        <f>TRUNC(SUMIF(N743:N745, N742, F743:F745),0)</f>
        <v>2252</v>
      </c>
      <c r="G746" s="12"/>
      <c r="H746" s="13">
        <f>TRUNC(SUMIF(N743:N745, N742, H743:H745),0)</f>
        <v>19740</v>
      </c>
      <c r="I746" s="12"/>
      <c r="J746" s="13">
        <f>TRUNC(SUMIF(N743:N745, N742, J743:J745),0)</f>
        <v>168</v>
      </c>
      <c r="K746" s="12"/>
      <c r="L746" s="13">
        <f>F746+H746+J746</f>
        <v>22160</v>
      </c>
      <c r="M746" s="8" t="s">
        <v>52</v>
      </c>
      <c r="N746" s="2" t="s">
        <v>79</v>
      </c>
      <c r="O746" s="2" t="s">
        <v>79</v>
      </c>
      <c r="P746" s="2" t="s">
        <v>52</v>
      </c>
      <c r="Q746" s="2" t="s">
        <v>52</v>
      </c>
      <c r="R746" s="2" t="s">
        <v>52</v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2" t="s">
        <v>52</v>
      </c>
      <c r="AW746" s="2" t="s">
        <v>52</v>
      </c>
      <c r="AX746" s="2" t="s">
        <v>52</v>
      </c>
      <c r="AY746" s="2" t="s">
        <v>52</v>
      </c>
    </row>
    <row r="747" spans="1:51" ht="30" customHeight="1" x14ac:dyDescent="0.3">
      <c r="A747" s="9"/>
      <c r="B747" s="9"/>
      <c r="C747" s="9"/>
      <c r="D747" s="9"/>
      <c r="E747" s="12"/>
      <c r="F747" s="13"/>
      <c r="G747" s="12"/>
      <c r="H747" s="13"/>
      <c r="I747" s="12"/>
      <c r="J747" s="13"/>
      <c r="K747" s="12"/>
      <c r="L747" s="13"/>
      <c r="M747" s="9"/>
    </row>
    <row r="748" spans="1:51" ht="30" customHeight="1" x14ac:dyDescent="0.3">
      <c r="A748" s="425" t="s">
        <v>1828</v>
      </c>
      <c r="B748" s="425"/>
      <c r="C748" s="425"/>
      <c r="D748" s="425"/>
      <c r="E748" s="426"/>
      <c r="F748" s="427"/>
      <c r="G748" s="426"/>
      <c r="H748" s="427"/>
      <c r="I748" s="426"/>
      <c r="J748" s="427"/>
      <c r="K748" s="426"/>
      <c r="L748" s="427"/>
      <c r="M748" s="425"/>
      <c r="N748" s="1" t="s">
        <v>596</v>
      </c>
    </row>
    <row r="749" spans="1:51" ht="30" customHeight="1" x14ac:dyDescent="0.3">
      <c r="A749" s="8" t="s">
        <v>1831</v>
      </c>
      <c r="B749" s="8" t="s">
        <v>595</v>
      </c>
      <c r="C749" s="8" t="s">
        <v>69</v>
      </c>
      <c r="D749" s="9">
        <v>1</v>
      </c>
      <c r="E749" s="12">
        <f>일위대가목록!E131</f>
        <v>795</v>
      </c>
      <c r="F749" s="13">
        <f>TRUNC(E749*D749,1)</f>
        <v>795</v>
      </c>
      <c r="G749" s="12">
        <f>일위대가목록!F131</f>
        <v>0</v>
      </c>
      <c r="H749" s="13">
        <f>TRUNC(G749*D749,1)</f>
        <v>0</v>
      </c>
      <c r="I749" s="12">
        <f>일위대가목록!G131</f>
        <v>0</v>
      </c>
      <c r="J749" s="13">
        <f>TRUNC(I749*D749,1)</f>
        <v>0</v>
      </c>
      <c r="K749" s="12">
        <f>TRUNC(E749+G749+I749,1)</f>
        <v>795</v>
      </c>
      <c r="L749" s="13">
        <f>TRUNC(F749+H749+J749,1)</f>
        <v>795</v>
      </c>
      <c r="M749" s="8" t="s">
        <v>52</v>
      </c>
      <c r="N749" s="2" t="s">
        <v>596</v>
      </c>
      <c r="O749" s="2" t="s">
        <v>1832</v>
      </c>
      <c r="P749" s="2" t="s">
        <v>60</v>
      </c>
      <c r="Q749" s="2" t="s">
        <v>61</v>
      </c>
      <c r="R749" s="2" t="s">
        <v>61</v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2" t="s">
        <v>52</v>
      </c>
      <c r="AW749" s="2" t="s">
        <v>1833</v>
      </c>
      <c r="AX749" s="2" t="s">
        <v>52</v>
      </c>
      <c r="AY749" s="2" t="s">
        <v>52</v>
      </c>
    </row>
    <row r="750" spans="1:51" ht="30" customHeight="1" x14ac:dyDescent="0.3">
      <c r="A750" s="8" t="s">
        <v>1831</v>
      </c>
      <c r="B750" s="8" t="s">
        <v>1834</v>
      </c>
      <c r="C750" s="8" t="s">
        <v>69</v>
      </c>
      <c r="D750" s="9">
        <v>1</v>
      </c>
      <c r="E750" s="12">
        <f>일위대가목록!E132</f>
        <v>0</v>
      </c>
      <c r="F750" s="13">
        <f>TRUNC(E750*D750,1)</f>
        <v>0</v>
      </c>
      <c r="G750" s="12">
        <f>일위대가목록!F132</f>
        <v>3422</v>
      </c>
      <c r="H750" s="13">
        <f>TRUNC(G750*D750,1)</f>
        <v>3422</v>
      </c>
      <c r="I750" s="12">
        <f>일위대가목록!G132</f>
        <v>0</v>
      </c>
      <c r="J750" s="13">
        <f>TRUNC(I750*D750,1)</f>
        <v>0</v>
      </c>
      <c r="K750" s="12">
        <f>TRUNC(E750+G750+I750,1)</f>
        <v>3422</v>
      </c>
      <c r="L750" s="13">
        <f>TRUNC(F750+H750+J750,1)</f>
        <v>3422</v>
      </c>
      <c r="M750" s="8" t="s">
        <v>52</v>
      </c>
      <c r="N750" s="2" t="s">
        <v>596</v>
      </c>
      <c r="O750" s="2" t="s">
        <v>1835</v>
      </c>
      <c r="P750" s="2" t="s">
        <v>60</v>
      </c>
      <c r="Q750" s="2" t="s">
        <v>61</v>
      </c>
      <c r="R750" s="2" t="s">
        <v>61</v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2" t="s">
        <v>52</v>
      </c>
      <c r="AW750" s="2" t="s">
        <v>1836</v>
      </c>
      <c r="AX750" s="2" t="s">
        <v>52</v>
      </c>
      <c r="AY750" s="2" t="s">
        <v>52</v>
      </c>
    </row>
    <row r="751" spans="1:51" ht="30" customHeight="1" x14ac:dyDescent="0.3">
      <c r="A751" s="8" t="s">
        <v>739</v>
      </c>
      <c r="B751" s="8" t="s">
        <v>52</v>
      </c>
      <c r="C751" s="8" t="s">
        <v>52</v>
      </c>
      <c r="D751" s="9"/>
      <c r="E751" s="12"/>
      <c r="F751" s="13">
        <f>TRUNC(SUMIF(N749:N750, N748, F749:F750),0)</f>
        <v>795</v>
      </c>
      <c r="G751" s="12"/>
      <c r="H751" s="13">
        <f>TRUNC(SUMIF(N749:N750, N748, H749:H750),0)</f>
        <v>3422</v>
      </c>
      <c r="I751" s="12"/>
      <c r="J751" s="13">
        <f>TRUNC(SUMIF(N749:N750, N748, J749:J750),0)</f>
        <v>0</v>
      </c>
      <c r="K751" s="12"/>
      <c r="L751" s="13">
        <f>F751+H751+J751</f>
        <v>4217</v>
      </c>
      <c r="M751" s="8" t="s">
        <v>52</v>
      </c>
      <c r="N751" s="2" t="s">
        <v>79</v>
      </c>
      <c r="O751" s="2" t="s">
        <v>79</v>
      </c>
      <c r="P751" s="2" t="s">
        <v>52</v>
      </c>
      <c r="Q751" s="2" t="s">
        <v>52</v>
      </c>
      <c r="R751" s="2" t="s">
        <v>52</v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2" t="s">
        <v>52</v>
      </c>
      <c r="AW751" s="2" t="s">
        <v>52</v>
      </c>
      <c r="AX751" s="2" t="s">
        <v>52</v>
      </c>
      <c r="AY751" s="2" t="s">
        <v>52</v>
      </c>
    </row>
    <row r="752" spans="1:51" ht="30" customHeight="1" x14ac:dyDescent="0.3">
      <c r="A752" s="9"/>
      <c r="B752" s="9"/>
      <c r="C752" s="9"/>
      <c r="D752" s="9"/>
      <c r="E752" s="12"/>
      <c r="F752" s="13"/>
      <c r="G752" s="12"/>
      <c r="H752" s="13"/>
      <c r="I752" s="12"/>
      <c r="J752" s="13"/>
      <c r="K752" s="12"/>
      <c r="L752" s="13"/>
      <c r="M752" s="9"/>
    </row>
    <row r="753" spans="1:51" ht="30" customHeight="1" x14ac:dyDescent="0.3">
      <c r="A753" s="425" t="s">
        <v>1837</v>
      </c>
      <c r="B753" s="425"/>
      <c r="C753" s="425"/>
      <c r="D753" s="425"/>
      <c r="E753" s="426"/>
      <c r="F753" s="427"/>
      <c r="G753" s="426"/>
      <c r="H753" s="427"/>
      <c r="I753" s="426"/>
      <c r="J753" s="427"/>
      <c r="K753" s="426"/>
      <c r="L753" s="427"/>
      <c r="M753" s="425"/>
      <c r="N753" s="1" t="s">
        <v>600</v>
      </c>
    </row>
    <row r="754" spans="1:51" ht="30" customHeight="1" x14ac:dyDescent="0.3">
      <c r="A754" s="8" t="s">
        <v>598</v>
      </c>
      <c r="B754" s="8" t="s">
        <v>1840</v>
      </c>
      <c r="C754" s="8" t="s">
        <v>69</v>
      </c>
      <c r="D754" s="9">
        <v>1</v>
      </c>
      <c r="E754" s="12">
        <f>일위대가목록!E133</f>
        <v>900</v>
      </c>
      <c r="F754" s="13">
        <f>TRUNC(E754*D754,1)</f>
        <v>900</v>
      </c>
      <c r="G754" s="12">
        <f>일위대가목록!F133</f>
        <v>0</v>
      </c>
      <c r="H754" s="13">
        <f>TRUNC(G754*D754,1)</f>
        <v>0</v>
      </c>
      <c r="I754" s="12">
        <f>일위대가목록!G133</f>
        <v>0</v>
      </c>
      <c r="J754" s="13">
        <f>TRUNC(I754*D754,1)</f>
        <v>0</v>
      </c>
      <c r="K754" s="12">
        <f>TRUNC(E754+G754+I754,1)</f>
        <v>900</v>
      </c>
      <c r="L754" s="13">
        <f>TRUNC(F754+H754+J754,1)</f>
        <v>900</v>
      </c>
      <c r="M754" s="8" t="s">
        <v>52</v>
      </c>
      <c r="N754" s="2" t="s">
        <v>600</v>
      </c>
      <c r="O754" s="2" t="s">
        <v>1841</v>
      </c>
      <c r="P754" s="2" t="s">
        <v>60</v>
      </c>
      <c r="Q754" s="2" t="s">
        <v>61</v>
      </c>
      <c r="R754" s="2" t="s">
        <v>61</v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2" t="s">
        <v>52</v>
      </c>
      <c r="AW754" s="2" t="s">
        <v>1842</v>
      </c>
      <c r="AX754" s="2" t="s">
        <v>52</v>
      </c>
      <c r="AY754" s="2" t="s">
        <v>52</v>
      </c>
    </row>
    <row r="755" spans="1:51" ht="30" customHeight="1" x14ac:dyDescent="0.3">
      <c r="A755" s="8" t="s">
        <v>598</v>
      </c>
      <c r="B755" s="8" t="s">
        <v>1843</v>
      </c>
      <c r="C755" s="8" t="s">
        <v>69</v>
      </c>
      <c r="D755" s="9">
        <v>1</v>
      </c>
      <c r="E755" s="12">
        <f>일위대가목록!E134</f>
        <v>0</v>
      </c>
      <c r="F755" s="13">
        <f>TRUNC(E755*D755,1)</f>
        <v>0</v>
      </c>
      <c r="G755" s="12">
        <f>일위대가목록!F134</f>
        <v>9127</v>
      </c>
      <c r="H755" s="13">
        <f>TRUNC(G755*D755,1)</f>
        <v>9127</v>
      </c>
      <c r="I755" s="12">
        <f>일위대가목록!G134</f>
        <v>0</v>
      </c>
      <c r="J755" s="13">
        <f>TRUNC(I755*D755,1)</f>
        <v>0</v>
      </c>
      <c r="K755" s="12">
        <f>TRUNC(E755+G755+I755,1)</f>
        <v>9127</v>
      </c>
      <c r="L755" s="13">
        <f>TRUNC(F755+H755+J755,1)</f>
        <v>9127</v>
      </c>
      <c r="M755" s="8" t="s">
        <v>52</v>
      </c>
      <c r="N755" s="2" t="s">
        <v>600</v>
      </c>
      <c r="O755" s="2" t="s">
        <v>1844</v>
      </c>
      <c r="P755" s="2" t="s">
        <v>60</v>
      </c>
      <c r="Q755" s="2" t="s">
        <v>61</v>
      </c>
      <c r="R755" s="2" t="s">
        <v>61</v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2" t="s">
        <v>52</v>
      </c>
      <c r="AW755" s="2" t="s">
        <v>1845</v>
      </c>
      <c r="AX755" s="2" t="s">
        <v>52</v>
      </c>
      <c r="AY755" s="2" t="s">
        <v>52</v>
      </c>
    </row>
    <row r="756" spans="1:51" ht="30" customHeight="1" x14ac:dyDescent="0.3">
      <c r="A756" s="8" t="s">
        <v>739</v>
      </c>
      <c r="B756" s="8" t="s">
        <v>52</v>
      </c>
      <c r="C756" s="8" t="s">
        <v>52</v>
      </c>
      <c r="D756" s="9"/>
      <c r="E756" s="12"/>
      <c r="F756" s="13">
        <f>TRUNC(SUMIF(N754:N755, N753, F754:F755),0)</f>
        <v>900</v>
      </c>
      <c r="G756" s="12"/>
      <c r="H756" s="13">
        <f>TRUNC(SUMIF(N754:N755, N753, H754:H755),0)</f>
        <v>9127</v>
      </c>
      <c r="I756" s="12"/>
      <c r="J756" s="13">
        <f>TRUNC(SUMIF(N754:N755, N753, J754:J755),0)</f>
        <v>0</v>
      </c>
      <c r="K756" s="12"/>
      <c r="L756" s="13">
        <f>F756+H756+J756</f>
        <v>10027</v>
      </c>
      <c r="M756" s="8" t="s">
        <v>52</v>
      </c>
      <c r="N756" s="2" t="s">
        <v>79</v>
      </c>
      <c r="O756" s="2" t="s">
        <v>79</v>
      </c>
      <c r="P756" s="2" t="s">
        <v>52</v>
      </c>
      <c r="Q756" s="2" t="s">
        <v>52</v>
      </c>
      <c r="R756" s="2" t="s">
        <v>52</v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2" t="s">
        <v>52</v>
      </c>
      <c r="AW756" s="2" t="s">
        <v>52</v>
      </c>
      <c r="AX756" s="2" t="s">
        <v>52</v>
      </c>
      <c r="AY756" s="2" t="s">
        <v>52</v>
      </c>
    </row>
    <row r="757" spans="1:51" ht="30" customHeight="1" x14ac:dyDescent="0.3">
      <c r="A757" s="9"/>
      <c r="B757" s="9"/>
      <c r="C757" s="9"/>
      <c r="D757" s="9"/>
      <c r="E757" s="12"/>
      <c r="F757" s="13"/>
      <c r="G757" s="12"/>
      <c r="H757" s="13"/>
      <c r="I757" s="12"/>
      <c r="J757" s="13"/>
      <c r="K757" s="12"/>
      <c r="L757" s="13"/>
      <c r="M757" s="9"/>
    </row>
    <row r="758" spans="1:51" ht="30" customHeight="1" x14ac:dyDescent="0.3">
      <c r="A758" s="425" t="s">
        <v>1846</v>
      </c>
      <c r="B758" s="425"/>
      <c r="C758" s="425"/>
      <c r="D758" s="425"/>
      <c r="E758" s="426"/>
      <c r="F758" s="427"/>
      <c r="G758" s="426"/>
      <c r="H758" s="427"/>
      <c r="I758" s="426"/>
      <c r="J758" s="427"/>
      <c r="K758" s="426"/>
      <c r="L758" s="427"/>
      <c r="M758" s="425"/>
      <c r="N758" s="1" t="s">
        <v>606</v>
      </c>
    </row>
    <row r="759" spans="1:51" ht="30" customHeight="1" x14ac:dyDescent="0.3">
      <c r="A759" s="8" t="s">
        <v>1848</v>
      </c>
      <c r="B759" s="8" t="s">
        <v>1849</v>
      </c>
      <c r="C759" s="8" t="s">
        <v>406</v>
      </c>
      <c r="D759" s="9">
        <v>1.3620000000000001</v>
      </c>
      <c r="E759" s="12">
        <f>단가대비표!O191</f>
        <v>180</v>
      </c>
      <c r="F759" s="13">
        <f t="shared" ref="F759:F769" si="131">TRUNC(E759*D759,1)</f>
        <v>245.1</v>
      </c>
      <c r="G759" s="12">
        <f>단가대비표!P191</f>
        <v>0</v>
      </c>
      <c r="H759" s="13">
        <f t="shared" ref="H759:H769" si="132">TRUNC(G759*D759,1)</f>
        <v>0</v>
      </c>
      <c r="I759" s="12">
        <f>단가대비표!V191</f>
        <v>0</v>
      </c>
      <c r="J759" s="13">
        <f t="shared" ref="J759:J769" si="133">TRUNC(I759*D759,1)</f>
        <v>0</v>
      </c>
      <c r="K759" s="12">
        <f t="shared" ref="K759:K769" si="134">TRUNC(E759+G759+I759,1)</f>
        <v>180</v>
      </c>
      <c r="L759" s="13">
        <f t="shared" ref="L759:L769" si="135">TRUNC(F759+H759+J759,1)</f>
        <v>245.1</v>
      </c>
      <c r="M759" s="8" t="s">
        <v>52</v>
      </c>
      <c r="N759" s="2" t="s">
        <v>606</v>
      </c>
      <c r="O759" s="2" t="s">
        <v>1850</v>
      </c>
      <c r="P759" s="2" t="s">
        <v>61</v>
      </c>
      <c r="Q759" s="2" t="s">
        <v>61</v>
      </c>
      <c r="R759" s="2" t="s">
        <v>60</v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2" t="s">
        <v>52</v>
      </c>
      <c r="AW759" s="2" t="s">
        <v>1851</v>
      </c>
      <c r="AX759" s="2" t="s">
        <v>52</v>
      </c>
      <c r="AY759" s="2" t="s">
        <v>52</v>
      </c>
    </row>
    <row r="760" spans="1:51" ht="30" customHeight="1" x14ac:dyDescent="0.3">
      <c r="A760" s="8" t="s">
        <v>1852</v>
      </c>
      <c r="B760" s="8" t="s">
        <v>1853</v>
      </c>
      <c r="C760" s="8" t="s">
        <v>406</v>
      </c>
      <c r="D760" s="9">
        <v>1.3620000000000001</v>
      </c>
      <c r="E760" s="12">
        <f>일위대가목록!E217</f>
        <v>226</v>
      </c>
      <c r="F760" s="13">
        <f t="shared" si="131"/>
        <v>307.8</v>
      </c>
      <c r="G760" s="12">
        <f>일위대가목록!F217</f>
        <v>1360</v>
      </c>
      <c r="H760" s="13">
        <f t="shared" si="132"/>
        <v>1852.3</v>
      </c>
      <c r="I760" s="12">
        <f>일위대가목록!G217</f>
        <v>0</v>
      </c>
      <c r="J760" s="13">
        <f t="shared" si="133"/>
        <v>0</v>
      </c>
      <c r="K760" s="12">
        <f t="shared" si="134"/>
        <v>1586</v>
      </c>
      <c r="L760" s="13">
        <f t="shared" si="135"/>
        <v>2160.1</v>
      </c>
      <c r="M760" s="8" t="s">
        <v>52</v>
      </c>
      <c r="N760" s="2" t="s">
        <v>606</v>
      </c>
      <c r="O760" s="2" t="s">
        <v>1854</v>
      </c>
      <c r="P760" s="2" t="s">
        <v>60</v>
      </c>
      <c r="Q760" s="2" t="s">
        <v>61</v>
      </c>
      <c r="R760" s="2" t="s">
        <v>61</v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2" t="s">
        <v>52</v>
      </c>
      <c r="AW760" s="2" t="s">
        <v>1855</v>
      </c>
      <c r="AX760" s="2" t="s">
        <v>52</v>
      </c>
      <c r="AY760" s="2" t="s">
        <v>52</v>
      </c>
    </row>
    <row r="761" spans="1:51" ht="30" customHeight="1" x14ac:dyDescent="0.3">
      <c r="A761" s="8" t="s">
        <v>1856</v>
      </c>
      <c r="B761" s="8" t="s">
        <v>1857</v>
      </c>
      <c r="C761" s="8" t="s">
        <v>406</v>
      </c>
      <c r="D761" s="9">
        <v>1.3620000000000001</v>
      </c>
      <c r="E761" s="12">
        <f>단가대비표!O105</f>
        <v>0</v>
      </c>
      <c r="F761" s="13">
        <f t="shared" si="131"/>
        <v>0</v>
      </c>
      <c r="G761" s="12">
        <f>단가대비표!P105</f>
        <v>0</v>
      </c>
      <c r="H761" s="13">
        <f t="shared" si="132"/>
        <v>0</v>
      </c>
      <c r="I761" s="12">
        <f>단가대비표!V105</f>
        <v>0</v>
      </c>
      <c r="J761" s="13">
        <f t="shared" si="133"/>
        <v>0</v>
      </c>
      <c r="K761" s="12">
        <f t="shared" si="134"/>
        <v>0</v>
      </c>
      <c r="L761" s="13">
        <f t="shared" si="135"/>
        <v>0</v>
      </c>
      <c r="M761" s="8" t="s">
        <v>52</v>
      </c>
      <c r="N761" s="2" t="s">
        <v>606</v>
      </c>
      <c r="O761" s="2" t="s">
        <v>1858</v>
      </c>
      <c r="P761" s="2" t="s">
        <v>61</v>
      </c>
      <c r="Q761" s="2" t="s">
        <v>61</v>
      </c>
      <c r="R761" s="2" t="s">
        <v>60</v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2" t="s">
        <v>52</v>
      </c>
      <c r="AW761" s="2" t="s">
        <v>1859</v>
      </c>
      <c r="AX761" s="2" t="s">
        <v>52</v>
      </c>
      <c r="AY761" s="2" t="s">
        <v>52</v>
      </c>
    </row>
    <row r="762" spans="1:51" ht="30" customHeight="1" x14ac:dyDescent="0.3">
      <c r="A762" s="8" t="s">
        <v>1856</v>
      </c>
      <c r="B762" s="8" t="s">
        <v>1860</v>
      </c>
      <c r="C762" s="8" t="s">
        <v>58</v>
      </c>
      <c r="D762" s="9">
        <v>1.222</v>
      </c>
      <c r="E762" s="12">
        <f>단가대비표!O106</f>
        <v>1250</v>
      </c>
      <c r="F762" s="13">
        <f t="shared" si="131"/>
        <v>1527.5</v>
      </c>
      <c r="G762" s="12">
        <f>단가대비표!P106</f>
        <v>0</v>
      </c>
      <c r="H762" s="13">
        <f t="shared" si="132"/>
        <v>0</v>
      </c>
      <c r="I762" s="12">
        <f>단가대비표!V106</f>
        <v>0</v>
      </c>
      <c r="J762" s="13">
        <f t="shared" si="133"/>
        <v>0</v>
      </c>
      <c r="K762" s="12">
        <f t="shared" si="134"/>
        <v>1250</v>
      </c>
      <c r="L762" s="13">
        <f t="shared" si="135"/>
        <v>1527.5</v>
      </c>
      <c r="M762" s="8" t="s">
        <v>52</v>
      </c>
      <c r="N762" s="2" t="s">
        <v>606</v>
      </c>
      <c r="O762" s="2" t="s">
        <v>1861</v>
      </c>
      <c r="P762" s="2" t="s">
        <v>61</v>
      </c>
      <c r="Q762" s="2" t="s">
        <v>61</v>
      </c>
      <c r="R762" s="2" t="s">
        <v>60</v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2" t="s">
        <v>52</v>
      </c>
      <c r="AW762" s="2" t="s">
        <v>1862</v>
      </c>
      <c r="AX762" s="2" t="s">
        <v>52</v>
      </c>
      <c r="AY762" s="2" t="s">
        <v>52</v>
      </c>
    </row>
    <row r="763" spans="1:51" ht="30" customHeight="1" x14ac:dyDescent="0.3">
      <c r="A763" s="8" t="s">
        <v>1856</v>
      </c>
      <c r="B763" s="8" t="s">
        <v>1863</v>
      </c>
      <c r="C763" s="8" t="s">
        <v>58</v>
      </c>
      <c r="D763" s="9">
        <v>0.52500000000000002</v>
      </c>
      <c r="E763" s="12">
        <f>단가대비표!O107</f>
        <v>780</v>
      </c>
      <c r="F763" s="13">
        <f t="shared" si="131"/>
        <v>409.5</v>
      </c>
      <c r="G763" s="12">
        <f>단가대비표!P107</f>
        <v>0</v>
      </c>
      <c r="H763" s="13">
        <f t="shared" si="132"/>
        <v>0</v>
      </c>
      <c r="I763" s="12">
        <f>단가대비표!V107</f>
        <v>0</v>
      </c>
      <c r="J763" s="13">
        <f t="shared" si="133"/>
        <v>0</v>
      </c>
      <c r="K763" s="12">
        <f t="shared" si="134"/>
        <v>780</v>
      </c>
      <c r="L763" s="13">
        <f t="shared" si="135"/>
        <v>409.5</v>
      </c>
      <c r="M763" s="8" t="s">
        <v>52</v>
      </c>
      <c r="N763" s="2" t="s">
        <v>606</v>
      </c>
      <c r="O763" s="2" t="s">
        <v>1864</v>
      </c>
      <c r="P763" s="2" t="s">
        <v>61</v>
      </c>
      <c r="Q763" s="2" t="s">
        <v>61</v>
      </c>
      <c r="R763" s="2" t="s">
        <v>60</v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2" t="s">
        <v>52</v>
      </c>
      <c r="AW763" s="2" t="s">
        <v>1865</v>
      </c>
      <c r="AX763" s="2" t="s">
        <v>52</v>
      </c>
      <c r="AY763" s="2" t="s">
        <v>52</v>
      </c>
    </row>
    <row r="764" spans="1:51" ht="30" customHeight="1" x14ac:dyDescent="0.3">
      <c r="A764" s="8" t="s">
        <v>1856</v>
      </c>
      <c r="B764" s="8" t="s">
        <v>1866</v>
      </c>
      <c r="C764" s="8" t="s">
        <v>488</v>
      </c>
      <c r="D764" s="9">
        <v>0.58399999999999996</v>
      </c>
      <c r="E764" s="12">
        <f>단가대비표!O108</f>
        <v>111</v>
      </c>
      <c r="F764" s="13">
        <f t="shared" si="131"/>
        <v>64.8</v>
      </c>
      <c r="G764" s="12">
        <f>단가대비표!P108</f>
        <v>0</v>
      </c>
      <c r="H764" s="13">
        <f t="shared" si="132"/>
        <v>0</v>
      </c>
      <c r="I764" s="12">
        <f>단가대비표!V108</f>
        <v>0</v>
      </c>
      <c r="J764" s="13">
        <f t="shared" si="133"/>
        <v>0</v>
      </c>
      <c r="K764" s="12">
        <f t="shared" si="134"/>
        <v>111</v>
      </c>
      <c r="L764" s="13">
        <f t="shared" si="135"/>
        <v>64.8</v>
      </c>
      <c r="M764" s="8" t="s">
        <v>52</v>
      </c>
      <c r="N764" s="2" t="s">
        <v>606</v>
      </c>
      <c r="O764" s="2" t="s">
        <v>1867</v>
      </c>
      <c r="P764" s="2" t="s">
        <v>61</v>
      </c>
      <c r="Q764" s="2" t="s">
        <v>61</v>
      </c>
      <c r="R764" s="2" t="s">
        <v>60</v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2" t="s">
        <v>52</v>
      </c>
      <c r="AW764" s="2" t="s">
        <v>1868</v>
      </c>
      <c r="AX764" s="2" t="s">
        <v>52</v>
      </c>
      <c r="AY764" s="2" t="s">
        <v>52</v>
      </c>
    </row>
    <row r="765" spans="1:51" ht="30" customHeight="1" x14ac:dyDescent="0.3">
      <c r="A765" s="8" t="s">
        <v>1856</v>
      </c>
      <c r="B765" s="8" t="s">
        <v>1869</v>
      </c>
      <c r="C765" s="8" t="s">
        <v>488</v>
      </c>
      <c r="D765" s="9">
        <v>0.19500000000000001</v>
      </c>
      <c r="E765" s="12">
        <f>단가대비표!O109</f>
        <v>107</v>
      </c>
      <c r="F765" s="13">
        <f t="shared" si="131"/>
        <v>20.8</v>
      </c>
      <c r="G765" s="12">
        <f>단가대비표!P109</f>
        <v>0</v>
      </c>
      <c r="H765" s="13">
        <f t="shared" si="132"/>
        <v>0</v>
      </c>
      <c r="I765" s="12">
        <f>단가대비표!V109</f>
        <v>0</v>
      </c>
      <c r="J765" s="13">
        <f t="shared" si="133"/>
        <v>0</v>
      </c>
      <c r="K765" s="12">
        <f t="shared" si="134"/>
        <v>107</v>
      </c>
      <c r="L765" s="13">
        <f t="shared" si="135"/>
        <v>20.8</v>
      </c>
      <c r="M765" s="8" t="s">
        <v>52</v>
      </c>
      <c r="N765" s="2" t="s">
        <v>606</v>
      </c>
      <c r="O765" s="2" t="s">
        <v>1870</v>
      </c>
      <c r="P765" s="2" t="s">
        <v>61</v>
      </c>
      <c r="Q765" s="2" t="s">
        <v>61</v>
      </c>
      <c r="R765" s="2" t="s">
        <v>60</v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2" t="s">
        <v>52</v>
      </c>
      <c r="AW765" s="2" t="s">
        <v>1871</v>
      </c>
      <c r="AX765" s="2" t="s">
        <v>52</v>
      </c>
      <c r="AY765" s="2" t="s">
        <v>52</v>
      </c>
    </row>
    <row r="766" spans="1:51" ht="30" customHeight="1" x14ac:dyDescent="0.3">
      <c r="A766" s="8" t="s">
        <v>1856</v>
      </c>
      <c r="B766" s="8" t="s">
        <v>1872</v>
      </c>
      <c r="C766" s="8" t="s">
        <v>58</v>
      </c>
      <c r="D766" s="9">
        <v>3.6749999999999998</v>
      </c>
      <c r="E766" s="12">
        <f>단가대비표!O104</f>
        <v>620</v>
      </c>
      <c r="F766" s="13">
        <f t="shared" si="131"/>
        <v>2278.5</v>
      </c>
      <c r="G766" s="12">
        <f>단가대비표!P104</f>
        <v>0</v>
      </c>
      <c r="H766" s="13">
        <f t="shared" si="132"/>
        <v>0</v>
      </c>
      <c r="I766" s="12">
        <f>단가대비표!V104</f>
        <v>0</v>
      </c>
      <c r="J766" s="13">
        <f t="shared" si="133"/>
        <v>0</v>
      </c>
      <c r="K766" s="12">
        <f t="shared" si="134"/>
        <v>620</v>
      </c>
      <c r="L766" s="13">
        <f t="shared" si="135"/>
        <v>2278.5</v>
      </c>
      <c r="M766" s="8" t="s">
        <v>52</v>
      </c>
      <c r="N766" s="2" t="s">
        <v>606</v>
      </c>
      <c r="O766" s="2" t="s">
        <v>1873</v>
      </c>
      <c r="P766" s="2" t="s">
        <v>61</v>
      </c>
      <c r="Q766" s="2" t="s">
        <v>61</v>
      </c>
      <c r="R766" s="2" t="s">
        <v>60</v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2" t="s">
        <v>52</v>
      </c>
      <c r="AW766" s="2" t="s">
        <v>1874</v>
      </c>
      <c r="AX766" s="2" t="s">
        <v>52</v>
      </c>
      <c r="AY766" s="2" t="s">
        <v>52</v>
      </c>
    </row>
    <row r="767" spans="1:51" ht="30" customHeight="1" x14ac:dyDescent="0.3">
      <c r="A767" s="8" t="s">
        <v>1856</v>
      </c>
      <c r="B767" s="8" t="s">
        <v>1875</v>
      </c>
      <c r="C767" s="8" t="s">
        <v>406</v>
      </c>
      <c r="D767" s="9">
        <v>4.0839999999999996</v>
      </c>
      <c r="E767" s="12">
        <f>단가대비표!O110</f>
        <v>60</v>
      </c>
      <c r="F767" s="13">
        <f t="shared" si="131"/>
        <v>245</v>
      </c>
      <c r="G767" s="12">
        <f>단가대비표!P110</f>
        <v>0</v>
      </c>
      <c r="H767" s="13">
        <f t="shared" si="132"/>
        <v>0</v>
      </c>
      <c r="I767" s="12">
        <f>단가대비표!V110</f>
        <v>0</v>
      </c>
      <c r="J767" s="13">
        <f t="shared" si="133"/>
        <v>0</v>
      </c>
      <c r="K767" s="12">
        <f t="shared" si="134"/>
        <v>60</v>
      </c>
      <c r="L767" s="13">
        <f t="shared" si="135"/>
        <v>245</v>
      </c>
      <c r="M767" s="8" t="s">
        <v>52</v>
      </c>
      <c r="N767" s="2" t="s">
        <v>606</v>
      </c>
      <c r="O767" s="2" t="s">
        <v>1876</v>
      </c>
      <c r="P767" s="2" t="s">
        <v>61</v>
      </c>
      <c r="Q767" s="2" t="s">
        <v>61</v>
      </c>
      <c r="R767" s="2" t="s">
        <v>60</v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2" t="s">
        <v>52</v>
      </c>
      <c r="AW767" s="2" t="s">
        <v>1877</v>
      </c>
      <c r="AX767" s="2" t="s">
        <v>52</v>
      </c>
      <c r="AY767" s="2" t="s">
        <v>52</v>
      </c>
    </row>
    <row r="768" spans="1:51" ht="30" customHeight="1" x14ac:dyDescent="0.3">
      <c r="A768" s="8" t="s">
        <v>1856</v>
      </c>
      <c r="B768" s="8" t="s">
        <v>1878</v>
      </c>
      <c r="C768" s="8" t="s">
        <v>406</v>
      </c>
      <c r="D768" s="9">
        <v>0.58399999999999996</v>
      </c>
      <c r="E768" s="12">
        <f>단가대비표!O111</f>
        <v>80</v>
      </c>
      <c r="F768" s="13">
        <f t="shared" si="131"/>
        <v>46.7</v>
      </c>
      <c r="G768" s="12">
        <f>단가대비표!P111</f>
        <v>0</v>
      </c>
      <c r="H768" s="13">
        <f t="shared" si="132"/>
        <v>0</v>
      </c>
      <c r="I768" s="12">
        <f>단가대비표!V111</f>
        <v>0</v>
      </c>
      <c r="J768" s="13">
        <f t="shared" si="133"/>
        <v>0</v>
      </c>
      <c r="K768" s="12">
        <f t="shared" si="134"/>
        <v>80</v>
      </c>
      <c r="L768" s="13">
        <f t="shared" si="135"/>
        <v>46.7</v>
      </c>
      <c r="M768" s="8" t="s">
        <v>52</v>
      </c>
      <c r="N768" s="2" t="s">
        <v>606</v>
      </c>
      <c r="O768" s="2" t="s">
        <v>1879</v>
      </c>
      <c r="P768" s="2" t="s">
        <v>61</v>
      </c>
      <c r="Q768" s="2" t="s">
        <v>61</v>
      </c>
      <c r="R768" s="2" t="s">
        <v>60</v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2" t="s">
        <v>52</v>
      </c>
      <c r="AW768" s="2" t="s">
        <v>1880</v>
      </c>
      <c r="AX768" s="2" t="s">
        <v>52</v>
      </c>
      <c r="AY768" s="2" t="s">
        <v>52</v>
      </c>
    </row>
    <row r="769" spans="1:51" ht="30" customHeight="1" x14ac:dyDescent="0.3">
      <c r="A769" s="8" t="s">
        <v>1881</v>
      </c>
      <c r="B769" s="8" t="s">
        <v>52</v>
      </c>
      <c r="C769" s="8" t="s">
        <v>69</v>
      </c>
      <c r="D769" s="9">
        <v>1</v>
      </c>
      <c r="E769" s="12">
        <f>일위대가목록!E218</f>
        <v>0</v>
      </c>
      <c r="F769" s="13">
        <f t="shared" si="131"/>
        <v>0</v>
      </c>
      <c r="G769" s="12">
        <f>일위대가목록!F218</f>
        <v>9444</v>
      </c>
      <c r="H769" s="13">
        <f t="shared" si="132"/>
        <v>9444</v>
      </c>
      <c r="I769" s="12">
        <f>일위대가목록!G218</f>
        <v>566</v>
      </c>
      <c r="J769" s="13">
        <f t="shared" si="133"/>
        <v>566</v>
      </c>
      <c r="K769" s="12">
        <f t="shared" si="134"/>
        <v>10010</v>
      </c>
      <c r="L769" s="13">
        <f t="shared" si="135"/>
        <v>10010</v>
      </c>
      <c r="M769" s="8" t="s">
        <v>52</v>
      </c>
      <c r="N769" s="2" t="s">
        <v>606</v>
      </c>
      <c r="O769" s="2" t="s">
        <v>1882</v>
      </c>
      <c r="P769" s="2" t="s">
        <v>60</v>
      </c>
      <c r="Q769" s="2" t="s">
        <v>61</v>
      </c>
      <c r="R769" s="2" t="s">
        <v>61</v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2" t="s">
        <v>52</v>
      </c>
      <c r="AW769" s="2" t="s">
        <v>1883</v>
      </c>
      <c r="AX769" s="2" t="s">
        <v>52</v>
      </c>
      <c r="AY769" s="2" t="s">
        <v>52</v>
      </c>
    </row>
    <row r="770" spans="1:51" ht="30" customHeight="1" x14ac:dyDescent="0.3">
      <c r="A770" s="8" t="s">
        <v>739</v>
      </c>
      <c r="B770" s="8" t="s">
        <v>52</v>
      </c>
      <c r="C770" s="8" t="s">
        <v>52</v>
      </c>
      <c r="D770" s="9"/>
      <c r="E770" s="12"/>
      <c r="F770" s="13">
        <f>TRUNC(SUMIF(N759:N769, N758, F759:F769),0)</f>
        <v>5145</v>
      </c>
      <c r="G770" s="12"/>
      <c r="H770" s="13">
        <f>TRUNC(SUMIF(N759:N769, N758, H759:H769),0)</f>
        <v>11296</v>
      </c>
      <c r="I770" s="12"/>
      <c r="J770" s="13">
        <f>TRUNC(SUMIF(N759:N769, N758, J759:J769),0)</f>
        <v>566</v>
      </c>
      <c r="K770" s="12"/>
      <c r="L770" s="13">
        <f>F770+H770+J770</f>
        <v>17007</v>
      </c>
      <c r="M770" s="8" t="s">
        <v>52</v>
      </c>
      <c r="N770" s="2" t="s">
        <v>79</v>
      </c>
      <c r="O770" s="2" t="s">
        <v>79</v>
      </c>
      <c r="P770" s="2" t="s">
        <v>52</v>
      </c>
      <c r="Q770" s="2" t="s">
        <v>52</v>
      </c>
      <c r="R770" s="2" t="s">
        <v>52</v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2" t="s">
        <v>52</v>
      </c>
      <c r="AW770" s="2" t="s">
        <v>52</v>
      </c>
      <c r="AX770" s="2" t="s">
        <v>52</v>
      </c>
      <c r="AY770" s="2" t="s">
        <v>52</v>
      </c>
    </row>
    <row r="771" spans="1:51" ht="30" customHeight="1" x14ac:dyDescent="0.3">
      <c r="A771" s="9"/>
      <c r="B771" s="9"/>
      <c r="C771" s="9"/>
      <c r="D771" s="9"/>
      <c r="E771" s="12"/>
      <c r="F771" s="13"/>
      <c r="G771" s="12"/>
      <c r="H771" s="13"/>
      <c r="I771" s="12"/>
      <c r="J771" s="13"/>
      <c r="K771" s="12"/>
      <c r="L771" s="13"/>
      <c r="M771" s="9"/>
    </row>
    <row r="772" spans="1:51" ht="30" customHeight="1" x14ac:dyDescent="0.3">
      <c r="A772" s="425" t="s">
        <v>1884</v>
      </c>
      <c r="B772" s="425"/>
      <c r="C772" s="425"/>
      <c r="D772" s="425"/>
      <c r="E772" s="426"/>
      <c r="F772" s="427"/>
      <c r="G772" s="426"/>
      <c r="H772" s="427"/>
      <c r="I772" s="426"/>
      <c r="J772" s="427"/>
      <c r="K772" s="426"/>
      <c r="L772" s="427"/>
      <c r="M772" s="425"/>
      <c r="N772" s="1" t="s">
        <v>610</v>
      </c>
    </row>
    <row r="773" spans="1:51" ht="30" customHeight="1" x14ac:dyDescent="0.3">
      <c r="A773" s="8" t="s">
        <v>1462</v>
      </c>
      <c r="B773" s="8" t="s">
        <v>715</v>
      </c>
      <c r="C773" s="8" t="s">
        <v>716</v>
      </c>
      <c r="D773" s="9">
        <v>3.3000000000000002E-2</v>
      </c>
      <c r="E773" s="12">
        <f>단가대비표!O250</f>
        <v>0</v>
      </c>
      <c r="F773" s="13">
        <f>TRUNC(E773*D773,1)</f>
        <v>0</v>
      </c>
      <c r="G773" s="12">
        <f>단가대비표!P250</f>
        <v>206710</v>
      </c>
      <c r="H773" s="13">
        <f>TRUNC(G773*D773,1)</f>
        <v>6821.4</v>
      </c>
      <c r="I773" s="12">
        <f>단가대비표!V250</f>
        <v>0</v>
      </c>
      <c r="J773" s="13">
        <f>TRUNC(I773*D773,1)</f>
        <v>0</v>
      </c>
      <c r="K773" s="12">
        <f t="shared" ref="K773:L777" si="136">TRUNC(E773+G773+I773,1)</f>
        <v>206710</v>
      </c>
      <c r="L773" s="13">
        <f t="shared" si="136"/>
        <v>6821.4</v>
      </c>
      <c r="M773" s="8" t="s">
        <v>52</v>
      </c>
      <c r="N773" s="2" t="s">
        <v>610</v>
      </c>
      <c r="O773" s="2" t="s">
        <v>1463</v>
      </c>
      <c r="P773" s="2" t="s">
        <v>61</v>
      </c>
      <c r="Q773" s="2" t="s">
        <v>61</v>
      </c>
      <c r="R773" s="2" t="s">
        <v>60</v>
      </c>
      <c r="S773" s="3"/>
      <c r="T773" s="3"/>
      <c r="U773" s="3"/>
      <c r="V773" s="3">
        <v>1</v>
      </c>
      <c r="W773" s="3">
        <v>2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2" t="s">
        <v>52</v>
      </c>
      <c r="AW773" s="2" t="s">
        <v>1887</v>
      </c>
      <c r="AX773" s="2" t="s">
        <v>52</v>
      </c>
      <c r="AY773" s="2" t="s">
        <v>52</v>
      </c>
    </row>
    <row r="774" spans="1:51" ht="30" customHeight="1" x14ac:dyDescent="0.3">
      <c r="A774" s="8" t="s">
        <v>719</v>
      </c>
      <c r="B774" s="8" t="s">
        <v>715</v>
      </c>
      <c r="C774" s="8" t="s">
        <v>716</v>
      </c>
      <c r="D774" s="9">
        <v>1.6E-2</v>
      </c>
      <c r="E774" s="12">
        <f>단가대비표!O233</f>
        <v>0</v>
      </c>
      <c r="F774" s="13">
        <f>TRUNC(E774*D774,1)</f>
        <v>0</v>
      </c>
      <c r="G774" s="12">
        <f>단가대비표!P233</f>
        <v>138989</v>
      </c>
      <c r="H774" s="13">
        <f>TRUNC(G774*D774,1)</f>
        <v>2223.8000000000002</v>
      </c>
      <c r="I774" s="12">
        <f>단가대비표!V233</f>
        <v>0</v>
      </c>
      <c r="J774" s="13">
        <f>TRUNC(I774*D774,1)</f>
        <v>0</v>
      </c>
      <c r="K774" s="12">
        <f t="shared" si="136"/>
        <v>138989</v>
      </c>
      <c r="L774" s="13">
        <f t="shared" si="136"/>
        <v>2223.8000000000002</v>
      </c>
      <c r="M774" s="8" t="s">
        <v>52</v>
      </c>
      <c r="N774" s="2" t="s">
        <v>610</v>
      </c>
      <c r="O774" s="2" t="s">
        <v>720</v>
      </c>
      <c r="P774" s="2" t="s">
        <v>61</v>
      </c>
      <c r="Q774" s="2" t="s">
        <v>61</v>
      </c>
      <c r="R774" s="2" t="s">
        <v>60</v>
      </c>
      <c r="S774" s="3"/>
      <c r="T774" s="3"/>
      <c r="U774" s="3"/>
      <c r="V774" s="3">
        <v>1</v>
      </c>
      <c r="W774" s="3">
        <v>2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2" t="s">
        <v>52</v>
      </c>
      <c r="AW774" s="2" t="s">
        <v>1888</v>
      </c>
      <c r="AX774" s="2" t="s">
        <v>52</v>
      </c>
      <c r="AY774" s="2" t="s">
        <v>52</v>
      </c>
    </row>
    <row r="775" spans="1:51" ht="30" customHeight="1" x14ac:dyDescent="0.3">
      <c r="A775" s="8" t="s">
        <v>1673</v>
      </c>
      <c r="B775" s="8" t="s">
        <v>1889</v>
      </c>
      <c r="C775" s="8" t="s">
        <v>724</v>
      </c>
      <c r="D775" s="9">
        <v>1</v>
      </c>
      <c r="E775" s="12">
        <v>0</v>
      </c>
      <c r="F775" s="13">
        <f>TRUNC(E775*D775,1)</f>
        <v>0</v>
      </c>
      <c r="G775" s="12">
        <f>TRUNC(SUMIF(V773:V777, RIGHTB(O775, 1), H773:H777)*U775, 2)</f>
        <v>2713.56</v>
      </c>
      <c r="H775" s="13">
        <f>TRUNC(G775*D775,1)</f>
        <v>2713.5</v>
      </c>
      <c r="I775" s="12">
        <v>0</v>
      </c>
      <c r="J775" s="13">
        <f>TRUNC(I775*D775,1)</f>
        <v>0</v>
      </c>
      <c r="K775" s="12">
        <f t="shared" si="136"/>
        <v>2713.5</v>
      </c>
      <c r="L775" s="13">
        <f t="shared" si="136"/>
        <v>2713.5</v>
      </c>
      <c r="M775" s="8" t="s">
        <v>52</v>
      </c>
      <c r="N775" s="2" t="s">
        <v>610</v>
      </c>
      <c r="O775" s="2" t="s">
        <v>725</v>
      </c>
      <c r="P775" s="2" t="s">
        <v>61</v>
      </c>
      <c r="Q775" s="2" t="s">
        <v>61</v>
      </c>
      <c r="R775" s="2" t="s">
        <v>61</v>
      </c>
      <c r="S775" s="3">
        <v>1</v>
      </c>
      <c r="T775" s="3">
        <v>1</v>
      </c>
      <c r="U775" s="3">
        <v>0.3</v>
      </c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2" t="s">
        <v>52</v>
      </c>
      <c r="AW775" s="2" t="s">
        <v>1890</v>
      </c>
      <c r="AX775" s="2" t="s">
        <v>52</v>
      </c>
      <c r="AY775" s="2" t="s">
        <v>52</v>
      </c>
    </row>
    <row r="776" spans="1:51" ht="30" customHeight="1" x14ac:dyDescent="0.3">
      <c r="A776" s="8" t="s">
        <v>722</v>
      </c>
      <c r="B776" s="8" t="s">
        <v>1891</v>
      </c>
      <c r="C776" s="8" t="s">
        <v>724</v>
      </c>
      <c r="D776" s="9">
        <v>1</v>
      </c>
      <c r="E776" s="12">
        <v>0</v>
      </c>
      <c r="F776" s="13">
        <f>TRUNC(E776*D776,1)</f>
        <v>0</v>
      </c>
      <c r="G776" s="12">
        <v>0</v>
      </c>
      <c r="H776" s="13">
        <f>TRUNC(G776*D776,1)</f>
        <v>0</v>
      </c>
      <c r="I776" s="12">
        <f>TRUNC(SUMIF(W773:W777, RIGHTB(O776, 1), H773:H777)*U776, 2)</f>
        <v>90.45</v>
      </c>
      <c r="J776" s="13">
        <f>TRUNC(I776*D776,1)</f>
        <v>90.4</v>
      </c>
      <c r="K776" s="12">
        <f t="shared" si="136"/>
        <v>90.4</v>
      </c>
      <c r="L776" s="13">
        <f t="shared" si="136"/>
        <v>90.4</v>
      </c>
      <c r="M776" s="8" t="s">
        <v>52</v>
      </c>
      <c r="N776" s="2" t="s">
        <v>610</v>
      </c>
      <c r="O776" s="2" t="s">
        <v>734</v>
      </c>
      <c r="P776" s="2" t="s">
        <v>61</v>
      </c>
      <c r="Q776" s="2" t="s">
        <v>61</v>
      </c>
      <c r="R776" s="2" t="s">
        <v>61</v>
      </c>
      <c r="S776" s="3">
        <v>1</v>
      </c>
      <c r="T776" s="3">
        <v>2</v>
      </c>
      <c r="U776" s="3">
        <v>0.01</v>
      </c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2" t="s">
        <v>52</v>
      </c>
      <c r="AW776" s="2" t="s">
        <v>1892</v>
      </c>
      <c r="AX776" s="2" t="s">
        <v>52</v>
      </c>
      <c r="AY776" s="2" t="s">
        <v>52</v>
      </c>
    </row>
    <row r="777" spans="1:51" ht="30" customHeight="1" x14ac:dyDescent="0.3">
      <c r="A777" s="8" t="s">
        <v>1893</v>
      </c>
      <c r="B777" s="8" t="s">
        <v>1894</v>
      </c>
      <c r="C777" s="8" t="s">
        <v>69</v>
      </c>
      <c r="D777" s="9">
        <v>1.05</v>
      </c>
      <c r="E777" s="12">
        <f>단가대비표!O91</f>
        <v>1833.33</v>
      </c>
      <c r="F777" s="13">
        <f>TRUNC(E777*D777,1)</f>
        <v>1924.9</v>
      </c>
      <c r="G777" s="12">
        <f>단가대비표!P91</f>
        <v>0</v>
      </c>
      <c r="H777" s="13">
        <f>TRUNC(G777*D777,1)</f>
        <v>0</v>
      </c>
      <c r="I777" s="12">
        <f>단가대비표!V91</f>
        <v>0</v>
      </c>
      <c r="J777" s="13">
        <f>TRUNC(I777*D777,1)</f>
        <v>0</v>
      </c>
      <c r="K777" s="12">
        <f t="shared" si="136"/>
        <v>1833.3</v>
      </c>
      <c r="L777" s="13">
        <f t="shared" si="136"/>
        <v>1924.9</v>
      </c>
      <c r="M777" s="8" t="s">
        <v>52</v>
      </c>
      <c r="N777" s="2" t="s">
        <v>610</v>
      </c>
      <c r="O777" s="2" t="s">
        <v>1895</v>
      </c>
      <c r="P777" s="2" t="s">
        <v>61</v>
      </c>
      <c r="Q777" s="2" t="s">
        <v>61</v>
      </c>
      <c r="R777" s="2" t="s">
        <v>60</v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2" t="s">
        <v>52</v>
      </c>
      <c r="AW777" s="2" t="s">
        <v>1896</v>
      </c>
      <c r="AX777" s="2" t="s">
        <v>52</v>
      </c>
      <c r="AY777" s="2" t="s">
        <v>52</v>
      </c>
    </row>
    <row r="778" spans="1:51" ht="30" customHeight="1" x14ac:dyDescent="0.3">
      <c r="A778" s="8" t="s">
        <v>739</v>
      </c>
      <c r="B778" s="8" t="s">
        <v>52</v>
      </c>
      <c r="C778" s="8" t="s">
        <v>52</v>
      </c>
      <c r="D778" s="9"/>
      <c r="E778" s="12"/>
      <c r="F778" s="13">
        <f>TRUNC(SUMIF(N773:N777, N772, F773:F777),0)</f>
        <v>1924</v>
      </c>
      <c r="G778" s="12"/>
      <c r="H778" s="13">
        <f>TRUNC(SUMIF(N773:N777, N772, H773:H777),0)</f>
        <v>11758</v>
      </c>
      <c r="I778" s="12"/>
      <c r="J778" s="13">
        <f>TRUNC(SUMIF(N773:N777, N772, J773:J777),0)</f>
        <v>90</v>
      </c>
      <c r="K778" s="12"/>
      <c r="L778" s="13">
        <f>F778+H778+J778</f>
        <v>13772</v>
      </c>
      <c r="M778" s="8" t="s">
        <v>52</v>
      </c>
      <c r="N778" s="2" t="s">
        <v>79</v>
      </c>
      <c r="O778" s="2" t="s">
        <v>79</v>
      </c>
      <c r="P778" s="2" t="s">
        <v>52</v>
      </c>
      <c r="Q778" s="2" t="s">
        <v>52</v>
      </c>
      <c r="R778" s="2" t="s">
        <v>52</v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2" t="s">
        <v>52</v>
      </c>
      <c r="AW778" s="2" t="s">
        <v>52</v>
      </c>
      <c r="AX778" s="2" t="s">
        <v>52</v>
      </c>
      <c r="AY778" s="2" t="s">
        <v>52</v>
      </c>
    </row>
    <row r="779" spans="1:51" ht="30" customHeight="1" x14ac:dyDescent="0.3">
      <c r="A779" s="9"/>
      <c r="B779" s="9"/>
      <c r="C779" s="9"/>
      <c r="D779" s="9"/>
      <c r="E779" s="12"/>
      <c r="F779" s="13"/>
      <c r="G779" s="12"/>
      <c r="H779" s="13"/>
      <c r="I779" s="12"/>
      <c r="J779" s="13"/>
      <c r="K779" s="12"/>
      <c r="L779" s="13"/>
      <c r="M779" s="9"/>
    </row>
    <row r="780" spans="1:51" ht="30" customHeight="1" x14ac:dyDescent="0.3">
      <c r="A780" s="425" t="s">
        <v>1897</v>
      </c>
      <c r="B780" s="425"/>
      <c r="C780" s="425"/>
      <c r="D780" s="425"/>
      <c r="E780" s="426"/>
      <c r="F780" s="427"/>
      <c r="G780" s="426"/>
      <c r="H780" s="427"/>
      <c r="I780" s="426"/>
      <c r="J780" s="427"/>
      <c r="K780" s="426"/>
      <c r="L780" s="427"/>
      <c r="M780" s="425"/>
      <c r="N780" s="1" t="s">
        <v>618</v>
      </c>
    </row>
    <row r="781" spans="1:51" ht="30" customHeight="1" x14ac:dyDescent="0.3">
      <c r="A781" s="8" t="s">
        <v>1856</v>
      </c>
      <c r="B781" s="8" t="s">
        <v>1900</v>
      </c>
      <c r="C781" s="8" t="s">
        <v>58</v>
      </c>
      <c r="D781" s="9">
        <v>1.1000000000000001</v>
      </c>
      <c r="E781" s="12">
        <f>단가대비표!O112</f>
        <v>1890</v>
      </c>
      <c r="F781" s="13">
        <f>TRUNC(E781*D781,1)</f>
        <v>2079</v>
      </c>
      <c r="G781" s="12">
        <f>단가대비표!P112</f>
        <v>0</v>
      </c>
      <c r="H781" s="13">
        <f>TRUNC(G781*D781,1)</f>
        <v>0</v>
      </c>
      <c r="I781" s="12">
        <f>단가대비표!V112</f>
        <v>0</v>
      </c>
      <c r="J781" s="13">
        <f>TRUNC(I781*D781,1)</f>
        <v>0</v>
      </c>
      <c r="K781" s="12">
        <f t="shared" ref="K781:L783" si="137">TRUNC(E781+G781+I781,1)</f>
        <v>1890</v>
      </c>
      <c r="L781" s="13">
        <f t="shared" si="137"/>
        <v>2079</v>
      </c>
      <c r="M781" s="8" t="s">
        <v>52</v>
      </c>
      <c r="N781" s="2" t="s">
        <v>618</v>
      </c>
      <c r="O781" s="2" t="s">
        <v>1901</v>
      </c>
      <c r="P781" s="2" t="s">
        <v>61</v>
      </c>
      <c r="Q781" s="2" t="s">
        <v>61</v>
      </c>
      <c r="R781" s="2" t="s">
        <v>60</v>
      </c>
      <c r="S781" s="3"/>
      <c r="T781" s="3"/>
      <c r="U781" s="3"/>
      <c r="V781" s="3">
        <v>1</v>
      </c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2" t="s">
        <v>52</v>
      </c>
      <c r="AW781" s="2" t="s">
        <v>1902</v>
      </c>
      <c r="AX781" s="2" t="s">
        <v>52</v>
      </c>
      <c r="AY781" s="2" t="s">
        <v>52</v>
      </c>
    </row>
    <row r="782" spans="1:51" ht="30" customHeight="1" x14ac:dyDescent="0.3">
      <c r="A782" s="8" t="s">
        <v>1498</v>
      </c>
      <c r="B782" s="8" t="s">
        <v>1903</v>
      </c>
      <c r="C782" s="8" t="s">
        <v>724</v>
      </c>
      <c r="D782" s="9">
        <v>1</v>
      </c>
      <c r="E782" s="12">
        <f>TRUNC(SUMIF(V781:V783, RIGHTB(O782, 1), F781:F783)*U782, 2)</f>
        <v>103.95</v>
      </c>
      <c r="F782" s="13">
        <f>TRUNC(E782*D782,1)</f>
        <v>103.9</v>
      </c>
      <c r="G782" s="12">
        <v>0</v>
      </c>
      <c r="H782" s="13">
        <f>TRUNC(G782*D782,1)</f>
        <v>0</v>
      </c>
      <c r="I782" s="12">
        <v>0</v>
      </c>
      <c r="J782" s="13">
        <f>TRUNC(I782*D782,1)</f>
        <v>0</v>
      </c>
      <c r="K782" s="12">
        <f t="shared" si="137"/>
        <v>103.9</v>
      </c>
      <c r="L782" s="13">
        <f t="shared" si="137"/>
        <v>103.9</v>
      </c>
      <c r="M782" s="8" t="s">
        <v>52</v>
      </c>
      <c r="N782" s="2" t="s">
        <v>618</v>
      </c>
      <c r="O782" s="2" t="s">
        <v>725</v>
      </c>
      <c r="P782" s="2" t="s">
        <v>61</v>
      </c>
      <c r="Q782" s="2" t="s">
        <v>61</v>
      </c>
      <c r="R782" s="2" t="s">
        <v>61</v>
      </c>
      <c r="S782" s="3">
        <v>0</v>
      </c>
      <c r="T782" s="3">
        <v>0</v>
      </c>
      <c r="U782" s="3">
        <v>0.05</v>
      </c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2" t="s">
        <v>52</v>
      </c>
      <c r="AW782" s="2" t="s">
        <v>1904</v>
      </c>
      <c r="AX782" s="2" t="s">
        <v>52</v>
      </c>
      <c r="AY782" s="2" t="s">
        <v>52</v>
      </c>
    </row>
    <row r="783" spans="1:51" ht="30" customHeight="1" x14ac:dyDescent="0.3">
      <c r="A783" s="8" t="s">
        <v>1905</v>
      </c>
      <c r="B783" s="8" t="s">
        <v>52</v>
      </c>
      <c r="C783" s="8" t="s">
        <v>58</v>
      </c>
      <c r="D783" s="9">
        <v>1</v>
      </c>
      <c r="E783" s="12">
        <f>일위대가목록!E219</f>
        <v>0</v>
      </c>
      <c r="F783" s="13">
        <f>TRUNC(E783*D783,1)</f>
        <v>0</v>
      </c>
      <c r="G783" s="12">
        <f>일위대가목록!F219</f>
        <v>7234</v>
      </c>
      <c r="H783" s="13">
        <f>TRUNC(G783*D783,1)</f>
        <v>7234</v>
      </c>
      <c r="I783" s="12">
        <f>일위대가목록!G219</f>
        <v>289</v>
      </c>
      <c r="J783" s="13">
        <f>TRUNC(I783*D783,1)</f>
        <v>289</v>
      </c>
      <c r="K783" s="12">
        <f t="shared" si="137"/>
        <v>7523</v>
      </c>
      <c r="L783" s="13">
        <f t="shared" si="137"/>
        <v>7523</v>
      </c>
      <c r="M783" s="8" t="s">
        <v>52</v>
      </c>
      <c r="N783" s="2" t="s">
        <v>618</v>
      </c>
      <c r="O783" s="2" t="s">
        <v>1906</v>
      </c>
      <c r="P783" s="2" t="s">
        <v>60</v>
      </c>
      <c r="Q783" s="2" t="s">
        <v>61</v>
      </c>
      <c r="R783" s="2" t="s">
        <v>61</v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2" t="s">
        <v>52</v>
      </c>
      <c r="AW783" s="2" t="s">
        <v>1907</v>
      </c>
      <c r="AX783" s="2" t="s">
        <v>52</v>
      </c>
      <c r="AY783" s="2" t="s">
        <v>52</v>
      </c>
    </row>
    <row r="784" spans="1:51" ht="30" customHeight="1" x14ac:dyDescent="0.3">
      <c r="A784" s="8" t="s">
        <v>739</v>
      </c>
      <c r="B784" s="8" t="s">
        <v>52</v>
      </c>
      <c r="C784" s="8" t="s">
        <v>52</v>
      </c>
      <c r="D784" s="9"/>
      <c r="E784" s="12"/>
      <c r="F784" s="13">
        <f>TRUNC(SUMIF(N781:N783, N780, F781:F783),0)</f>
        <v>2182</v>
      </c>
      <c r="G784" s="12"/>
      <c r="H784" s="13">
        <f>TRUNC(SUMIF(N781:N783, N780, H781:H783),0)</f>
        <v>7234</v>
      </c>
      <c r="I784" s="12"/>
      <c r="J784" s="13">
        <f>TRUNC(SUMIF(N781:N783, N780, J781:J783),0)</f>
        <v>289</v>
      </c>
      <c r="K784" s="12"/>
      <c r="L784" s="13">
        <f>F784+H784+J784</f>
        <v>9705</v>
      </c>
      <c r="M784" s="8" t="s">
        <v>52</v>
      </c>
      <c r="N784" s="2" t="s">
        <v>79</v>
      </c>
      <c r="O784" s="2" t="s">
        <v>79</v>
      </c>
      <c r="P784" s="2" t="s">
        <v>52</v>
      </c>
      <c r="Q784" s="2" t="s">
        <v>52</v>
      </c>
      <c r="R784" s="2" t="s">
        <v>52</v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2" t="s">
        <v>52</v>
      </c>
      <c r="AW784" s="2" t="s">
        <v>52</v>
      </c>
      <c r="AX784" s="2" t="s">
        <v>52</v>
      </c>
      <c r="AY784" s="2" t="s">
        <v>52</v>
      </c>
    </row>
    <row r="785" spans="1:51" ht="30" customHeight="1" x14ac:dyDescent="0.3">
      <c r="A785" s="9"/>
      <c r="B785" s="9"/>
      <c r="C785" s="9"/>
      <c r="D785" s="9"/>
      <c r="E785" s="12"/>
      <c r="F785" s="13"/>
      <c r="G785" s="12"/>
      <c r="H785" s="13"/>
      <c r="I785" s="12"/>
      <c r="J785" s="13"/>
      <c r="K785" s="12"/>
      <c r="L785" s="13"/>
      <c r="M785" s="9"/>
    </row>
    <row r="786" spans="1:51" ht="30" customHeight="1" x14ac:dyDescent="0.3">
      <c r="A786" s="425" t="s">
        <v>1908</v>
      </c>
      <c r="B786" s="425"/>
      <c r="C786" s="425"/>
      <c r="D786" s="425"/>
      <c r="E786" s="426"/>
      <c r="F786" s="427"/>
      <c r="G786" s="426"/>
      <c r="H786" s="427"/>
      <c r="I786" s="426"/>
      <c r="J786" s="427"/>
      <c r="K786" s="426"/>
      <c r="L786" s="427"/>
      <c r="M786" s="425"/>
      <c r="N786" s="1" t="s">
        <v>622</v>
      </c>
    </row>
    <row r="787" spans="1:51" ht="30" customHeight="1" x14ac:dyDescent="0.3">
      <c r="A787" s="8" t="s">
        <v>758</v>
      </c>
      <c r="B787" s="8" t="s">
        <v>1910</v>
      </c>
      <c r="C787" s="8" t="s">
        <v>993</v>
      </c>
      <c r="D787" s="9">
        <v>2.0724</v>
      </c>
      <c r="E787" s="12">
        <f>단가대비표!O49</f>
        <v>725.6</v>
      </c>
      <c r="F787" s="13">
        <f t="shared" ref="F787:F792" si="138">TRUNC(E787*D787,1)</f>
        <v>1503.7</v>
      </c>
      <c r="G787" s="12">
        <f>단가대비표!P49</f>
        <v>0</v>
      </c>
      <c r="H787" s="13">
        <f t="shared" ref="H787:H792" si="139">TRUNC(G787*D787,1)</f>
        <v>0</v>
      </c>
      <c r="I787" s="12">
        <f>단가대비표!V49</f>
        <v>0</v>
      </c>
      <c r="J787" s="13">
        <f t="shared" ref="J787:J792" si="140">TRUNC(I787*D787,1)</f>
        <v>0</v>
      </c>
      <c r="K787" s="12">
        <f t="shared" ref="K787:L792" si="141">TRUNC(E787+G787+I787,1)</f>
        <v>725.6</v>
      </c>
      <c r="L787" s="13">
        <f t="shared" si="141"/>
        <v>1503.7</v>
      </c>
      <c r="M787" s="8" t="s">
        <v>52</v>
      </c>
      <c r="N787" s="2" t="s">
        <v>622</v>
      </c>
      <c r="O787" s="2" t="s">
        <v>1911</v>
      </c>
      <c r="P787" s="2" t="s">
        <v>61</v>
      </c>
      <c r="Q787" s="2" t="s">
        <v>61</v>
      </c>
      <c r="R787" s="2" t="s">
        <v>60</v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2" t="s">
        <v>52</v>
      </c>
      <c r="AW787" s="2" t="s">
        <v>1912</v>
      </c>
      <c r="AX787" s="2" t="s">
        <v>52</v>
      </c>
      <c r="AY787" s="2" t="s">
        <v>52</v>
      </c>
    </row>
    <row r="788" spans="1:51" ht="30" customHeight="1" x14ac:dyDescent="0.3">
      <c r="A788" s="8" t="s">
        <v>1521</v>
      </c>
      <c r="B788" s="8" t="s">
        <v>1545</v>
      </c>
      <c r="C788" s="8" t="s">
        <v>993</v>
      </c>
      <c r="D788" s="9">
        <v>1.4370000000000001</v>
      </c>
      <c r="E788" s="12">
        <f>단가대비표!O38</f>
        <v>670</v>
      </c>
      <c r="F788" s="13">
        <f t="shared" si="138"/>
        <v>962.7</v>
      </c>
      <c r="G788" s="12">
        <f>단가대비표!P38</f>
        <v>0</v>
      </c>
      <c r="H788" s="13">
        <f t="shared" si="139"/>
        <v>0</v>
      </c>
      <c r="I788" s="12">
        <f>단가대비표!V38</f>
        <v>0</v>
      </c>
      <c r="J788" s="13">
        <f t="shared" si="140"/>
        <v>0</v>
      </c>
      <c r="K788" s="12">
        <f t="shared" si="141"/>
        <v>670</v>
      </c>
      <c r="L788" s="13">
        <f t="shared" si="141"/>
        <v>962.7</v>
      </c>
      <c r="M788" s="8" t="s">
        <v>52</v>
      </c>
      <c r="N788" s="2" t="s">
        <v>622</v>
      </c>
      <c r="O788" s="2" t="s">
        <v>1546</v>
      </c>
      <c r="P788" s="2" t="s">
        <v>61</v>
      </c>
      <c r="Q788" s="2" t="s">
        <v>61</v>
      </c>
      <c r="R788" s="2" t="s">
        <v>60</v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2" t="s">
        <v>52</v>
      </c>
      <c r="AW788" s="2" t="s">
        <v>1913</v>
      </c>
      <c r="AX788" s="2" t="s">
        <v>52</v>
      </c>
      <c r="AY788" s="2" t="s">
        <v>52</v>
      </c>
    </row>
    <row r="789" spans="1:51" ht="30" customHeight="1" x14ac:dyDescent="0.3">
      <c r="A789" s="8" t="s">
        <v>1324</v>
      </c>
      <c r="B789" s="8" t="s">
        <v>1325</v>
      </c>
      <c r="C789" s="8" t="s">
        <v>993</v>
      </c>
      <c r="D789" s="9">
        <v>3.2526000000000002</v>
      </c>
      <c r="E789" s="12">
        <f>일위대가목록!E176</f>
        <v>89</v>
      </c>
      <c r="F789" s="13">
        <f t="shared" si="138"/>
        <v>289.39999999999998</v>
      </c>
      <c r="G789" s="12">
        <f>일위대가목록!F176</f>
        <v>5965</v>
      </c>
      <c r="H789" s="13">
        <f t="shared" si="139"/>
        <v>19401.7</v>
      </c>
      <c r="I789" s="12">
        <f>일위대가목록!G176</f>
        <v>192</v>
      </c>
      <c r="J789" s="13">
        <f t="shared" si="140"/>
        <v>624.4</v>
      </c>
      <c r="K789" s="12">
        <f t="shared" si="141"/>
        <v>6246</v>
      </c>
      <c r="L789" s="13">
        <f t="shared" si="141"/>
        <v>20315.5</v>
      </c>
      <c r="M789" s="8" t="s">
        <v>52</v>
      </c>
      <c r="N789" s="2" t="s">
        <v>622</v>
      </c>
      <c r="O789" s="2" t="s">
        <v>1326</v>
      </c>
      <c r="P789" s="2" t="s">
        <v>60</v>
      </c>
      <c r="Q789" s="2" t="s">
        <v>61</v>
      </c>
      <c r="R789" s="2" t="s">
        <v>61</v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2" t="s">
        <v>52</v>
      </c>
      <c r="AW789" s="2" t="s">
        <v>1914</v>
      </c>
      <c r="AX789" s="2" t="s">
        <v>52</v>
      </c>
      <c r="AY789" s="2" t="s">
        <v>52</v>
      </c>
    </row>
    <row r="790" spans="1:51" ht="30" customHeight="1" x14ac:dyDescent="0.3">
      <c r="A790" s="8" t="s">
        <v>594</v>
      </c>
      <c r="B790" s="8" t="s">
        <v>1538</v>
      </c>
      <c r="C790" s="8" t="s">
        <v>69</v>
      </c>
      <c r="D790" s="9">
        <v>0.5</v>
      </c>
      <c r="E790" s="12">
        <f>일위대가목록!E190</f>
        <v>508</v>
      </c>
      <c r="F790" s="13">
        <f t="shared" si="138"/>
        <v>254</v>
      </c>
      <c r="G790" s="12">
        <f>일위대가목록!F190</f>
        <v>3422</v>
      </c>
      <c r="H790" s="13">
        <f t="shared" si="139"/>
        <v>1711</v>
      </c>
      <c r="I790" s="12">
        <f>일위대가목록!G190</f>
        <v>0</v>
      </c>
      <c r="J790" s="13">
        <f t="shared" si="140"/>
        <v>0</v>
      </c>
      <c r="K790" s="12">
        <f t="shared" si="141"/>
        <v>3930</v>
      </c>
      <c r="L790" s="13">
        <f t="shared" si="141"/>
        <v>1965</v>
      </c>
      <c r="M790" s="8" t="s">
        <v>52</v>
      </c>
      <c r="N790" s="2" t="s">
        <v>622</v>
      </c>
      <c r="O790" s="2" t="s">
        <v>1539</v>
      </c>
      <c r="P790" s="2" t="s">
        <v>60</v>
      </c>
      <c r="Q790" s="2" t="s">
        <v>61</v>
      </c>
      <c r="R790" s="2" t="s">
        <v>61</v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2" t="s">
        <v>52</v>
      </c>
      <c r="AW790" s="2" t="s">
        <v>1915</v>
      </c>
      <c r="AX790" s="2" t="s">
        <v>52</v>
      </c>
      <c r="AY790" s="2" t="s">
        <v>52</v>
      </c>
    </row>
    <row r="791" spans="1:51" ht="30" customHeight="1" x14ac:dyDescent="0.3">
      <c r="A791" s="8" t="s">
        <v>598</v>
      </c>
      <c r="B791" s="8" t="s">
        <v>599</v>
      </c>
      <c r="C791" s="8" t="s">
        <v>69</v>
      </c>
      <c r="D791" s="9">
        <v>0.2</v>
      </c>
      <c r="E791" s="12">
        <f>일위대가목록!E113</f>
        <v>900</v>
      </c>
      <c r="F791" s="13">
        <f t="shared" si="138"/>
        <v>180</v>
      </c>
      <c r="G791" s="12">
        <f>일위대가목록!F113</f>
        <v>9127</v>
      </c>
      <c r="H791" s="13">
        <f t="shared" si="139"/>
        <v>1825.4</v>
      </c>
      <c r="I791" s="12">
        <f>일위대가목록!G113</f>
        <v>0</v>
      </c>
      <c r="J791" s="13">
        <f t="shared" si="140"/>
        <v>0</v>
      </c>
      <c r="K791" s="12">
        <f t="shared" si="141"/>
        <v>10027</v>
      </c>
      <c r="L791" s="13">
        <f t="shared" si="141"/>
        <v>2005.4</v>
      </c>
      <c r="M791" s="8" t="s">
        <v>52</v>
      </c>
      <c r="N791" s="2" t="s">
        <v>622</v>
      </c>
      <c r="O791" s="2" t="s">
        <v>600</v>
      </c>
      <c r="P791" s="2" t="s">
        <v>60</v>
      </c>
      <c r="Q791" s="2" t="s">
        <v>61</v>
      </c>
      <c r="R791" s="2" t="s">
        <v>61</v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2" t="s">
        <v>52</v>
      </c>
      <c r="AW791" s="2" t="s">
        <v>1916</v>
      </c>
      <c r="AX791" s="2" t="s">
        <v>52</v>
      </c>
      <c r="AY791" s="2" t="s">
        <v>52</v>
      </c>
    </row>
    <row r="792" spans="1:51" ht="30" customHeight="1" x14ac:dyDescent="0.3">
      <c r="A792" s="8" t="s">
        <v>170</v>
      </c>
      <c r="B792" s="8" t="s">
        <v>171</v>
      </c>
      <c r="C792" s="8" t="s">
        <v>993</v>
      </c>
      <c r="D792" s="9">
        <v>-0.2311</v>
      </c>
      <c r="E792" s="12">
        <f>단가대비표!O19</f>
        <v>140</v>
      </c>
      <c r="F792" s="13">
        <f t="shared" si="138"/>
        <v>-32.299999999999997</v>
      </c>
      <c r="G792" s="12">
        <f>단가대비표!P19</f>
        <v>0</v>
      </c>
      <c r="H792" s="13">
        <f t="shared" si="139"/>
        <v>0</v>
      </c>
      <c r="I792" s="12">
        <f>단가대비표!V19</f>
        <v>0</v>
      </c>
      <c r="J792" s="13">
        <f t="shared" si="140"/>
        <v>0</v>
      </c>
      <c r="K792" s="12">
        <f t="shared" si="141"/>
        <v>140</v>
      </c>
      <c r="L792" s="13">
        <f t="shared" si="141"/>
        <v>-32.299999999999997</v>
      </c>
      <c r="M792" s="8" t="s">
        <v>172</v>
      </c>
      <c r="N792" s="2" t="s">
        <v>622</v>
      </c>
      <c r="O792" s="2" t="s">
        <v>1334</v>
      </c>
      <c r="P792" s="2" t="s">
        <v>61</v>
      </c>
      <c r="Q792" s="2" t="s">
        <v>61</v>
      </c>
      <c r="R792" s="2" t="s">
        <v>60</v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2" t="s">
        <v>52</v>
      </c>
      <c r="AW792" s="2" t="s">
        <v>1917</v>
      </c>
      <c r="AX792" s="2" t="s">
        <v>52</v>
      </c>
      <c r="AY792" s="2" t="s">
        <v>52</v>
      </c>
    </row>
    <row r="793" spans="1:51" ht="30" customHeight="1" x14ac:dyDescent="0.3">
      <c r="A793" s="8" t="s">
        <v>739</v>
      </c>
      <c r="B793" s="8" t="s">
        <v>52</v>
      </c>
      <c r="C793" s="8" t="s">
        <v>52</v>
      </c>
      <c r="D793" s="9"/>
      <c r="E793" s="12"/>
      <c r="F793" s="13">
        <f>TRUNC(SUMIF(N787:N792, N786, F787:F792),0)</f>
        <v>3157</v>
      </c>
      <c r="G793" s="12"/>
      <c r="H793" s="13">
        <f>TRUNC(SUMIF(N787:N792, N786, H787:H792),0)</f>
        <v>22938</v>
      </c>
      <c r="I793" s="12"/>
      <c r="J793" s="13">
        <f>TRUNC(SUMIF(N787:N792, N786, J787:J792),0)</f>
        <v>624</v>
      </c>
      <c r="K793" s="12"/>
      <c r="L793" s="13">
        <f>F793+H793+J793</f>
        <v>26719</v>
      </c>
      <c r="M793" s="8" t="s">
        <v>52</v>
      </c>
      <c r="N793" s="2" t="s">
        <v>79</v>
      </c>
      <c r="O793" s="2" t="s">
        <v>79</v>
      </c>
      <c r="P793" s="2" t="s">
        <v>52</v>
      </c>
      <c r="Q793" s="2" t="s">
        <v>52</v>
      </c>
      <c r="R793" s="2" t="s">
        <v>52</v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2" t="s">
        <v>52</v>
      </c>
      <c r="AW793" s="2" t="s">
        <v>52</v>
      </c>
      <c r="AX793" s="2" t="s">
        <v>52</v>
      </c>
      <c r="AY793" s="2" t="s">
        <v>52</v>
      </c>
    </row>
    <row r="794" spans="1:51" ht="30" customHeight="1" x14ac:dyDescent="0.3">
      <c r="A794" s="9"/>
      <c r="B794" s="9"/>
      <c r="C794" s="9"/>
      <c r="D794" s="9"/>
      <c r="E794" s="12"/>
      <c r="F794" s="13"/>
      <c r="G794" s="12"/>
      <c r="H794" s="13"/>
      <c r="I794" s="12"/>
      <c r="J794" s="13"/>
      <c r="K794" s="12"/>
      <c r="L794" s="13"/>
      <c r="M794" s="9"/>
    </row>
    <row r="795" spans="1:51" ht="30" customHeight="1" x14ac:dyDescent="0.3">
      <c r="A795" s="425" t="s">
        <v>1918</v>
      </c>
      <c r="B795" s="425"/>
      <c r="C795" s="425"/>
      <c r="D795" s="425"/>
      <c r="E795" s="426"/>
      <c r="F795" s="427"/>
      <c r="G795" s="426"/>
      <c r="H795" s="427"/>
      <c r="I795" s="426"/>
      <c r="J795" s="427"/>
      <c r="K795" s="426"/>
      <c r="L795" s="427"/>
      <c r="M795" s="425"/>
      <c r="N795" s="1" t="s">
        <v>626</v>
      </c>
    </row>
    <row r="796" spans="1:51" ht="30" customHeight="1" x14ac:dyDescent="0.3">
      <c r="A796" s="8" t="s">
        <v>1921</v>
      </c>
      <c r="B796" s="8" t="s">
        <v>625</v>
      </c>
      <c r="C796" s="8" t="s">
        <v>69</v>
      </c>
      <c r="D796" s="9">
        <v>1.05</v>
      </c>
      <c r="E796" s="12">
        <f>단가대비표!O113</f>
        <v>6400</v>
      </c>
      <c r="F796" s="13">
        <f>TRUNC(E796*D796,1)</f>
        <v>6720</v>
      </c>
      <c r="G796" s="12">
        <f>단가대비표!P113</f>
        <v>0</v>
      </c>
      <c r="H796" s="13">
        <f>TRUNC(G796*D796,1)</f>
        <v>0</v>
      </c>
      <c r="I796" s="12">
        <f>단가대비표!V113</f>
        <v>0</v>
      </c>
      <c r="J796" s="13">
        <f>TRUNC(I796*D796,1)</f>
        <v>0</v>
      </c>
      <c r="K796" s="12">
        <f>TRUNC(E796+G796+I796,1)</f>
        <v>6400</v>
      </c>
      <c r="L796" s="13">
        <f>TRUNC(F796+H796+J796,1)</f>
        <v>6720</v>
      </c>
      <c r="M796" s="8" t="s">
        <v>52</v>
      </c>
      <c r="N796" s="2" t="s">
        <v>626</v>
      </c>
      <c r="O796" s="2" t="s">
        <v>1922</v>
      </c>
      <c r="P796" s="2" t="s">
        <v>61</v>
      </c>
      <c r="Q796" s="2" t="s">
        <v>61</v>
      </c>
      <c r="R796" s="2" t="s">
        <v>60</v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2" t="s">
        <v>52</v>
      </c>
      <c r="AW796" s="2" t="s">
        <v>1923</v>
      </c>
      <c r="AX796" s="2" t="s">
        <v>52</v>
      </c>
      <c r="AY796" s="2" t="s">
        <v>52</v>
      </c>
    </row>
    <row r="797" spans="1:51" ht="30" customHeight="1" x14ac:dyDescent="0.3">
      <c r="A797" s="8" t="s">
        <v>1924</v>
      </c>
      <c r="B797" s="8" t="s">
        <v>1925</v>
      </c>
      <c r="C797" s="8" t="s">
        <v>69</v>
      </c>
      <c r="D797" s="9">
        <v>1</v>
      </c>
      <c r="E797" s="12">
        <f>일위대가목록!E220</f>
        <v>724</v>
      </c>
      <c r="F797" s="13">
        <f>TRUNC(E797*D797,1)</f>
        <v>724</v>
      </c>
      <c r="G797" s="12">
        <f>일위대가목록!F220</f>
        <v>13735</v>
      </c>
      <c r="H797" s="13">
        <f>TRUNC(G797*D797,1)</f>
        <v>13735</v>
      </c>
      <c r="I797" s="12">
        <f>일위대가목록!G220</f>
        <v>0</v>
      </c>
      <c r="J797" s="13">
        <f>TRUNC(I797*D797,1)</f>
        <v>0</v>
      </c>
      <c r="K797" s="12">
        <f>TRUNC(E797+G797+I797,1)</f>
        <v>14459</v>
      </c>
      <c r="L797" s="13">
        <f>TRUNC(F797+H797+J797,1)</f>
        <v>14459</v>
      </c>
      <c r="M797" s="8" t="s">
        <v>52</v>
      </c>
      <c r="N797" s="2" t="s">
        <v>626</v>
      </c>
      <c r="O797" s="2" t="s">
        <v>1926</v>
      </c>
      <c r="P797" s="2" t="s">
        <v>60</v>
      </c>
      <c r="Q797" s="2" t="s">
        <v>61</v>
      </c>
      <c r="R797" s="2" t="s">
        <v>61</v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2" t="s">
        <v>52</v>
      </c>
      <c r="AW797" s="2" t="s">
        <v>1927</v>
      </c>
      <c r="AX797" s="2" t="s">
        <v>52</v>
      </c>
      <c r="AY797" s="2" t="s">
        <v>52</v>
      </c>
    </row>
    <row r="798" spans="1:51" ht="30" customHeight="1" x14ac:dyDescent="0.3">
      <c r="A798" s="8" t="s">
        <v>739</v>
      </c>
      <c r="B798" s="8" t="s">
        <v>52</v>
      </c>
      <c r="C798" s="8" t="s">
        <v>52</v>
      </c>
      <c r="D798" s="9"/>
      <c r="E798" s="12"/>
      <c r="F798" s="13">
        <f>TRUNC(SUMIF(N796:N797, N795, F796:F797),0)</f>
        <v>7444</v>
      </c>
      <c r="G798" s="12"/>
      <c r="H798" s="13">
        <f>TRUNC(SUMIF(N796:N797, N795, H796:H797),0)</f>
        <v>13735</v>
      </c>
      <c r="I798" s="12"/>
      <c r="J798" s="13">
        <f>TRUNC(SUMIF(N796:N797, N795, J796:J797),0)</f>
        <v>0</v>
      </c>
      <c r="K798" s="12"/>
      <c r="L798" s="13">
        <f>F798+H798+J798</f>
        <v>21179</v>
      </c>
      <c r="M798" s="8" t="s">
        <v>52</v>
      </c>
      <c r="N798" s="2" t="s">
        <v>79</v>
      </c>
      <c r="O798" s="2" t="s">
        <v>79</v>
      </c>
      <c r="P798" s="2" t="s">
        <v>52</v>
      </c>
      <c r="Q798" s="2" t="s">
        <v>52</v>
      </c>
      <c r="R798" s="2" t="s">
        <v>52</v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2" t="s">
        <v>52</v>
      </c>
      <c r="AW798" s="2" t="s">
        <v>52</v>
      </c>
      <c r="AX798" s="2" t="s">
        <v>52</v>
      </c>
      <c r="AY798" s="2" t="s">
        <v>52</v>
      </c>
    </row>
    <row r="799" spans="1:51" ht="30" customHeight="1" x14ac:dyDescent="0.3">
      <c r="A799" s="9"/>
      <c r="B799" s="9"/>
      <c r="C799" s="9"/>
      <c r="D799" s="9"/>
      <c r="E799" s="12"/>
      <c r="F799" s="13"/>
      <c r="G799" s="12"/>
      <c r="H799" s="13"/>
      <c r="I799" s="12"/>
      <c r="J799" s="13"/>
      <c r="K799" s="12"/>
      <c r="L799" s="13"/>
      <c r="M799" s="9"/>
    </row>
    <row r="800" spans="1:51" ht="30" customHeight="1" x14ac:dyDescent="0.3">
      <c r="A800" s="425" t="s">
        <v>1928</v>
      </c>
      <c r="B800" s="425"/>
      <c r="C800" s="425"/>
      <c r="D800" s="425"/>
      <c r="E800" s="426"/>
      <c r="F800" s="427"/>
      <c r="G800" s="426"/>
      <c r="H800" s="427"/>
      <c r="I800" s="426"/>
      <c r="J800" s="427"/>
      <c r="K800" s="426"/>
      <c r="L800" s="427"/>
      <c r="M800" s="425"/>
      <c r="N800" s="1" t="s">
        <v>630</v>
      </c>
    </row>
    <row r="801" spans="1:51" ht="30" customHeight="1" x14ac:dyDescent="0.3">
      <c r="A801" s="8" t="s">
        <v>1930</v>
      </c>
      <c r="B801" s="8" t="s">
        <v>1931</v>
      </c>
      <c r="C801" s="8" t="s">
        <v>69</v>
      </c>
      <c r="D801" s="9">
        <v>0.104</v>
      </c>
      <c r="E801" s="12">
        <f>단가대비표!O17</f>
        <v>3811</v>
      </c>
      <c r="F801" s="13">
        <f>TRUNC(E801*D801,1)</f>
        <v>396.3</v>
      </c>
      <c r="G801" s="12">
        <f>단가대비표!P17</f>
        <v>0</v>
      </c>
      <c r="H801" s="13">
        <f>TRUNC(G801*D801,1)</f>
        <v>0</v>
      </c>
      <c r="I801" s="12">
        <f>단가대비표!V17</f>
        <v>0</v>
      </c>
      <c r="J801" s="13">
        <f>TRUNC(I801*D801,1)</f>
        <v>0</v>
      </c>
      <c r="K801" s="12">
        <f t="shared" ref="K801:L803" si="142">TRUNC(E801+G801+I801,1)</f>
        <v>3811</v>
      </c>
      <c r="L801" s="13">
        <f t="shared" si="142"/>
        <v>396.3</v>
      </c>
      <c r="M801" s="8" t="s">
        <v>52</v>
      </c>
      <c r="N801" s="2" t="s">
        <v>630</v>
      </c>
      <c r="O801" s="2" t="s">
        <v>1932</v>
      </c>
      <c r="P801" s="2" t="s">
        <v>61</v>
      </c>
      <c r="Q801" s="2" t="s">
        <v>61</v>
      </c>
      <c r="R801" s="2" t="s">
        <v>60</v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2" t="s">
        <v>52</v>
      </c>
      <c r="AW801" s="2" t="s">
        <v>1933</v>
      </c>
      <c r="AX801" s="2" t="s">
        <v>52</v>
      </c>
      <c r="AY801" s="2" t="s">
        <v>52</v>
      </c>
    </row>
    <row r="802" spans="1:51" ht="30" customHeight="1" x14ac:dyDescent="0.3">
      <c r="A802" s="8" t="s">
        <v>1934</v>
      </c>
      <c r="B802" s="8" t="s">
        <v>1935</v>
      </c>
      <c r="C802" s="8" t="s">
        <v>993</v>
      </c>
      <c r="D802" s="9">
        <v>2.9000000000000001E-2</v>
      </c>
      <c r="E802" s="12">
        <f>단가대비표!O197</f>
        <v>11000</v>
      </c>
      <c r="F802" s="13">
        <f>TRUNC(E802*D802,1)</f>
        <v>319</v>
      </c>
      <c r="G802" s="12">
        <f>단가대비표!P197</f>
        <v>0</v>
      </c>
      <c r="H802" s="13">
        <f>TRUNC(G802*D802,1)</f>
        <v>0</v>
      </c>
      <c r="I802" s="12">
        <f>단가대비표!V197</f>
        <v>0</v>
      </c>
      <c r="J802" s="13">
        <f>TRUNC(I802*D802,1)</f>
        <v>0</v>
      </c>
      <c r="K802" s="12">
        <f t="shared" si="142"/>
        <v>11000</v>
      </c>
      <c r="L802" s="13">
        <f t="shared" si="142"/>
        <v>319</v>
      </c>
      <c r="M802" s="8" t="s">
        <v>52</v>
      </c>
      <c r="N802" s="2" t="s">
        <v>630</v>
      </c>
      <c r="O802" s="2" t="s">
        <v>1936</v>
      </c>
      <c r="P802" s="2" t="s">
        <v>61</v>
      </c>
      <c r="Q802" s="2" t="s">
        <v>61</v>
      </c>
      <c r="R802" s="2" t="s">
        <v>60</v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2" t="s">
        <v>52</v>
      </c>
      <c r="AW802" s="2" t="s">
        <v>1937</v>
      </c>
      <c r="AX802" s="2" t="s">
        <v>52</v>
      </c>
      <c r="AY802" s="2" t="s">
        <v>52</v>
      </c>
    </row>
    <row r="803" spans="1:51" ht="30" customHeight="1" x14ac:dyDescent="0.3">
      <c r="A803" s="8" t="s">
        <v>1277</v>
      </c>
      <c r="B803" s="8" t="s">
        <v>1938</v>
      </c>
      <c r="C803" s="8" t="s">
        <v>58</v>
      </c>
      <c r="D803" s="9">
        <v>1</v>
      </c>
      <c r="E803" s="12">
        <f>일위대가목록!E221</f>
        <v>0</v>
      </c>
      <c r="F803" s="13">
        <f>TRUNC(E803*D803,1)</f>
        <v>0</v>
      </c>
      <c r="G803" s="12">
        <f>일위대가목록!F221</f>
        <v>3310</v>
      </c>
      <c r="H803" s="13">
        <f>TRUNC(G803*D803,1)</f>
        <v>3310</v>
      </c>
      <c r="I803" s="12">
        <f>일위대가목록!G221</f>
        <v>66</v>
      </c>
      <c r="J803" s="13">
        <f>TRUNC(I803*D803,1)</f>
        <v>66</v>
      </c>
      <c r="K803" s="12">
        <f t="shared" si="142"/>
        <v>3376</v>
      </c>
      <c r="L803" s="13">
        <f t="shared" si="142"/>
        <v>3376</v>
      </c>
      <c r="M803" s="8" t="s">
        <v>52</v>
      </c>
      <c r="N803" s="2" t="s">
        <v>630</v>
      </c>
      <c r="O803" s="2" t="s">
        <v>1939</v>
      </c>
      <c r="P803" s="2" t="s">
        <v>60</v>
      </c>
      <c r="Q803" s="2" t="s">
        <v>61</v>
      </c>
      <c r="R803" s="2" t="s">
        <v>61</v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2" t="s">
        <v>52</v>
      </c>
      <c r="AW803" s="2" t="s">
        <v>1940</v>
      </c>
      <c r="AX803" s="2" t="s">
        <v>52</v>
      </c>
      <c r="AY803" s="2" t="s">
        <v>52</v>
      </c>
    </row>
    <row r="804" spans="1:51" ht="30" customHeight="1" x14ac:dyDescent="0.3">
      <c r="A804" s="8" t="s">
        <v>739</v>
      </c>
      <c r="B804" s="8" t="s">
        <v>52</v>
      </c>
      <c r="C804" s="8" t="s">
        <v>52</v>
      </c>
      <c r="D804" s="9"/>
      <c r="E804" s="12"/>
      <c r="F804" s="13">
        <f>TRUNC(SUMIF(N801:N803, N800, F801:F803),0)</f>
        <v>715</v>
      </c>
      <c r="G804" s="12"/>
      <c r="H804" s="13">
        <f>TRUNC(SUMIF(N801:N803, N800, H801:H803),0)</f>
        <v>3310</v>
      </c>
      <c r="I804" s="12"/>
      <c r="J804" s="13">
        <f>TRUNC(SUMIF(N801:N803, N800, J801:J803),0)</f>
        <v>66</v>
      </c>
      <c r="K804" s="12"/>
      <c r="L804" s="13">
        <f>F804+H804+J804</f>
        <v>4091</v>
      </c>
      <c r="M804" s="8" t="s">
        <v>52</v>
      </c>
      <c r="N804" s="2" t="s">
        <v>79</v>
      </c>
      <c r="O804" s="2" t="s">
        <v>79</v>
      </c>
      <c r="P804" s="2" t="s">
        <v>52</v>
      </c>
      <c r="Q804" s="2" t="s">
        <v>52</v>
      </c>
      <c r="R804" s="2" t="s">
        <v>52</v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2" t="s">
        <v>52</v>
      </c>
      <c r="AW804" s="2" t="s">
        <v>52</v>
      </c>
      <c r="AX804" s="2" t="s">
        <v>52</v>
      </c>
      <c r="AY804" s="2" t="s">
        <v>52</v>
      </c>
    </row>
    <row r="805" spans="1:51" ht="30" customHeight="1" x14ac:dyDescent="0.3">
      <c r="A805" s="9"/>
      <c r="B805" s="9"/>
      <c r="C805" s="9"/>
      <c r="D805" s="9"/>
      <c r="E805" s="12"/>
      <c r="F805" s="13"/>
      <c r="G805" s="12"/>
      <c r="H805" s="13"/>
      <c r="I805" s="12"/>
      <c r="J805" s="13"/>
      <c r="K805" s="12"/>
      <c r="L805" s="13"/>
      <c r="M805" s="9"/>
    </row>
    <row r="806" spans="1:51" ht="30" customHeight="1" x14ac:dyDescent="0.3">
      <c r="A806" s="425" t="s">
        <v>1941</v>
      </c>
      <c r="B806" s="425"/>
      <c r="C806" s="425"/>
      <c r="D806" s="425"/>
      <c r="E806" s="426"/>
      <c r="F806" s="427"/>
      <c r="G806" s="426"/>
      <c r="H806" s="427"/>
      <c r="I806" s="426"/>
      <c r="J806" s="427"/>
      <c r="K806" s="426"/>
      <c r="L806" s="427"/>
      <c r="M806" s="425"/>
      <c r="N806" s="1" t="s">
        <v>634</v>
      </c>
    </row>
    <row r="807" spans="1:51" ht="30" customHeight="1" x14ac:dyDescent="0.3">
      <c r="A807" s="8" t="s">
        <v>632</v>
      </c>
      <c r="B807" s="8" t="s">
        <v>1944</v>
      </c>
      <c r="C807" s="8" t="s">
        <v>69</v>
      </c>
      <c r="D807" s="9">
        <v>1</v>
      </c>
      <c r="E807" s="12">
        <f>일위대가목록!E222</f>
        <v>2860</v>
      </c>
      <c r="F807" s="13">
        <f>TRUNC(E807*D807,1)</f>
        <v>2860</v>
      </c>
      <c r="G807" s="12">
        <f>일위대가목록!F222</f>
        <v>0</v>
      </c>
      <c r="H807" s="13">
        <f>TRUNC(G807*D807,1)</f>
        <v>0</v>
      </c>
      <c r="I807" s="12">
        <f>일위대가목록!G222</f>
        <v>0</v>
      </c>
      <c r="J807" s="13">
        <f>TRUNC(I807*D807,1)</f>
        <v>0</v>
      </c>
      <c r="K807" s="12">
        <f>TRUNC(E807+G807+I807,1)</f>
        <v>2860</v>
      </c>
      <c r="L807" s="13">
        <f>TRUNC(F807+H807+J807,1)</f>
        <v>2860</v>
      </c>
      <c r="M807" s="8" t="s">
        <v>52</v>
      </c>
      <c r="N807" s="2" t="s">
        <v>634</v>
      </c>
      <c r="O807" s="2" t="s">
        <v>1945</v>
      </c>
      <c r="P807" s="2" t="s">
        <v>60</v>
      </c>
      <c r="Q807" s="2" t="s">
        <v>61</v>
      </c>
      <c r="R807" s="2" t="s">
        <v>61</v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2" t="s">
        <v>52</v>
      </c>
      <c r="AW807" s="2" t="s">
        <v>1946</v>
      </c>
      <c r="AX807" s="2" t="s">
        <v>52</v>
      </c>
      <c r="AY807" s="2" t="s">
        <v>52</v>
      </c>
    </row>
    <row r="808" spans="1:51" ht="30" customHeight="1" x14ac:dyDescent="0.3">
      <c r="A808" s="8" t="s">
        <v>1947</v>
      </c>
      <c r="B808" s="8" t="s">
        <v>1948</v>
      </c>
      <c r="C808" s="8" t="s">
        <v>69</v>
      </c>
      <c r="D808" s="9">
        <v>1</v>
      </c>
      <c r="E808" s="12">
        <f>일위대가목록!E223</f>
        <v>0</v>
      </c>
      <c r="F808" s="13">
        <f>TRUNC(E808*D808,1)</f>
        <v>0</v>
      </c>
      <c r="G808" s="12">
        <f>일위대가목록!F223</f>
        <v>5133</v>
      </c>
      <c r="H808" s="13">
        <f>TRUNC(G808*D808,1)</f>
        <v>5133</v>
      </c>
      <c r="I808" s="12">
        <f>일위대가목록!G223</f>
        <v>0</v>
      </c>
      <c r="J808" s="13">
        <f>TRUNC(I808*D808,1)</f>
        <v>0</v>
      </c>
      <c r="K808" s="12">
        <f>TRUNC(E808+G808+I808,1)</f>
        <v>5133</v>
      </c>
      <c r="L808" s="13">
        <f>TRUNC(F808+H808+J808,1)</f>
        <v>5133</v>
      </c>
      <c r="M808" s="8" t="s">
        <v>52</v>
      </c>
      <c r="N808" s="2" t="s">
        <v>634</v>
      </c>
      <c r="O808" s="2" t="s">
        <v>1949</v>
      </c>
      <c r="P808" s="2" t="s">
        <v>60</v>
      </c>
      <c r="Q808" s="2" t="s">
        <v>61</v>
      </c>
      <c r="R808" s="2" t="s">
        <v>61</v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2" t="s">
        <v>52</v>
      </c>
      <c r="AW808" s="2" t="s">
        <v>1950</v>
      </c>
      <c r="AX808" s="2" t="s">
        <v>52</v>
      </c>
      <c r="AY808" s="2" t="s">
        <v>52</v>
      </c>
    </row>
    <row r="809" spans="1:51" ht="30" customHeight="1" x14ac:dyDescent="0.3">
      <c r="A809" s="8" t="s">
        <v>739</v>
      </c>
      <c r="B809" s="8" t="s">
        <v>52</v>
      </c>
      <c r="C809" s="8" t="s">
        <v>52</v>
      </c>
      <c r="D809" s="9"/>
      <c r="E809" s="12"/>
      <c r="F809" s="13">
        <f>TRUNC(SUMIF(N807:N808, N806, F807:F808),0)</f>
        <v>2860</v>
      </c>
      <c r="G809" s="12"/>
      <c r="H809" s="13">
        <f>TRUNC(SUMIF(N807:N808, N806, H807:H808),0)</f>
        <v>5133</v>
      </c>
      <c r="I809" s="12"/>
      <c r="J809" s="13">
        <f>TRUNC(SUMIF(N807:N808, N806, J807:J808),0)</f>
        <v>0</v>
      </c>
      <c r="K809" s="12"/>
      <c r="L809" s="13">
        <f>F809+H809+J809</f>
        <v>7993</v>
      </c>
      <c r="M809" s="8" t="s">
        <v>52</v>
      </c>
      <c r="N809" s="2" t="s">
        <v>79</v>
      </c>
      <c r="O809" s="2" t="s">
        <v>79</v>
      </c>
      <c r="P809" s="2" t="s">
        <v>52</v>
      </c>
      <c r="Q809" s="2" t="s">
        <v>52</v>
      </c>
      <c r="R809" s="2" t="s">
        <v>52</v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2" t="s">
        <v>52</v>
      </c>
      <c r="AW809" s="2" t="s">
        <v>52</v>
      </c>
      <c r="AX809" s="2" t="s">
        <v>52</v>
      </c>
      <c r="AY809" s="2" t="s">
        <v>52</v>
      </c>
    </row>
    <row r="810" spans="1:51" ht="30" customHeight="1" x14ac:dyDescent="0.3">
      <c r="A810" s="9"/>
      <c r="B810" s="9"/>
      <c r="C810" s="9"/>
      <c r="D810" s="9"/>
      <c r="E810" s="12"/>
      <c r="F810" s="13"/>
      <c r="G810" s="12"/>
      <c r="H810" s="13"/>
      <c r="I810" s="12"/>
      <c r="J810" s="13"/>
      <c r="K810" s="12"/>
      <c r="L810" s="13"/>
      <c r="M810" s="9"/>
    </row>
    <row r="811" spans="1:51" ht="30" customHeight="1" x14ac:dyDescent="0.3">
      <c r="A811" s="425" t="s">
        <v>1951</v>
      </c>
      <c r="B811" s="425"/>
      <c r="C811" s="425"/>
      <c r="D811" s="425"/>
      <c r="E811" s="426"/>
      <c r="F811" s="427"/>
      <c r="G811" s="426"/>
      <c r="H811" s="427"/>
      <c r="I811" s="426"/>
      <c r="J811" s="427"/>
      <c r="K811" s="426"/>
      <c r="L811" s="427"/>
      <c r="M811" s="425"/>
      <c r="N811" s="1" t="s">
        <v>636</v>
      </c>
    </row>
    <row r="812" spans="1:51" ht="30" customHeight="1" x14ac:dyDescent="0.3">
      <c r="A812" s="8" t="s">
        <v>635</v>
      </c>
      <c r="B812" s="8" t="s">
        <v>1944</v>
      </c>
      <c r="C812" s="8" t="s">
        <v>69</v>
      </c>
      <c r="D812" s="9">
        <v>1</v>
      </c>
      <c r="E812" s="12">
        <f>일위대가목록!E224</f>
        <v>2803</v>
      </c>
      <c r="F812" s="13">
        <f>TRUNC(E812*D812,1)</f>
        <v>2803</v>
      </c>
      <c r="G812" s="12">
        <f>일위대가목록!F224</f>
        <v>0</v>
      </c>
      <c r="H812" s="13">
        <f>TRUNC(G812*D812,1)</f>
        <v>0</v>
      </c>
      <c r="I812" s="12">
        <f>일위대가목록!G224</f>
        <v>0</v>
      </c>
      <c r="J812" s="13">
        <f>TRUNC(I812*D812,1)</f>
        <v>0</v>
      </c>
      <c r="K812" s="12">
        <f>TRUNC(E812+G812+I812,1)</f>
        <v>2803</v>
      </c>
      <c r="L812" s="13">
        <f>TRUNC(F812+H812+J812,1)</f>
        <v>2803</v>
      </c>
      <c r="M812" s="8" t="s">
        <v>52</v>
      </c>
      <c r="N812" s="2" t="s">
        <v>636</v>
      </c>
      <c r="O812" s="2" t="s">
        <v>1953</v>
      </c>
      <c r="P812" s="2" t="s">
        <v>60</v>
      </c>
      <c r="Q812" s="2" t="s">
        <v>61</v>
      </c>
      <c r="R812" s="2" t="s">
        <v>61</v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2" t="s">
        <v>52</v>
      </c>
      <c r="AW812" s="2" t="s">
        <v>1954</v>
      </c>
      <c r="AX812" s="2" t="s">
        <v>52</v>
      </c>
      <c r="AY812" s="2" t="s">
        <v>52</v>
      </c>
    </row>
    <row r="813" spans="1:51" ht="30" customHeight="1" x14ac:dyDescent="0.3">
      <c r="A813" s="8" t="s">
        <v>1947</v>
      </c>
      <c r="B813" s="8" t="s">
        <v>1955</v>
      </c>
      <c r="C813" s="8" t="s">
        <v>69</v>
      </c>
      <c r="D813" s="9">
        <v>1</v>
      </c>
      <c r="E813" s="12">
        <f>일위대가목록!E225</f>
        <v>0</v>
      </c>
      <c r="F813" s="13">
        <f>TRUNC(E813*D813,1)</f>
        <v>0</v>
      </c>
      <c r="G813" s="12">
        <f>일위대가목록!F225</f>
        <v>5670</v>
      </c>
      <c r="H813" s="13">
        <f>TRUNC(G813*D813,1)</f>
        <v>5670</v>
      </c>
      <c r="I813" s="12">
        <f>일위대가목록!G225</f>
        <v>0</v>
      </c>
      <c r="J813" s="13">
        <f>TRUNC(I813*D813,1)</f>
        <v>0</v>
      </c>
      <c r="K813" s="12">
        <f>TRUNC(E813+G813+I813,1)</f>
        <v>5670</v>
      </c>
      <c r="L813" s="13">
        <f>TRUNC(F813+H813+J813,1)</f>
        <v>5670</v>
      </c>
      <c r="M813" s="8" t="s">
        <v>52</v>
      </c>
      <c r="N813" s="2" t="s">
        <v>636</v>
      </c>
      <c r="O813" s="2" t="s">
        <v>1956</v>
      </c>
      <c r="P813" s="2" t="s">
        <v>60</v>
      </c>
      <c r="Q813" s="2" t="s">
        <v>61</v>
      </c>
      <c r="R813" s="2" t="s">
        <v>61</v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2" t="s">
        <v>52</v>
      </c>
      <c r="AW813" s="2" t="s">
        <v>1957</v>
      </c>
      <c r="AX813" s="2" t="s">
        <v>52</v>
      </c>
      <c r="AY813" s="2" t="s">
        <v>52</v>
      </c>
    </row>
    <row r="814" spans="1:51" ht="30" customHeight="1" x14ac:dyDescent="0.3">
      <c r="A814" s="8" t="s">
        <v>739</v>
      </c>
      <c r="B814" s="8" t="s">
        <v>52</v>
      </c>
      <c r="C814" s="8" t="s">
        <v>52</v>
      </c>
      <c r="D814" s="9"/>
      <c r="E814" s="12"/>
      <c r="F814" s="13">
        <f>TRUNC(SUMIF(N812:N813, N811, F812:F813),0)</f>
        <v>2803</v>
      </c>
      <c r="G814" s="12"/>
      <c r="H814" s="13">
        <f>TRUNC(SUMIF(N812:N813, N811, H812:H813),0)</f>
        <v>5670</v>
      </c>
      <c r="I814" s="12"/>
      <c r="J814" s="13">
        <f>TRUNC(SUMIF(N812:N813, N811, J812:J813),0)</f>
        <v>0</v>
      </c>
      <c r="K814" s="12"/>
      <c r="L814" s="13">
        <f>F814+H814+J814</f>
        <v>8473</v>
      </c>
      <c r="M814" s="8" t="s">
        <v>52</v>
      </c>
      <c r="N814" s="2" t="s">
        <v>79</v>
      </c>
      <c r="O814" s="2" t="s">
        <v>79</v>
      </c>
      <c r="P814" s="2" t="s">
        <v>52</v>
      </c>
      <c r="Q814" s="2" t="s">
        <v>52</v>
      </c>
      <c r="R814" s="2" t="s">
        <v>52</v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2" t="s">
        <v>52</v>
      </c>
      <c r="AW814" s="2" t="s">
        <v>52</v>
      </c>
      <c r="AX814" s="2" t="s">
        <v>52</v>
      </c>
      <c r="AY814" s="2" t="s">
        <v>52</v>
      </c>
    </row>
    <row r="815" spans="1:51" ht="30" customHeight="1" x14ac:dyDescent="0.3">
      <c r="A815" s="9"/>
      <c r="B815" s="9"/>
      <c r="C815" s="9"/>
      <c r="D815" s="9"/>
      <c r="E815" s="12"/>
      <c r="F815" s="13"/>
      <c r="G815" s="12"/>
      <c r="H815" s="13"/>
      <c r="I815" s="12"/>
      <c r="J815" s="13"/>
      <c r="K815" s="12"/>
      <c r="L815" s="13"/>
      <c r="M815" s="9"/>
    </row>
    <row r="816" spans="1:51" ht="30" customHeight="1" x14ac:dyDescent="0.3">
      <c r="A816" s="425" t="s">
        <v>1958</v>
      </c>
      <c r="B816" s="425"/>
      <c r="C816" s="425"/>
      <c r="D816" s="425"/>
      <c r="E816" s="426"/>
      <c r="F816" s="427"/>
      <c r="G816" s="426"/>
      <c r="H816" s="427"/>
      <c r="I816" s="426"/>
      <c r="J816" s="427"/>
      <c r="K816" s="426"/>
      <c r="L816" s="427"/>
      <c r="M816" s="425"/>
      <c r="N816" s="1" t="s">
        <v>639</v>
      </c>
    </row>
    <row r="817" spans="1:51" ht="30" customHeight="1" x14ac:dyDescent="0.3">
      <c r="A817" s="8" t="s">
        <v>1893</v>
      </c>
      <c r="B817" s="8" t="s">
        <v>1960</v>
      </c>
      <c r="C817" s="8" t="s">
        <v>69</v>
      </c>
      <c r="D817" s="9">
        <v>4.2</v>
      </c>
      <c r="E817" s="12">
        <f>단가대비표!O92</f>
        <v>3480</v>
      </c>
      <c r="F817" s="13">
        <f t="shared" ref="F817:F830" si="143">TRUNC(E817*D817,1)</f>
        <v>14616</v>
      </c>
      <c r="G817" s="12">
        <f>단가대비표!P92</f>
        <v>0</v>
      </c>
      <c r="H817" s="13">
        <f t="shared" ref="H817:H830" si="144">TRUNC(G817*D817,1)</f>
        <v>0</v>
      </c>
      <c r="I817" s="12">
        <f>단가대비표!V92</f>
        <v>0</v>
      </c>
      <c r="J817" s="13">
        <f t="shared" ref="J817:J830" si="145">TRUNC(I817*D817,1)</f>
        <v>0</v>
      </c>
      <c r="K817" s="12">
        <f t="shared" ref="K817:K830" si="146">TRUNC(E817+G817+I817,1)</f>
        <v>3480</v>
      </c>
      <c r="L817" s="13">
        <f t="shared" ref="L817:L830" si="147">TRUNC(F817+H817+J817,1)</f>
        <v>14616</v>
      </c>
      <c r="M817" s="8" t="s">
        <v>1961</v>
      </c>
      <c r="N817" s="2" t="s">
        <v>639</v>
      </c>
      <c r="O817" s="2" t="s">
        <v>1962</v>
      </c>
      <c r="P817" s="2" t="s">
        <v>61</v>
      </c>
      <c r="Q817" s="2" t="s">
        <v>61</v>
      </c>
      <c r="R817" s="2" t="s">
        <v>60</v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2" t="s">
        <v>52</v>
      </c>
      <c r="AW817" s="2" t="s">
        <v>1963</v>
      </c>
      <c r="AX817" s="2" t="s">
        <v>52</v>
      </c>
      <c r="AY817" s="2" t="s">
        <v>52</v>
      </c>
    </row>
    <row r="818" spans="1:51" ht="30" customHeight="1" x14ac:dyDescent="0.3">
      <c r="A818" s="8" t="s">
        <v>1964</v>
      </c>
      <c r="B818" s="8" t="s">
        <v>1965</v>
      </c>
      <c r="C818" s="8" t="s">
        <v>58</v>
      </c>
      <c r="D818" s="9">
        <v>0.875</v>
      </c>
      <c r="E818" s="12">
        <f>단가대비표!O93</f>
        <v>2340</v>
      </c>
      <c r="F818" s="13">
        <f t="shared" si="143"/>
        <v>2047.5</v>
      </c>
      <c r="G818" s="12">
        <f>단가대비표!P93</f>
        <v>0</v>
      </c>
      <c r="H818" s="13">
        <f t="shared" si="144"/>
        <v>0</v>
      </c>
      <c r="I818" s="12">
        <f>단가대비표!V93</f>
        <v>0</v>
      </c>
      <c r="J818" s="13">
        <f t="shared" si="145"/>
        <v>0</v>
      </c>
      <c r="K818" s="12">
        <f t="shared" si="146"/>
        <v>2340</v>
      </c>
      <c r="L818" s="13">
        <f t="shared" si="147"/>
        <v>2047.5</v>
      </c>
      <c r="M818" s="8" t="s">
        <v>1961</v>
      </c>
      <c r="N818" s="2" t="s">
        <v>639</v>
      </c>
      <c r="O818" s="2" t="s">
        <v>1966</v>
      </c>
      <c r="P818" s="2" t="s">
        <v>61</v>
      </c>
      <c r="Q818" s="2" t="s">
        <v>61</v>
      </c>
      <c r="R818" s="2" t="s">
        <v>60</v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2" t="s">
        <v>52</v>
      </c>
      <c r="AW818" s="2" t="s">
        <v>1967</v>
      </c>
      <c r="AX818" s="2" t="s">
        <v>52</v>
      </c>
      <c r="AY818" s="2" t="s">
        <v>52</v>
      </c>
    </row>
    <row r="819" spans="1:51" ht="30" customHeight="1" x14ac:dyDescent="0.3">
      <c r="A819" s="8" t="s">
        <v>1968</v>
      </c>
      <c r="B819" s="8" t="s">
        <v>1969</v>
      </c>
      <c r="C819" s="8" t="s">
        <v>58</v>
      </c>
      <c r="D819" s="9">
        <v>2.0430000000000001</v>
      </c>
      <c r="E819" s="12">
        <f>단가대비표!O94</f>
        <v>2630</v>
      </c>
      <c r="F819" s="13">
        <f t="shared" si="143"/>
        <v>5373</v>
      </c>
      <c r="G819" s="12">
        <f>단가대비표!P94</f>
        <v>0</v>
      </c>
      <c r="H819" s="13">
        <f t="shared" si="144"/>
        <v>0</v>
      </c>
      <c r="I819" s="12">
        <f>단가대비표!V94</f>
        <v>0</v>
      </c>
      <c r="J819" s="13">
        <f t="shared" si="145"/>
        <v>0</v>
      </c>
      <c r="K819" s="12">
        <f t="shared" si="146"/>
        <v>2630</v>
      </c>
      <c r="L819" s="13">
        <f t="shared" si="147"/>
        <v>5373</v>
      </c>
      <c r="M819" s="8" t="s">
        <v>1961</v>
      </c>
      <c r="N819" s="2" t="s">
        <v>639</v>
      </c>
      <c r="O819" s="2" t="s">
        <v>1970</v>
      </c>
      <c r="P819" s="2" t="s">
        <v>61</v>
      </c>
      <c r="Q819" s="2" t="s">
        <v>61</v>
      </c>
      <c r="R819" s="2" t="s">
        <v>60</v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2" t="s">
        <v>52</v>
      </c>
      <c r="AW819" s="2" t="s">
        <v>1971</v>
      </c>
      <c r="AX819" s="2" t="s">
        <v>52</v>
      </c>
      <c r="AY819" s="2" t="s">
        <v>52</v>
      </c>
    </row>
    <row r="820" spans="1:51" ht="30" customHeight="1" x14ac:dyDescent="0.3">
      <c r="A820" s="8" t="s">
        <v>1972</v>
      </c>
      <c r="B820" s="8" t="s">
        <v>1973</v>
      </c>
      <c r="C820" s="8" t="s">
        <v>64</v>
      </c>
      <c r="D820" s="9">
        <v>1.7</v>
      </c>
      <c r="E820" s="12">
        <f>단가대비표!O95</f>
        <v>150</v>
      </c>
      <c r="F820" s="13">
        <f t="shared" si="143"/>
        <v>255</v>
      </c>
      <c r="G820" s="12">
        <f>단가대비표!P95</f>
        <v>0</v>
      </c>
      <c r="H820" s="13">
        <f t="shared" si="144"/>
        <v>0</v>
      </c>
      <c r="I820" s="12">
        <f>단가대비표!V95</f>
        <v>0</v>
      </c>
      <c r="J820" s="13">
        <f t="shared" si="145"/>
        <v>0</v>
      </c>
      <c r="K820" s="12">
        <f t="shared" si="146"/>
        <v>150</v>
      </c>
      <c r="L820" s="13">
        <f t="shared" si="147"/>
        <v>255</v>
      </c>
      <c r="M820" s="8" t="s">
        <v>1961</v>
      </c>
      <c r="N820" s="2" t="s">
        <v>639</v>
      </c>
      <c r="O820" s="2" t="s">
        <v>1974</v>
      </c>
      <c r="P820" s="2" t="s">
        <v>61</v>
      </c>
      <c r="Q820" s="2" t="s">
        <v>61</v>
      </c>
      <c r="R820" s="2" t="s">
        <v>60</v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2" t="s">
        <v>52</v>
      </c>
      <c r="AW820" s="2" t="s">
        <v>1975</v>
      </c>
      <c r="AX820" s="2" t="s">
        <v>52</v>
      </c>
      <c r="AY820" s="2" t="s">
        <v>52</v>
      </c>
    </row>
    <row r="821" spans="1:51" ht="30" customHeight="1" x14ac:dyDescent="0.3">
      <c r="A821" s="8" t="s">
        <v>1976</v>
      </c>
      <c r="B821" s="8" t="s">
        <v>1977</v>
      </c>
      <c r="C821" s="8" t="s">
        <v>64</v>
      </c>
      <c r="D821" s="9">
        <v>17.5</v>
      </c>
      <c r="E821" s="12">
        <f>단가대비표!O96</f>
        <v>9</v>
      </c>
      <c r="F821" s="13">
        <f t="shared" si="143"/>
        <v>157.5</v>
      </c>
      <c r="G821" s="12">
        <f>단가대비표!P96</f>
        <v>0</v>
      </c>
      <c r="H821" s="13">
        <f t="shared" si="144"/>
        <v>0</v>
      </c>
      <c r="I821" s="12">
        <f>단가대비표!V96</f>
        <v>0</v>
      </c>
      <c r="J821" s="13">
        <f t="shared" si="145"/>
        <v>0</v>
      </c>
      <c r="K821" s="12">
        <f t="shared" si="146"/>
        <v>9</v>
      </c>
      <c r="L821" s="13">
        <f t="shared" si="147"/>
        <v>157.5</v>
      </c>
      <c r="M821" s="8" t="s">
        <v>1961</v>
      </c>
      <c r="N821" s="2" t="s">
        <v>639</v>
      </c>
      <c r="O821" s="2" t="s">
        <v>1978</v>
      </c>
      <c r="P821" s="2" t="s">
        <v>61</v>
      </c>
      <c r="Q821" s="2" t="s">
        <v>61</v>
      </c>
      <c r="R821" s="2" t="s">
        <v>60</v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2" t="s">
        <v>52</v>
      </c>
      <c r="AW821" s="2" t="s">
        <v>1979</v>
      </c>
      <c r="AX821" s="2" t="s">
        <v>52</v>
      </c>
      <c r="AY821" s="2" t="s">
        <v>52</v>
      </c>
    </row>
    <row r="822" spans="1:51" ht="30" customHeight="1" x14ac:dyDescent="0.3">
      <c r="A822" s="8" t="s">
        <v>1976</v>
      </c>
      <c r="B822" s="8" t="s">
        <v>1980</v>
      </c>
      <c r="C822" s="8" t="s">
        <v>64</v>
      </c>
      <c r="D822" s="9">
        <v>32.049999999999997</v>
      </c>
      <c r="E822" s="12">
        <f>단가대비표!O97</f>
        <v>11</v>
      </c>
      <c r="F822" s="13">
        <f t="shared" si="143"/>
        <v>352.5</v>
      </c>
      <c r="G822" s="12">
        <f>단가대비표!P97</f>
        <v>0</v>
      </c>
      <c r="H822" s="13">
        <f t="shared" si="144"/>
        <v>0</v>
      </c>
      <c r="I822" s="12">
        <f>단가대비표!V97</f>
        <v>0</v>
      </c>
      <c r="J822" s="13">
        <f t="shared" si="145"/>
        <v>0</v>
      </c>
      <c r="K822" s="12">
        <f t="shared" si="146"/>
        <v>11</v>
      </c>
      <c r="L822" s="13">
        <f t="shared" si="147"/>
        <v>352.5</v>
      </c>
      <c r="M822" s="8" t="s">
        <v>1961</v>
      </c>
      <c r="N822" s="2" t="s">
        <v>639</v>
      </c>
      <c r="O822" s="2" t="s">
        <v>1981</v>
      </c>
      <c r="P822" s="2" t="s">
        <v>61</v>
      </c>
      <c r="Q822" s="2" t="s">
        <v>61</v>
      </c>
      <c r="R822" s="2" t="s">
        <v>60</v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2" t="s">
        <v>52</v>
      </c>
      <c r="AW822" s="2" t="s">
        <v>1982</v>
      </c>
      <c r="AX822" s="2" t="s">
        <v>52</v>
      </c>
      <c r="AY822" s="2" t="s">
        <v>52</v>
      </c>
    </row>
    <row r="823" spans="1:51" ht="30" customHeight="1" x14ac:dyDescent="0.3">
      <c r="A823" s="8" t="s">
        <v>1983</v>
      </c>
      <c r="B823" s="8" t="s">
        <v>52</v>
      </c>
      <c r="C823" s="8" t="s">
        <v>58</v>
      </c>
      <c r="D823" s="9">
        <v>2.33</v>
      </c>
      <c r="E823" s="12">
        <f>단가대비표!O98</f>
        <v>105</v>
      </c>
      <c r="F823" s="13">
        <f t="shared" si="143"/>
        <v>244.6</v>
      </c>
      <c r="G823" s="12">
        <f>단가대비표!P98</f>
        <v>0</v>
      </c>
      <c r="H823" s="13">
        <f t="shared" si="144"/>
        <v>0</v>
      </c>
      <c r="I823" s="12">
        <f>단가대비표!V98</f>
        <v>0</v>
      </c>
      <c r="J823" s="13">
        <f t="shared" si="145"/>
        <v>0</v>
      </c>
      <c r="K823" s="12">
        <f t="shared" si="146"/>
        <v>105</v>
      </c>
      <c r="L823" s="13">
        <f t="shared" si="147"/>
        <v>244.6</v>
      </c>
      <c r="M823" s="8" t="s">
        <v>1961</v>
      </c>
      <c r="N823" s="2" t="s">
        <v>639</v>
      </c>
      <c r="O823" s="2" t="s">
        <v>1984</v>
      </c>
      <c r="P823" s="2" t="s">
        <v>61</v>
      </c>
      <c r="Q823" s="2" t="s">
        <v>61</v>
      </c>
      <c r="R823" s="2" t="s">
        <v>60</v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2" t="s">
        <v>52</v>
      </c>
      <c r="AW823" s="2" t="s">
        <v>1985</v>
      </c>
      <c r="AX823" s="2" t="s">
        <v>52</v>
      </c>
      <c r="AY823" s="2" t="s">
        <v>52</v>
      </c>
    </row>
    <row r="824" spans="1:51" ht="30" customHeight="1" x14ac:dyDescent="0.3">
      <c r="A824" s="8" t="s">
        <v>1986</v>
      </c>
      <c r="B824" s="8" t="s">
        <v>52</v>
      </c>
      <c r="C824" s="8" t="s">
        <v>1415</v>
      </c>
      <c r="D824" s="9">
        <v>0.42</v>
      </c>
      <c r="E824" s="12">
        <f>단가대비표!O99</f>
        <v>800</v>
      </c>
      <c r="F824" s="13">
        <f t="shared" si="143"/>
        <v>336</v>
      </c>
      <c r="G824" s="12">
        <f>단가대비표!P99</f>
        <v>0</v>
      </c>
      <c r="H824" s="13">
        <f t="shared" si="144"/>
        <v>0</v>
      </c>
      <c r="I824" s="12">
        <f>단가대비표!V99</f>
        <v>0</v>
      </c>
      <c r="J824" s="13">
        <f t="shared" si="145"/>
        <v>0</v>
      </c>
      <c r="K824" s="12">
        <f t="shared" si="146"/>
        <v>800</v>
      </c>
      <c r="L824" s="13">
        <f t="shared" si="147"/>
        <v>336</v>
      </c>
      <c r="M824" s="8" t="s">
        <v>1961</v>
      </c>
      <c r="N824" s="2" t="s">
        <v>639</v>
      </c>
      <c r="O824" s="2" t="s">
        <v>1987</v>
      </c>
      <c r="P824" s="2" t="s">
        <v>61</v>
      </c>
      <c r="Q824" s="2" t="s">
        <v>61</v>
      </c>
      <c r="R824" s="2" t="s">
        <v>60</v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2" t="s">
        <v>52</v>
      </c>
      <c r="AW824" s="2" t="s">
        <v>1988</v>
      </c>
      <c r="AX824" s="2" t="s">
        <v>52</v>
      </c>
      <c r="AY824" s="2" t="s">
        <v>52</v>
      </c>
    </row>
    <row r="825" spans="1:51" ht="30" customHeight="1" x14ac:dyDescent="0.3">
      <c r="A825" s="8" t="s">
        <v>1989</v>
      </c>
      <c r="B825" s="8" t="s">
        <v>1990</v>
      </c>
      <c r="C825" s="8" t="s">
        <v>1991</v>
      </c>
      <c r="D825" s="9">
        <v>0.58299999999999996</v>
      </c>
      <c r="E825" s="12">
        <f>단가대비표!O100</f>
        <v>2520</v>
      </c>
      <c r="F825" s="13">
        <f t="shared" si="143"/>
        <v>1469.1</v>
      </c>
      <c r="G825" s="12">
        <f>단가대비표!P100</f>
        <v>0</v>
      </c>
      <c r="H825" s="13">
        <f t="shared" si="144"/>
        <v>0</v>
      </c>
      <c r="I825" s="12">
        <f>단가대비표!V100</f>
        <v>0</v>
      </c>
      <c r="J825" s="13">
        <f t="shared" si="145"/>
        <v>0</v>
      </c>
      <c r="K825" s="12">
        <f t="shared" si="146"/>
        <v>2520</v>
      </c>
      <c r="L825" s="13">
        <f t="shared" si="147"/>
        <v>1469.1</v>
      </c>
      <c r="M825" s="8" t="s">
        <v>1961</v>
      </c>
      <c r="N825" s="2" t="s">
        <v>639</v>
      </c>
      <c r="O825" s="2" t="s">
        <v>1992</v>
      </c>
      <c r="P825" s="2" t="s">
        <v>61</v>
      </c>
      <c r="Q825" s="2" t="s">
        <v>61</v>
      </c>
      <c r="R825" s="2" t="s">
        <v>60</v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2" t="s">
        <v>52</v>
      </c>
      <c r="AW825" s="2" t="s">
        <v>1993</v>
      </c>
      <c r="AX825" s="2" t="s">
        <v>52</v>
      </c>
      <c r="AY825" s="2" t="s">
        <v>52</v>
      </c>
    </row>
    <row r="826" spans="1:51" ht="30" customHeight="1" x14ac:dyDescent="0.3">
      <c r="A826" s="8" t="s">
        <v>1994</v>
      </c>
      <c r="B826" s="8" t="s">
        <v>1995</v>
      </c>
      <c r="C826" s="8" t="s">
        <v>69</v>
      </c>
      <c r="D826" s="9">
        <v>1.05</v>
      </c>
      <c r="E826" s="12">
        <f>단가대비표!O101</f>
        <v>3432</v>
      </c>
      <c r="F826" s="13">
        <f t="shared" si="143"/>
        <v>3603.6</v>
      </c>
      <c r="G826" s="12">
        <f>단가대비표!P101</f>
        <v>0</v>
      </c>
      <c r="H826" s="13">
        <f t="shared" si="144"/>
        <v>0</v>
      </c>
      <c r="I826" s="12">
        <f>단가대비표!V101</f>
        <v>0</v>
      </c>
      <c r="J826" s="13">
        <f t="shared" si="145"/>
        <v>0</v>
      </c>
      <c r="K826" s="12">
        <f t="shared" si="146"/>
        <v>3432</v>
      </c>
      <c r="L826" s="13">
        <f t="shared" si="147"/>
        <v>3603.6</v>
      </c>
      <c r="M826" s="8" t="s">
        <v>1961</v>
      </c>
      <c r="N826" s="2" t="s">
        <v>639</v>
      </c>
      <c r="O826" s="2" t="s">
        <v>1996</v>
      </c>
      <c r="P826" s="2" t="s">
        <v>61</v>
      </c>
      <c r="Q826" s="2" t="s">
        <v>61</v>
      </c>
      <c r="R826" s="2" t="s">
        <v>60</v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2" t="s">
        <v>52</v>
      </c>
      <c r="AW826" s="2" t="s">
        <v>1997</v>
      </c>
      <c r="AX826" s="2" t="s">
        <v>52</v>
      </c>
      <c r="AY826" s="2" t="s">
        <v>52</v>
      </c>
    </row>
    <row r="827" spans="1:51" ht="30" customHeight="1" x14ac:dyDescent="0.3">
      <c r="A827" s="8" t="s">
        <v>1998</v>
      </c>
      <c r="B827" s="8" t="s">
        <v>1999</v>
      </c>
      <c r="C827" s="8" t="s">
        <v>64</v>
      </c>
      <c r="D827" s="9">
        <v>5.835</v>
      </c>
      <c r="E827" s="12">
        <f>단가대비표!O102</f>
        <v>7</v>
      </c>
      <c r="F827" s="13">
        <f t="shared" si="143"/>
        <v>40.799999999999997</v>
      </c>
      <c r="G827" s="12">
        <f>단가대비표!P102</f>
        <v>0</v>
      </c>
      <c r="H827" s="13">
        <f t="shared" si="144"/>
        <v>0</v>
      </c>
      <c r="I827" s="12">
        <f>단가대비표!V102</f>
        <v>0</v>
      </c>
      <c r="J827" s="13">
        <f t="shared" si="145"/>
        <v>0</v>
      </c>
      <c r="K827" s="12">
        <f t="shared" si="146"/>
        <v>7</v>
      </c>
      <c r="L827" s="13">
        <f t="shared" si="147"/>
        <v>40.799999999999997</v>
      </c>
      <c r="M827" s="8" t="s">
        <v>1961</v>
      </c>
      <c r="N827" s="2" t="s">
        <v>639</v>
      </c>
      <c r="O827" s="2" t="s">
        <v>2000</v>
      </c>
      <c r="P827" s="2" t="s">
        <v>61</v>
      </c>
      <c r="Q827" s="2" t="s">
        <v>61</v>
      </c>
      <c r="R827" s="2" t="s">
        <v>60</v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2" t="s">
        <v>52</v>
      </c>
      <c r="AW827" s="2" t="s">
        <v>2001</v>
      </c>
      <c r="AX827" s="2" t="s">
        <v>52</v>
      </c>
      <c r="AY827" s="2" t="s">
        <v>52</v>
      </c>
    </row>
    <row r="828" spans="1:51" ht="30" customHeight="1" x14ac:dyDescent="0.3">
      <c r="A828" s="8" t="s">
        <v>2002</v>
      </c>
      <c r="B828" s="8" t="s">
        <v>715</v>
      </c>
      <c r="C828" s="8" t="s">
        <v>716</v>
      </c>
      <c r="D828" s="9">
        <v>0.04</v>
      </c>
      <c r="E828" s="12">
        <f>단가대비표!O238</f>
        <v>0</v>
      </c>
      <c r="F828" s="13">
        <f t="shared" si="143"/>
        <v>0</v>
      </c>
      <c r="G828" s="12">
        <f>단가대비표!P238</f>
        <v>194315</v>
      </c>
      <c r="H828" s="13">
        <f t="shared" si="144"/>
        <v>7772.6</v>
      </c>
      <c r="I828" s="12">
        <f>단가대비표!V238</f>
        <v>0</v>
      </c>
      <c r="J828" s="13">
        <f t="shared" si="145"/>
        <v>0</v>
      </c>
      <c r="K828" s="12">
        <f t="shared" si="146"/>
        <v>194315</v>
      </c>
      <c r="L828" s="13">
        <f t="shared" si="147"/>
        <v>7772.6</v>
      </c>
      <c r="M828" s="8" t="s">
        <v>52</v>
      </c>
      <c r="N828" s="2" t="s">
        <v>639</v>
      </c>
      <c r="O828" s="2" t="s">
        <v>2003</v>
      </c>
      <c r="P828" s="2" t="s">
        <v>61</v>
      </c>
      <c r="Q828" s="2" t="s">
        <v>61</v>
      </c>
      <c r="R828" s="2" t="s">
        <v>60</v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2" t="s">
        <v>52</v>
      </c>
      <c r="AW828" s="2" t="s">
        <v>2004</v>
      </c>
      <c r="AX828" s="2" t="s">
        <v>52</v>
      </c>
      <c r="AY828" s="2" t="s">
        <v>52</v>
      </c>
    </row>
    <row r="829" spans="1:51" ht="30" customHeight="1" x14ac:dyDescent="0.3">
      <c r="A829" s="8" t="s">
        <v>1462</v>
      </c>
      <c r="B829" s="8" t="s">
        <v>715</v>
      </c>
      <c r="C829" s="8" t="s">
        <v>716</v>
      </c>
      <c r="D829" s="9">
        <v>0.1</v>
      </c>
      <c r="E829" s="12">
        <f>단가대비표!O250</f>
        <v>0</v>
      </c>
      <c r="F829" s="13">
        <f t="shared" si="143"/>
        <v>0</v>
      </c>
      <c r="G829" s="12">
        <f>단가대비표!P250</f>
        <v>206710</v>
      </c>
      <c r="H829" s="13">
        <f t="shared" si="144"/>
        <v>20671</v>
      </c>
      <c r="I829" s="12">
        <f>단가대비표!V250</f>
        <v>0</v>
      </c>
      <c r="J829" s="13">
        <f t="shared" si="145"/>
        <v>0</v>
      </c>
      <c r="K829" s="12">
        <f t="shared" si="146"/>
        <v>206710</v>
      </c>
      <c r="L829" s="13">
        <f t="shared" si="147"/>
        <v>20671</v>
      </c>
      <c r="M829" s="8" t="s">
        <v>52</v>
      </c>
      <c r="N829" s="2" t="s">
        <v>639</v>
      </c>
      <c r="O829" s="2" t="s">
        <v>1463</v>
      </c>
      <c r="P829" s="2" t="s">
        <v>61</v>
      </c>
      <c r="Q829" s="2" t="s">
        <v>61</v>
      </c>
      <c r="R829" s="2" t="s">
        <v>60</v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2" t="s">
        <v>52</v>
      </c>
      <c r="AW829" s="2" t="s">
        <v>2005</v>
      </c>
      <c r="AX829" s="2" t="s">
        <v>52</v>
      </c>
      <c r="AY829" s="2" t="s">
        <v>52</v>
      </c>
    </row>
    <row r="830" spans="1:51" ht="30" customHeight="1" x14ac:dyDescent="0.3">
      <c r="A830" s="8" t="s">
        <v>719</v>
      </c>
      <c r="B830" s="8" t="s">
        <v>715</v>
      </c>
      <c r="C830" s="8" t="s">
        <v>716</v>
      </c>
      <c r="D830" s="9">
        <v>0.02</v>
      </c>
      <c r="E830" s="12">
        <f>단가대비표!O233</f>
        <v>0</v>
      </c>
      <c r="F830" s="13">
        <f t="shared" si="143"/>
        <v>0</v>
      </c>
      <c r="G830" s="12">
        <f>단가대비표!P233</f>
        <v>138989</v>
      </c>
      <c r="H830" s="13">
        <f t="shared" si="144"/>
        <v>2779.7</v>
      </c>
      <c r="I830" s="12">
        <f>단가대비표!V233</f>
        <v>0</v>
      </c>
      <c r="J830" s="13">
        <f t="shared" si="145"/>
        <v>0</v>
      </c>
      <c r="K830" s="12">
        <f t="shared" si="146"/>
        <v>138989</v>
      </c>
      <c r="L830" s="13">
        <f t="shared" si="147"/>
        <v>2779.7</v>
      </c>
      <c r="M830" s="8" t="s">
        <v>52</v>
      </c>
      <c r="N830" s="2" t="s">
        <v>639</v>
      </c>
      <c r="O830" s="2" t="s">
        <v>720</v>
      </c>
      <c r="P830" s="2" t="s">
        <v>61</v>
      </c>
      <c r="Q830" s="2" t="s">
        <v>61</v>
      </c>
      <c r="R830" s="2" t="s">
        <v>60</v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2" t="s">
        <v>52</v>
      </c>
      <c r="AW830" s="2" t="s">
        <v>2006</v>
      </c>
      <c r="AX830" s="2" t="s">
        <v>52</v>
      </c>
      <c r="AY830" s="2" t="s">
        <v>52</v>
      </c>
    </row>
    <row r="831" spans="1:51" ht="30" customHeight="1" x14ac:dyDescent="0.3">
      <c r="A831" s="8" t="s">
        <v>739</v>
      </c>
      <c r="B831" s="8" t="s">
        <v>52</v>
      </c>
      <c r="C831" s="8" t="s">
        <v>52</v>
      </c>
      <c r="D831" s="9"/>
      <c r="E831" s="12"/>
      <c r="F831" s="13">
        <f>TRUNC(SUMIF(N817:N830, N816, F817:F830),0)</f>
        <v>28495</v>
      </c>
      <c r="G831" s="12"/>
      <c r="H831" s="13">
        <f>TRUNC(SUMIF(N817:N830, N816, H817:H830),0)</f>
        <v>31223</v>
      </c>
      <c r="I831" s="12"/>
      <c r="J831" s="13">
        <f>TRUNC(SUMIF(N817:N830, N816, J817:J830),0)</f>
        <v>0</v>
      </c>
      <c r="K831" s="12"/>
      <c r="L831" s="13">
        <f>F831+H831+J831</f>
        <v>59718</v>
      </c>
      <c r="M831" s="8" t="s">
        <v>52</v>
      </c>
      <c r="N831" s="2" t="s">
        <v>79</v>
      </c>
      <c r="O831" s="2" t="s">
        <v>79</v>
      </c>
      <c r="P831" s="2" t="s">
        <v>52</v>
      </c>
      <c r="Q831" s="2" t="s">
        <v>52</v>
      </c>
      <c r="R831" s="2" t="s">
        <v>52</v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2" t="s">
        <v>52</v>
      </c>
      <c r="AW831" s="2" t="s">
        <v>52</v>
      </c>
      <c r="AX831" s="2" t="s">
        <v>52</v>
      </c>
      <c r="AY831" s="2" t="s">
        <v>52</v>
      </c>
    </row>
    <row r="832" spans="1:51" ht="30" customHeight="1" x14ac:dyDescent="0.3">
      <c r="A832" s="9"/>
      <c r="B832" s="9"/>
      <c r="C832" s="9"/>
      <c r="D832" s="9"/>
      <c r="E832" s="12"/>
      <c r="F832" s="13"/>
      <c r="G832" s="12"/>
      <c r="H832" s="13"/>
      <c r="I832" s="12"/>
      <c r="J832" s="13"/>
      <c r="K832" s="12"/>
      <c r="L832" s="13"/>
      <c r="M832" s="9"/>
    </row>
    <row r="833" spans="1:51" ht="30" customHeight="1" x14ac:dyDescent="0.3">
      <c r="A833" s="425" t="s">
        <v>2007</v>
      </c>
      <c r="B833" s="425"/>
      <c r="C833" s="425"/>
      <c r="D833" s="425"/>
      <c r="E833" s="426"/>
      <c r="F833" s="427"/>
      <c r="G833" s="426"/>
      <c r="H833" s="427"/>
      <c r="I833" s="426"/>
      <c r="J833" s="427"/>
      <c r="K833" s="426"/>
      <c r="L833" s="427"/>
      <c r="M833" s="425"/>
      <c r="N833" s="1" t="s">
        <v>643</v>
      </c>
    </row>
    <row r="834" spans="1:51" ht="30" customHeight="1" x14ac:dyDescent="0.3">
      <c r="A834" s="8" t="s">
        <v>2010</v>
      </c>
      <c r="B834" s="8" t="s">
        <v>2011</v>
      </c>
      <c r="C834" s="8" t="s">
        <v>69</v>
      </c>
      <c r="D834" s="9">
        <v>1.1000000000000001</v>
      </c>
      <c r="E834" s="12">
        <f>단가대비표!O85</f>
        <v>12647</v>
      </c>
      <c r="F834" s="13">
        <f>TRUNC(E834*D834,1)</f>
        <v>13911.7</v>
      </c>
      <c r="G834" s="12">
        <f>단가대비표!P85</f>
        <v>0</v>
      </c>
      <c r="H834" s="13">
        <f>TRUNC(G834*D834,1)</f>
        <v>0</v>
      </c>
      <c r="I834" s="12">
        <f>단가대비표!V85</f>
        <v>0</v>
      </c>
      <c r="J834" s="13">
        <f>TRUNC(I834*D834,1)</f>
        <v>0</v>
      </c>
      <c r="K834" s="12">
        <f>TRUNC(E834+G834+I834,1)</f>
        <v>12647</v>
      </c>
      <c r="L834" s="13">
        <f>TRUNC(F834+H834+J834,1)</f>
        <v>13911.7</v>
      </c>
      <c r="M834" s="8" t="s">
        <v>52</v>
      </c>
      <c r="N834" s="2" t="s">
        <v>643</v>
      </c>
      <c r="O834" s="2" t="s">
        <v>2012</v>
      </c>
      <c r="P834" s="2" t="s">
        <v>61</v>
      </c>
      <c r="Q834" s="2" t="s">
        <v>61</v>
      </c>
      <c r="R834" s="2" t="s">
        <v>60</v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2" t="s">
        <v>52</v>
      </c>
      <c r="AW834" s="2" t="s">
        <v>2013</v>
      </c>
      <c r="AX834" s="2" t="s">
        <v>52</v>
      </c>
      <c r="AY834" s="2" t="s">
        <v>52</v>
      </c>
    </row>
    <row r="835" spans="1:51" ht="30" customHeight="1" x14ac:dyDescent="0.3">
      <c r="A835" s="8" t="s">
        <v>2014</v>
      </c>
      <c r="B835" s="8" t="s">
        <v>2015</v>
      </c>
      <c r="C835" s="8" t="s">
        <v>69</v>
      </c>
      <c r="D835" s="9">
        <v>1</v>
      </c>
      <c r="E835" s="12">
        <f>일위대가목록!E226</f>
        <v>0</v>
      </c>
      <c r="F835" s="13">
        <f>TRUNC(E835*D835,1)</f>
        <v>0</v>
      </c>
      <c r="G835" s="12">
        <f>일위대가목록!F226</f>
        <v>8414</v>
      </c>
      <c r="H835" s="13">
        <f>TRUNC(G835*D835,1)</f>
        <v>8414</v>
      </c>
      <c r="I835" s="12">
        <f>일위대가목록!G226</f>
        <v>0</v>
      </c>
      <c r="J835" s="13">
        <f>TRUNC(I835*D835,1)</f>
        <v>0</v>
      </c>
      <c r="K835" s="12">
        <f>TRUNC(E835+G835+I835,1)</f>
        <v>8414</v>
      </c>
      <c r="L835" s="13">
        <f>TRUNC(F835+H835+J835,1)</f>
        <v>8414</v>
      </c>
      <c r="M835" s="8" t="s">
        <v>52</v>
      </c>
      <c r="N835" s="2" t="s">
        <v>643</v>
      </c>
      <c r="O835" s="2" t="s">
        <v>2016</v>
      </c>
      <c r="P835" s="2" t="s">
        <v>60</v>
      </c>
      <c r="Q835" s="2" t="s">
        <v>61</v>
      </c>
      <c r="R835" s="2" t="s">
        <v>61</v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2" t="s">
        <v>52</v>
      </c>
      <c r="AW835" s="2" t="s">
        <v>2017</v>
      </c>
      <c r="AX835" s="2" t="s">
        <v>52</v>
      </c>
      <c r="AY835" s="2" t="s">
        <v>52</v>
      </c>
    </row>
    <row r="836" spans="1:51" ht="30" customHeight="1" x14ac:dyDescent="0.3">
      <c r="A836" s="8" t="s">
        <v>739</v>
      </c>
      <c r="B836" s="8" t="s">
        <v>52</v>
      </c>
      <c r="C836" s="8" t="s">
        <v>52</v>
      </c>
      <c r="D836" s="9"/>
      <c r="E836" s="12"/>
      <c r="F836" s="13">
        <f>TRUNC(SUMIF(N834:N835, N833, F834:F835),0)</f>
        <v>13911</v>
      </c>
      <c r="G836" s="12"/>
      <c r="H836" s="13">
        <f>TRUNC(SUMIF(N834:N835, N833, H834:H835),0)</f>
        <v>8414</v>
      </c>
      <c r="I836" s="12"/>
      <c r="J836" s="13">
        <f>TRUNC(SUMIF(N834:N835, N833, J834:J835),0)</f>
        <v>0</v>
      </c>
      <c r="K836" s="12"/>
      <c r="L836" s="13">
        <f>F836+H836+J836</f>
        <v>22325</v>
      </c>
      <c r="M836" s="8" t="s">
        <v>52</v>
      </c>
      <c r="N836" s="2" t="s">
        <v>79</v>
      </c>
      <c r="O836" s="2" t="s">
        <v>79</v>
      </c>
      <c r="P836" s="2" t="s">
        <v>52</v>
      </c>
      <c r="Q836" s="2" t="s">
        <v>52</v>
      </c>
      <c r="R836" s="2" t="s">
        <v>52</v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2" t="s">
        <v>52</v>
      </c>
      <c r="AW836" s="2" t="s">
        <v>52</v>
      </c>
      <c r="AX836" s="2" t="s">
        <v>52</v>
      </c>
      <c r="AY836" s="2" t="s">
        <v>52</v>
      </c>
    </row>
    <row r="837" spans="1:51" ht="30" customHeight="1" x14ac:dyDescent="0.3">
      <c r="A837" s="9"/>
      <c r="B837" s="9"/>
      <c r="C837" s="9"/>
      <c r="D837" s="9"/>
      <c r="E837" s="12"/>
      <c r="F837" s="13"/>
      <c r="G837" s="12"/>
      <c r="H837" s="13"/>
      <c r="I837" s="12"/>
      <c r="J837" s="13"/>
      <c r="K837" s="12"/>
      <c r="L837" s="13"/>
      <c r="M837" s="9"/>
    </row>
    <row r="838" spans="1:51" ht="30" customHeight="1" x14ac:dyDescent="0.3">
      <c r="A838" s="425" t="s">
        <v>2018</v>
      </c>
      <c r="B838" s="425"/>
      <c r="C838" s="425"/>
      <c r="D838" s="425"/>
      <c r="E838" s="426"/>
      <c r="F838" s="427"/>
      <c r="G838" s="426"/>
      <c r="H838" s="427"/>
      <c r="I838" s="426"/>
      <c r="J838" s="427"/>
      <c r="K838" s="426"/>
      <c r="L838" s="427"/>
      <c r="M838" s="425"/>
      <c r="N838" s="1" t="s">
        <v>647</v>
      </c>
    </row>
    <row r="839" spans="1:51" ht="30" customHeight="1" x14ac:dyDescent="0.3">
      <c r="A839" s="8" t="s">
        <v>2010</v>
      </c>
      <c r="B839" s="8" t="s">
        <v>2020</v>
      </c>
      <c r="C839" s="8" t="s">
        <v>69</v>
      </c>
      <c r="D839" s="9">
        <v>1.1000000000000001</v>
      </c>
      <c r="E839" s="12">
        <f>단가대비표!O84</f>
        <v>8048</v>
      </c>
      <c r="F839" s="13">
        <f>TRUNC(E839*D839,1)</f>
        <v>8852.7999999999993</v>
      </c>
      <c r="G839" s="12">
        <f>단가대비표!P84</f>
        <v>0</v>
      </c>
      <c r="H839" s="13">
        <f>TRUNC(G839*D839,1)</f>
        <v>0</v>
      </c>
      <c r="I839" s="12">
        <f>단가대비표!V84</f>
        <v>0</v>
      </c>
      <c r="J839" s="13">
        <f>TRUNC(I839*D839,1)</f>
        <v>0</v>
      </c>
      <c r="K839" s="12">
        <f t="shared" ref="K839:L841" si="148">TRUNC(E839+G839+I839,1)</f>
        <v>8048</v>
      </c>
      <c r="L839" s="13">
        <f t="shared" si="148"/>
        <v>8852.7999999999993</v>
      </c>
      <c r="M839" s="8" t="s">
        <v>52</v>
      </c>
      <c r="N839" s="2" t="s">
        <v>647</v>
      </c>
      <c r="O839" s="2" t="s">
        <v>2021</v>
      </c>
      <c r="P839" s="2" t="s">
        <v>61</v>
      </c>
      <c r="Q839" s="2" t="s">
        <v>61</v>
      </c>
      <c r="R839" s="2" t="s">
        <v>60</v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2" t="s">
        <v>52</v>
      </c>
      <c r="AW839" s="2" t="s">
        <v>2022</v>
      </c>
      <c r="AX839" s="2" t="s">
        <v>52</v>
      </c>
      <c r="AY839" s="2" t="s">
        <v>52</v>
      </c>
    </row>
    <row r="840" spans="1:51" ht="30" customHeight="1" x14ac:dyDescent="0.3">
      <c r="A840" s="8" t="s">
        <v>2023</v>
      </c>
      <c r="B840" s="8" t="s">
        <v>2024</v>
      </c>
      <c r="C840" s="8" t="s">
        <v>993</v>
      </c>
      <c r="D840" s="9">
        <v>0.3</v>
      </c>
      <c r="E840" s="12">
        <f>단가대비표!O195</f>
        <v>2070</v>
      </c>
      <c r="F840" s="13">
        <f>TRUNC(E840*D840,1)</f>
        <v>621</v>
      </c>
      <c r="G840" s="12">
        <f>단가대비표!P195</f>
        <v>0</v>
      </c>
      <c r="H840" s="13">
        <f>TRUNC(G840*D840,1)</f>
        <v>0</v>
      </c>
      <c r="I840" s="12">
        <f>단가대비표!V195</f>
        <v>0</v>
      </c>
      <c r="J840" s="13">
        <f>TRUNC(I840*D840,1)</f>
        <v>0</v>
      </c>
      <c r="K840" s="12">
        <f t="shared" si="148"/>
        <v>2070</v>
      </c>
      <c r="L840" s="13">
        <f t="shared" si="148"/>
        <v>621</v>
      </c>
      <c r="M840" s="8" t="s">
        <v>52</v>
      </c>
      <c r="N840" s="2" t="s">
        <v>647</v>
      </c>
      <c r="O840" s="2" t="s">
        <v>2025</v>
      </c>
      <c r="P840" s="2" t="s">
        <v>61</v>
      </c>
      <c r="Q840" s="2" t="s">
        <v>61</v>
      </c>
      <c r="R840" s="2" t="s">
        <v>60</v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2" t="s">
        <v>52</v>
      </c>
      <c r="AW840" s="2" t="s">
        <v>2026</v>
      </c>
      <c r="AX840" s="2" t="s">
        <v>52</v>
      </c>
      <c r="AY840" s="2" t="s">
        <v>52</v>
      </c>
    </row>
    <row r="841" spans="1:51" ht="30" customHeight="1" x14ac:dyDescent="0.3">
      <c r="A841" s="8" t="s">
        <v>2027</v>
      </c>
      <c r="B841" s="8" t="s">
        <v>2028</v>
      </c>
      <c r="C841" s="8" t="s">
        <v>69</v>
      </c>
      <c r="D841" s="9">
        <v>1</v>
      </c>
      <c r="E841" s="12">
        <f>일위대가목록!E227</f>
        <v>0</v>
      </c>
      <c r="F841" s="13">
        <f>TRUNC(E841*D841,1)</f>
        <v>0</v>
      </c>
      <c r="G841" s="12">
        <f>일위대가목록!F227</f>
        <v>13172</v>
      </c>
      <c r="H841" s="13">
        <f>TRUNC(G841*D841,1)</f>
        <v>13172</v>
      </c>
      <c r="I841" s="12">
        <f>일위대가목록!G227</f>
        <v>0</v>
      </c>
      <c r="J841" s="13">
        <f>TRUNC(I841*D841,1)</f>
        <v>0</v>
      </c>
      <c r="K841" s="12">
        <f t="shared" si="148"/>
        <v>13172</v>
      </c>
      <c r="L841" s="13">
        <f t="shared" si="148"/>
        <v>13172</v>
      </c>
      <c r="M841" s="8" t="s">
        <v>52</v>
      </c>
      <c r="N841" s="2" t="s">
        <v>647</v>
      </c>
      <c r="O841" s="2" t="s">
        <v>2029</v>
      </c>
      <c r="P841" s="2" t="s">
        <v>60</v>
      </c>
      <c r="Q841" s="2" t="s">
        <v>61</v>
      </c>
      <c r="R841" s="2" t="s">
        <v>61</v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2" t="s">
        <v>52</v>
      </c>
      <c r="AW841" s="2" t="s">
        <v>2030</v>
      </c>
      <c r="AX841" s="2" t="s">
        <v>52</v>
      </c>
      <c r="AY841" s="2" t="s">
        <v>52</v>
      </c>
    </row>
    <row r="842" spans="1:51" ht="30" customHeight="1" x14ac:dyDescent="0.3">
      <c r="A842" s="8" t="s">
        <v>739</v>
      </c>
      <c r="B842" s="8" t="s">
        <v>52</v>
      </c>
      <c r="C842" s="8" t="s">
        <v>52</v>
      </c>
      <c r="D842" s="9"/>
      <c r="E842" s="12"/>
      <c r="F842" s="13">
        <f>TRUNC(SUMIF(N839:N841, N838, F839:F841),0)</f>
        <v>9473</v>
      </c>
      <c r="G842" s="12"/>
      <c r="H842" s="13">
        <f>TRUNC(SUMIF(N839:N841, N838, H839:H841),0)</f>
        <v>13172</v>
      </c>
      <c r="I842" s="12"/>
      <c r="J842" s="13">
        <f>TRUNC(SUMIF(N839:N841, N838, J839:J841),0)</f>
        <v>0</v>
      </c>
      <c r="K842" s="12"/>
      <c r="L842" s="13">
        <f>F842+H842+J842</f>
        <v>22645</v>
      </c>
      <c r="M842" s="8" t="s">
        <v>52</v>
      </c>
      <c r="N842" s="2" t="s">
        <v>79</v>
      </c>
      <c r="O842" s="2" t="s">
        <v>79</v>
      </c>
      <c r="P842" s="2" t="s">
        <v>52</v>
      </c>
      <c r="Q842" s="2" t="s">
        <v>52</v>
      </c>
      <c r="R842" s="2" t="s">
        <v>52</v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2" t="s">
        <v>52</v>
      </c>
      <c r="AW842" s="2" t="s">
        <v>52</v>
      </c>
      <c r="AX842" s="2" t="s">
        <v>52</v>
      </c>
      <c r="AY842" s="2" t="s">
        <v>52</v>
      </c>
    </row>
    <row r="843" spans="1:51" ht="30" customHeight="1" x14ac:dyDescent="0.3">
      <c r="A843" s="9"/>
      <c r="B843" s="9"/>
      <c r="C843" s="9"/>
      <c r="D843" s="9"/>
      <c r="E843" s="12"/>
      <c r="F843" s="13"/>
      <c r="G843" s="12"/>
      <c r="H843" s="13"/>
      <c r="I843" s="12"/>
      <c r="J843" s="13"/>
      <c r="K843" s="12"/>
      <c r="L843" s="13"/>
      <c r="M843" s="9"/>
    </row>
    <row r="844" spans="1:51" ht="30" customHeight="1" x14ac:dyDescent="0.3">
      <c r="A844" s="425" t="s">
        <v>2031</v>
      </c>
      <c r="B844" s="425"/>
      <c r="C844" s="425"/>
      <c r="D844" s="425"/>
      <c r="E844" s="426"/>
      <c r="F844" s="427"/>
      <c r="G844" s="426"/>
      <c r="H844" s="427"/>
      <c r="I844" s="426"/>
      <c r="J844" s="427"/>
      <c r="K844" s="426"/>
      <c r="L844" s="427"/>
      <c r="M844" s="425"/>
      <c r="N844" s="1" t="s">
        <v>650</v>
      </c>
    </row>
    <row r="845" spans="1:51" ht="30" customHeight="1" x14ac:dyDescent="0.3">
      <c r="A845" s="8" t="s">
        <v>2010</v>
      </c>
      <c r="B845" s="8" t="s">
        <v>2033</v>
      </c>
      <c r="C845" s="8" t="s">
        <v>69</v>
      </c>
      <c r="D845" s="9">
        <v>1.1000000000000001</v>
      </c>
      <c r="E845" s="12">
        <f>단가대비표!O83</f>
        <v>9198</v>
      </c>
      <c r="F845" s="13">
        <f>TRUNC(E845*D845,1)</f>
        <v>10117.799999999999</v>
      </c>
      <c r="G845" s="12">
        <f>단가대비표!P83</f>
        <v>0</v>
      </c>
      <c r="H845" s="13">
        <f>TRUNC(G845*D845,1)</f>
        <v>0</v>
      </c>
      <c r="I845" s="12">
        <f>단가대비표!V83</f>
        <v>0</v>
      </c>
      <c r="J845" s="13">
        <f>TRUNC(I845*D845,1)</f>
        <v>0</v>
      </c>
      <c r="K845" s="12">
        <f t="shared" ref="K845:L847" si="149">TRUNC(E845+G845+I845,1)</f>
        <v>9198</v>
      </c>
      <c r="L845" s="13">
        <f t="shared" si="149"/>
        <v>10117.799999999999</v>
      </c>
      <c r="M845" s="8" t="s">
        <v>52</v>
      </c>
      <c r="N845" s="2" t="s">
        <v>650</v>
      </c>
      <c r="O845" s="2" t="s">
        <v>2034</v>
      </c>
      <c r="P845" s="2" t="s">
        <v>61</v>
      </c>
      <c r="Q845" s="2" t="s">
        <v>61</v>
      </c>
      <c r="R845" s="2" t="s">
        <v>60</v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2" t="s">
        <v>52</v>
      </c>
      <c r="AW845" s="2" t="s">
        <v>2035</v>
      </c>
      <c r="AX845" s="2" t="s">
        <v>52</v>
      </c>
      <c r="AY845" s="2" t="s">
        <v>52</v>
      </c>
    </row>
    <row r="846" spans="1:51" ht="30" customHeight="1" x14ac:dyDescent="0.3">
      <c r="A846" s="8" t="s">
        <v>2023</v>
      </c>
      <c r="B846" s="8" t="s">
        <v>2024</v>
      </c>
      <c r="C846" s="8" t="s">
        <v>993</v>
      </c>
      <c r="D846" s="9">
        <v>0.3</v>
      </c>
      <c r="E846" s="12">
        <f>단가대비표!O195</f>
        <v>2070</v>
      </c>
      <c r="F846" s="13">
        <f>TRUNC(E846*D846,1)</f>
        <v>621</v>
      </c>
      <c r="G846" s="12">
        <f>단가대비표!P195</f>
        <v>0</v>
      </c>
      <c r="H846" s="13">
        <f>TRUNC(G846*D846,1)</f>
        <v>0</v>
      </c>
      <c r="I846" s="12">
        <f>단가대비표!V195</f>
        <v>0</v>
      </c>
      <c r="J846" s="13">
        <f>TRUNC(I846*D846,1)</f>
        <v>0</v>
      </c>
      <c r="K846" s="12">
        <f t="shared" si="149"/>
        <v>2070</v>
      </c>
      <c r="L846" s="13">
        <f t="shared" si="149"/>
        <v>621</v>
      </c>
      <c r="M846" s="8" t="s">
        <v>52</v>
      </c>
      <c r="N846" s="2" t="s">
        <v>650</v>
      </c>
      <c r="O846" s="2" t="s">
        <v>2025</v>
      </c>
      <c r="P846" s="2" t="s">
        <v>61</v>
      </c>
      <c r="Q846" s="2" t="s">
        <v>61</v>
      </c>
      <c r="R846" s="2" t="s">
        <v>60</v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2" t="s">
        <v>52</v>
      </c>
      <c r="AW846" s="2" t="s">
        <v>2036</v>
      </c>
      <c r="AX846" s="2" t="s">
        <v>52</v>
      </c>
      <c r="AY846" s="2" t="s">
        <v>52</v>
      </c>
    </row>
    <row r="847" spans="1:51" ht="30" customHeight="1" x14ac:dyDescent="0.3">
      <c r="A847" s="8" t="s">
        <v>2027</v>
      </c>
      <c r="B847" s="8" t="s">
        <v>2028</v>
      </c>
      <c r="C847" s="8" t="s">
        <v>69</v>
      </c>
      <c r="D847" s="9">
        <v>1</v>
      </c>
      <c r="E847" s="12">
        <f>일위대가목록!E227</f>
        <v>0</v>
      </c>
      <c r="F847" s="13">
        <f>TRUNC(E847*D847,1)</f>
        <v>0</v>
      </c>
      <c r="G847" s="12">
        <f>일위대가목록!F227</f>
        <v>13172</v>
      </c>
      <c r="H847" s="13">
        <f>TRUNC(G847*D847,1)</f>
        <v>13172</v>
      </c>
      <c r="I847" s="12">
        <f>일위대가목록!G227</f>
        <v>0</v>
      </c>
      <c r="J847" s="13">
        <f>TRUNC(I847*D847,1)</f>
        <v>0</v>
      </c>
      <c r="K847" s="12">
        <f t="shared" si="149"/>
        <v>13172</v>
      </c>
      <c r="L847" s="13">
        <f t="shared" si="149"/>
        <v>13172</v>
      </c>
      <c r="M847" s="8" t="s">
        <v>52</v>
      </c>
      <c r="N847" s="2" t="s">
        <v>650</v>
      </c>
      <c r="O847" s="2" t="s">
        <v>2029</v>
      </c>
      <c r="P847" s="2" t="s">
        <v>60</v>
      </c>
      <c r="Q847" s="2" t="s">
        <v>61</v>
      </c>
      <c r="R847" s="2" t="s">
        <v>61</v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2" t="s">
        <v>52</v>
      </c>
      <c r="AW847" s="2" t="s">
        <v>2037</v>
      </c>
      <c r="AX847" s="2" t="s">
        <v>52</v>
      </c>
      <c r="AY847" s="2" t="s">
        <v>52</v>
      </c>
    </row>
    <row r="848" spans="1:51" ht="30" customHeight="1" x14ac:dyDescent="0.3">
      <c r="A848" s="8" t="s">
        <v>739</v>
      </c>
      <c r="B848" s="8" t="s">
        <v>52</v>
      </c>
      <c r="C848" s="8" t="s">
        <v>52</v>
      </c>
      <c r="D848" s="9"/>
      <c r="E848" s="12"/>
      <c r="F848" s="13">
        <f>TRUNC(SUMIF(N845:N847, N844, F845:F847),0)</f>
        <v>10738</v>
      </c>
      <c r="G848" s="12"/>
      <c r="H848" s="13">
        <f>TRUNC(SUMIF(N845:N847, N844, H845:H847),0)</f>
        <v>13172</v>
      </c>
      <c r="I848" s="12"/>
      <c r="J848" s="13">
        <f>TRUNC(SUMIF(N845:N847, N844, J845:J847),0)</f>
        <v>0</v>
      </c>
      <c r="K848" s="12"/>
      <c r="L848" s="13">
        <f>F848+H848+J848</f>
        <v>23910</v>
      </c>
      <c r="M848" s="8" t="s">
        <v>52</v>
      </c>
      <c r="N848" s="2" t="s">
        <v>79</v>
      </c>
      <c r="O848" s="2" t="s">
        <v>79</v>
      </c>
      <c r="P848" s="2" t="s">
        <v>52</v>
      </c>
      <c r="Q848" s="2" t="s">
        <v>52</v>
      </c>
      <c r="R848" s="2" t="s">
        <v>52</v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2" t="s">
        <v>52</v>
      </c>
      <c r="AW848" s="2" t="s">
        <v>52</v>
      </c>
      <c r="AX848" s="2" t="s">
        <v>52</v>
      </c>
      <c r="AY848" s="2" t="s">
        <v>52</v>
      </c>
    </row>
    <row r="849" spans="1:51" ht="30" customHeight="1" x14ac:dyDescent="0.3">
      <c r="A849" s="9"/>
      <c r="B849" s="9"/>
      <c r="C849" s="9"/>
      <c r="D849" s="9"/>
      <c r="E849" s="12"/>
      <c r="F849" s="13"/>
      <c r="G849" s="12"/>
      <c r="H849" s="13"/>
      <c r="I849" s="12"/>
      <c r="J849" s="13"/>
      <c r="K849" s="12"/>
      <c r="L849" s="13"/>
      <c r="M849" s="9"/>
    </row>
    <row r="850" spans="1:51" ht="30" customHeight="1" x14ac:dyDescent="0.3">
      <c r="A850" s="425" t="s">
        <v>2038</v>
      </c>
      <c r="B850" s="425"/>
      <c r="C850" s="425"/>
      <c r="D850" s="425"/>
      <c r="E850" s="426"/>
      <c r="F850" s="427"/>
      <c r="G850" s="426"/>
      <c r="H850" s="427"/>
      <c r="I850" s="426"/>
      <c r="J850" s="427"/>
      <c r="K850" s="426"/>
      <c r="L850" s="427"/>
      <c r="M850" s="425"/>
      <c r="N850" s="1" t="s">
        <v>712</v>
      </c>
    </row>
    <row r="851" spans="1:51" ht="30" customHeight="1" x14ac:dyDescent="0.3">
      <c r="A851" s="8" t="s">
        <v>654</v>
      </c>
      <c r="B851" s="8" t="s">
        <v>655</v>
      </c>
      <c r="C851" s="8" t="s">
        <v>993</v>
      </c>
      <c r="D851" s="9">
        <v>346</v>
      </c>
      <c r="E851" s="12">
        <f>단가대비표!O65</f>
        <v>92.04</v>
      </c>
      <c r="F851" s="13">
        <f>TRUNC(E851*D851,1)</f>
        <v>31845.8</v>
      </c>
      <c r="G851" s="12">
        <f>단가대비표!P65</f>
        <v>0</v>
      </c>
      <c r="H851" s="13">
        <f>TRUNC(G851*D851,1)</f>
        <v>0</v>
      </c>
      <c r="I851" s="12">
        <f>단가대비표!V65</f>
        <v>0</v>
      </c>
      <c r="J851" s="13">
        <f>TRUNC(I851*D851,1)</f>
        <v>0</v>
      </c>
      <c r="K851" s="12">
        <f t="shared" ref="K851:L855" si="150">TRUNC(E851+G851+I851,1)</f>
        <v>92</v>
      </c>
      <c r="L851" s="13">
        <f t="shared" si="150"/>
        <v>31845.8</v>
      </c>
      <c r="M851" s="8" t="s">
        <v>692</v>
      </c>
      <c r="N851" s="2" t="s">
        <v>52</v>
      </c>
      <c r="O851" s="2" t="s">
        <v>2041</v>
      </c>
      <c r="P851" s="2" t="s">
        <v>61</v>
      </c>
      <c r="Q851" s="2" t="s">
        <v>61</v>
      </c>
      <c r="R851" s="2" t="s">
        <v>60</v>
      </c>
      <c r="S851" s="3"/>
      <c r="T851" s="3"/>
      <c r="U851" s="3"/>
      <c r="V851" s="3">
        <v>1</v>
      </c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2" t="s">
        <v>52</v>
      </c>
      <c r="AW851" s="2" t="s">
        <v>2042</v>
      </c>
      <c r="AX851" s="2" t="s">
        <v>52</v>
      </c>
      <c r="AY851" s="2" t="s">
        <v>695</v>
      </c>
    </row>
    <row r="852" spans="1:51" ht="30" customHeight="1" x14ac:dyDescent="0.3">
      <c r="A852" s="8" t="s">
        <v>659</v>
      </c>
      <c r="B852" s="8" t="s">
        <v>660</v>
      </c>
      <c r="C852" s="8" t="s">
        <v>133</v>
      </c>
      <c r="D852" s="9">
        <v>0.51749999999999996</v>
      </c>
      <c r="E852" s="12">
        <f>단가대비표!O13</f>
        <v>32000</v>
      </c>
      <c r="F852" s="13">
        <f>TRUNC(E852*D852,1)</f>
        <v>16560</v>
      </c>
      <c r="G852" s="12">
        <f>단가대비표!P13</f>
        <v>0</v>
      </c>
      <c r="H852" s="13">
        <f>TRUNC(G852*D852,1)</f>
        <v>0</v>
      </c>
      <c r="I852" s="12">
        <f>단가대비표!V13</f>
        <v>0</v>
      </c>
      <c r="J852" s="13">
        <f>TRUNC(I852*D852,1)</f>
        <v>0</v>
      </c>
      <c r="K852" s="12">
        <f t="shared" si="150"/>
        <v>32000</v>
      </c>
      <c r="L852" s="13">
        <f t="shared" si="150"/>
        <v>16560</v>
      </c>
      <c r="M852" s="8" t="s">
        <v>692</v>
      </c>
      <c r="N852" s="2" t="s">
        <v>52</v>
      </c>
      <c r="O852" s="2" t="s">
        <v>661</v>
      </c>
      <c r="P852" s="2" t="s">
        <v>61</v>
      </c>
      <c r="Q852" s="2" t="s">
        <v>61</v>
      </c>
      <c r="R852" s="2" t="s">
        <v>60</v>
      </c>
      <c r="S852" s="3"/>
      <c r="T852" s="3"/>
      <c r="U852" s="3"/>
      <c r="V852" s="3">
        <v>1</v>
      </c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2" t="s">
        <v>52</v>
      </c>
      <c r="AW852" s="2" t="s">
        <v>2043</v>
      </c>
      <c r="AX852" s="2" t="s">
        <v>52</v>
      </c>
      <c r="AY852" s="2" t="s">
        <v>695</v>
      </c>
    </row>
    <row r="853" spans="1:51" ht="30" customHeight="1" x14ac:dyDescent="0.3">
      <c r="A853" s="8" t="s">
        <v>2044</v>
      </c>
      <c r="B853" s="8" t="s">
        <v>2045</v>
      </c>
      <c r="C853" s="8" t="s">
        <v>133</v>
      </c>
      <c r="D853" s="9">
        <v>0.59470000000000001</v>
      </c>
      <c r="E853" s="12">
        <f>단가대비표!O11</f>
        <v>28000</v>
      </c>
      <c r="F853" s="13">
        <f>TRUNC(E853*D853,1)</f>
        <v>16651.599999999999</v>
      </c>
      <c r="G853" s="12">
        <f>단가대비표!P11</f>
        <v>0</v>
      </c>
      <c r="H853" s="13">
        <f>TRUNC(G853*D853,1)</f>
        <v>0</v>
      </c>
      <c r="I853" s="12">
        <f>단가대비표!V11</f>
        <v>0</v>
      </c>
      <c r="J853" s="13">
        <f>TRUNC(I853*D853,1)</f>
        <v>0</v>
      </c>
      <c r="K853" s="12">
        <f t="shared" si="150"/>
        <v>28000</v>
      </c>
      <c r="L853" s="13">
        <f t="shared" si="150"/>
        <v>16651.599999999999</v>
      </c>
      <c r="M853" s="8" t="s">
        <v>692</v>
      </c>
      <c r="N853" s="2" t="s">
        <v>52</v>
      </c>
      <c r="O853" s="2" t="s">
        <v>2046</v>
      </c>
      <c r="P853" s="2" t="s">
        <v>61</v>
      </c>
      <c r="Q853" s="2" t="s">
        <v>61</v>
      </c>
      <c r="R853" s="2" t="s">
        <v>60</v>
      </c>
      <c r="S853" s="3"/>
      <c r="T853" s="3"/>
      <c r="U853" s="3"/>
      <c r="V853" s="3">
        <v>1</v>
      </c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2" t="s">
        <v>52</v>
      </c>
      <c r="AW853" s="2" t="s">
        <v>2047</v>
      </c>
      <c r="AX853" s="2" t="s">
        <v>52</v>
      </c>
      <c r="AY853" s="2" t="s">
        <v>695</v>
      </c>
    </row>
    <row r="854" spans="1:51" ht="30" customHeight="1" x14ac:dyDescent="0.3">
      <c r="A854" s="8" t="s">
        <v>2048</v>
      </c>
      <c r="B854" s="8" t="s">
        <v>2049</v>
      </c>
      <c r="C854" s="8" t="s">
        <v>133</v>
      </c>
      <c r="D854" s="9">
        <v>1</v>
      </c>
      <c r="E854" s="12">
        <f>일위대가목록!E128</f>
        <v>0</v>
      </c>
      <c r="F854" s="13">
        <f>TRUNC(E854*D854,1)</f>
        <v>0</v>
      </c>
      <c r="G854" s="12">
        <f>일위대가목록!F128</f>
        <v>461476</v>
      </c>
      <c r="H854" s="13">
        <f>TRUNC(G854*D854,1)</f>
        <v>461476</v>
      </c>
      <c r="I854" s="12">
        <f>일위대가목록!G128</f>
        <v>0</v>
      </c>
      <c r="J854" s="13">
        <f>TRUNC(I854*D854,1)</f>
        <v>0</v>
      </c>
      <c r="K854" s="12">
        <f t="shared" si="150"/>
        <v>461476</v>
      </c>
      <c r="L854" s="13">
        <f t="shared" si="150"/>
        <v>461476</v>
      </c>
      <c r="M854" s="8" t="s">
        <v>692</v>
      </c>
      <c r="N854" s="2" t="s">
        <v>52</v>
      </c>
      <c r="O854" s="2" t="s">
        <v>2050</v>
      </c>
      <c r="P854" s="2" t="s">
        <v>60</v>
      </c>
      <c r="Q854" s="2" t="s">
        <v>61</v>
      </c>
      <c r="R854" s="2" t="s">
        <v>61</v>
      </c>
      <c r="S854" s="3"/>
      <c r="T854" s="3"/>
      <c r="U854" s="3"/>
      <c r="V854" s="3">
        <v>1</v>
      </c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2" t="s">
        <v>52</v>
      </c>
      <c r="AW854" s="2" t="s">
        <v>2051</v>
      </c>
      <c r="AX854" s="2" t="s">
        <v>52</v>
      </c>
      <c r="AY854" s="2" t="s">
        <v>695</v>
      </c>
    </row>
    <row r="855" spans="1:51" ht="30" customHeight="1" x14ac:dyDescent="0.3">
      <c r="A855" s="8" t="s">
        <v>736</v>
      </c>
      <c r="B855" s="8" t="s">
        <v>737</v>
      </c>
      <c r="C855" s="8" t="s">
        <v>724</v>
      </c>
      <c r="D855" s="9">
        <v>1</v>
      </c>
      <c r="E855" s="12">
        <v>0</v>
      </c>
      <c r="F855" s="13">
        <f>TRUNC(E855*D855,1)</f>
        <v>0</v>
      </c>
      <c r="G855" s="12">
        <v>0</v>
      </c>
      <c r="H855" s="13">
        <f>TRUNC(G855*D855,1)</f>
        <v>0</v>
      </c>
      <c r="I855" s="12">
        <f>TRUNC(SUMIF(V851:V855, RIGHTB(O855, 1), L851:L855)*U855, 2)</f>
        <v>526533.4</v>
      </c>
      <c r="J855" s="13">
        <f>TRUNC(I855*D855,1)</f>
        <v>526533.4</v>
      </c>
      <c r="K855" s="12">
        <f t="shared" si="150"/>
        <v>526533.4</v>
      </c>
      <c r="L855" s="13">
        <f t="shared" si="150"/>
        <v>526533.4</v>
      </c>
      <c r="M855" s="8" t="s">
        <v>52</v>
      </c>
      <c r="N855" s="2" t="s">
        <v>712</v>
      </c>
      <c r="O855" s="2" t="s">
        <v>725</v>
      </c>
      <c r="P855" s="2" t="s">
        <v>61</v>
      </c>
      <c r="Q855" s="2" t="s">
        <v>61</v>
      </c>
      <c r="R855" s="2" t="s">
        <v>61</v>
      </c>
      <c r="S855" s="3">
        <v>3</v>
      </c>
      <c r="T855" s="3">
        <v>2</v>
      </c>
      <c r="U855" s="3">
        <v>1</v>
      </c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2" t="s">
        <v>52</v>
      </c>
      <c r="AW855" s="2" t="s">
        <v>2052</v>
      </c>
      <c r="AX855" s="2" t="s">
        <v>52</v>
      </c>
      <c r="AY855" s="2" t="s">
        <v>52</v>
      </c>
    </row>
    <row r="856" spans="1:51" ht="30" customHeight="1" x14ac:dyDescent="0.3">
      <c r="A856" s="8" t="s">
        <v>739</v>
      </c>
      <c r="B856" s="8" t="s">
        <v>52</v>
      </c>
      <c r="C856" s="8" t="s">
        <v>52</v>
      </c>
      <c r="D856" s="9"/>
      <c r="E856" s="12"/>
      <c r="F856" s="13">
        <f>TRUNC(SUMIF(N851:N855, N850, F851:F855),0)</f>
        <v>0</v>
      </c>
      <c r="G856" s="12"/>
      <c r="H856" s="13">
        <f>TRUNC(SUMIF(N851:N855, N850, H851:H855),0)</f>
        <v>0</v>
      </c>
      <c r="I856" s="12"/>
      <c r="J856" s="13">
        <f>TRUNC(SUMIF(N851:N855, N850, J851:J855),0)</f>
        <v>526533</v>
      </c>
      <c r="K856" s="12"/>
      <c r="L856" s="13">
        <f>F856+H856+J856</f>
        <v>526533</v>
      </c>
      <c r="M856" s="8" t="s">
        <v>52</v>
      </c>
      <c r="N856" s="2" t="s">
        <v>79</v>
      </c>
      <c r="O856" s="2" t="s">
        <v>79</v>
      </c>
      <c r="P856" s="2" t="s">
        <v>52</v>
      </c>
      <c r="Q856" s="2" t="s">
        <v>52</v>
      </c>
      <c r="R856" s="2" t="s">
        <v>52</v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2" t="s">
        <v>52</v>
      </c>
      <c r="AW856" s="2" t="s">
        <v>52</v>
      </c>
      <c r="AX856" s="2" t="s">
        <v>52</v>
      </c>
      <c r="AY856" s="2" t="s">
        <v>52</v>
      </c>
    </row>
    <row r="857" spans="1:51" ht="30" customHeight="1" x14ac:dyDescent="0.3">
      <c r="A857" s="9"/>
      <c r="B857" s="9"/>
      <c r="C857" s="9"/>
      <c r="D857" s="9"/>
      <c r="E857" s="12"/>
      <c r="F857" s="13"/>
      <c r="G857" s="12"/>
      <c r="H857" s="13"/>
      <c r="I857" s="12"/>
      <c r="J857" s="13"/>
      <c r="K857" s="12"/>
      <c r="L857" s="13"/>
      <c r="M857" s="9"/>
    </row>
    <row r="858" spans="1:51" ht="30" customHeight="1" x14ac:dyDescent="0.3">
      <c r="A858" s="425" t="s">
        <v>2053</v>
      </c>
      <c r="B858" s="425"/>
      <c r="C858" s="425"/>
      <c r="D858" s="425"/>
      <c r="E858" s="426"/>
      <c r="F858" s="427"/>
      <c r="G858" s="426"/>
      <c r="H858" s="427"/>
      <c r="I858" s="426"/>
      <c r="J858" s="427"/>
      <c r="K858" s="426"/>
      <c r="L858" s="427"/>
      <c r="M858" s="425"/>
      <c r="N858" s="1" t="s">
        <v>730</v>
      </c>
    </row>
    <row r="859" spans="1:51" ht="30" customHeight="1" x14ac:dyDescent="0.3">
      <c r="A859" s="8" t="s">
        <v>727</v>
      </c>
      <c r="B859" s="8" t="s">
        <v>728</v>
      </c>
      <c r="C859" s="8" t="s">
        <v>101</v>
      </c>
      <c r="D859" s="9">
        <v>0.20849999999999999</v>
      </c>
      <c r="E859" s="12">
        <f>단가대비표!O5</f>
        <v>0</v>
      </c>
      <c r="F859" s="13">
        <f>TRUNC(E859*D859,1)</f>
        <v>0</v>
      </c>
      <c r="G859" s="12">
        <f>단가대비표!P5</f>
        <v>0</v>
      </c>
      <c r="H859" s="13">
        <f>TRUNC(G859*D859,1)</f>
        <v>0</v>
      </c>
      <c r="I859" s="12">
        <f>단가대비표!V5</f>
        <v>59000</v>
      </c>
      <c r="J859" s="13">
        <f>TRUNC(I859*D859,1)</f>
        <v>12301.5</v>
      </c>
      <c r="K859" s="12">
        <f t="shared" ref="K859:L862" si="151">TRUNC(E859+G859+I859,1)</f>
        <v>59000</v>
      </c>
      <c r="L859" s="13">
        <f t="shared" si="151"/>
        <v>12301.5</v>
      </c>
      <c r="M859" s="8" t="s">
        <v>2057</v>
      </c>
      <c r="N859" s="2" t="s">
        <v>730</v>
      </c>
      <c r="O859" s="2" t="s">
        <v>2058</v>
      </c>
      <c r="P859" s="2" t="s">
        <v>61</v>
      </c>
      <c r="Q859" s="2" t="s">
        <v>61</v>
      </c>
      <c r="R859" s="2" t="s">
        <v>60</v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2" t="s">
        <v>52</v>
      </c>
      <c r="AW859" s="2" t="s">
        <v>2059</v>
      </c>
      <c r="AX859" s="2" t="s">
        <v>52</v>
      </c>
      <c r="AY859" s="2" t="s">
        <v>52</v>
      </c>
    </row>
    <row r="860" spans="1:51" ht="30" customHeight="1" x14ac:dyDescent="0.3">
      <c r="A860" s="8" t="s">
        <v>2060</v>
      </c>
      <c r="B860" s="8" t="s">
        <v>2061</v>
      </c>
      <c r="C860" s="8" t="s">
        <v>1000</v>
      </c>
      <c r="D860" s="9">
        <v>5</v>
      </c>
      <c r="E860" s="12">
        <f>단가대비표!O31</f>
        <v>1034</v>
      </c>
      <c r="F860" s="13">
        <f>TRUNC(E860*D860,1)</f>
        <v>5170</v>
      </c>
      <c r="G860" s="12">
        <f>단가대비표!P31</f>
        <v>0</v>
      </c>
      <c r="H860" s="13">
        <f>TRUNC(G860*D860,1)</f>
        <v>0</v>
      </c>
      <c r="I860" s="12">
        <f>단가대비표!V31</f>
        <v>0</v>
      </c>
      <c r="J860" s="13">
        <f>TRUNC(I860*D860,1)</f>
        <v>0</v>
      </c>
      <c r="K860" s="12">
        <f t="shared" si="151"/>
        <v>1034</v>
      </c>
      <c r="L860" s="13">
        <f t="shared" si="151"/>
        <v>5170</v>
      </c>
      <c r="M860" s="8" t="s">
        <v>52</v>
      </c>
      <c r="N860" s="2" t="s">
        <v>730</v>
      </c>
      <c r="O860" s="2" t="s">
        <v>2062</v>
      </c>
      <c r="P860" s="2" t="s">
        <v>61</v>
      </c>
      <c r="Q860" s="2" t="s">
        <v>61</v>
      </c>
      <c r="R860" s="2" t="s">
        <v>60</v>
      </c>
      <c r="S860" s="3"/>
      <c r="T860" s="3"/>
      <c r="U860" s="3"/>
      <c r="V860" s="3">
        <v>1</v>
      </c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2" t="s">
        <v>52</v>
      </c>
      <c r="AW860" s="2" t="s">
        <v>2063</v>
      </c>
      <c r="AX860" s="2" t="s">
        <v>52</v>
      </c>
      <c r="AY860" s="2" t="s">
        <v>52</v>
      </c>
    </row>
    <row r="861" spans="1:51" ht="30" customHeight="1" x14ac:dyDescent="0.3">
      <c r="A861" s="8" t="s">
        <v>1498</v>
      </c>
      <c r="B861" s="8" t="s">
        <v>2064</v>
      </c>
      <c r="C861" s="8" t="s">
        <v>724</v>
      </c>
      <c r="D861" s="9">
        <v>1</v>
      </c>
      <c r="E861" s="12">
        <f>TRUNC(SUMIF(V859:V862, RIGHTB(O861, 1), F859:F862)*U861, 2)</f>
        <v>1085.7</v>
      </c>
      <c r="F861" s="13">
        <f>TRUNC(E861*D861,1)</f>
        <v>1085.7</v>
      </c>
      <c r="G861" s="12">
        <v>0</v>
      </c>
      <c r="H861" s="13">
        <f>TRUNC(G861*D861,1)</f>
        <v>0</v>
      </c>
      <c r="I861" s="12">
        <v>0</v>
      </c>
      <c r="J861" s="13">
        <f>TRUNC(I861*D861,1)</f>
        <v>0</v>
      </c>
      <c r="K861" s="12">
        <f t="shared" si="151"/>
        <v>1085.7</v>
      </c>
      <c r="L861" s="13">
        <f t="shared" si="151"/>
        <v>1085.7</v>
      </c>
      <c r="M861" s="8" t="s">
        <v>52</v>
      </c>
      <c r="N861" s="2" t="s">
        <v>730</v>
      </c>
      <c r="O861" s="2" t="s">
        <v>725</v>
      </c>
      <c r="P861" s="2" t="s">
        <v>61</v>
      </c>
      <c r="Q861" s="2" t="s">
        <v>61</v>
      </c>
      <c r="R861" s="2" t="s">
        <v>61</v>
      </c>
      <c r="S861" s="3">
        <v>0</v>
      </c>
      <c r="T861" s="3">
        <v>0</v>
      </c>
      <c r="U861" s="3">
        <v>0.21</v>
      </c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2" t="s">
        <v>52</v>
      </c>
      <c r="AW861" s="2" t="s">
        <v>2065</v>
      </c>
      <c r="AX861" s="2" t="s">
        <v>52</v>
      </c>
      <c r="AY861" s="2" t="s">
        <v>52</v>
      </c>
    </row>
    <row r="862" spans="1:51" ht="30" customHeight="1" x14ac:dyDescent="0.3">
      <c r="A862" s="8" t="s">
        <v>2066</v>
      </c>
      <c r="B862" s="8" t="s">
        <v>715</v>
      </c>
      <c r="C862" s="8" t="s">
        <v>716</v>
      </c>
      <c r="D862" s="9">
        <v>1</v>
      </c>
      <c r="E862" s="12">
        <f>TRUNC(단가대비표!O255*1/8*16/12*25/20, 1)</f>
        <v>0</v>
      </c>
      <c r="F862" s="13">
        <f>TRUNC(E862*D862,1)</f>
        <v>0</v>
      </c>
      <c r="G862" s="12">
        <f>TRUNC(단가대비표!P255*1/8*16/12*25/20, 1)</f>
        <v>42474.5</v>
      </c>
      <c r="H862" s="13">
        <f>TRUNC(G862*D862,1)</f>
        <v>42474.5</v>
      </c>
      <c r="I862" s="12">
        <f>TRUNC(단가대비표!V255*1/8*16/12*25/20, 1)</f>
        <v>0</v>
      </c>
      <c r="J862" s="13">
        <f>TRUNC(I862*D862,1)</f>
        <v>0</v>
      </c>
      <c r="K862" s="12">
        <f t="shared" si="151"/>
        <v>42474.5</v>
      </c>
      <c r="L862" s="13">
        <f t="shared" si="151"/>
        <v>42474.5</v>
      </c>
      <c r="M862" s="8" t="s">
        <v>52</v>
      </c>
      <c r="N862" s="2" t="s">
        <v>730</v>
      </c>
      <c r="O862" s="2" t="s">
        <v>2067</v>
      </c>
      <c r="P862" s="2" t="s">
        <v>61</v>
      </c>
      <c r="Q862" s="2" t="s">
        <v>61</v>
      </c>
      <c r="R862" s="2" t="s">
        <v>60</v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2" t="s">
        <v>52</v>
      </c>
      <c r="AW862" s="2" t="s">
        <v>2068</v>
      </c>
      <c r="AX862" s="2" t="s">
        <v>60</v>
      </c>
      <c r="AY862" s="2" t="s">
        <v>52</v>
      </c>
    </row>
    <row r="863" spans="1:51" ht="30" customHeight="1" x14ac:dyDescent="0.3">
      <c r="A863" s="8" t="s">
        <v>739</v>
      </c>
      <c r="B863" s="8" t="s">
        <v>52</v>
      </c>
      <c r="C863" s="8" t="s">
        <v>52</v>
      </c>
      <c r="D863" s="9"/>
      <c r="E863" s="12"/>
      <c r="F863" s="13">
        <f>TRUNC(SUMIF(N859:N862, N858, F859:F862),0)</f>
        <v>6255</v>
      </c>
      <c r="G863" s="12"/>
      <c r="H863" s="13">
        <f>TRUNC(SUMIF(N859:N862, N858, H859:H862),0)</f>
        <v>42474</v>
      </c>
      <c r="I863" s="12"/>
      <c r="J863" s="13">
        <f>TRUNC(SUMIF(N859:N862, N858, J859:J862),0)</f>
        <v>12301</v>
      </c>
      <c r="K863" s="12"/>
      <c r="L863" s="13">
        <f>F863+H863+J863</f>
        <v>61030</v>
      </c>
      <c r="M863" s="8" t="s">
        <v>52</v>
      </c>
      <c r="N863" s="2" t="s">
        <v>79</v>
      </c>
      <c r="O863" s="2" t="s">
        <v>79</v>
      </c>
      <c r="P863" s="2" t="s">
        <v>52</v>
      </c>
      <c r="Q863" s="2" t="s">
        <v>52</v>
      </c>
      <c r="R863" s="2" t="s">
        <v>52</v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2" t="s">
        <v>52</v>
      </c>
      <c r="AW863" s="2" t="s">
        <v>52</v>
      </c>
      <c r="AX863" s="2" t="s">
        <v>52</v>
      </c>
      <c r="AY863" s="2" t="s">
        <v>52</v>
      </c>
    </row>
    <row r="864" spans="1:51" ht="30" customHeight="1" x14ac:dyDescent="0.3">
      <c r="A864" s="9"/>
      <c r="B864" s="9"/>
      <c r="C864" s="9"/>
      <c r="D864" s="9"/>
      <c r="E864" s="12"/>
      <c r="F864" s="13"/>
      <c r="G864" s="12"/>
      <c r="H864" s="13"/>
      <c r="I864" s="12"/>
      <c r="J864" s="13"/>
      <c r="K864" s="12"/>
      <c r="L864" s="13"/>
      <c r="M864" s="9"/>
    </row>
    <row r="865" spans="1:51" ht="30" customHeight="1" x14ac:dyDescent="0.3">
      <c r="A865" s="425" t="s">
        <v>2069</v>
      </c>
      <c r="B865" s="425"/>
      <c r="C865" s="425"/>
      <c r="D865" s="425"/>
      <c r="E865" s="426"/>
      <c r="F865" s="427"/>
      <c r="G865" s="426"/>
      <c r="H865" s="427"/>
      <c r="I865" s="426"/>
      <c r="J865" s="427"/>
      <c r="K865" s="426"/>
      <c r="L865" s="427"/>
      <c r="M865" s="425"/>
      <c r="N865" s="1" t="s">
        <v>2050</v>
      </c>
    </row>
    <row r="866" spans="1:51" ht="30" customHeight="1" x14ac:dyDescent="0.3">
      <c r="A866" s="8" t="s">
        <v>2072</v>
      </c>
      <c r="B866" s="8" t="s">
        <v>715</v>
      </c>
      <c r="C866" s="8" t="s">
        <v>716</v>
      </c>
      <c r="D866" s="9">
        <v>1.29</v>
      </c>
      <c r="E866" s="12">
        <f>단가대비표!O241</f>
        <v>0</v>
      </c>
      <c r="F866" s="13">
        <f>TRUNC(E866*D866,1)</f>
        <v>0</v>
      </c>
      <c r="G866" s="12">
        <f>단가대비표!P241</f>
        <v>211203</v>
      </c>
      <c r="H866" s="13">
        <f>TRUNC(G866*D866,1)</f>
        <v>272451.8</v>
      </c>
      <c r="I866" s="12">
        <f>단가대비표!V241</f>
        <v>0</v>
      </c>
      <c r="J866" s="13">
        <f>TRUNC(I866*D866,1)</f>
        <v>0</v>
      </c>
      <c r="K866" s="12">
        <f>TRUNC(E866+G866+I866,1)</f>
        <v>211203</v>
      </c>
      <c r="L866" s="13">
        <f>TRUNC(F866+H866+J866,1)</f>
        <v>272451.8</v>
      </c>
      <c r="M866" s="8" t="s">
        <v>52</v>
      </c>
      <c r="N866" s="2" t="s">
        <v>2050</v>
      </c>
      <c r="O866" s="2" t="s">
        <v>2073</v>
      </c>
      <c r="P866" s="2" t="s">
        <v>61</v>
      </c>
      <c r="Q866" s="2" t="s">
        <v>61</v>
      </c>
      <c r="R866" s="2" t="s">
        <v>60</v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2" t="s">
        <v>52</v>
      </c>
      <c r="AW866" s="2" t="s">
        <v>2074</v>
      </c>
      <c r="AX866" s="2" t="s">
        <v>52</v>
      </c>
      <c r="AY866" s="2" t="s">
        <v>52</v>
      </c>
    </row>
    <row r="867" spans="1:51" ht="30" customHeight="1" x14ac:dyDescent="0.3">
      <c r="A867" s="8" t="s">
        <v>719</v>
      </c>
      <c r="B867" s="8" t="s">
        <v>715</v>
      </c>
      <c r="C867" s="8" t="s">
        <v>716</v>
      </c>
      <c r="D867" s="9">
        <v>1.36</v>
      </c>
      <c r="E867" s="12">
        <f>단가대비표!O233</f>
        <v>0</v>
      </c>
      <c r="F867" s="13">
        <f>TRUNC(E867*D867,1)</f>
        <v>0</v>
      </c>
      <c r="G867" s="12">
        <f>단가대비표!P233</f>
        <v>138989</v>
      </c>
      <c r="H867" s="13">
        <f>TRUNC(G867*D867,1)</f>
        <v>189025</v>
      </c>
      <c r="I867" s="12">
        <f>단가대비표!V233</f>
        <v>0</v>
      </c>
      <c r="J867" s="13">
        <f>TRUNC(I867*D867,1)</f>
        <v>0</v>
      </c>
      <c r="K867" s="12">
        <f>TRUNC(E867+G867+I867,1)</f>
        <v>138989</v>
      </c>
      <c r="L867" s="13">
        <f>TRUNC(F867+H867+J867,1)</f>
        <v>189025</v>
      </c>
      <c r="M867" s="8" t="s">
        <v>52</v>
      </c>
      <c r="N867" s="2" t="s">
        <v>2050</v>
      </c>
      <c r="O867" s="2" t="s">
        <v>720</v>
      </c>
      <c r="P867" s="2" t="s">
        <v>61</v>
      </c>
      <c r="Q867" s="2" t="s">
        <v>61</v>
      </c>
      <c r="R867" s="2" t="s">
        <v>60</v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2" t="s">
        <v>52</v>
      </c>
      <c r="AW867" s="2" t="s">
        <v>2075</v>
      </c>
      <c r="AX867" s="2" t="s">
        <v>52</v>
      </c>
      <c r="AY867" s="2" t="s">
        <v>52</v>
      </c>
    </row>
    <row r="868" spans="1:51" ht="30" customHeight="1" x14ac:dyDescent="0.3">
      <c r="A868" s="8" t="s">
        <v>739</v>
      </c>
      <c r="B868" s="8" t="s">
        <v>52</v>
      </c>
      <c r="C868" s="8" t="s">
        <v>52</v>
      </c>
      <c r="D868" s="9"/>
      <c r="E868" s="12"/>
      <c r="F868" s="13">
        <f>TRUNC(SUMIF(N866:N867, N865, F866:F867),0)</f>
        <v>0</v>
      </c>
      <c r="G868" s="12"/>
      <c r="H868" s="13">
        <f>TRUNC(SUMIF(N866:N867, N865, H866:H867),0)</f>
        <v>461476</v>
      </c>
      <c r="I868" s="12"/>
      <c r="J868" s="13">
        <f>TRUNC(SUMIF(N866:N867, N865, J866:J867),0)</f>
        <v>0</v>
      </c>
      <c r="K868" s="12"/>
      <c r="L868" s="13">
        <f>F868+H868+J868</f>
        <v>461476</v>
      </c>
      <c r="M868" s="8" t="s">
        <v>52</v>
      </c>
      <c r="N868" s="2" t="s">
        <v>79</v>
      </c>
      <c r="O868" s="2" t="s">
        <v>79</v>
      </c>
      <c r="P868" s="2" t="s">
        <v>52</v>
      </c>
      <c r="Q868" s="2" t="s">
        <v>52</v>
      </c>
      <c r="R868" s="2" t="s">
        <v>52</v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2" t="s">
        <v>52</v>
      </c>
      <c r="AW868" s="2" t="s">
        <v>52</v>
      </c>
      <c r="AX868" s="2" t="s">
        <v>52</v>
      </c>
      <c r="AY868" s="2" t="s">
        <v>52</v>
      </c>
    </row>
    <row r="869" spans="1:51" ht="30" customHeight="1" x14ac:dyDescent="0.3">
      <c r="A869" s="9"/>
      <c r="B869" s="9"/>
      <c r="C869" s="9"/>
      <c r="D869" s="9"/>
      <c r="E869" s="12"/>
      <c r="F869" s="13"/>
      <c r="G869" s="12"/>
      <c r="H869" s="13"/>
      <c r="I869" s="12"/>
      <c r="J869" s="13"/>
      <c r="K869" s="12"/>
      <c r="L869" s="13"/>
      <c r="M869" s="9"/>
    </row>
    <row r="870" spans="1:51" ht="30" customHeight="1" x14ac:dyDescent="0.3">
      <c r="A870" s="425" t="s">
        <v>2076</v>
      </c>
      <c r="B870" s="425"/>
      <c r="C870" s="425"/>
      <c r="D870" s="425"/>
      <c r="E870" s="426"/>
      <c r="F870" s="427"/>
      <c r="G870" s="426"/>
      <c r="H870" s="427"/>
      <c r="I870" s="426"/>
      <c r="J870" s="427"/>
      <c r="K870" s="426"/>
      <c r="L870" s="427"/>
      <c r="M870" s="425"/>
      <c r="N870" s="1" t="s">
        <v>1059</v>
      </c>
    </row>
    <row r="871" spans="1:51" ht="30" customHeight="1" x14ac:dyDescent="0.3">
      <c r="A871" s="8" t="s">
        <v>1097</v>
      </c>
      <c r="B871" s="8" t="s">
        <v>1098</v>
      </c>
      <c r="C871" s="8" t="s">
        <v>69</v>
      </c>
      <c r="D871" s="9">
        <v>1.03</v>
      </c>
      <c r="E871" s="12">
        <f>단가대비표!O16</f>
        <v>7577</v>
      </c>
      <c r="F871" s="13">
        <f>TRUNC(E871*D871,1)</f>
        <v>7804.3</v>
      </c>
      <c r="G871" s="12">
        <f>단가대비표!P16</f>
        <v>0</v>
      </c>
      <c r="H871" s="13">
        <f>TRUNC(G871*D871,1)</f>
        <v>0</v>
      </c>
      <c r="I871" s="12">
        <f>단가대비표!V16</f>
        <v>0</v>
      </c>
      <c r="J871" s="13">
        <f>TRUNC(I871*D871,1)</f>
        <v>0</v>
      </c>
      <c r="K871" s="12">
        <f t="shared" ref="K871:L874" si="152">TRUNC(E871+G871+I871,1)</f>
        <v>7577</v>
      </c>
      <c r="L871" s="13">
        <f t="shared" si="152"/>
        <v>7804.3</v>
      </c>
      <c r="M871" s="8" t="s">
        <v>692</v>
      </c>
      <c r="N871" s="2" t="s">
        <v>52</v>
      </c>
      <c r="O871" s="2" t="s">
        <v>1099</v>
      </c>
      <c r="P871" s="2" t="s">
        <v>61</v>
      </c>
      <c r="Q871" s="2" t="s">
        <v>61</v>
      </c>
      <c r="R871" s="2" t="s">
        <v>60</v>
      </c>
      <c r="S871" s="3"/>
      <c r="T871" s="3"/>
      <c r="U871" s="3"/>
      <c r="V871" s="3">
        <v>1</v>
      </c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2" t="s">
        <v>52</v>
      </c>
      <c r="AW871" s="2" t="s">
        <v>2078</v>
      </c>
      <c r="AX871" s="2" t="s">
        <v>52</v>
      </c>
      <c r="AY871" s="2" t="s">
        <v>695</v>
      </c>
    </row>
    <row r="872" spans="1:51" ht="30" customHeight="1" x14ac:dyDescent="0.3">
      <c r="A872" s="8" t="s">
        <v>878</v>
      </c>
      <c r="B872" s="8" t="s">
        <v>879</v>
      </c>
      <c r="C872" s="8" t="s">
        <v>133</v>
      </c>
      <c r="D872" s="9">
        <v>3.7999999999999999E-2</v>
      </c>
      <c r="E872" s="12">
        <f>단가대비표!O59</f>
        <v>365375</v>
      </c>
      <c r="F872" s="13">
        <f>TRUNC(E872*D872,1)</f>
        <v>13884.2</v>
      </c>
      <c r="G872" s="12">
        <f>단가대비표!P59</f>
        <v>0</v>
      </c>
      <c r="H872" s="13">
        <f>TRUNC(G872*D872,1)</f>
        <v>0</v>
      </c>
      <c r="I872" s="12">
        <f>단가대비표!V59</f>
        <v>0</v>
      </c>
      <c r="J872" s="13">
        <f>TRUNC(I872*D872,1)</f>
        <v>0</v>
      </c>
      <c r="K872" s="12">
        <f t="shared" si="152"/>
        <v>365375</v>
      </c>
      <c r="L872" s="13">
        <f t="shared" si="152"/>
        <v>13884.2</v>
      </c>
      <c r="M872" s="8" t="s">
        <v>692</v>
      </c>
      <c r="N872" s="2" t="s">
        <v>52</v>
      </c>
      <c r="O872" s="2" t="s">
        <v>880</v>
      </c>
      <c r="P872" s="2" t="s">
        <v>61</v>
      </c>
      <c r="Q872" s="2" t="s">
        <v>61</v>
      </c>
      <c r="R872" s="2" t="s">
        <v>60</v>
      </c>
      <c r="S872" s="3"/>
      <c r="T872" s="3"/>
      <c r="U872" s="3"/>
      <c r="V872" s="3">
        <v>1</v>
      </c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2" t="s">
        <v>52</v>
      </c>
      <c r="AW872" s="2" t="s">
        <v>2079</v>
      </c>
      <c r="AX872" s="2" t="s">
        <v>52</v>
      </c>
      <c r="AY872" s="2" t="s">
        <v>695</v>
      </c>
    </row>
    <row r="873" spans="1:51" ht="30" customHeight="1" x14ac:dyDescent="0.3">
      <c r="A873" s="8" t="s">
        <v>2080</v>
      </c>
      <c r="B873" s="8" t="s">
        <v>2081</v>
      </c>
      <c r="C873" s="8" t="s">
        <v>724</v>
      </c>
      <c r="D873" s="9">
        <v>1</v>
      </c>
      <c r="E873" s="12">
        <f>TRUNC(SUMIF(V871:V874, RIGHTB(O873, 1), F871:F874)*U873, 2)</f>
        <v>8241.6299999999992</v>
      </c>
      <c r="F873" s="13">
        <f>TRUNC(E873*D873,1)</f>
        <v>8241.6</v>
      </c>
      <c r="G873" s="12">
        <v>0</v>
      </c>
      <c r="H873" s="13">
        <f>TRUNC(G873*D873,1)</f>
        <v>0</v>
      </c>
      <c r="I873" s="12">
        <v>0</v>
      </c>
      <c r="J873" s="13">
        <f>TRUNC(I873*D873,1)</f>
        <v>0</v>
      </c>
      <c r="K873" s="12">
        <f t="shared" si="152"/>
        <v>8241.6</v>
      </c>
      <c r="L873" s="13">
        <f t="shared" si="152"/>
        <v>8241.6</v>
      </c>
      <c r="M873" s="8" t="s">
        <v>52</v>
      </c>
      <c r="N873" s="2" t="s">
        <v>1059</v>
      </c>
      <c r="O873" s="2" t="s">
        <v>725</v>
      </c>
      <c r="P873" s="2" t="s">
        <v>61</v>
      </c>
      <c r="Q873" s="2" t="s">
        <v>61</v>
      </c>
      <c r="R873" s="2" t="s">
        <v>61</v>
      </c>
      <c r="S873" s="3">
        <v>0</v>
      </c>
      <c r="T873" s="3">
        <v>0</v>
      </c>
      <c r="U873" s="3">
        <v>0.38</v>
      </c>
      <c r="V873" s="3"/>
      <c r="W873" s="3">
        <v>2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2" t="s">
        <v>52</v>
      </c>
      <c r="AW873" s="2" t="s">
        <v>2082</v>
      </c>
      <c r="AX873" s="2" t="s">
        <v>52</v>
      </c>
      <c r="AY873" s="2" t="s">
        <v>52</v>
      </c>
    </row>
    <row r="874" spans="1:51" ht="30" customHeight="1" x14ac:dyDescent="0.3">
      <c r="A874" s="8" t="s">
        <v>2083</v>
      </c>
      <c r="B874" s="8" t="s">
        <v>2084</v>
      </c>
      <c r="C874" s="8" t="s">
        <v>724</v>
      </c>
      <c r="D874" s="9">
        <v>1</v>
      </c>
      <c r="E874" s="12">
        <f>TRUNC(SUMIF(W871:W874, RIGHTB(O874, 1), F871:F874)*U874, 2)</f>
        <v>741.74</v>
      </c>
      <c r="F874" s="13">
        <f>TRUNC(E874*D874,1)</f>
        <v>741.7</v>
      </c>
      <c r="G874" s="12">
        <v>0</v>
      </c>
      <c r="H874" s="13">
        <f>TRUNC(G874*D874,1)</f>
        <v>0</v>
      </c>
      <c r="I874" s="12">
        <v>0</v>
      </c>
      <c r="J874" s="13">
        <f>TRUNC(I874*D874,1)</f>
        <v>0</v>
      </c>
      <c r="K874" s="12">
        <f t="shared" si="152"/>
        <v>741.7</v>
      </c>
      <c r="L874" s="13">
        <f t="shared" si="152"/>
        <v>741.7</v>
      </c>
      <c r="M874" s="8" t="s">
        <v>52</v>
      </c>
      <c r="N874" s="2" t="s">
        <v>1059</v>
      </c>
      <c r="O874" s="2" t="s">
        <v>734</v>
      </c>
      <c r="P874" s="2" t="s">
        <v>61</v>
      </c>
      <c r="Q874" s="2" t="s">
        <v>61</v>
      </c>
      <c r="R874" s="2" t="s">
        <v>61</v>
      </c>
      <c r="S874" s="3">
        <v>0</v>
      </c>
      <c r="T874" s="3">
        <v>0</v>
      </c>
      <c r="U874" s="3">
        <v>0.09</v>
      </c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2" t="s">
        <v>52</v>
      </c>
      <c r="AW874" s="2" t="s">
        <v>2085</v>
      </c>
      <c r="AX874" s="2" t="s">
        <v>52</v>
      </c>
      <c r="AY874" s="2" t="s">
        <v>52</v>
      </c>
    </row>
    <row r="875" spans="1:51" ht="30" customHeight="1" x14ac:dyDescent="0.3">
      <c r="A875" s="8" t="s">
        <v>739</v>
      </c>
      <c r="B875" s="8" t="s">
        <v>52</v>
      </c>
      <c r="C875" s="8" t="s">
        <v>52</v>
      </c>
      <c r="D875" s="9"/>
      <c r="E875" s="12"/>
      <c r="F875" s="13">
        <f>TRUNC(SUMIF(N871:N874, N870, F871:F874),0)</f>
        <v>8983</v>
      </c>
      <c r="G875" s="12"/>
      <c r="H875" s="13">
        <f>TRUNC(SUMIF(N871:N874, N870, H871:H874),0)</f>
        <v>0</v>
      </c>
      <c r="I875" s="12"/>
      <c r="J875" s="13">
        <f>TRUNC(SUMIF(N871:N874, N870, J871:J874),0)</f>
        <v>0</v>
      </c>
      <c r="K875" s="12"/>
      <c r="L875" s="13">
        <f>F875+H875+J875</f>
        <v>8983</v>
      </c>
      <c r="M875" s="8" t="s">
        <v>52</v>
      </c>
      <c r="N875" s="2" t="s">
        <v>79</v>
      </c>
      <c r="O875" s="2" t="s">
        <v>79</v>
      </c>
      <c r="P875" s="2" t="s">
        <v>52</v>
      </c>
      <c r="Q875" s="2" t="s">
        <v>52</v>
      </c>
      <c r="R875" s="2" t="s">
        <v>52</v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2" t="s">
        <v>52</v>
      </c>
      <c r="AW875" s="2" t="s">
        <v>52</v>
      </c>
      <c r="AX875" s="2" t="s">
        <v>52</v>
      </c>
      <c r="AY875" s="2" t="s">
        <v>52</v>
      </c>
    </row>
    <row r="876" spans="1:51" ht="30" customHeight="1" x14ac:dyDescent="0.3">
      <c r="A876" s="9"/>
      <c r="B876" s="9"/>
      <c r="C876" s="9"/>
      <c r="D876" s="9"/>
      <c r="E876" s="12"/>
      <c r="F876" s="13"/>
      <c r="G876" s="12"/>
      <c r="H876" s="13"/>
      <c r="I876" s="12"/>
      <c r="J876" s="13"/>
      <c r="K876" s="12"/>
      <c r="L876" s="13"/>
      <c r="M876" s="9"/>
    </row>
    <row r="877" spans="1:51" ht="30" customHeight="1" x14ac:dyDescent="0.3">
      <c r="A877" s="425" t="s">
        <v>2086</v>
      </c>
      <c r="B877" s="425"/>
      <c r="C877" s="425"/>
      <c r="D877" s="425"/>
      <c r="E877" s="426"/>
      <c r="F877" s="427"/>
      <c r="G877" s="426"/>
      <c r="H877" s="427"/>
      <c r="I877" s="426"/>
      <c r="J877" s="427"/>
      <c r="K877" s="426"/>
      <c r="L877" s="427"/>
      <c r="M877" s="425"/>
      <c r="N877" s="1" t="s">
        <v>1062</v>
      </c>
    </row>
    <row r="878" spans="1:51" ht="30" customHeight="1" x14ac:dyDescent="0.3">
      <c r="A878" s="8" t="s">
        <v>898</v>
      </c>
      <c r="B878" s="8" t="s">
        <v>715</v>
      </c>
      <c r="C878" s="8" t="s">
        <v>716</v>
      </c>
      <c r="D878" s="9">
        <v>0.11</v>
      </c>
      <c r="E878" s="12">
        <f>단가대비표!O236</f>
        <v>0</v>
      </c>
      <c r="F878" s="13">
        <f>TRUNC(E878*D878,1)</f>
        <v>0</v>
      </c>
      <c r="G878" s="12">
        <f>단가대비표!P236</f>
        <v>220808</v>
      </c>
      <c r="H878" s="13">
        <f>TRUNC(G878*D878,1)</f>
        <v>24288.799999999999</v>
      </c>
      <c r="I878" s="12">
        <f>단가대비표!V236</f>
        <v>0</v>
      </c>
      <c r="J878" s="13">
        <f>TRUNC(I878*D878,1)</f>
        <v>0</v>
      </c>
      <c r="K878" s="12">
        <f t="shared" ref="K878:L880" si="153">TRUNC(E878+G878+I878,1)</f>
        <v>220808</v>
      </c>
      <c r="L878" s="13">
        <f t="shared" si="153"/>
        <v>24288.799999999999</v>
      </c>
      <c r="M878" s="8" t="s">
        <v>52</v>
      </c>
      <c r="N878" s="2" t="s">
        <v>1062</v>
      </c>
      <c r="O878" s="2" t="s">
        <v>899</v>
      </c>
      <c r="P878" s="2" t="s">
        <v>61</v>
      </c>
      <c r="Q878" s="2" t="s">
        <v>61</v>
      </c>
      <c r="R878" s="2" t="s">
        <v>60</v>
      </c>
      <c r="S878" s="3"/>
      <c r="T878" s="3"/>
      <c r="U878" s="3"/>
      <c r="V878" s="3">
        <v>1</v>
      </c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2" t="s">
        <v>52</v>
      </c>
      <c r="AW878" s="2" t="s">
        <v>2088</v>
      </c>
      <c r="AX878" s="2" t="s">
        <v>52</v>
      </c>
      <c r="AY878" s="2" t="s">
        <v>52</v>
      </c>
    </row>
    <row r="879" spans="1:51" ht="30" customHeight="1" x14ac:dyDescent="0.3">
      <c r="A879" s="8" t="s">
        <v>719</v>
      </c>
      <c r="B879" s="8" t="s">
        <v>715</v>
      </c>
      <c r="C879" s="8" t="s">
        <v>716</v>
      </c>
      <c r="D879" s="9">
        <v>0.03</v>
      </c>
      <c r="E879" s="12">
        <f>단가대비표!O233</f>
        <v>0</v>
      </c>
      <c r="F879" s="13">
        <f>TRUNC(E879*D879,1)</f>
        <v>0</v>
      </c>
      <c r="G879" s="12">
        <f>단가대비표!P233</f>
        <v>138989</v>
      </c>
      <c r="H879" s="13">
        <f>TRUNC(G879*D879,1)</f>
        <v>4169.6000000000004</v>
      </c>
      <c r="I879" s="12">
        <f>단가대비표!V233</f>
        <v>0</v>
      </c>
      <c r="J879" s="13">
        <f>TRUNC(I879*D879,1)</f>
        <v>0</v>
      </c>
      <c r="K879" s="12">
        <f t="shared" si="153"/>
        <v>138989</v>
      </c>
      <c r="L879" s="13">
        <f t="shared" si="153"/>
        <v>4169.6000000000004</v>
      </c>
      <c r="M879" s="8" t="s">
        <v>52</v>
      </c>
      <c r="N879" s="2" t="s">
        <v>1062</v>
      </c>
      <c r="O879" s="2" t="s">
        <v>720</v>
      </c>
      <c r="P879" s="2" t="s">
        <v>61</v>
      </c>
      <c r="Q879" s="2" t="s">
        <v>61</v>
      </c>
      <c r="R879" s="2" t="s">
        <v>60</v>
      </c>
      <c r="S879" s="3"/>
      <c r="T879" s="3"/>
      <c r="U879" s="3"/>
      <c r="V879" s="3">
        <v>1</v>
      </c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2" t="s">
        <v>52</v>
      </c>
      <c r="AW879" s="2" t="s">
        <v>2089</v>
      </c>
      <c r="AX879" s="2" t="s">
        <v>52</v>
      </c>
      <c r="AY879" s="2" t="s">
        <v>52</v>
      </c>
    </row>
    <row r="880" spans="1:51" ht="30" customHeight="1" x14ac:dyDescent="0.3">
      <c r="A880" s="8" t="s">
        <v>722</v>
      </c>
      <c r="B880" s="8" t="s">
        <v>1891</v>
      </c>
      <c r="C880" s="8" t="s">
        <v>724</v>
      </c>
      <c r="D880" s="9">
        <v>1</v>
      </c>
      <c r="E880" s="12">
        <v>0</v>
      </c>
      <c r="F880" s="13">
        <f>TRUNC(E880*D880,1)</f>
        <v>0</v>
      </c>
      <c r="G880" s="12">
        <v>0</v>
      </c>
      <c r="H880" s="13">
        <f>TRUNC(G880*D880,1)</f>
        <v>0</v>
      </c>
      <c r="I880" s="12">
        <f>TRUNC(SUMIF(V878:V880, RIGHTB(O880, 1), H878:H880)*U880, 2)</f>
        <v>284.58</v>
      </c>
      <c r="J880" s="13">
        <f>TRUNC(I880*D880,1)</f>
        <v>284.5</v>
      </c>
      <c r="K880" s="12">
        <f t="shared" si="153"/>
        <v>284.5</v>
      </c>
      <c r="L880" s="13">
        <f t="shared" si="153"/>
        <v>284.5</v>
      </c>
      <c r="M880" s="8" t="s">
        <v>52</v>
      </c>
      <c r="N880" s="2" t="s">
        <v>1062</v>
      </c>
      <c r="O880" s="2" t="s">
        <v>725</v>
      </c>
      <c r="P880" s="2" t="s">
        <v>61</v>
      </c>
      <c r="Q880" s="2" t="s">
        <v>61</v>
      </c>
      <c r="R880" s="2" t="s">
        <v>61</v>
      </c>
      <c r="S880" s="3">
        <v>1</v>
      </c>
      <c r="T880" s="3">
        <v>2</v>
      </c>
      <c r="U880" s="3">
        <v>0.01</v>
      </c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2" t="s">
        <v>52</v>
      </c>
      <c r="AW880" s="2" t="s">
        <v>2090</v>
      </c>
      <c r="AX880" s="2" t="s">
        <v>52</v>
      </c>
      <c r="AY880" s="2" t="s">
        <v>52</v>
      </c>
    </row>
    <row r="881" spans="1:51" ht="30" customHeight="1" x14ac:dyDescent="0.3">
      <c r="A881" s="8" t="s">
        <v>739</v>
      </c>
      <c r="B881" s="8" t="s">
        <v>52</v>
      </c>
      <c r="C881" s="8" t="s">
        <v>52</v>
      </c>
      <c r="D881" s="9"/>
      <c r="E881" s="12"/>
      <c r="F881" s="13">
        <f>TRUNC(SUMIF(N878:N880, N877, F878:F880),0)</f>
        <v>0</v>
      </c>
      <c r="G881" s="12"/>
      <c r="H881" s="13">
        <f>TRUNC(SUMIF(N878:N880, N877, H878:H880),0)</f>
        <v>28458</v>
      </c>
      <c r="I881" s="12"/>
      <c r="J881" s="13">
        <f>TRUNC(SUMIF(N878:N880, N877, J878:J880),0)</f>
        <v>284</v>
      </c>
      <c r="K881" s="12"/>
      <c r="L881" s="13">
        <f>F881+H881+J881</f>
        <v>28742</v>
      </c>
      <c r="M881" s="8" t="s">
        <v>52</v>
      </c>
      <c r="N881" s="2" t="s">
        <v>79</v>
      </c>
      <c r="O881" s="2" t="s">
        <v>79</v>
      </c>
      <c r="P881" s="2" t="s">
        <v>52</v>
      </c>
      <c r="Q881" s="2" t="s">
        <v>52</v>
      </c>
      <c r="R881" s="2" t="s">
        <v>52</v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2" t="s">
        <v>52</v>
      </c>
      <c r="AW881" s="2" t="s">
        <v>52</v>
      </c>
      <c r="AX881" s="2" t="s">
        <v>52</v>
      </c>
      <c r="AY881" s="2" t="s">
        <v>52</v>
      </c>
    </row>
    <row r="882" spans="1:51" ht="30" customHeight="1" x14ac:dyDescent="0.3">
      <c r="A882" s="9"/>
      <c r="B882" s="9"/>
      <c r="C882" s="9"/>
      <c r="D882" s="9"/>
      <c r="E882" s="12"/>
      <c r="F882" s="13"/>
      <c r="G882" s="12"/>
      <c r="H882" s="13"/>
      <c r="I882" s="12"/>
      <c r="J882" s="13"/>
      <c r="K882" s="12"/>
      <c r="L882" s="13"/>
      <c r="M882" s="9"/>
    </row>
    <row r="883" spans="1:51" ht="30" customHeight="1" x14ac:dyDescent="0.3">
      <c r="A883" s="425" t="s">
        <v>2091</v>
      </c>
      <c r="B883" s="425"/>
      <c r="C883" s="425"/>
      <c r="D883" s="425"/>
      <c r="E883" s="426"/>
      <c r="F883" s="427"/>
      <c r="G883" s="426"/>
      <c r="H883" s="427"/>
      <c r="I883" s="426"/>
      <c r="J883" s="427"/>
      <c r="K883" s="426"/>
      <c r="L883" s="427"/>
      <c r="M883" s="425"/>
      <c r="N883" s="1" t="s">
        <v>1832</v>
      </c>
    </row>
    <row r="884" spans="1:51" ht="30" customHeight="1" x14ac:dyDescent="0.3">
      <c r="A884" s="8" t="s">
        <v>2093</v>
      </c>
      <c r="B884" s="8" t="s">
        <v>2094</v>
      </c>
      <c r="C884" s="8" t="s">
        <v>1000</v>
      </c>
      <c r="D884" s="9">
        <v>0.08</v>
      </c>
      <c r="E884" s="12">
        <f>단가대비표!O206</f>
        <v>9492</v>
      </c>
      <c r="F884" s="13">
        <f>TRUNC(E884*D884,1)</f>
        <v>759.3</v>
      </c>
      <c r="G884" s="12">
        <f>단가대비표!P206</f>
        <v>0</v>
      </c>
      <c r="H884" s="13">
        <f>TRUNC(G884*D884,1)</f>
        <v>0</v>
      </c>
      <c r="I884" s="12">
        <f>단가대비표!V206</f>
        <v>0</v>
      </c>
      <c r="J884" s="13">
        <f>TRUNC(I884*D884,1)</f>
        <v>0</v>
      </c>
      <c r="K884" s="12">
        <f t="shared" ref="K884:L886" si="154">TRUNC(E884+G884+I884,1)</f>
        <v>9492</v>
      </c>
      <c r="L884" s="13">
        <f t="shared" si="154"/>
        <v>759.3</v>
      </c>
      <c r="M884" s="8" t="s">
        <v>52</v>
      </c>
      <c r="N884" s="2" t="s">
        <v>1832</v>
      </c>
      <c r="O884" s="2" t="s">
        <v>2095</v>
      </c>
      <c r="P884" s="2" t="s">
        <v>61</v>
      </c>
      <c r="Q884" s="2" t="s">
        <v>61</v>
      </c>
      <c r="R884" s="2" t="s">
        <v>60</v>
      </c>
      <c r="S884" s="3"/>
      <c r="T884" s="3"/>
      <c r="U884" s="3"/>
      <c r="V884" s="3">
        <v>1</v>
      </c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2" t="s">
        <v>52</v>
      </c>
      <c r="AW884" s="2" t="s">
        <v>2096</v>
      </c>
      <c r="AX884" s="2" t="s">
        <v>52</v>
      </c>
      <c r="AY884" s="2" t="s">
        <v>52</v>
      </c>
    </row>
    <row r="885" spans="1:51" ht="30" customHeight="1" x14ac:dyDescent="0.3">
      <c r="A885" s="8" t="s">
        <v>2097</v>
      </c>
      <c r="B885" s="8" t="s">
        <v>2098</v>
      </c>
      <c r="C885" s="8" t="s">
        <v>1000</v>
      </c>
      <c r="D885" s="9">
        <v>4.0000000000000001E-3</v>
      </c>
      <c r="E885" s="12">
        <f>단가대비표!O214</f>
        <v>3194.44</v>
      </c>
      <c r="F885" s="13">
        <f>TRUNC(E885*D885,1)</f>
        <v>12.7</v>
      </c>
      <c r="G885" s="12">
        <f>단가대비표!P214</f>
        <v>0</v>
      </c>
      <c r="H885" s="13">
        <f>TRUNC(G885*D885,1)</f>
        <v>0</v>
      </c>
      <c r="I885" s="12">
        <f>단가대비표!V214</f>
        <v>0</v>
      </c>
      <c r="J885" s="13">
        <f>TRUNC(I885*D885,1)</f>
        <v>0</v>
      </c>
      <c r="K885" s="12">
        <f t="shared" si="154"/>
        <v>3194.4</v>
      </c>
      <c r="L885" s="13">
        <f t="shared" si="154"/>
        <v>12.7</v>
      </c>
      <c r="M885" s="8" t="s">
        <v>52</v>
      </c>
      <c r="N885" s="2" t="s">
        <v>1832</v>
      </c>
      <c r="O885" s="2" t="s">
        <v>2099</v>
      </c>
      <c r="P885" s="2" t="s">
        <v>61</v>
      </c>
      <c r="Q885" s="2" t="s">
        <v>61</v>
      </c>
      <c r="R885" s="2" t="s">
        <v>60</v>
      </c>
      <c r="S885" s="3"/>
      <c r="T885" s="3"/>
      <c r="U885" s="3"/>
      <c r="V885" s="3">
        <v>1</v>
      </c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2" t="s">
        <v>52</v>
      </c>
      <c r="AW885" s="2" t="s">
        <v>2100</v>
      </c>
      <c r="AX885" s="2" t="s">
        <v>52</v>
      </c>
      <c r="AY885" s="2" t="s">
        <v>52</v>
      </c>
    </row>
    <row r="886" spans="1:51" ht="30" customHeight="1" x14ac:dyDescent="0.3">
      <c r="A886" s="8" t="s">
        <v>1498</v>
      </c>
      <c r="B886" s="8" t="s">
        <v>1510</v>
      </c>
      <c r="C886" s="8" t="s">
        <v>724</v>
      </c>
      <c r="D886" s="9">
        <v>1</v>
      </c>
      <c r="E886" s="12">
        <f>TRUNC(SUMIF(V884:V886, RIGHTB(O886, 1), F884:F886)*U886, 2)</f>
        <v>23.16</v>
      </c>
      <c r="F886" s="13">
        <f>TRUNC(E886*D886,1)</f>
        <v>23.1</v>
      </c>
      <c r="G886" s="12">
        <v>0</v>
      </c>
      <c r="H886" s="13">
        <f>TRUNC(G886*D886,1)</f>
        <v>0</v>
      </c>
      <c r="I886" s="12">
        <v>0</v>
      </c>
      <c r="J886" s="13">
        <f>TRUNC(I886*D886,1)</f>
        <v>0</v>
      </c>
      <c r="K886" s="12">
        <f t="shared" si="154"/>
        <v>23.1</v>
      </c>
      <c r="L886" s="13">
        <f t="shared" si="154"/>
        <v>23.1</v>
      </c>
      <c r="M886" s="8" t="s">
        <v>52</v>
      </c>
      <c r="N886" s="2" t="s">
        <v>1832</v>
      </c>
      <c r="O886" s="2" t="s">
        <v>725</v>
      </c>
      <c r="P886" s="2" t="s">
        <v>61</v>
      </c>
      <c r="Q886" s="2" t="s">
        <v>61</v>
      </c>
      <c r="R886" s="2" t="s">
        <v>61</v>
      </c>
      <c r="S886" s="3">
        <v>0</v>
      </c>
      <c r="T886" s="3">
        <v>0</v>
      </c>
      <c r="U886" s="3">
        <v>0.03</v>
      </c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2" t="s">
        <v>52</v>
      </c>
      <c r="AW886" s="2" t="s">
        <v>2101</v>
      </c>
      <c r="AX886" s="2" t="s">
        <v>52</v>
      </c>
      <c r="AY886" s="2" t="s">
        <v>52</v>
      </c>
    </row>
    <row r="887" spans="1:51" ht="30" customHeight="1" x14ac:dyDescent="0.3">
      <c r="A887" s="8" t="s">
        <v>739</v>
      </c>
      <c r="B887" s="8" t="s">
        <v>52</v>
      </c>
      <c r="C887" s="8" t="s">
        <v>52</v>
      </c>
      <c r="D887" s="9"/>
      <c r="E887" s="12"/>
      <c r="F887" s="13">
        <f>TRUNC(SUMIF(N884:N886, N883, F884:F886),0)</f>
        <v>795</v>
      </c>
      <c r="G887" s="12"/>
      <c r="H887" s="13">
        <f>TRUNC(SUMIF(N884:N886, N883, H884:H886),0)</f>
        <v>0</v>
      </c>
      <c r="I887" s="12"/>
      <c r="J887" s="13">
        <f>TRUNC(SUMIF(N884:N886, N883, J884:J886),0)</f>
        <v>0</v>
      </c>
      <c r="K887" s="12"/>
      <c r="L887" s="13">
        <f>F887+H887+J887</f>
        <v>795</v>
      </c>
      <c r="M887" s="8" t="s">
        <v>52</v>
      </c>
      <c r="N887" s="2" t="s">
        <v>79</v>
      </c>
      <c r="O887" s="2" t="s">
        <v>79</v>
      </c>
      <c r="P887" s="2" t="s">
        <v>52</v>
      </c>
      <c r="Q887" s="2" t="s">
        <v>52</v>
      </c>
      <c r="R887" s="2" t="s">
        <v>52</v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2" t="s">
        <v>52</v>
      </c>
      <c r="AW887" s="2" t="s">
        <v>52</v>
      </c>
      <c r="AX887" s="2" t="s">
        <v>52</v>
      </c>
      <c r="AY887" s="2" t="s">
        <v>52</v>
      </c>
    </row>
    <row r="888" spans="1:51" ht="30" customHeight="1" x14ac:dyDescent="0.3">
      <c r="A888" s="9"/>
      <c r="B888" s="9"/>
      <c r="C888" s="9"/>
      <c r="D888" s="9"/>
      <c r="E888" s="12"/>
      <c r="F888" s="13"/>
      <c r="G888" s="12"/>
      <c r="H888" s="13"/>
      <c r="I888" s="12"/>
      <c r="J888" s="13"/>
      <c r="K888" s="12"/>
      <c r="L888" s="13"/>
      <c r="M888" s="9"/>
    </row>
    <row r="889" spans="1:51" ht="30" customHeight="1" x14ac:dyDescent="0.3">
      <c r="A889" s="425" t="s">
        <v>2102</v>
      </c>
      <c r="B889" s="425"/>
      <c r="C889" s="425"/>
      <c r="D889" s="425"/>
      <c r="E889" s="426"/>
      <c r="F889" s="427"/>
      <c r="G889" s="426"/>
      <c r="H889" s="427"/>
      <c r="I889" s="426"/>
      <c r="J889" s="427"/>
      <c r="K889" s="426"/>
      <c r="L889" s="427"/>
      <c r="M889" s="425"/>
      <c r="N889" s="1" t="s">
        <v>1835</v>
      </c>
    </row>
    <row r="890" spans="1:51" ht="30" customHeight="1" x14ac:dyDescent="0.3">
      <c r="A890" s="8" t="s">
        <v>2104</v>
      </c>
      <c r="B890" s="8" t="s">
        <v>715</v>
      </c>
      <c r="C890" s="8" t="s">
        <v>716</v>
      </c>
      <c r="D890" s="9">
        <v>1.4999999999999999E-2</v>
      </c>
      <c r="E890" s="12">
        <f>단가대비표!O249</f>
        <v>0</v>
      </c>
      <c r="F890" s="13">
        <f>TRUNC(E890*D890,1)</f>
        <v>0</v>
      </c>
      <c r="G890" s="12">
        <f>단가대비표!P249</f>
        <v>200386</v>
      </c>
      <c r="H890" s="13">
        <f>TRUNC(G890*D890,1)</f>
        <v>3005.7</v>
      </c>
      <c r="I890" s="12">
        <f>단가대비표!V249</f>
        <v>0</v>
      </c>
      <c r="J890" s="13">
        <f>TRUNC(I890*D890,1)</f>
        <v>0</v>
      </c>
      <c r="K890" s="12">
        <f>TRUNC(E890+G890+I890,1)</f>
        <v>200386</v>
      </c>
      <c r="L890" s="13">
        <f>TRUNC(F890+H890+J890,1)</f>
        <v>3005.7</v>
      </c>
      <c r="M890" s="8" t="s">
        <v>52</v>
      </c>
      <c r="N890" s="2" t="s">
        <v>1835</v>
      </c>
      <c r="O890" s="2" t="s">
        <v>2105</v>
      </c>
      <c r="P890" s="2" t="s">
        <v>61</v>
      </c>
      <c r="Q890" s="2" t="s">
        <v>61</v>
      </c>
      <c r="R890" s="2" t="s">
        <v>60</v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2" t="s">
        <v>52</v>
      </c>
      <c r="AW890" s="2" t="s">
        <v>2106</v>
      </c>
      <c r="AX890" s="2" t="s">
        <v>52</v>
      </c>
      <c r="AY890" s="2" t="s">
        <v>52</v>
      </c>
    </row>
    <row r="891" spans="1:51" ht="30" customHeight="1" x14ac:dyDescent="0.3">
      <c r="A891" s="8" t="s">
        <v>719</v>
      </c>
      <c r="B891" s="8" t="s">
        <v>715</v>
      </c>
      <c r="C891" s="8" t="s">
        <v>716</v>
      </c>
      <c r="D891" s="9">
        <v>3.0000000000000001E-3</v>
      </c>
      <c r="E891" s="12">
        <f>단가대비표!O233</f>
        <v>0</v>
      </c>
      <c r="F891" s="13">
        <f>TRUNC(E891*D891,1)</f>
        <v>0</v>
      </c>
      <c r="G891" s="12">
        <f>단가대비표!P233</f>
        <v>138989</v>
      </c>
      <c r="H891" s="13">
        <f>TRUNC(G891*D891,1)</f>
        <v>416.9</v>
      </c>
      <c r="I891" s="12">
        <f>단가대비표!V233</f>
        <v>0</v>
      </c>
      <c r="J891" s="13">
        <f>TRUNC(I891*D891,1)</f>
        <v>0</v>
      </c>
      <c r="K891" s="12">
        <f>TRUNC(E891+G891+I891,1)</f>
        <v>138989</v>
      </c>
      <c r="L891" s="13">
        <f>TRUNC(F891+H891+J891,1)</f>
        <v>416.9</v>
      </c>
      <c r="M891" s="8" t="s">
        <v>52</v>
      </c>
      <c r="N891" s="2" t="s">
        <v>1835</v>
      </c>
      <c r="O891" s="2" t="s">
        <v>720</v>
      </c>
      <c r="P891" s="2" t="s">
        <v>61</v>
      </c>
      <c r="Q891" s="2" t="s">
        <v>61</v>
      </c>
      <c r="R891" s="2" t="s">
        <v>60</v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2" t="s">
        <v>52</v>
      </c>
      <c r="AW891" s="2" t="s">
        <v>2107</v>
      </c>
      <c r="AX891" s="2" t="s">
        <v>52</v>
      </c>
      <c r="AY891" s="2" t="s">
        <v>52</v>
      </c>
    </row>
    <row r="892" spans="1:51" ht="30" customHeight="1" x14ac:dyDescent="0.3">
      <c r="A892" s="8" t="s">
        <v>739</v>
      </c>
      <c r="B892" s="8" t="s">
        <v>52</v>
      </c>
      <c r="C892" s="8" t="s">
        <v>52</v>
      </c>
      <c r="D892" s="9"/>
      <c r="E892" s="12"/>
      <c r="F892" s="13">
        <f>TRUNC(SUMIF(N890:N891, N889, F890:F891),0)</f>
        <v>0</v>
      </c>
      <c r="G892" s="12"/>
      <c r="H892" s="13">
        <f>TRUNC(SUMIF(N890:N891, N889, H890:H891),0)</f>
        <v>3422</v>
      </c>
      <c r="I892" s="12"/>
      <c r="J892" s="13">
        <f>TRUNC(SUMIF(N890:N891, N889, J890:J891),0)</f>
        <v>0</v>
      </c>
      <c r="K892" s="12"/>
      <c r="L892" s="13">
        <f>F892+H892+J892</f>
        <v>3422</v>
      </c>
      <c r="M892" s="8" t="s">
        <v>52</v>
      </c>
      <c r="N892" s="2" t="s">
        <v>79</v>
      </c>
      <c r="O892" s="2" t="s">
        <v>79</v>
      </c>
      <c r="P892" s="2" t="s">
        <v>52</v>
      </c>
      <c r="Q892" s="2" t="s">
        <v>52</v>
      </c>
      <c r="R892" s="2" t="s">
        <v>52</v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2" t="s">
        <v>52</v>
      </c>
      <c r="AW892" s="2" t="s">
        <v>52</v>
      </c>
      <c r="AX892" s="2" t="s">
        <v>52</v>
      </c>
      <c r="AY892" s="2" t="s">
        <v>52</v>
      </c>
    </row>
    <row r="893" spans="1:51" ht="30" customHeight="1" x14ac:dyDescent="0.3">
      <c r="A893" s="9"/>
      <c r="B893" s="9"/>
      <c r="C893" s="9"/>
      <c r="D893" s="9"/>
      <c r="E893" s="12"/>
      <c r="F893" s="13"/>
      <c r="G893" s="12"/>
      <c r="H893" s="13"/>
      <c r="I893" s="12"/>
      <c r="J893" s="13"/>
      <c r="K893" s="12"/>
      <c r="L893" s="13"/>
      <c r="M893" s="9"/>
    </row>
    <row r="894" spans="1:51" ht="30" customHeight="1" x14ac:dyDescent="0.3">
      <c r="A894" s="425" t="s">
        <v>2108</v>
      </c>
      <c r="B894" s="425"/>
      <c r="C894" s="425"/>
      <c r="D894" s="425"/>
      <c r="E894" s="426"/>
      <c r="F894" s="427"/>
      <c r="G894" s="426"/>
      <c r="H894" s="427"/>
      <c r="I894" s="426"/>
      <c r="J894" s="427"/>
      <c r="K894" s="426"/>
      <c r="L894" s="427"/>
      <c r="M894" s="425"/>
      <c r="N894" s="1" t="s">
        <v>1841</v>
      </c>
    </row>
    <row r="895" spans="1:51" ht="30" customHeight="1" x14ac:dyDescent="0.3">
      <c r="A895" s="8" t="s">
        <v>2110</v>
      </c>
      <c r="B895" s="8" t="s">
        <v>2111</v>
      </c>
      <c r="C895" s="8" t="s">
        <v>1000</v>
      </c>
      <c r="D895" s="9">
        <v>0.16600000000000001</v>
      </c>
      <c r="E895" s="12">
        <f>단가대비표!O208</f>
        <v>5060</v>
      </c>
      <c r="F895" s="13">
        <f>TRUNC(E895*D895,1)</f>
        <v>839.9</v>
      </c>
      <c r="G895" s="12">
        <f>단가대비표!P208</f>
        <v>0</v>
      </c>
      <c r="H895" s="13">
        <f>TRUNC(G895*D895,1)</f>
        <v>0</v>
      </c>
      <c r="I895" s="12">
        <f>단가대비표!V208</f>
        <v>0</v>
      </c>
      <c r="J895" s="13">
        <f>TRUNC(I895*D895,1)</f>
        <v>0</v>
      </c>
      <c r="K895" s="12">
        <f t="shared" ref="K895:L897" si="155">TRUNC(E895+G895+I895,1)</f>
        <v>5060</v>
      </c>
      <c r="L895" s="13">
        <f t="shared" si="155"/>
        <v>839.9</v>
      </c>
      <c r="M895" s="8" t="s">
        <v>52</v>
      </c>
      <c r="N895" s="2" t="s">
        <v>1841</v>
      </c>
      <c r="O895" s="2" t="s">
        <v>2112</v>
      </c>
      <c r="P895" s="2" t="s">
        <v>61</v>
      </c>
      <c r="Q895" s="2" t="s">
        <v>61</v>
      </c>
      <c r="R895" s="2" t="s">
        <v>60</v>
      </c>
      <c r="S895" s="3"/>
      <c r="T895" s="3"/>
      <c r="U895" s="3"/>
      <c r="V895" s="3">
        <v>1</v>
      </c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2" t="s">
        <v>52</v>
      </c>
      <c r="AW895" s="2" t="s">
        <v>2113</v>
      </c>
      <c r="AX895" s="2" t="s">
        <v>52</v>
      </c>
      <c r="AY895" s="2" t="s">
        <v>52</v>
      </c>
    </row>
    <row r="896" spans="1:51" ht="30" customHeight="1" x14ac:dyDescent="0.3">
      <c r="A896" s="8" t="s">
        <v>2097</v>
      </c>
      <c r="B896" s="8" t="s">
        <v>2098</v>
      </c>
      <c r="C896" s="8" t="s">
        <v>1000</v>
      </c>
      <c r="D896" s="9">
        <v>8.0000000000000002E-3</v>
      </c>
      <c r="E896" s="12">
        <f>단가대비표!O214</f>
        <v>3194.44</v>
      </c>
      <c r="F896" s="13">
        <f>TRUNC(E896*D896,1)</f>
        <v>25.5</v>
      </c>
      <c r="G896" s="12">
        <f>단가대비표!P214</f>
        <v>0</v>
      </c>
      <c r="H896" s="13">
        <f>TRUNC(G896*D896,1)</f>
        <v>0</v>
      </c>
      <c r="I896" s="12">
        <f>단가대비표!V214</f>
        <v>0</v>
      </c>
      <c r="J896" s="13">
        <f>TRUNC(I896*D896,1)</f>
        <v>0</v>
      </c>
      <c r="K896" s="12">
        <f t="shared" si="155"/>
        <v>3194.4</v>
      </c>
      <c r="L896" s="13">
        <f t="shared" si="155"/>
        <v>25.5</v>
      </c>
      <c r="M896" s="8" t="s">
        <v>52</v>
      </c>
      <c r="N896" s="2" t="s">
        <v>1841</v>
      </c>
      <c r="O896" s="2" t="s">
        <v>2099</v>
      </c>
      <c r="P896" s="2" t="s">
        <v>61</v>
      </c>
      <c r="Q896" s="2" t="s">
        <v>61</v>
      </c>
      <c r="R896" s="2" t="s">
        <v>60</v>
      </c>
      <c r="S896" s="3"/>
      <c r="T896" s="3"/>
      <c r="U896" s="3"/>
      <c r="V896" s="3">
        <v>1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2" t="s">
        <v>52</v>
      </c>
      <c r="AW896" s="2" t="s">
        <v>2114</v>
      </c>
      <c r="AX896" s="2" t="s">
        <v>52</v>
      </c>
      <c r="AY896" s="2" t="s">
        <v>52</v>
      </c>
    </row>
    <row r="897" spans="1:51" ht="30" customHeight="1" x14ac:dyDescent="0.3">
      <c r="A897" s="8" t="s">
        <v>1498</v>
      </c>
      <c r="B897" s="8" t="s">
        <v>2115</v>
      </c>
      <c r="C897" s="8" t="s">
        <v>724</v>
      </c>
      <c r="D897" s="9">
        <v>1</v>
      </c>
      <c r="E897" s="12">
        <f>TRUNC(SUMIF(V895:V897, RIGHTB(O897, 1), F895:F897)*U897, 2)</f>
        <v>34.61</v>
      </c>
      <c r="F897" s="13">
        <f>TRUNC(E897*D897,1)</f>
        <v>34.6</v>
      </c>
      <c r="G897" s="12">
        <v>0</v>
      </c>
      <c r="H897" s="13">
        <f>TRUNC(G897*D897,1)</f>
        <v>0</v>
      </c>
      <c r="I897" s="12">
        <v>0</v>
      </c>
      <c r="J897" s="13">
        <f>TRUNC(I897*D897,1)</f>
        <v>0</v>
      </c>
      <c r="K897" s="12">
        <f t="shared" si="155"/>
        <v>34.6</v>
      </c>
      <c r="L897" s="13">
        <f t="shared" si="155"/>
        <v>34.6</v>
      </c>
      <c r="M897" s="8" t="s">
        <v>52</v>
      </c>
      <c r="N897" s="2" t="s">
        <v>1841</v>
      </c>
      <c r="O897" s="2" t="s">
        <v>725</v>
      </c>
      <c r="P897" s="2" t="s">
        <v>61</v>
      </c>
      <c r="Q897" s="2" t="s">
        <v>61</v>
      </c>
      <c r="R897" s="2" t="s">
        <v>61</v>
      </c>
      <c r="S897" s="3">
        <v>0</v>
      </c>
      <c r="T897" s="3">
        <v>0</v>
      </c>
      <c r="U897" s="3">
        <v>0.04</v>
      </c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2" t="s">
        <v>52</v>
      </c>
      <c r="AW897" s="2" t="s">
        <v>2116</v>
      </c>
      <c r="AX897" s="2" t="s">
        <v>52</v>
      </c>
      <c r="AY897" s="2" t="s">
        <v>52</v>
      </c>
    </row>
    <row r="898" spans="1:51" ht="30" customHeight="1" x14ac:dyDescent="0.3">
      <c r="A898" s="8" t="s">
        <v>739</v>
      </c>
      <c r="B898" s="8" t="s">
        <v>52</v>
      </c>
      <c r="C898" s="8" t="s">
        <v>52</v>
      </c>
      <c r="D898" s="9"/>
      <c r="E898" s="12"/>
      <c r="F898" s="13">
        <f>TRUNC(SUMIF(N895:N897, N894, F895:F897),0)</f>
        <v>900</v>
      </c>
      <c r="G898" s="12"/>
      <c r="H898" s="13">
        <f>TRUNC(SUMIF(N895:N897, N894, H895:H897),0)</f>
        <v>0</v>
      </c>
      <c r="I898" s="12"/>
      <c r="J898" s="13">
        <f>TRUNC(SUMIF(N895:N897, N894, J895:J897),0)</f>
        <v>0</v>
      </c>
      <c r="K898" s="12"/>
      <c r="L898" s="13">
        <f>F898+H898+J898</f>
        <v>900</v>
      </c>
      <c r="M898" s="8" t="s">
        <v>52</v>
      </c>
      <c r="N898" s="2" t="s">
        <v>79</v>
      </c>
      <c r="O898" s="2" t="s">
        <v>79</v>
      </c>
      <c r="P898" s="2" t="s">
        <v>52</v>
      </c>
      <c r="Q898" s="2" t="s">
        <v>52</v>
      </c>
      <c r="R898" s="2" t="s">
        <v>52</v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2" t="s">
        <v>52</v>
      </c>
      <c r="AW898" s="2" t="s">
        <v>52</v>
      </c>
      <c r="AX898" s="2" t="s">
        <v>52</v>
      </c>
      <c r="AY898" s="2" t="s">
        <v>52</v>
      </c>
    </row>
    <row r="899" spans="1:51" ht="30" customHeight="1" x14ac:dyDescent="0.3">
      <c r="A899" s="9"/>
      <c r="B899" s="9"/>
      <c r="C899" s="9"/>
      <c r="D899" s="9"/>
      <c r="E899" s="12"/>
      <c r="F899" s="13"/>
      <c r="G899" s="12"/>
      <c r="H899" s="13"/>
      <c r="I899" s="12"/>
      <c r="J899" s="13"/>
      <c r="K899" s="12"/>
      <c r="L899" s="13"/>
      <c r="M899" s="9"/>
    </row>
    <row r="900" spans="1:51" ht="30" customHeight="1" x14ac:dyDescent="0.3">
      <c r="A900" s="425" t="s">
        <v>2117</v>
      </c>
      <c r="B900" s="425"/>
      <c r="C900" s="425"/>
      <c r="D900" s="425"/>
      <c r="E900" s="426"/>
      <c r="F900" s="427"/>
      <c r="G900" s="426"/>
      <c r="H900" s="427"/>
      <c r="I900" s="426"/>
      <c r="J900" s="427"/>
      <c r="K900" s="426"/>
      <c r="L900" s="427"/>
      <c r="M900" s="425"/>
      <c r="N900" s="1" t="s">
        <v>1844</v>
      </c>
    </row>
    <row r="901" spans="1:51" ht="30" customHeight="1" x14ac:dyDescent="0.3">
      <c r="A901" s="8" t="s">
        <v>2104</v>
      </c>
      <c r="B901" s="8" t="s">
        <v>715</v>
      </c>
      <c r="C901" s="8" t="s">
        <v>716</v>
      </c>
      <c r="D901" s="9">
        <v>0.02</v>
      </c>
      <c r="E901" s="12">
        <f>단가대비표!O249</f>
        <v>0</v>
      </c>
      <c r="F901" s="13">
        <f>TRUNC(E901*D901,1)</f>
        <v>0</v>
      </c>
      <c r="G901" s="12">
        <f>단가대비표!P249</f>
        <v>200386</v>
      </c>
      <c r="H901" s="13">
        <f>TRUNC(G901*D901,1)</f>
        <v>4007.7</v>
      </c>
      <c r="I901" s="12">
        <f>단가대비표!V249</f>
        <v>0</v>
      </c>
      <c r="J901" s="13">
        <f>TRUNC(I901*D901,1)</f>
        <v>0</v>
      </c>
      <c r="K901" s="12">
        <f t="shared" ref="K901:L904" si="156">TRUNC(E901+G901+I901,1)</f>
        <v>200386</v>
      </c>
      <c r="L901" s="13">
        <f t="shared" si="156"/>
        <v>4007.7</v>
      </c>
      <c r="M901" s="8" t="s">
        <v>52</v>
      </c>
      <c r="N901" s="2" t="s">
        <v>1844</v>
      </c>
      <c r="O901" s="2" t="s">
        <v>2105</v>
      </c>
      <c r="P901" s="2" t="s">
        <v>61</v>
      </c>
      <c r="Q901" s="2" t="s">
        <v>61</v>
      </c>
      <c r="R901" s="2" t="s">
        <v>60</v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2" t="s">
        <v>52</v>
      </c>
      <c r="AW901" s="2" t="s">
        <v>2119</v>
      </c>
      <c r="AX901" s="2" t="s">
        <v>52</v>
      </c>
      <c r="AY901" s="2" t="s">
        <v>52</v>
      </c>
    </row>
    <row r="902" spans="1:51" ht="30" customHeight="1" x14ac:dyDescent="0.3">
      <c r="A902" s="8" t="s">
        <v>719</v>
      </c>
      <c r="B902" s="8" t="s">
        <v>715</v>
      </c>
      <c r="C902" s="8" t="s">
        <v>716</v>
      </c>
      <c r="D902" s="9">
        <v>4.0000000000000001E-3</v>
      </c>
      <c r="E902" s="12">
        <f>단가대비표!O233</f>
        <v>0</v>
      </c>
      <c r="F902" s="13">
        <f>TRUNC(E902*D902,1)</f>
        <v>0</v>
      </c>
      <c r="G902" s="12">
        <f>단가대비표!P233</f>
        <v>138989</v>
      </c>
      <c r="H902" s="13">
        <f>TRUNC(G902*D902,1)</f>
        <v>555.9</v>
      </c>
      <c r="I902" s="12">
        <f>단가대비표!V233</f>
        <v>0</v>
      </c>
      <c r="J902" s="13">
        <f>TRUNC(I902*D902,1)</f>
        <v>0</v>
      </c>
      <c r="K902" s="12">
        <f t="shared" si="156"/>
        <v>138989</v>
      </c>
      <c r="L902" s="13">
        <f t="shared" si="156"/>
        <v>555.9</v>
      </c>
      <c r="M902" s="8" t="s">
        <v>52</v>
      </c>
      <c r="N902" s="2" t="s">
        <v>1844</v>
      </c>
      <c r="O902" s="2" t="s">
        <v>720</v>
      </c>
      <c r="P902" s="2" t="s">
        <v>61</v>
      </c>
      <c r="Q902" s="2" t="s">
        <v>61</v>
      </c>
      <c r="R902" s="2" t="s">
        <v>60</v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2" t="s">
        <v>52</v>
      </c>
      <c r="AW902" s="2" t="s">
        <v>2120</v>
      </c>
      <c r="AX902" s="2" t="s">
        <v>52</v>
      </c>
      <c r="AY902" s="2" t="s">
        <v>52</v>
      </c>
    </row>
    <row r="903" spans="1:51" ht="30" customHeight="1" x14ac:dyDescent="0.3">
      <c r="A903" s="8" t="s">
        <v>2104</v>
      </c>
      <c r="B903" s="8" t="s">
        <v>715</v>
      </c>
      <c r="C903" s="8" t="s">
        <v>716</v>
      </c>
      <c r="D903" s="9">
        <v>0.02</v>
      </c>
      <c r="E903" s="12">
        <f>단가대비표!O249</f>
        <v>0</v>
      </c>
      <c r="F903" s="13">
        <f>TRUNC(E903*D903,1)</f>
        <v>0</v>
      </c>
      <c r="G903" s="12">
        <f>단가대비표!P249</f>
        <v>200386</v>
      </c>
      <c r="H903" s="13">
        <f>TRUNC(G903*D903,1)</f>
        <v>4007.7</v>
      </c>
      <c r="I903" s="12">
        <f>단가대비표!V249</f>
        <v>0</v>
      </c>
      <c r="J903" s="13">
        <f>TRUNC(I903*D903,1)</f>
        <v>0</v>
      </c>
      <c r="K903" s="12">
        <f t="shared" si="156"/>
        <v>200386</v>
      </c>
      <c r="L903" s="13">
        <f t="shared" si="156"/>
        <v>4007.7</v>
      </c>
      <c r="M903" s="8" t="s">
        <v>52</v>
      </c>
      <c r="N903" s="2" t="s">
        <v>1844</v>
      </c>
      <c r="O903" s="2" t="s">
        <v>2105</v>
      </c>
      <c r="P903" s="2" t="s">
        <v>61</v>
      </c>
      <c r="Q903" s="2" t="s">
        <v>61</v>
      </c>
      <c r="R903" s="2" t="s">
        <v>60</v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2" t="s">
        <v>52</v>
      </c>
      <c r="AW903" s="2" t="s">
        <v>2119</v>
      </c>
      <c r="AX903" s="2" t="s">
        <v>52</v>
      </c>
      <c r="AY903" s="2" t="s">
        <v>52</v>
      </c>
    </row>
    <row r="904" spans="1:51" ht="30" customHeight="1" x14ac:dyDescent="0.3">
      <c r="A904" s="8" t="s">
        <v>719</v>
      </c>
      <c r="B904" s="8" t="s">
        <v>715</v>
      </c>
      <c r="C904" s="8" t="s">
        <v>716</v>
      </c>
      <c r="D904" s="9">
        <v>4.0000000000000001E-3</v>
      </c>
      <c r="E904" s="12">
        <f>단가대비표!O233</f>
        <v>0</v>
      </c>
      <c r="F904" s="13">
        <f>TRUNC(E904*D904,1)</f>
        <v>0</v>
      </c>
      <c r="G904" s="12">
        <f>단가대비표!P233</f>
        <v>138989</v>
      </c>
      <c r="H904" s="13">
        <f>TRUNC(G904*D904,1)</f>
        <v>555.9</v>
      </c>
      <c r="I904" s="12">
        <f>단가대비표!V233</f>
        <v>0</v>
      </c>
      <c r="J904" s="13">
        <f>TRUNC(I904*D904,1)</f>
        <v>0</v>
      </c>
      <c r="K904" s="12">
        <f t="shared" si="156"/>
        <v>138989</v>
      </c>
      <c r="L904" s="13">
        <f t="shared" si="156"/>
        <v>555.9</v>
      </c>
      <c r="M904" s="8" t="s">
        <v>52</v>
      </c>
      <c r="N904" s="2" t="s">
        <v>1844</v>
      </c>
      <c r="O904" s="2" t="s">
        <v>720</v>
      </c>
      <c r="P904" s="2" t="s">
        <v>61</v>
      </c>
      <c r="Q904" s="2" t="s">
        <v>61</v>
      </c>
      <c r="R904" s="2" t="s">
        <v>60</v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2" t="s">
        <v>52</v>
      </c>
      <c r="AW904" s="2" t="s">
        <v>2120</v>
      </c>
      <c r="AX904" s="2" t="s">
        <v>52</v>
      </c>
      <c r="AY904" s="2" t="s">
        <v>52</v>
      </c>
    </row>
    <row r="905" spans="1:51" ht="30" customHeight="1" x14ac:dyDescent="0.3">
      <c r="A905" s="8" t="s">
        <v>739</v>
      </c>
      <c r="B905" s="8" t="s">
        <v>52</v>
      </c>
      <c r="C905" s="8" t="s">
        <v>52</v>
      </c>
      <c r="D905" s="9"/>
      <c r="E905" s="12"/>
      <c r="F905" s="13">
        <f>TRUNC(SUMIF(N901:N904, N900, F901:F904),0)</f>
        <v>0</v>
      </c>
      <c r="G905" s="12"/>
      <c r="H905" s="13">
        <f>TRUNC(SUMIF(N901:N904, N900, H901:H904),0)</f>
        <v>9127</v>
      </c>
      <c r="I905" s="12"/>
      <c r="J905" s="13">
        <f>TRUNC(SUMIF(N901:N904, N900, J901:J904),0)</f>
        <v>0</v>
      </c>
      <c r="K905" s="12"/>
      <c r="L905" s="13">
        <f>F905+H905+J905</f>
        <v>9127</v>
      </c>
      <c r="M905" s="8" t="s">
        <v>52</v>
      </c>
      <c r="N905" s="2" t="s">
        <v>79</v>
      </c>
      <c r="O905" s="2" t="s">
        <v>79</v>
      </c>
      <c r="P905" s="2" t="s">
        <v>52</v>
      </c>
      <c r="Q905" s="2" t="s">
        <v>52</v>
      </c>
      <c r="R905" s="2" t="s">
        <v>52</v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2" t="s">
        <v>52</v>
      </c>
      <c r="AW905" s="2" t="s">
        <v>52</v>
      </c>
      <c r="AX905" s="2" t="s">
        <v>52</v>
      </c>
      <c r="AY905" s="2" t="s">
        <v>52</v>
      </c>
    </row>
    <row r="906" spans="1:51" ht="30" customHeight="1" x14ac:dyDescent="0.3">
      <c r="A906" s="9"/>
      <c r="B906" s="9"/>
      <c r="C906" s="9"/>
      <c r="D906" s="9"/>
      <c r="E906" s="12"/>
      <c r="F906" s="13"/>
      <c r="G906" s="12"/>
      <c r="H906" s="13"/>
      <c r="I906" s="12"/>
      <c r="J906" s="13"/>
      <c r="K906" s="12"/>
      <c r="L906" s="13"/>
      <c r="M906" s="9"/>
    </row>
    <row r="907" spans="1:51" ht="30" customHeight="1" x14ac:dyDescent="0.3">
      <c r="A907" s="425" t="s">
        <v>2121</v>
      </c>
      <c r="B907" s="425"/>
      <c r="C907" s="425"/>
      <c r="D907" s="425"/>
      <c r="E907" s="426"/>
      <c r="F907" s="427"/>
      <c r="G907" s="426"/>
      <c r="H907" s="427"/>
      <c r="I907" s="426"/>
      <c r="J907" s="427"/>
      <c r="K907" s="426"/>
      <c r="L907" s="427"/>
      <c r="M907" s="425"/>
      <c r="N907" s="1" t="s">
        <v>833</v>
      </c>
    </row>
    <row r="908" spans="1:51" ht="30" customHeight="1" x14ac:dyDescent="0.3">
      <c r="A908" s="8" t="s">
        <v>882</v>
      </c>
      <c r="B908" s="8" t="s">
        <v>715</v>
      </c>
      <c r="C908" s="8" t="s">
        <v>716</v>
      </c>
      <c r="D908" s="9">
        <v>0.3</v>
      </c>
      <c r="E908" s="12">
        <f>단가대비표!O243</f>
        <v>0</v>
      </c>
      <c r="F908" s="13">
        <f>TRUNC(E908*D908,1)</f>
        <v>0</v>
      </c>
      <c r="G908" s="12">
        <f>단가대비표!P243</f>
        <v>217895</v>
      </c>
      <c r="H908" s="13">
        <f>TRUNC(G908*D908,1)</f>
        <v>65368.5</v>
      </c>
      <c r="I908" s="12">
        <f>단가대비표!V243</f>
        <v>0</v>
      </c>
      <c r="J908" s="13">
        <f>TRUNC(I908*D908,1)</f>
        <v>0</v>
      </c>
      <c r="K908" s="12">
        <f t="shared" ref="K908:L911" si="157">TRUNC(E908+G908+I908,1)</f>
        <v>217895</v>
      </c>
      <c r="L908" s="13">
        <f t="shared" si="157"/>
        <v>65368.5</v>
      </c>
      <c r="M908" s="8" t="s">
        <v>692</v>
      </c>
      <c r="N908" s="2" t="s">
        <v>52</v>
      </c>
      <c r="O908" s="2" t="s">
        <v>883</v>
      </c>
      <c r="P908" s="2" t="s">
        <v>61</v>
      </c>
      <c r="Q908" s="2" t="s">
        <v>61</v>
      </c>
      <c r="R908" s="2" t="s">
        <v>60</v>
      </c>
      <c r="S908" s="3"/>
      <c r="T908" s="3"/>
      <c r="U908" s="3"/>
      <c r="V908" s="3">
        <v>1</v>
      </c>
      <c r="W908" s="3">
        <v>2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2" t="s">
        <v>52</v>
      </c>
      <c r="AW908" s="2" t="s">
        <v>2124</v>
      </c>
      <c r="AX908" s="2" t="s">
        <v>52</v>
      </c>
      <c r="AY908" s="2" t="s">
        <v>695</v>
      </c>
    </row>
    <row r="909" spans="1:51" ht="30" customHeight="1" x14ac:dyDescent="0.3">
      <c r="A909" s="8" t="s">
        <v>719</v>
      </c>
      <c r="B909" s="8" t="s">
        <v>715</v>
      </c>
      <c r="C909" s="8" t="s">
        <v>716</v>
      </c>
      <c r="D909" s="9">
        <v>0.12</v>
      </c>
      <c r="E909" s="12">
        <f>단가대비표!O233</f>
        <v>0</v>
      </c>
      <c r="F909" s="13">
        <f>TRUNC(E909*D909,1)</f>
        <v>0</v>
      </c>
      <c r="G909" s="12">
        <f>단가대비표!P233</f>
        <v>138989</v>
      </c>
      <c r="H909" s="13">
        <f>TRUNC(G909*D909,1)</f>
        <v>16678.599999999999</v>
      </c>
      <c r="I909" s="12">
        <f>단가대비표!V233</f>
        <v>0</v>
      </c>
      <c r="J909" s="13">
        <f>TRUNC(I909*D909,1)</f>
        <v>0</v>
      </c>
      <c r="K909" s="12">
        <f t="shared" si="157"/>
        <v>138989</v>
      </c>
      <c r="L909" s="13">
        <f t="shared" si="157"/>
        <v>16678.599999999999</v>
      </c>
      <c r="M909" s="8" t="s">
        <v>692</v>
      </c>
      <c r="N909" s="2" t="s">
        <v>52</v>
      </c>
      <c r="O909" s="2" t="s">
        <v>720</v>
      </c>
      <c r="P909" s="2" t="s">
        <v>61</v>
      </c>
      <c r="Q909" s="2" t="s">
        <v>61</v>
      </c>
      <c r="R909" s="2" t="s">
        <v>60</v>
      </c>
      <c r="S909" s="3"/>
      <c r="T909" s="3"/>
      <c r="U909" s="3"/>
      <c r="V909" s="3">
        <v>1</v>
      </c>
      <c r="W909" s="3">
        <v>2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2" t="s">
        <v>52</v>
      </c>
      <c r="AW909" s="2" t="s">
        <v>2125</v>
      </c>
      <c r="AX909" s="2" t="s">
        <v>52</v>
      </c>
      <c r="AY909" s="2" t="s">
        <v>695</v>
      </c>
    </row>
    <row r="910" spans="1:51" ht="30" customHeight="1" x14ac:dyDescent="0.3">
      <c r="A910" s="8" t="s">
        <v>722</v>
      </c>
      <c r="B910" s="8" t="s">
        <v>923</v>
      </c>
      <c r="C910" s="8" t="s">
        <v>724</v>
      </c>
      <c r="D910" s="9">
        <v>1</v>
      </c>
      <c r="E910" s="12">
        <v>0</v>
      </c>
      <c r="F910" s="13">
        <f>TRUNC(E910*D910,1)</f>
        <v>0</v>
      </c>
      <c r="G910" s="12">
        <v>0</v>
      </c>
      <c r="H910" s="13">
        <f>TRUNC(G910*D910,1)</f>
        <v>0</v>
      </c>
      <c r="I910" s="12">
        <f>TRUNC(SUMIF(V908:V911, RIGHTB(O910, 1), H908:H911)*U910, 2)</f>
        <v>1640.94</v>
      </c>
      <c r="J910" s="13">
        <f>TRUNC(I910*D910,1)</f>
        <v>1640.9</v>
      </c>
      <c r="K910" s="12">
        <f t="shared" si="157"/>
        <v>1640.9</v>
      </c>
      <c r="L910" s="13">
        <f t="shared" si="157"/>
        <v>1640.9</v>
      </c>
      <c r="M910" s="8" t="s">
        <v>692</v>
      </c>
      <c r="N910" s="2" t="s">
        <v>52</v>
      </c>
      <c r="O910" s="2" t="s">
        <v>725</v>
      </c>
      <c r="P910" s="2" t="s">
        <v>61</v>
      </c>
      <c r="Q910" s="2" t="s">
        <v>61</v>
      </c>
      <c r="R910" s="2" t="s">
        <v>61</v>
      </c>
      <c r="S910" s="3">
        <v>1</v>
      </c>
      <c r="T910" s="3">
        <v>2</v>
      </c>
      <c r="U910" s="3">
        <v>0.02</v>
      </c>
      <c r="V910" s="3"/>
      <c r="W910" s="3">
        <v>2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2" t="s">
        <v>52</v>
      </c>
      <c r="AW910" s="2" t="s">
        <v>2126</v>
      </c>
      <c r="AX910" s="2" t="s">
        <v>52</v>
      </c>
      <c r="AY910" s="2" t="s">
        <v>695</v>
      </c>
    </row>
    <row r="911" spans="1:51" ht="30" customHeight="1" x14ac:dyDescent="0.3">
      <c r="A911" s="8" t="s">
        <v>736</v>
      </c>
      <c r="B911" s="8" t="s">
        <v>737</v>
      </c>
      <c r="C911" s="8" t="s">
        <v>724</v>
      </c>
      <c r="D911" s="9">
        <v>1</v>
      </c>
      <c r="E911" s="12">
        <v>0</v>
      </c>
      <c r="F911" s="13">
        <f>TRUNC(E911*D911,1)</f>
        <v>0</v>
      </c>
      <c r="G911" s="12">
        <v>0</v>
      </c>
      <c r="H911" s="13">
        <f>TRUNC(G911*D911,1)</f>
        <v>0</v>
      </c>
      <c r="I911" s="12">
        <f>TRUNC(SUMIF(W908:W911, RIGHTB(O911, 1), L908:L911)*U911, 2)</f>
        <v>83688</v>
      </c>
      <c r="J911" s="13">
        <f>TRUNC(I911*D911,1)</f>
        <v>83688</v>
      </c>
      <c r="K911" s="12">
        <f t="shared" si="157"/>
        <v>83688</v>
      </c>
      <c r="L911" s="13">
        <f t="shared" si="157"/>
        <v>83688</v>
      </c>
      <c r="M911" s="8" t="s">
        <v>52</v>
      </c>
      <c r="N911" s="2" t="s">
        <v>833</v>
      </c>
      <c r="O911" s="2" t="s">
        <v>734</v>
      </c>
      <c r="P911" s="2" t="s">
        <v>61</v>
      </c>
      <c r="Q911" s="2" t="s">
        <v>61</v>
      </c>
      <c r="R911" s="2" t="s">
        <v>61</v>
      </c>
      <c r="S911" s="3">
        <v>3</v>
      </c>
      <c r="T911" s="3">
        <v>2</v>
      </c>
      <c r="U911" s="3">
        <v>1</v>
      </c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2" t="s">
        <v>52</v>
      </c>
      <c r="AW911" s="2" t="s">
        <v>2127</v>
      </c>
      <c r="AX911" s="2" t="s">
        <v>52</v>
      </c>
      <c r="AY911" s="2" t="s">
        <v>52</v>
      </c>
    </row>
    <row r="912" spans="1:51" ht="30" customHeight="1" x14ac:dyDescent="0.3">
      <c r="A912" s="8" t="s">
        <v>739</v>
      </c>
      <c r="B912" s="8" t="s">
        <v>52</v>
      </c>
      <c r="C912" s="8" t="s">
        <v>52</v>
      </c>
      <c r="D912" s="9"/>
      <c r="E912" s="12"/>
      <c r="F912" s="13">
        <f>TRUNC(SUMIF(N908:N911, N907, F908:F911),0)</f>
        <v>0</v>
      </c>
      <c r="G912" s="12"/>
      <c r="H912" s="13">
        <f>TRUNC(SUMIF(N908:N911, N907, H908:H911),0)</f>
        <v>0</v>
      </c>
      <c r="I912" s="12"/>
      <c r="J912" s="13">
        <f>TRUNC(SUMIF(N908:N911, N907, J908:J911),0)</f>
        <v>83688</v>
      </c>
      <c r="K912" s="12"/>
      <c r="L912" s="13">
        <f>F912+H912+J912</f>
        <v>83688</v>
      </c>
      <c r="M912" s="8" t="s">
        <v>52</v>
      </c>
      <c r="N912" s="2" t="s">
        <v>79</v>
      </c>
      <c r="O912" s="2" t="s">
        <v>79</v>
      </c>
      <c r="P912" s="2" t="s">
        <v>52</v>
      </c>
      <c r="Q912" s="2" t="s">
        <v>52</v>
      </c>
      <c r="R912" s="2" t="s">
        <v>52</v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2" t="s">
        <v>52</v>
      </c>
      <c r="AW912" s="2" t="s">
        <v>52</v>
      </c>
      <c r="AX912" s="2" t="s">
        <v>52</v>
      </c>
      <c r="AY912" s="2" t="s">
        <v>52</v>
      </c>
    </row>
    <row r="913" spans="1:51" ht="30" customHeight="1" x14ac:dyDescent="0.3">
      <c r="A913" s="9"/>
      <c r="B913" s="9"/>
      <c r="C913" s="9"/>
      <c r="D913" s="9"/>
      <c r="E913" s="12"/>
      <c r="F913" s="13"/>
      <c r="G913" s="12"/>
      <c r="H913" s="13"/>
      <c r="I913" s="12"/>
      <c r="J913" s="13"/>
      <c r="K913" s="12"/>
      <c r="L913" s="13"/>
      <c r="M913" s="9"/>
    </row>
    <row r="914" spans="1:51" ht="30" customHeight="1" x14ac:dyDescent="0.3">
      <c r="A914" s="425" t="s">
        <v>2128</v>
      </c>
      <c r="B914" s="425"/>
      <c r="C914" s="425"/>
      <c r="D914" s="425"/>
      <c r="E914" s="426"/>
      <c r="F914" s="427"/>
      <c r="G914" s="426"/>
      <c r="H914" s="427"/>
      <c r="I914" s="426"/>
      <c r="J914" s="427"/>
      <c r="K914" s="426"/>
      <c r="L914" s="427"/>
      <c r="M914" s="425"/>
      <c r="N914" s="1" t="s">
        <v>872</v>
      </c>
    </row>
    <row r="915" spans="1:51" ht="30" customHeight="1" x14ac:dyDescent="0.3">
      <c r="A915" s="8" t="s">
        <v>882</v>
      </c>
      <c r="B915" s="8" t="s">
        <v>715</v>
      </c>
      <c r="C915" s="8" t="s">
        <v>716</v>
      </c>
      <c r="D915" s="9">
        <v>0.23</v>
      </c>
      <c r="E915" s="12">
        <f>단가대비표!O243</f>
        <v>0</v>
      </c>
      <c r="F915" s="13">
        <f>TRUNC(E915*D915,1)</f>
        <v>0</v>
      </c>
      <c r="G915" s="12">
        <f>단가대비표!P243</f>
        <v>217895</v>
      </c>
      <c r="H915" s="13">
        <f>TRUNC(G915*D915,1)</f>
        <v>50115.8</v>
      </c>
      <c r="I915" s="12">
        <f>단가대비표!V243</f>
        <v>0</v>
      </c>
      <c r="J915" s="13">
        <f>TRUNC(I915*D915,1)</f>
        <v>0</v>
      </c>
      <c r="K915" s="12">
        <f t="shared" ref="K915:L918" si="158">TRUNC(E915+G915+I915,1)</f>
        <v>217895</v>
      </c>
      <c r="L915" s="13">
        <f t="shared" si="158"/>
        <v>50115.8</v>
      </c>
      <c r="M915" s="8" t="s">
        <v>692</v>
      </c>
      <c r="N915" s="2" t="s">
        <v>52</v>
      </c>
      <c r="O915" s="2" t="s">
        <v>883</v>
      </c>
      <c r="P915" s="2" t="s">
        <v>61</v>
      </c>
      <c r="Q915" s="2" t="s">
        <v>61</v>
      </c>
      <c r="R915" s="2" t="s">
        <v>60</v>
      </c>
      <c r="S915" s="3"/>
      <c r="T915" s="3"/>
      <c r="U915" s="3"/>
      <c r="V915" s="3">
        <v>1</v>
      </c>
      <c r="W915" s="3">
        <v>2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2" t="s">
        <v>52</v>
      </c>
      <c r="AW915" s="2" t="s">
        <v>2130</v>
      </c>
      <c r="AX915" s="2" t="s">
        <v>52</v>
      </c>
      <c r="AY915" s="2" t="s">
        <v>695</v>
      </c>
    </row>
    <row r="916" spans="1:51" ht="30" customHeight="1" x14ac:dyDescent="0.3">
      <c r="A916" s="8" t="s">
        <v>719</v>
      </c>
      <c r="B916" s="8" t="s">
        <v>715</v>
      </c>
      <c r="C916" s="8" t="s">
        <v>716</v>
      </c>
      <c r="D916" s="9">
        <v>0.1</v>
      </c>
      <c r="E916" s="12">
        <f>단가대비표!O233</f>
        <v>0</v>
      </c>
      <c r="F916" s="13">
        <f>TRUNC(E916*D916,1)</f>
        <v>0</v>
      </c>
      <c r="G916" s="12">
        <f>단가대비표!P233</f>
        <v>138989</v>
      </c>
      <c r="H916" s="13">
        <f>TRUNC(G916*D916,1)</f>
        <v>13898.9</v>
      </c>
      <c r="I916" s="12">
        <f>단가대비표!V233</f>
        <v>0</v>
      </c>
      <c r="J916" s="13">
        <f>TRUNC(I916*D916,1)</f>
        <v>0</v>
      </c>
      <c r="K916" s="12">
        <f t="shared" si="158"/>
        <v>138989</v>
      </c>
      <c r="L916" s="13">
        <f t="shared" si="158"/>
        <v>13898.9</v>
      </c>
      <c r="M916" s="8" t="s">
        <v>692</v>
      </c>
      <c r="N916" s="2" t="s">
        <v>52</v>
      </c>
      <c r="O916" s="2" t="s">
        <v>720</v>
      </c>
      <c r="P916" s="2" t="s">
        <v>61</v>
      </c>
      <c r="Q916" s="2" t="s">
        <v>61</v>
      </c>
      <c r="R916" s="2" t="s">
        <v>60</v>
      </c>
      <c r="S916" s="3"/>
      <c r="T916" s="3"/>
      <c r="U916" s="3"/>
      <c r="V916" s="3">
        <v>1</v>
      </c>
      <c r="W916" s="3">
        <v>2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2" t="s">
        <v>52</v>
      </c>
      <c r="AW916" s="2" t="s">
        <v>2131</v>
      </c>
      <c r="AX916" s="2" t="s">
        <v>52</v>
      </c>
      <c r="AY916" s="2" t="s">
        <v>695</v>
      </c>
    </row>
    <row r="917" spans="1:51" ht="30" customHeight="1" x14ac:dyDescent="0.3">
      <c r="A917" s="8" t="s">
        <v>722</v>
      </c>
      <c r="B917" s="8" t="s">
        <v>923</v>
      </c>
      <c r="C917" s="8" t="s">
        <v>724</v>
      </c>
      <c r="D917" s="9">
        <v>1</v>
      </c>
      <c r="E917" s="12">
        <v>0</v>
      </c>
      <c r="F917" s="13">
        <f>TRUNC(E917*D917,1)</f>
        <v>0</v>
      </c>
      <c r="G917" s="12">
        <v>0</v>
      </c>
      <c r="H917" s="13">
        <f>TRUNC(G917*D917,1)</f>
        <v>0</v>
      </c>
      <c r="I917" s="12">
        <f>TRUNC(SUMIF(V915:V918, RIGHTB(O917, 1), H915:H918)*U917, 2)</f>
        <v>1280.29</v>
      </c>
      <c r="J917" s="13">
        <f>TRUNC(I917*D917,1)</f>
        <v>1280.2</v>
      </c>
      <c r="K917" s="12">
        <f t="shared" si="158"/>
        <v>1280.2</v>
      </c>
      <c r="L917" s="13">
        <f t="shared" si="158"/>
        <v>1280.2</v>
      </c>
      <c r="M917" s="8" t="s">
        <v>692</v>
      </c>
      <c r="N917" s="2" t="s">
        <v>52</v>
      </c>
      <c r="O917" s="2" t="s">
        <v>725</v>
      </c>
      <c r="P917" s="2" t="s">
        <v>61</v>
      </c>
      <c r="Q917" s="2" t="s">
        <v>61</v>
      </c>
      <c r="R917" s="2" t="s">
        <v>61</v>
      </c>
      <c r="S917" s="3">
        <v>1</v>
      </c>
      <c r="T917" s="3">
        <v>2</v>
      </c>
      <c r="U917" s="3">
        <v>0.02</v>
      </c>
      <c r="V917" s="3"/>
      <c r="W917" s="3">
        <v>2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2" t="s">
        <v>52</v>
      </c>
      <c r="AW917" s="2" t="s">
        <v>2132</v>
      </c>
      <c r="AX917" s="2" t="s">
        <v>52</v>
      </c>
      <c r="AY917" s="2" t="s">
        <v>695</v>
      </c>
    </row>
    <row r="918" spans="1:51" ht="30" customHeight="1" x14ac:dyDescent="0.3">
      <c r="A918" s="8" t="s">
        <v>736</v>
      </c>
      <c r="B918" s="8" t="s">
        <v>737</v>
      </c>
      <c r="C918" s="8" t="s">
        <v>724</v>
      </c>
      <c r="D918" s="9">
        <v>1</v>
      </c>
      <c r="E918" s="12">
        <v>0</v>
      </c>
      <c r="F918" s="13">
        <f>TRUNC(E918*D918,1)</f>
        <v>0</v>
      </c>
      <c r="G918" s="12">
        <v>0</v>
      </c>
      <c r="H918" s="13">
        <f>TRUNC(G918*D918,1)</f>
        <v>0</v>
      </c>
      <c r="I918" s="12">
        <f>TRUNC(SUMIF(W915:W918, RIGHTB(O918, 1), L915:L918)*U918, 2)</f>
        <v>65294.9</v>
      </c>
      <c r="J918" s="13">
        <f>TRUNC(I918*D918,1)</f>
        <v>65294.9</v>
      </c>
      <c r="K918" s="12">
        <f t="shared" si="158"/>
        <v>65294.9</v>
      </c>
      <c r="L918" s="13">
        <f t="shared" si="158"/>
        <v>65294.9</v>
      </c>
      <c r="M918" s="8" t="s">
        <v>52</v>
      </c>
      <c r="N918" s="2" t="s">
        <v>872</v>
      </c>
      <c r="O918" s="2" t="s">
        <v>734</v>
      </c>
      <c r="P918" s="2" t="s">
        <v>61</v>
      </c>
      <c r="Q918" s="2" t="s">
        <v>61</v>
      </c>
      <c r="R918" s="2" t="s">
        <v>61</v>
      </c>
      <c r="S918" s="3">
        <v>3</v>
      </c>
      <c r="T918" s="3">
        <v>2</v>
      </c>
      <c r="U918" s="3">
        <v>1</v>
      </c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2" t="s">
        <v>52</v>
      </c>
      <c r="AW918" s="2" t="s">
        <v>2133</v>
      </c>
      <c r="AX918" s="2" t="s">
        <v>52</v>
      </c>
      <c r="AY918" s="2" t="s">
        <v>52</v>
      </c>
    </row>
    <row r="919" spans="1:51" ht="30" customHeight="1" x14ac:dyDescent="0.3">
      <c r="A919" s="8" t="s">
        <v>739</v>
      </c>
      <c r="B919" s="8" t="s">
        <v>52</v>
      </c>
      <c r="C919" s="8" t="s">
        <v>52</v>
      </c>
      <c r="D919" s="9"/>
      <c r="E919" s="12"/>
      <c r="F919" s="13">
        <f>TRUNC(SUMIF(N915:N918, N914, F915:F918),0)</f>
        <v>0</v>
      </c>
      <c r="G919" s="12"/>
      <c r="H919" s="13">
        <f>TRUNC(SUMIF(N915:N918, N914, H915:H918),0)</f>
        <v>0</v>
      </c>
      <c r="I919" s="12"/>
      <c r="J919" s="13">
        <f>TRUNC(SUMIF(N915:N918, N914, J915:J918),0)</f>
        <v>65294</v>
      </c>
      <c r="K919" s="12"/>
      <c r="L919" s="13">
        <f>F919+H919+J919</f>
        <v>65294</v>
      </c>
      <c r="M919" s="8" t="s">
        <v>52</v>
      </c>
      <c r="N919" s="2" t="s">
        <v>79</v>
      </c>
      <c r="O919" s="2" t="s">
        <v>79</v>
      </c>
      <c r="P919" s="2" t="s">
        <v>52</v>
      </c>
      <c r="Q919" s="2" t="s">
        <v>52</v>
      </c>
      <c r="R919" s="2" t="s">
        <v>52</v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2" t="s">
        <v>52</v>
      </c>
      <c r="AW919" s="2" t="s">
        <v>52</v>
      </c>
      <c r="AX919" s="2" t="s">
        <v>52</v>
      </c>
      <c r="AY919" s="2" t="s">
        <v>52</v>
      </c>
    </row>
    <row r="920" spans="1:51" ht="30" customHeight="1" x14ac:dyDescent="0.3">
      <c r="A920" s="9"/>
      <c r="B920" s="9"/>
      <c r="C920" s="9"/>
      <c r="D920" s="9"/>
      <c r="E920" s="12"/>
      <c r="F920" s="13"/>
      <c r="G920" s="12"/>
      <c r="H920" s="13"/>
      <c r="I920" s="12"/>
      <c r="J920" s="13"/>
      <c r="K920" s="12"/>
      <c r="L920" s="13"/>
      <c r="M920" s="9"/>
    </row>
    <row r="921" spans="1:51" ht="30" customHeight="1" x14ac:dyDescent="0.3">
      <c r="A921" s="425" t="s">
        <v>2134</v>
      </c>
      <c r="B921" s="425"/>
      <c r="C921" s="425"/>
      <c r="D921" s="425"/>
      <c r="E921" s="426"/>
      <c r="F921" s="427"/>
      <c r="G921" s="426"/>
      <c r="H921" s="427"/>
      <c r="I921" s="426"/>
      <c r="J921" s="427"/>
      <c r="K921" s="426"/>
      <c r="L921" s="427"/>
      <c r="M921" s="425"/>
      <c r="N921" s="1" t="s">
        <v>889</v>
      </c>
    </row>
    <row r="922" spans="1:51" ht="30" customHeight="1" x14ac:dyDescent="0.3">
      <c r="A922" s="8" t="s">
        <v>898</v>
      </c>
      <c r="B922" s="8" t="s">
        <v>715</v>
      </c>
      <c r="C922" s="8" t="s">
        <v>716</v>
      </c>
      <c r="D922" s="9">
        <v>0.06</v>
      </c>
      <c r="E922" s="12">
        <f>단가대비표!O236</f>
        <v>0</v>
      </c>
      <c r="F922" s="13">
        <f>TRUNC(E922*D922,1)</f>
        <v>0</v>
      </c>
      <c r="G922" s="12">
        <f>단가대비표!P236</f>
        <v>220808</v>
      </c>
      <c r="H922" s="13">
        <f>TRUNC(G922*D922,1)</f>
        <v>13248.4</v>
      </c>
      <c r="I922" s="12">
        <f>단가대비표!V236</f>
        <v>0</v>
      </c>
      <c r="J922" s="13">
        <f>TRUNC(I922*D922,1)</f>
        <v>0</v>
      </c>
      <c r="K922" s="12">
        <f>TRUNC(E922+G922+I922,1)</f>
        <v>220808</v>
      </c>
      <c r="L922" s="13">
        <f>TRUNC(F922+H922+J922,1)</f>
        <v>13248.4</v>
      </c>
      <c r="M922" s="8" t="s">
        <v>52</v>
      </c>
      <c r="N922" s="2" t="s">
        <v>889</v>
      </c>
      <c r="O922" s="2" t="s">
        <v>899</v>
      </c>
      <c r="P922" s="2" t="s">
        <v>61</v>
      </c>
      <c r="Q922" s="2" t="s">
        <v>61</v>
      </c>
      <c r="R922" s="2" t="s">
        <v>60</v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2" t="s">
        <v>52</v>
      </c>
      <c r="AW922" s="2" t="s">
        <v>2137</v>
      </c>
      <c r="AX922" s="2" t="s">
        <v>52</v>
      </c>
      <c r="AY922" s="2" t="s">
        <v>52</v>
      </c>
    </row>
    <row r="923" spans="1:51" ht="30" customHeight="1" x14ac:dyDescent="0.3">
      <c r="A923" s="8" t="s">
        <v>719</v>
      </c>
      <c r="B923" s="8" t="s">
        <v>715</v>
      </c>
      <c r="C923" s="8" t="s">
        <v>716</v>
      </c>
      <c r="D923" s="9">
        <v>0.01</v>
      </c>
      <c r="E923" s="12">
        <f>단가대비표!O233</f>
        <v>0</v>
      </c>
      <c r="F923" s="13">
        <f>TRUNC(E923*D923,1)</f>
        <v>0</v>
      </c>
      <c r="G923" s="12">
        <f>단가대비표!P233</f>
        <v>138989</v>
      </c>
      <c r="H923" s="13">
        <f>TRUNC(G923*D923,1)</f>
        <v>1389.8</v>
      </c>
      <c r="I923" s="12">
        <f>단가대비표!V233</f>
        <v>0</v>
      </c>
      <c r="J923" s="13">
        <f>TRUNC(I923*D923,1)</f>
        <v>0</v>
      </c>
      <c r="K923" s="12">
        <f>TRUNC(E923+G923+I923,1)</f>
        <v>138989</v>
      </c>
      <c r="L923" s="13">
        <f>TRUNC(F923+H923+J923,1)</f>
        <v>1389.8</v>
      </c>
      <c r="M923" s="8" t="s">
        <v>52</v>
      </c>
      <c r="N923" s="2" t="s">
        <v>889</v>
      </c>
      <c r="O923" s="2" t="s">
        <v>720</v>
      </c>
      <c r="P923" s="2" t="s">
        <v>61</v>
      </c>
      <c r="Q923" s="2" t="s">
        <v>61</v>
      </c>
      <c r="R923" s="2" t="s">
        <v>60</v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2" t="s">
        <v>52</v>
      </c>
      <c r="AW923" s="2" t="s">
        <v>2138</v>
      </c>
      <c r="AX923" s="2" t="s">
        <v>52</v>
      </c>
      <c r="AY923" s="2" t="s">
        <v>52</v>
      </c>
    </row>
    <row r="924" spans="1:51" ht="30" customHeight="1" x14ac:dyDescent="0.3">
      <c r="A924" s="8" t="s">
        <v>739</v>
      </c>
      <c r="B924" s="8" t="s">
        <v>52</v>
      </c>
      <c r="C924" s="8" t="s">
        <v>52</v>
      </c>
      <c r="D924" s="9"/>
      <c r="E924" s="12"/>
      <c r="F924" s="13">
        <f>TRUNC(SUMIF(N922:N923, N921, F922:F923),0)</f>
        <v>0</v>
      </c>
      <c r="G924" s="12"/>
      <c r="H924" s="13">
        <f>TRUNC(SUMIF(N922:N923, N921, H922:H923),0)</f>
        <v>14638</v>
      </c>
      <c r="I924" s="12"/>
      <c r="J924" s="13">
        <f>TRUNC(SUMIF(N922:N923, N921, J922:J923),0)</f>
        <v>0</v>
      </c>
      <c r="K924" s="12"/>
      <c r="L924" s="13">
        <f>F924+H924+J924</f>
        <v>14638</v>
      </c>
      <c r="M924" s="8" t="s">
        <v>52</v>
      </c>
      <c r="N924" s="2" t="s">
        <v>79</v>
      </c>
      <c r="O924" s="2" t="s">
        <v>79</v>
      </c>
      <c r="P924" s="2" t="s">
        <v>52</v>
      </c>
      <c r="Q924" s="2" t="s">
        <v>52</v>
      </c>
      <c r="R924" s="2" t="s">
        <v>52</v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2" t="s">
        <v>52</v>
      </c>
      <c r="AW924" s="2" t="s">
        <v>52</v>
      </c>
      <c r="AX924" s="2" t="s">
        <v>52</v>
      </c>
      <c r="AY924" s="2" t="s">
        <v>52</v>
      </c>
    </row>
    <row r="925" spans="1:51" ht="30" customHeight="1" x14ac:dyDescent="0.3">
      <c r="A925" s="9"/>
      <c r="B925" s="9"/>
      <c r="C925" s="9"/>
      <c r="D925" s="9"/>
      <c r="E925" s="12"/>
      <c r="F925" s="13"/>
      <c r="G925" s="12"/>
      <c r="H925" s="13"/>
      <c r="I925" s="12"/>
      <c r="J925" s="13"/>
      <c r="K925" s="12"/>
      <c r="L925" s="13"/>
      <c r="M925" s="9"/>
    </row>
    <row r="926" spans="1:51" ht="30" customHeight="1" x14ac:dyDescent="0.3">
      <c r="A926" s="425" t="s">
        <v>2139</v>
      </c>
      <c r="B926" s="425"/>
      <c r="C926" s="425"/>
      <c r="D926" s="425"/>
      <c r="E926" s="426"/>
      <c r="F926" s="427"/>
      <c r="G926" s="426"/>
      <c r="H926" s="427"/>
      <c r="I926" s="426"/>
      <c r="J926" s="427"/>
      <c r="K926" s="426"/>
      <c r="L926" s="427"/>
      <c r="M926" s="425"/>
      <c r="N926" s="1" t="s">
        <v>893</v>
      </c>
    </row>
    <row r="927" spans="1:51" ht="30" customHeight="1" x14ac:dyDescent="0.3">
      <c r="A927" s="8" t="s">
        <v>1117</v>
      </c>
      <c r="B927" s="8" t="s">
        <v>2142</v>
      </c>
      <c r="C927" s="8" t="s">
        <v>2143</v>
      </c>
      <c r="D927" s="9">
        <v>8.0399999999999999E-2</v>
      </c>
      <c r="E927" s="12">
        <f>단가대비표!O158</f>
        <v>17220</v>
      </c>
      <c r="F927" s="13">
        <f>TRUNC(E927*D927,1)</f>
        <v>1384.4</v>
      </c>
      <c r="G927" s="12">
        <f>단가대비표!P158</f>
        <v>0</v>
      </c>
      <c r="H927" s="13">
        <f>TRUNC(G927*D927,1)</f>
        <v>0</v>
      </c>
      <c r="I927" s="12">
        <f>단가대비표!V158</f>
        <v>0</v>
      </c>
      <c r="J927" s="13">
        <f>TRUNC(I927*D927,1)</f>
        <v>0</v>
      </c>
      <c r="K927" s="12">
        <f>TRUNC(E927+G927+I927,1)</f>
        <v>17220</v>
      </c>
      <c r="L927" s="13">
        <f>TRUNC(F927+H927+J927,1)</f>
        <v>1384.4</v>
      </c>
      <c r="M927" s="8" t="s">
        <v>52</v>
      </c>
      <c r="N927" s="2" t="s">
        <v>893</v>
      </c>
      <c r="O927" s="2" t="s">
        <v>2144</v>
      </c>
      <c r="P927" s="2" t="s">
        <v>61</v>
      </c>
      <c r="Q927" s="2" t="s">
        <v>61</v>
      </c>
      <c r="R927" s="2" t="s">
        <v>60</v>
      </c>
      <c r="S927" s="3"/>
      <c r="T927" s="3"/>
      <c r="U927" s="3"/>
      <c r="V927" s="3">
        <v>1</v>
      </c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2" t="s">
        <v>52</v>
      </c>
      <c r="AW927" s="2" t="s">
        <v>2145</v>
      </c>
      <c r="AX927" s="2" t="s">
        <v>52</v>
      </c>
      <c r="AY927" s="2" t="s">
        <v>52</v>
      </c>
    </row>
    <row r="928" spans="1:51" ht="30" customHeight="1" x14ac:dyDescent="0.3">
      <c r="A928" s="8" t="s">
        <v>1498</v>
      </c>
      <c r="B928" s="8" t="s">
        <v>1903</v>
      </c>
      <c r="C928" s="8" t="s">
        <v>724</v>
      </c>
      <c r="D928" s="9">
        <v>1</v>
      </c>
      <c r="E928" s="12">
        <f>TRUNC(SUMIF(V927:V928, RIGHTB(O928, 1), F927:F928)*U928, 2)</f>
        <v>69.22</v>
      </c>
      <c r="F928" s="13">
        <f>TRUNC(E928*D928,1)</f>
        <v>69.2</v>
      </c>
      <c r="G928" s="12">
        <v>0</v>
      </c>
      <c r="H928" s="13">
        <f>TRUNC(G928*D928,1)</f>
        <v>0</v>
      </c>
      <c r="I928" s="12">
        <v>0</v>
      </c>
      <c r="J928" s="13">
        <f>TRUNC(I928*D928,1)</f>
        <v>0</v>
      </c>
      <c r="K928" s="12">
        <f>TRUNC(E928+G928+I928,1)</f>
        <v>69.2</v>
      </c>
      <c r="L928" s="13">
        <f>TRUNC(F928+H928+J928,1)</f>
        <v>69.2</v>
      </c>
      <c r="M928" s="8" t="s">
        <v>52</v>
      </c>
      <c r="N928" s="2" t="s">
        <v>893</v>
      </c>
      <c r="O928" s="2" t="s">
        <v>725</v>
      </c>
      <c r="P928" s="2" t="s">
        <v>61</v>
      </c>
      <c r="Q928" s="2" t="s">
        <v>61</v>
      </c>
      <c r="R928" s="2" t="s">
        <v>61</v>
      </c>
      <c r="S928" s="3">
        <v>0</v>
      </c>
      <c r="T928" s="3">
        <v>0</v>
      </c>
      <c r="U928" s="3">
        <v>0.05</v>
      </c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2" t="s">
        <v>52</v>
      </c>
      <c r="AW928" s="2" t="s">
        <v>2146</v>
      </c>
      <c r="AX928" s="2" t="s">
        <v>52</v>
      </c>
      <c r="AY928" s="2" t="s">
        <v>52</v>
      </c>
    </row>
    <row r="929" spans="1:51" ht="30" customHeight="1" x14ac:dyDescent="0.3">
      <c r="A929" s="8" t="s">
        <v>739</v>
      </c>
      <c r="B929" s="8" t="s">
        <v>52</v>
      </c>
      <c r="C929" s="8" t="s">
        <v>52</v>
      </c>
      <c r="D929" s="9"/>
      <c r="E929" s="12"/>
      <c r="F929" s="13">
        <f>TRUNC(SUMIF(N927:N928, N926, F927:F928),0)</f>
        <v>1453</v>
      </c>
      <c r="G929" s="12"/>
      <c r="H929" s="13">
        <f>TRUNC(SUMIF(N927:N928, N926, H927:H928),0)</f>
        <v>0</v>
      </c>
      <c r="I929" s="12"/>
      <c r="J929" s="13">
        <f>TRUNC(SUMIF(N927:N928, N926, J927:J928),0)</f>
        <v>0</v>
      </c>
      <c r="K929" s="12"/>
      <c r="L929" s="13">
        <f>F929+H929+J929</f>
        <v>1453</v>
      </c>
      <c r="M929" s="8" t="s">
        <v>52</v>
      </c>
      <c r="N929" s="2" t="s">
        <v>79</v>
      </c>
      <c r="O929" s="2" t="s">
        <v>79</v>
      </c>
      <c r="P929" s="2" t="s">
        <v>52</v>
      </c>
      <c r="Q929" s="2" t="s">
        <v>52</v>
      </c>
      <c r="R929" s="2" t="s">
        <v>52</v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2" t="s">
        <v>52</v>
      </c>
      <c r="AW929" s="2" t="s">
        <v>52</v>
      </c>
      <c r="AX929" s="2" t="s">
        <v>52</v>
      </c>
      <c r="AY929" s="2" t="s">
        <v>52</v>
      </c>
    </row>
    <row r="930" spans="1:51" ht="30" customHeight="1" x14ac:dyDescent="0.3">
      <c r="A930" s="9"/>
      <c r="B930" s="9"/>
      <c r="C930" s="9"/>
      <c r="D930" s="9"/>
      <c r="E930" s="12"/>
      <c r="F930" s="13"/>
      <c r="G930" s="12"/>
      <c r="H930" s="13"/>
      <c r="I930" s="12"/>
      <c r="J930" s="13"/>
      <c r="K930" s="12"/>
      <c r="L930" s="13"/>
      <c r="M930" s="9"/>
    </row>
    <row r="931" spans="1:51" ht="30" customHeight="1" x14ac:dyDescent="0.3">
      <c r="A931" s="425" t="s">
        <v>2147</v>
      </c>
      <c r="B931" s="425"/>
      <c r="C931" s="425"/>
      <c r="D931" s="425"/>
      <c r="E931" s="426"/>
      <c r="F931" s="427"/>
      <c r="G931" s="426"/>
      <c r="H931" s="427"/>
      <c r="I931" s="426"/>
      <c r="J931" s="427"/>
      <c r="K931" s="426"/>
      <c r="L931" s="427"/>
      <c r="M931" s="425"/>
      <c r="N931" s="1" t="s">
        <v>904</v>
      </c>
    </row>
    <row r="932" spans="1:51" ht="30" customHeight="1" x14ac:dyDescent="0.3">
      <c r="A932" s="8" t="s">
        <v>902</v>
      </c>
      <c r="B932" s="8" t="s">
        <v>903</v>
      </c>
      <c r="C932" s="8" t="s">
        <v>101</v>
      </c>
      <c r="D932" s="9">
        <v>0.2298</v>
      </c>
      <c r="E932" s="12">
        <f>단가대비표!O8</f>
        <v>0</v>
      </c>
      <c r="F932" s="13">
        <f>TRUNC(E932*D932,1)</f>
        <v>0</v>
      </c>
      <c r="G932" s="12">
        <f>단가대비표!P8</f>
        <v>0</v>
      </c>
      <c r="H932" s="13">
        <f>TRUNC(G932*D932,1)</f>
        <v>0</v>
      </c>
      <c r="I932" s="12">
        <f>단가대비표!V8</f>
        <v>163988</v>
      </c>
      <c r="J932" s="13">
        <f>TRUNC(I932*D932,1)</f>
        <v>37684.400000000001</v>
      </c>
      <c r="K932" s="12">
        <f t="shared" ref="K932:L935" si="159">TRUNC(E932+G932+I932,1)</f>
        <v>163988</v>
      </c>
      <c r="L932" s="13">
        <f t="shared" si="159"/>
        <v>37684.400000000001</v>
      </c>
      <c r="M932" s="8" t="s">
        <v>2057</v>
      </c>
      <c r="N932" s="2" t="s">
        <v>904</v>
      </c>
      <c r="O932" s="2" t="s">
        <v>2150</v>
      </c>
      <c r="P932" s="2" t="s">
        <v>61</v>
      </c>
      <c r="Q932" s="2" t="s">
        <v>61</v>
      </c>
      <c r="R932" s="2" t="s">
        <v>60</v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2" t="s">
        <v>52</v>
      </c>
      <c r="AW932" s="2" t="s">
        <v>2151</v>
      </c>
      <c r="AX932" s="2" t="s">
        <v>52</v>
      </c>
      <c r="AY932" s="2" t="s">
        <v>52</v>
      </c>
    </row>
    <row r="933" spans="1:51" ht="30" customHeight="1" x14ac:dyDescent="0.3">
      <c r="A933" s="8" t="s">
        <v>2060</v>
      </c>
      <c r="B933" s="8" t="s">
        <v>2061</v>
      </c>
      <c r="C933" s="8" t="s">
        <v>1000</v>
      </c>
      <c r="D933" s="9">
        <v>4.7</v>
      </c>
      <c r="E933" s="12">
        <f>단가대비표!O31</f>
        <v>1034</v>
      </c>
      <c r="F933" s="13">
        <f>TRUNC(E933*D933,1)</f>
        <v>4859.8</v>
      </c>
      <c r="G933" s="12">
        <f>단가대비표!P31</f>
        <v>0</v>
      </c>
      <c r="H933" s="13">
        <f>TRUNC(G933*D933,1)</f>
        <v>0</v>
      </c>
      <c r="I933" s="12">
        <f>단가대비표!V31</f>
        <v>0</v>
      </c>
      <c r="J933" s="13">
        <f>TRUNC(I933*D933,1)</f>
        <v>0</v>
      </c>
      <c r="K933" s="12">
        <f t="shared" si="159"/>
        <v>1034</v>
      </c>
      <c r="L933" s="13">
        <f t="shared" si="159"/>
        <v>4859.8</v>
      </c>
      <c r="M933" s="8" t="s">
        <v>52</v>
      </c>
      <c r="N933" s="2" t="s">
        <v>904</v>
      </c>
      <c r="O933" s="2" t="s">
        <v>2062</v>
      </c>
      <c r="P933" s="2" t="s">
        <v>61</v>
      </c>
      <c r="Q933" s="2" t="s">
        <v>61</v>
      </c>
      <c r="R933" s="2" t="s">
        <v>60</v>
      </c>
      <c r="S933" s="3"/>
      <c r="T933" s="3"/>
      <c r="U933" s="3"/>
      <c r="V933" s="3">
        <v>1</v>
      </c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2" t="s">
        <v>52</v>
      </c>
      <c r="AW933" s="2" t="s">
        <v>2152</v>
      </c>
      <c r="AX933" s="2" t="s">
        <v>52</v>
      </c>
      <c r="AY933" s="2" t="s">
        <v>52</v>
      </c>
    </row>
    <row r="934" spans="1:51" ht="30" customHeight="1" x14ac:dyDescent="0.3">
      <c r="A934" s="8" t="s">
        <v>1498</v>
      </c>
      <c r="B934" s="8" t="s">
        <v>2153</v>
      </c>
      <c r="C934" s="8" t="s">
        <v>724</v>
      </c>
      <c r="D934" s="9">
        <v>1</v>
      </c>
      <c r="E934" s="12">
        <f>TRUNC(SUMIF(V932:V935, RIGHTB(O934, 1), F932:F935)*U934, 2)</f>
        <v>1895.32</v>
      </c>
      <c r="F934" s="13">
        <f>TRUNC(E934*D934,1)</f>
        <v>1895.3</v>
      </c>
      <c r="G934" s="12">
        <v>0</v>
      </c>
      <c r="H934" s="13">
        <f>TRUNC(G934*D934,1)</f>
        <v>0</v>
      </c>
      <c r="I934" s="12">
        <v>0</v>
      </c>
      <c r="J934" s="13">
        <f>TRUNC(I934*D934,1)</f>
        <v>0</v>
      </c>
      <c r="K934" s="12">
        <f t="shared" si="159"/>
        <v>1895.3</v>
      </c>
      <c r="L934" s="13">
        <f t="shared" si="159"/>
        <v>1895.3</v>
      </c>
      <c r="M934" s="8" t="s">
        <v>52</v>
      </c>
      <c r="N934" s="2" t="s">
        <v>904</v>
      </c>
      <c r="O934" s="2" t="s">
        <v>725</v>
      </c>
      <c r="P934" s="2" t="s">
        <v>61</v>
      </c>
      <c r="Q934" s="2" t="s">
        <v>61</v>
      </c>
      <c r="R934" s="2" t="s">
        <v>61</v>
      </c>
      <c r="S934" s="3">
        <v>0</v>
      </c>
      <c r="T934" s="3">
        <v>0</v>
      </c>
      <c r="U934" s="3">
        <v>0.39</v>
      </c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2" t="s">
        <v>52</v>
      </c>
      <c r="AW934" s="2" t="s">
        <v>2154</v>
      </c>
      <c r="AX934" s="2" t="s">
        <v>52</v>
      </c>
      <c r="AY934" s="2" t="s">
        <v>52</v>
      </c>
    </row>
    <row r="935" spans="1:51" ht="30" customHeight="1" x14ac:dyDescent="0.3">
      <c r="A935" s="8" t="s">
        <v>2066</v>
      </c>
      <c r="B935" s="8" t="s">
        <v>715</v>
      </c>
      <c r="C935" s="8" t="s">
        <v>716</v>
      </c>
      <c r="D935" s="9">
        <v>1</v>
      </c>
      <c r="E935" s="12">
        <f>TRUNC(단가대비표!O255*1/8*16/12*25/20, 1)</f>
        <v>0</v>
      </c>
      <c r="F935" s="13">
        <f>TRUNC(E935*D935,1)</f>
        <v>0</v>
      </c>
      <c r="G935" s="12">
        <f>TRUNC(단가대비표!P255*1/8*16/12*25/20, 1)</f>
        <v>42474.5</v>
      </c>
      <c r="H935" s="13">
        <f>TRUNC(G935*D935,1)</f>
        <v>42474.5</v>
      </c>
      <c r="I935" s="12">
        <f>TRUNC(단가대비표!V255*1/8*16/12*25/20, 1)</f>
        <v>0</v>
      </c>
      <c r="J935" s="13">
        <f>TRUNC(I935*D935,1)</f>
        <v>0</v>
      </c>
      <c r="K935" s="12">
        <f t="shared" si="159"/>
        <v>42474.5</v>
      </c>
      <c r="L935" s="13">
        <f t="shared" si="159"/>
        <v>42474.5</v>
      </c>
      <c r="M935" s="8" t="s">
        <v>52</v>
      </c>
      <c r="N935" s="2" t="s">
        <v>904</v>
      </c>
      <c r="O935" s="2" t="s">
        <v>2067</v>
      </c>
      <c r="P935" s="2" t="s">
        <v>61</v>
      </c>
      <c r="Q935" s="2" t="s">
        <v>61</v>
      </c>
      <c r="R935" s="2" t="s">
        <v>60</v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2" t="s">
        <v>52</v>
      </c>
      <c r="AW935" s="2" t="s">
        <v>2155</v>
      </c>
      <c r="AX935" s="2" t="s">
        <v>60</v>
      </c>
      <c r="AY935" s="2" t="s">
        <v>52</v>
      </c>
    </row>
    <row r="936" spans="1:51" ht="30" customHeight="1" x14ac:dyDescent="0.3">
      <c r="A936" s="8" t="s">
        <v>739</v>
      </c>
      <c r="B936" s="8" t="s">
        <v>52</v>
      </c>
      <c r="C936" s="8" t="s">
        <v>52</v>
      </c>
      <c r="D936" s="9"/>
      <c r="E936" s="12"/>
      <c r="F936" s="13">
        <f>TRUNC(SUMIF(N932:N935, N931, F932:F935),0)</f>
        <v>6755</v>
      </c>
      <c r="G936" s="12"/>
      <c r="H936" s="13">
        <f>TRUNC(SUMIF(N932:N935, N931, H932:H935),0)</f>
        <v>42474</v>
      </c>
      <c r="I936" s="12"/>
      <c r="J936" s="13">
        <f>TRUNC(SUMIF(N932:N935, N931, J932:J935),0)</f>
        <v>37684</v>
      </c>
      <c r="K936" s="12"/>
      <c r="L936" s="13">
        <f>F936+H936+J936</f>
        <v>86913</v>
      </c>
      <c r="M936" s="8" t="s">
        <v>52</v>
      </c>
      <c r="N936" s="2" t="s">
        <v>79</v>
      </c>
      <c r="O936" s="2" t="s">
        <v>79</v>
      </c>
      <c r="P936" s="2" t="s">
        <v>52</v>
      </c>
      <c r="Q936" s="2" t="s">
        <v>52</v>
      </c>
      <c r="R936" s="2" t="s">
        <v>52</v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2" t="s">
        <v>52</v>
      </c>
      <c r="AW936" s="2" t="s">
        <v>52</v>
      </c>
      <c r="AX936" s="2" t="s">
        <v>52</v>
      </c>
      <c r="AY936" s="2" t="s">
        <v>52</v>
      </c>
    </row>
    <row r="937" spans="1:51" ht="30" customHeight="1" x14ac:dyDescent="0.3">
      <c r="A937" s="9"/>
      <c r="B937" s="9"/>
      <c r="C937" s="9"/>
      <c r="D937" s="9"/>
      <c r="E937" s="12"/>
      <c r="F937" s="13"/>
      <c r="G937" s="12"/>
      <c r="H937" s="13"/>
      <c r="I937" s="12"/>
      <c r="J937" s="13"/>
      <c r="K937" s="12"/>
      <c r="L937" s="13"/>
      <c r="M937" s="9"/>
    </row>
    <row r="938" spans="1:51" ht="30" customHeight="1" x14ac:dyDescent="0.3">
      <c r="A938" s="425" t="s">
        <v>2156</v>
      </c>
      <c r="B938" s="425"/>
      <c r="C938" s="425"/>
      <c r="D938" s="425"/>
      <c r="E938" s="426"/>
      <c r="F938" s="427"/>
      <c r="G938" s="426"/>
      <c r="H938" s="427"/>
      <c r="I938" s="426"/>
      <c r="J938" s="427"/>
      <c r="K938" s="426"/>
      <c r="L938" s="427"/>
      <c r="M938" s="425"/>
      <c r="N938" s="1" t="s">
        <v>907</v>
      </c>
    </row>
    <row r="939" spans="1:51" ht="30" customHeight="1" x14ac:dyDescent="0.3">
      <c r="A939" s="8" t="s">
        <v>2158</v>
      </c>
      <c r="B939" s="8" t="s">
        <v>2159</v>
      </c>
      <c r="C939" s="8" t="s">
        <v>64</v>
      </c>
      <c r="D939" s="9">
        <v>1.1160000000000001</v>
      </c>
      <c r="E939" s="12">
        <f>단가대비표!O143</f>
        <v>11800</v>
      </c>
      <c r="F939" s="13">
        <f t="shared" ref="F939:F945" si="160">TRUNC(E939*D939,1)</f>
        <v>13168.8</v>
      </c>
      <c r="G939" s="12">
        <f>단가대비표!P143</f>
        <v>0</v>
      </c>
      <c r="H939" s="13">
        <f t="shared" ref="H939:H945" si="161">TRUNC(G939*D939,1)</f>
        <v>0</v>
      </c>
      <c r="I939" s="12">
        <f>단가대비표!V143</f>
        <v>0</v>
      </c>
      <c r="J939" s="13">
        <f t="shared" ref="J939:J945" si="162">TRUNC(I939*D939,1)</f>
        <v>0</v>
      </c>
      <c r="K939" s="12">
        <f t="shared" ref="K939:L945" si="163">TRUNC(E939+G939+I939,1)</f>
        <v>11800</v>
      </c>
      <c r="L939" s="13">
        <f t="shared" si="163"/>
        <v>13168.8</v>
      </c>
      <c r="M939" s="8" t="s">
        <v>52</v>
      </c>
      <c r="N939" s="2" t="s">
        <v>907</v>
      </c>
      <c r="O939" s="2" t="s">
        <v>2160</v>
      </c>
      <c r="P939" s="2" t="s">
        <v>61</v>
      </c>
      <c r="Q939" s="2" t="s">
        <v>61</v>
      </c>
      <c r="R939" s="2" t="s">
        <v>60</v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2" t="s">
        <v>52</v>
      </c>
      <c r="AW939" s="2" t="s">
        <v>2161</v>
      </c>
      <c r="AX939" s="2" t="s">
        <v>52</v>
      </c>
      <c r="AY939" s="2" t="s">
        <v>52</v>
      </c>
    </row>
    <row r="940" spans="1:51" ht="30" customHeight="1" x14ac:dyDescent="0.3">
      <c r="A940" s="8" t="s">
        <v>2162</v>
      </c>
      <c r="B940" s="8" t="s">
        <v>2163</v>
      </c>
      <c r="C940" s="8" t="s">
        <v>64</v>
      </c>
      <c r="D940" s="9">
        <v>2.2320000000000002</v>
      </c>
      <c r="E940" s="12">
        <f>단가대비표!O144</f>
        <v>8600</v>
      </c>
      <c r="F940" s="13">
        <f t="shared" si="160"/>
        <v>19195.2</v>
      </c>
      <c r="G940" s="12">
        <f>단가대비표!P144</f>
        <v>0</v>
      </c>
      <c r="H940" s="13">
        <f t="shared" si="161"/>
        <v>0</v>
      </c>
      <c r="I940" s="12">
        <f>단가대비표!V144</f>
        <v>0</v>
      </c>
      <c r="J940" s="13">
        <f t="shared" si="162"/>
        <v>0</v>
      </c>
      <c r="K940" s="12">
        <f t="shared" si="163"/>
        <v>8600</v>
      </c>
      <c r="L940" s="13">
        <f t="shared" si="163"/>
        <v>19195.2</v>
      </c>
      <c r="M940" s="8" t="s">
        <v>52</v>
      </c>
      <c r="N940" s="2" t="s">
        <v>907</v>
      </c>
      <c r="O940" s="2" t="s">
        <v>2164</v>
      </c>
      <c r="P940" s="2" t="s">
        <v>61</v>
      </c>
      <c r="Q940" s="2" t="s">
        <v>61</v>
      </c>
      <c r="R940" s="2" t="s">
        <v>60</v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2" t="s">
        <v>52</v>
      </c>
      <c r="AW940" s="2" t="s">
        <v>2165</v>
      </c>
      <c r="AX940" s="2" t="s">
        <v>52</v>
      </c>
      <c r="AY940" s="2" t="s">
        <v>52</v>
      </c>
    </row>
    <row r="941" spans="1:51" ht="30" customHeight="1" x14ac:dyDescent="0.3">
      <c r="A941" s="8" t="s">
        <v>2166</v>
      </c>
      <c r="B941" s="8" t="s">
        <v>2167</v>
      </c>
      <c r="C941" s="8" t="s">
        <v>64</v>
      </c>
      <c r="D941" s="9">
        <v>0.55800000000000005</v>
      </c>
      <c r="E941" s="12">
        <f>단가대비표!O145</f>
        <v>7500</v>
      </c>
      <c r="F941" s="13">
        <f t="shared" si="160"/>
        <v>4185</v>
      </c>
      <c r="G941" s="12">
        <f>단가대비표!P145</f>
        <v>0</v>
      </c>
      <c r="H941" s="13">
        <f t="shared" si="161"/>
        <v>0</v>
      </c>
      <c r="I941" s="12">
        <f>단가대비표!V145</f>
        <v>0</v>
      </c>
      <c r="J941" s="13">
        <f t="shared" si="162"/>
        <v>0</v>
      </c>
      <c r="K941" s="12">
        <f t="shared" si="163"/>
        <v>7500</v>
      </c>
      <c r="L941" s="13">
        <f t="shared" si="163"/>
        <v>4185</v>
      </c>
      <c r="M941" s="8" t="s">
        <v>52</v>
      </c>
      <c r="N941" s="2" t="s">
        <v>907</v>
      </c>
      <c r="O941" s="2" t="s">
        <v>2168</v>
      </c>
      <c r="P941" s="2" t="s">
        <v>61</v>
      </c>
      <c r="Q941" s="2" t="s">
        <v>61</v>
      </c>
      <c r="R941" s="2" t="s">
        <v>60</v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2" t="s">
        <v>52</v>
      </c>
      <c r="AW941" s="2" t="s">
        <v>2169</v>
      </c>
      <c r="AX941" s="2" t="s">
        <v>52</v>
      </c>
      <c r="AY941" s="2" t="s">
        <v>52</v>
      </c>
    </row>
    <row r="942" spans="1:51" ht="30" customHeight="1" x14ac:dyDescent="0.3">
      <c r="A942" s="8" t="s">
        <v>2170</v>
      </c>
      <c r="B942" s="8" t="s">
        <v>2171</v>
      </c>
      <c r="C942" s="8" t="s">
        <v>64</v>
      </c>
      <c r="D942" s="9">
        <v>1.1160000000000001</v>
      </c>
      <c r="E942" s="12">
        <f>단가대비표!O146</f>
        <v>8400</v>
      </c>
      <c r="F942" s="13">
        <f t="shared" si="160"/>
        <v>9374.4</v>
      </c>
      <c r="G942" s="12">
        <f>단가대비표!P146</f>
        <v>0</v>
      </c>
      <c r="H942" s="13">
        <f t="shared" si="161"/>
        <v>0</v>
      </c>
      <c r="I942" s="12">
        <f>단가대비표!V146</f>
        <v>0</v>
      </c>
      <c r="J942" s="13">
        <f t="shared" si="162"/>
        <v>0</v>
      </c>
      <c r="K942" s="12">
        <f t="shared" si="163"/>
        <v>8400</v>
      </c>
      <c r="L942" s="13">
        <f t="shared" si="163"/>
        <v>9374.4</v>
      </c>
      <c r="M942" s="8" t="s">
        <v>52</v>
      </c>
      <c r="N942" s="2" t="s">
        <v>907</v>
      </c>
      <c r="O942" s="2" t="s">
        <v>2172</v>
      </c>
      <c r="P942" s="2" t="s">
        <v>61</v>
      </c>
      <c r="Q942" s="2" t="s">
        <v>61</v>
      </c>
      <c r="R942" s="2" t="s">
        <v>60</v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2" t="s">
        <v>52</v>
      </c>
      <c r="AW942" s="2" t="s">
        <v>2173</v>
      </c>
      <c r="AX942" s="2" t="s">
        <v>52</v>
      </c>
      <c r="AY942" s="2" t="s">
        <v>52</v>
      </c>
    </row>
    <row r="943" spans="1:51" ht="30" customHeight="1" x14ac:dyDescent="0.3">
      <c r="A943" s="8" t="s">
        <v>2174</v>
      </c>
      <c r="B943" s="8" t="s">
        <v>2175</v>
      </c>
      <c r="C943" s="8" t="s">
        <v>64</v>
      </c>
      <c r="D943" s="9">
        <v>1.1160000000000001</v>
      </c>
      <c r="E943" s="12">
        <f>단가대비표!O147</f>
        <v>6500</v>
      </c>
      <c r="F943" s="13">
        <f t="shared" si="160"/>
        <v>7254</v>
      </c>
      <c r="G943" s="12">
        <f>단가대비표!P147</f>
        <v>0</v>
      </c>
      <c r="H943" s="13">
        <f t="shared" si="161"/>
        <v>0</v>
      </c>
      <c r="I943" s="12">
        <f>단가대비표!V147</f>
        <v>0</v>
      </c>
      <c r="J943" s="13">
        <f t="shared" si="162"/>
        <v>0</v>
      </c>
      <c r="K943" s="12">
        <f t="shared" si="163"/>
        <v>6500</v>
      </c>
      <c r="L943" s="13">
        <f t="shared" si="163"/>
        <v>7254</v>
      </c>
      <c r="M943" s="8" t="s">
        <v>52</v>
      </c>
      <c r="N943" s="2" t="s">
        <v>907</v>
      </c>
      <c r="O943" s="2" t="s">
        <v>2176</v>
      </c>
      <c r="P943" s="2" t="s">
        <v>61</v>
      </c>
      <c r="Q943" s="2" t="s">
        <v>61</v>
      </c>
      <c r="R943" s="2" t="s">
        <v>60</v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2" t="s">
        <v>52</v>
      </c>
      <c r="AW943" s="2" t="s">
        <v>2177</v>
      </c>
      <c r="AX943" s="2" t="s">
        <v>52</v>
      </c>
      <c r="AY943" s="2" t="s">
        <v>52</v>
      </c>
    </row>
    <row r="944" spans="1:51" ht="30" customHeight="1" x14ac:dyDescent="0.3">
      <c r="A944" s="8" t="s">
        <v>2178</v>
      </c>
      <c r="B944" s="8" t="s">
        <v>2179</v>
      </c>
      <c r="C944" s="8" t="s">
        <v>64</v>
      </c>
      <c r="D944" s="9">
        <v>1.1160000000000001</v>
      </c>
      <c r="E944" s="12">
        <f>단가대비표!O148</f>
        <v>700</v>
      </c>
      <c r="F944" s="13">
        <f t="shared" si="160"/>
        <v>781.2</v>
      </c>
      <c r="G944" s="12">
        <f>단가대비표!P148</f>
        <v>0</v>
      </c>
      <c r="H944" s="13">
        <f t="shared" si="161"/>
        <v>0</v>
      </c>
      <c r="I944" s="12">
        <f>단가대비표!V148</f>
        <v>0</v>
      </c>
      <c r="J944" s="13">
        <f t="shared" si="162"/>
        <v>0</v>
      </c>
      <c r="K944" s="12">
        <f t="shared" si="163"/>
        <v>700</v>
      </c>
      <c r="L944" s="13">
        <f t="shared" si="163"/>
        <v>781.2</v>
      </c>
      <c r="M944" s="8" t="s">
        <v>52</v>
      </c>
      <c r="N944" s="2" t="s">
        <v>907</v>
      </c>
      <c r="O944" s="2" t="s">
        <v>2180</v>
      </c>
      <c r="P944" s="2" t="s">
        <v>61</v>
      </c>
      <c r="Q944" s="2" t="s">
        <v>61</v>
      </c>
      <c r="R944" s="2" t="s">
        <v>60</v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2" t="s">
        <v>52</v>
      </c>
      <c r="AW944" s="2" t="s">
        <v>2181</v>
      </c>
      <c r="AX944" s="2" t="s">
        <v>52</v>
      </c>
      <c r="AY944" s="2" t="s">
        <v>52</v>
      </c>
    </row>
    <row r="945" spans="1:51" ht="30" customHeight="1" x14ac:dyDescent="0.3">
      <c r="A945" s="8" t="s">
        <v>2182</v>
      </c>
      <c r="B945" s="8" t="s">
        <v>2183</v>
      </c>
      <c r="C945" s="8" t="s">
        <v>64</v>
      </c>
      <c r="D945" s="9">
        <v>1.1160000000000001</v>
      </c>
      <c r="E945" s="12">
        <f>단가대비표!O149</f>
        <v>8800</v>
      </c>
      <c r="F945" s="13">
        <f t="shared" si="160"/>
        <v>9820.7999999999993</v>
      </c>
      <c r="G945" s="12">
        <f>단가대비표!P149</f>
        <v>0</v>
      </c>
      <c r="H945" s="13">
        <f t="shared" si="161"/>
        <v>0</v>
      </c>
      <c r="I945" s="12">
        <f>단가대비표!V149</f>
        <v>0</v>
      </c>
      <c r="J945" s="13">
        <f t="shared" si="162"/>
        <v>0</v>
      </c>
      <c r="K945" s="12">
        <f t="shared" si="163"/>
        <v>8800</v>
      </c>
      <c r="L945" s="13">
        <f t="shared" si="163"/>
        <v>9820.7999999999993</v>
      </c>
      <c r="M945" s="8" t="s">
        <v>52</v>
      </c>
      <c r="N945" s="2" t="s">
        <v>907</v>
      </c>
      <c r="O945" s="2" t="s">
        <v>2184</v>
      </c>
      <c r="P945" s="2" t="s">
        <v>61</v>
      </c>
      <c r="Q945" s="2" t="s">
        <v>61</v>
      </c>
      <c r="R945" s="2" t="s">
        <v>60</v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2" t="s">
        <v>52</v>
      </c>
      <c r="AW945" s="2" t="s">
        <v>2185</v>
      </c>
      <c r="AX945" s="2" t="s">
        <v>52</v>
      </c>
      <c r="AY945" s="2" t="s">
        <v>52</v>
      </c>
    </row>
    <row r="946" spans="1:51" ht="30" customHeight="1" x14ac:dyDescent="0.3">
      <c r="A946" s="8" t="s">
        <v>739</v>
      </c>
      <c r="B946" s="8" t="s">
        <v>52</v>
      </c>
      <c r="C946" s="8" t="s">
        <v>52</v>
      </c>
      <c r="D946" s="9"/>
      <c r="E946" s="12"/>
      <c r="F946" s="13">
        <f>TRUNC(SUMIF(N939:N945, N938, F939:F945),0)</f>
        <v>63779</v>
      </c>
      <c r="G946" s="12"/>
      <c r="H946" s="13">
        <f>TRUNC(SUMIF(N939:N945, N938, H939:H945),0)</f>
        <v>0</v>
      </c>
      <c r="I946" s="12"/>
      <c r="J946" s="13">
        <f>TRUNC(SUMIF(N939:N945, N938, J939:J945),0)</f>
        <v>0</v>
      </c>
      <c r="K946" s="12"/>
      <c r="L946" s="13">
        <f>F946+H946+J946</f>
        <v>63779</v>
      </c>
      <c r="M946" s="8" t="s">
        <v>52</v>
      </c>
      <c r="N946" s="2" t="s">
        <v>79</v>
      </c>
      <c r="O946" s="2" t="s">
        <v>79</v>
      </c>
      <c r="P946" s="2" t="s">
        <v>52</v>
      </c>
      <c r="Q946" s="2" t="s">
        <v>52</v>
      </c>
      <c r="R946" s="2" t="s">
        <v>52</v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2" t="s">
        <v>52</v>
      </c>
      <c r="AW946" s="2" t="s">
        <v>52</v>
      </c>
      <c r="AX946" s="2" t="s">
        <v>52</v>
      </c>
      <c r="AY946" s="2" t="s">
        <v>52</v>
      </c>
    </row>
    <row r="947" spans="1:51" ht="30" customHeight="1" x14ac:dyDescent="0.3">
      <c r="A947" s="9"/>
      <c r="B947" s="9"/>
      <c r="C947" s="9"/>
      <c r="D947" s="9"/>
      <c r="E947" s="12"/>
      <c r="F947" s="13"/>
      <c r="G947" s="12"/>
      <c r="H947" s="13"/>
      <c r="I947" s="12"/>
      <c r="J947" s="13"/>
      <c r="K947" s="12"/>
      <c r="L947" s="13"/>
      <c r="M947" s="9"/>
    </row>
    <row r="948" spans="1:51" ht="30" customHeight="1" x14ac:dyDescent="0.3">
      <c r="A948" s="425" t="s">
        <v>2186</v>
      </c>
      <c r="B948" s="425"/>
      <c r="C948" s="425"/>
      <c r="D948" s="425"/>
      <c r="E948" s="426"/>
      <c r="F948" s="427"/>
      <c r="G948" s="426"/>
      <c r="H948" s="427"/>
      <c r="I948" s="426"/>
      <c r="J948" s="427"/>
      <c r="K948" s="426"/>
      <c r="L948" s="427"/>
      <c r="M948" s="425"/>
      <c r="N948" s="1" t="s">
        <v>916</v>
      </c>
    </row>
    <row r="949" spans="1:51" ht="30" customHeight="1" x14ac:dyDescent="0.3">
      <c r="A949" s="8" t="s">
        <v>914</v>
      </c>
      <c r="B949" s="8" t="s">
        <v>2188</v>
      </c>
      <c r="C949" s="8" t="s">
        <v>64</v>
      </c>
      <c r="D949" s="9">
        <v>1.9202E-2</v>
      </c>
      <c r="E949" s="12">
        <f>일위대가목록!E142</f>
        <v>407340</v>
      </c>
      <c r="F949" s="13">
        <f>TRUNC(E949*D949,1)</f>
        <v>7821.7</v>
      </c>
      <c r="G949" s="12">
        <f>일위대가목록!F142</f>
        <v>0</v>
      </c>
      <c r="H949" s="13">
        <f>TRUNC(G949*D949,1)</f>
        <v>0</v>
      </c>
      <c r="I949" s="12">
        <f>일위대가목록!G142</f>
        <v>0</v>
      </c>
      <c r="J949" s="13">
        <f>TRUNC(I949*D949,1)</f>
        <v>0</v>
      </c>
      <c r="K949" s="12">
        <f>TRUNC(E949+G949+I949,1)</f>
        <v>407340</v>
      </c>
      <c r="L949" s="13">
        <f>TRUNC(F949+H949+J949,1)</f>
        <v>7821.7</v>
      </c>
      <c r="M949" s="8" t="s">
        <v>52</v>
      </c>
      <c r="N949" s="2" t="s">
        <v>916</v>
      </c>
      <c r="O949" s="2" t="s">
        <v>2189</v>
      </c>
      <c r="P949" s="2" t="s">
        <v>60</v>
      </c>
      <c r="Q949" s="2" t="s">
        <v>61</v>
      </c>
      <c r="R949" s="2" t="s">
        <v>61</v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2" t="s">
        <v>52</v>
      </c>
      <c r="AW949" s="2" t="s">
        <v>2190</v>
      </c>
      <c r="AX949" s="2" t="s">
        <v>52</v>
      </c>
      <c r="AY949" s="2" t="s">
        <v>52</v>
      </c>
    </row>
    <row r="950" spans="1:51" ht="30" customHeight="1" x14ac:dyDescent="0.3">
      <c r="A950" s="8" t="s">
        <v>739</v>
      </c>
      <c r="B950" s="8" t="s">
        <v>52</v>
      </c>
      <c r="C950" s="8" t="s">
        <v>52</v>
      </c>
      <c r="D950" s="9"/>
      <c r="E950" s="12"/>
      <c r="F950" s="13">
        <f>TRUNC(SUMIF(N949:N949, N948, F949:F949),0)</f>
        <v>7821</v>
      </c>
      <c r="G950" s="12"/>
      <c r="H950" s="13">
        <f>TRUNC(SUMIF(N949:N949, N948, H949:H949),0)</f>
        <v>0</v>
      </c>
      <c r="I950" s="12"/>
      <c r="J950" s="13">
        <f>TRUNC(SUMIF(N949:N949, N948, J949:J949),0)</f>
        <v>0</v>
      </c>
      <c r="K950" s="12"/>
      <c r="L950" s="13">
        <f>F950+H950+J950</f>
        <v>7821</v>
      </c>
      <c r="M950" s="8" t="s">
        <v>52</v>
      </c>
      <c r="N950" s="2" t="s">
        <v>79</v>
      </c>
      <c r="O950" s="2" t="s">
        <v>79</v>
      </c>
      <c r="P950" s="2" t="s">
        <v>52</v>
      </c>
      <c r="Q950" s="2" t="s">
        <v>52</v>
      </c>
      <c r="R950" s="2" t="s">
        <v>52</v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2" t="s">
        <v>52</v>
      </c>
      <c r="AW950" s="2" t="s">
        <v>52</v>
      </c>
      <c r="AX950" s="2" t="s">
        <v>52</v>
      </c>
      <c r="AY950" s="2" t="s">
        <v>52</v>
      </c>
    </row>
    <row r="951" spans="1:51" ht="30" customHeight="1" x14ac:dyDescent="0.3">
      <c r="A951" s="9"/>
      <c r="B951" s="9"/>
      <c r="C951" s="9"/>
      <c r="D951" s="9"/>
      <c r="E951" s="12"/>
      <c r="F951" s="13"/>
      <c r="G951" s="12"/>
      <c r="H951" s="13"/>
      <c r="I951" s="12"/>
      <c r="J951" s="13"/>
      <c r="K951" s="12"/>
      <c r="L951" s="13"/>
      <c r="M951" s="9"/>
    </row>
    <row r="952" spans="1:51" ht="30" customHeight="1" x14ac:dyDescent="0.3">
      <c r="A952" s="425" t="s">
        <v>2191</v>
      </c>
      <c r="B952" s="425"/>
      <c r="C952" s="425"/>
      <c r="D952" s="425"/>
      <c r="E952" s="426"/>
      <c r="F952" s="427"/>
      <c r="G952" s="426"/>
      <c r="H952" s="427"/>
      <c r="I952" s="426"/>
      <c r="J952" s="427"/>
      <c r="K952" s="426"/>
      <c r="L952" s="427"/>
      <c r="M952" s="425"/>
      <c r="N952" s="1" t="s">
        <v>2189</v>
      </c>
    </row>
    <row r="953" spans="1:51" ht="30" customHeight="1" x14ac:dyDescent="0.3">
      <c r="A953" s="8" t="s">
        <v>2193</v>
      </c>
      <c r="B953" s="8" t="s">
        <v>2194</v>
      </c>
      <c r="C953" s="8" t="s">
        <v>64</v>
      </c>
      <c r="D953" s="9">
        <v>16</v>
      </c>
      <c r="E953" s="12">
        <f>단가대비표!O150</f>
        <v>1260</v>
      </c>
      <c r="F953" s="13">
        <f t="shared" ref="F953:F962" si="164">TRUNC(E953*D953,1)</f>
        <v>20160</v>
      </c>
      <c r="G953" s="12">
        <f>단가대비표!P150</f>
        <v>0</v>
      </c>
      <c r="H953" s="13">
        <f t="shared" ref="H953:H962" si="165">TRUNC(G953*D953,1)</f>
        <v>0</v>
      </c>
      <c r="I953" s="12">
        <f>단가대비표!V150</f>
        <v>0</v>
      </c>
      <c r="J953" s="13">
        <f t="shared" ref="J953:J962" si="166">TRUNC(I953*D953,1)</f>
        <v>0</v>
      </c>
      <c r="K953" s="12">
        <f t="shared" ref="K953:K962" si="167">TRUNC(E953+G953+I953,1)</f>
        <v>1260</v>
      </c>
      <c r="L953" s="13">
        <f t="shared" ref="L953:L962" si="168">TRUNC(F953+H953+J953,1)</f>
        <v>20160</v>
      </c>
      <c r="M953" s="8" t="s">
        <v>52</v>
      </c>
      <c r="N953" s="2" t="s">
        <v>2189</v>
      </c>
      <c r="O953" s="2" t="s">
        <v>2195</v>
      </c>
      <c r="P953" s="2" t="s">
        <v>61</v>
      </c>
      <c r="Q953" s="2" t="s">
        <v>61</v>
      </c>
      <c r="R953" s="2" t="s">
        <v>60</v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2" t="s">
        <v>52</v>
      </c>
      <c r="AW953" s="2" t="s">
        <v>2196</v>
      </c>
      <c r="AX953" s="2" t="s">
        <v>52</v>
      </c>
      <c r="AY953" s="2" t="s">
        <v>52</v>
      </c>
    </row>
    <row r="954" spans="1:51" ht="30" customHeight="1" x14ac:dyDescent="0.3">
      <c r="A954" s="8" t="s">
        <v>2197</v>
      </c>
      <c r="B954" s="8" t="s">
        <v>2198</v>
      </c>
      <c r="C954" s="8" t="s">
        <v>64</v>
      </c>
      <c r="D954" s="9">
        <v>16</v>
      </c>
      <c r="E954" s="12">
        <f>단가대비표!O151</f>
        <v>4130</v>
      </c>
      <c r="F954" s="13">
        <f t="shared" si="164"/>
        <v>66080</v>
      </c>
      <c r="G954" s="12">
        <f>단가대비표!P151</f>
        <v>0</v>
      </c>
      <c r="H954" s="13">
        <f t="shared" si="165"/>
        <v>0</v>
      </c>
      <c r="I954" s="12">
        <f>단가대비표!V151</f>
        <v>0</v>
      </c>
      <c r="J954" s="13">
        <f t="shared" si="166"/>
        <v>0</v>
      </c>
      <c r="K954" s="12">
        <f t="shared" si="167"/>
        <v>4130</v>
      </c>
      <c r="L954" s="13">
        <f t="shared" si="168"/>
        <v>66080</v>
      </c>
      <c r="M954" s="8" t="s">
        <v>52</v>
      </c>
      <c r="N954" s="2" t="s">
        <v>2189</v>
      </c>
      <c r="O954" s="2" t="s">
        <v>2199</v>
      </c>
      <c r="P954" s="2" t="s">
        <v>61</v>
      </c>
      <c r="Q954" s="2" t="s">
        <v>61</v>
      </c>
      <c r="R954" s="2" t="s">
        <v>60</v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2" t="s">
        <v>52</v>
      </c>
      <c r="AW954" s="2" t="s">
        <v>2200</v>
      </c>
      <c r="AX954" s="2" t="s">
        <v>52</v>
      </c>
      <c r="AY954" s="2" t="s">
        <v>52</v>
      </c>
    </row>
    <row r="955" spans="1:51" ht="30" customHeight="1" x14ac:dyDescent="0.3">
      <c r="A955" s="8" t="s">
        <v>2197</v>
      </c>
      <c r="B955" s="8" t="s">
        <v>2201</v>
      </c>
      <c r="C955" s="8" t="s">
        <v>64</v>
      </c>
      <c r="D955" s="9">
        <v>16</v>
      </c>
      <c r="E955" s="12">
        <f>단가대비표!O152</f>
        <v>2580</v>
      </c>
      <c r="F955" s="13">
        <f t="shared" si="164"/>
        <v>41280</v>
      </c>
      <c r="G955" s="12">
        <f>단가대비표!P152</f>
        <v>0</v>
      </c>
      <c r="H955" s="13">
        <f t="shared" si="165"/>
        <v>0</v>
      </c>
      <c r="I955" s="12">
        <f>단가대비표!V152</f>
        <v>0</v>
      </c>
      <c r="J955" s="13">
        <f t="shared" si="166"/>
        <v>0</v>
      </c>
      <c r="K955" s="12">
        <f t="shared" si="167"/>
        <v>2580</v>
      </c>
      <c r="L955" s="13">
        <f t="shared" si="168"/>
        <v>41280</v>
      </c>
      <c r="M955" s="8" t="s">
        <v>52</v>
      </c>
      <c r="N955" s="2" t="s">
        <v>2189</v>
      </c>
      <c r="O955" s="2" t="s">
        <v>2202</v>
      </c>
      <c r="P955" s="2" t="s">
        <v>61</v>
      </c>
      <c r="Q955" s="2" t="s">
        <v>61</v>
      </c>
      <c r="R955" s="2" t="s">
        <v>60</v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2" t="s">
        <v>52</v>
      </c>
      <c r="AW955" s="2" t="s">
        <v>2203</v>
      </c>
      <c r="AX955" s="2" t="s">
        <v>52</v>
      </c>
      <c r="AY955" s="2" t="s">
        <v>52</v>
      </c>
    </row>
    <row r="956" spans="1:51" ht="30" customHeight="1" x14ac:dyDescent="0.3">
      <c r="A956" s="8" t="s">
        <v>2204</v>
      </c>
      <c r="B956" s="8" t="s">
        <v>2205</v>
      </c>
      <c r="C956" s="8" t="s">
        <v>64</v>
      </c>
      <c r="D956" s="9">
        <v>48</v>
      </c>
      <c r="E956" s="12">
        <f>단가대비표!O153</f>
        <v>1690</v>
      </c>
      <c r="F956" s="13">
        <f t="shared" si="164"/>
        <v>81120</v>
      </c>
      <c r="G956" s="12">
        <f>단가대비표!P153</f>
        <v>0</v>
      </c>
      <c r="H956" s="13">
        <f t="shared" si="165"/>
        <v>0</v>
      </c>
      <c r="I956" s="12">
        <f>단가대비표!V153</f>
        <v>0</v>
      </c>
      <c r="J956" s="13">
        <f t="shared" si="166"/>
        <v>0</v>
      </c>
      <c r="K956" s="12">
        <f t="shared" si="167"/>
        <v>1690</v>
      </c>
      <c r="L956" s="13">
        <f t="shared" si="168"/>
        <v>81120</v>
      </c>
      <c r="M956" s="8" t="s">
        <v>52</v>
      </c>
      <c r="N956" s="2" t="s">
        <v>2189</v>
      </c>
      <c r="O956" s="2" t="s">
        <v>2206</v>
      </c>
      <c r="P956" s="2" t="s">
        <v>61</v>
      </c>
      <c r="Q956" s="2" t="s">
        <v>61</v>
      </c>
      <c r="R956" s="2" t="s">
        <v>60</v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2" t="s">
        <v>52</v>
      </c>
      <c r="AW956" s="2" t="s">
        <v>2207</v>
      </c>
      <c r="AX956" s="2" t="s">
        <v>52</v>
      </c>
      <c r="AY956" s="2" t="s">
        <v>52</v>
      </c>
    </row>
    <row r="957" spans="1:51" ht="30" customHeight="1" x14ac:dyDescent="0.3">
      <c r="A957" s="8" t="s">
        <v>2204</v>
      </c>
      <c r="B957" s="8" t="s">
        <v>2208</v>
      </c>
      <c r="C957" s="8" t="s">
        <v>64</v>
      </c>
      <c r="D957" s="9">
        <v>30</v>
      </c>
      <c r="E957" s="12">
        <f>단가대비표!O154</f>
        <v>1350</v>
      </c>
      <c r="F957" s="13">
        <f t="shared" si="164"/>
        <v>40500</v>
      </c>
      <c r="G957" s="12">
        <f>단가대비표!P154</f>
        <v>0</v>
      </c>
      <c r="H957" s="13">
        <f t="shared" si="165"/>
        <v>0</v>
      </c>
      <c r="I957" s="12">
        <f>단가대비표!V154</f>
        <v>0</v>
      </c>
      <c r="J957" s="13">
        <f t="shared" si="166"/>
        <v>0</v>
      </c>
      <c r="K957" s="12">
        <f t="shared" si="167"/>
        <v>1350</v>
      </c>
      <c r="L957" s="13">
        <f t="shared" si="168"/>
        <v>40500</v>
      </c>
      <c r="M957" s="8" t="s">
        <v>52</v>
      </c>
      <c r="N957" s="2" t="s">
        <v>2189</v>
      </c>
      <c r="O957" s="2" t="s">
        <v>2209</v>
      </c>
      <c r="P957" s="2" t="s">
        <v>61</v>
      </c>
      <c r="Q957" s="2" t="s">
        <v>61</v>
      </c>
      <c r="R957" s="2" t="s">
        <v>60</v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2" t="s">
        <v>52</v>
      </c>
      <c r="AW957" s="2" t="s">
        <v>2210</v>
      </c>
      <c r="AX957" s="2" t="s">
        <v>52</v>
      </c>
      <c r="AY957" s="2" t="s">
        <v>52</v>
      </c>
    </row>
    <row r="958" spans="1:51" ht="30" customHeight="1" x14ac:dyDescent="0.3">
      <c r="A958" s="8" t="s">
        <v>2204</v>
      </c>
      <c r="B958" s="8" t="s">
        <v>2211</v>
      </c>
      <c r="C958" s="8" t="s">
        <v>64</v>
      </c>
      <c r="D958" s="9">
        <v>66</v>
      </c>
      <c r="E958" s="12">
        <f>단가대비표!O155</f>
        <v>1000</v>
      </c>
      <c r="F958" s="13">
        <f t="shared" si="164"/>
        <v>66000</v>
      </c>
      <c r="G958" s="12">
        <f>단가대비표!P155</f>
        <v>0</v>
      </c>
      <c r="H958" s="13">
        <f t="shared" si="165"/>
        <v>0</v>
      </c>
      <c r="I958" s="12">
        <f>단가대비표!V155</f>
        <v>0</v>
      </c>
      <c r="J958" s="13">
        <f t="shared" si="166"/>
        <v>0</v>
      </c>
      <c r="K958" s="12">
        <f t="shared" si="167"/>
        <v>1000</v>
      </c>
      <c r="L958" s="13">
        <f t="shared" si="168"/>
        <v>66000</v>
      </c>
      <c r="M958" s="8" t="s">
        <v>52</v>
      </c>
      <c r="N958" s="2" t="s">
        <v>2189</v>
      </c>
      <c r="O958" s="2" t="s">
        <v>2212</v>
      </c>
      <c r="P958" s="2" t="s">
        <v>61</v>
      </c>
      <c r="Q958" s="2" t="s">
        <v>61</v>
      </c>
      <c r="R958" s="2" t="s">
        <v>60</v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2" t="s">
        <v>52</v>
      </c>
      <c r="AW958" s="2" t="s">
        <v>2213</v>
      </c>
      <c r="AX958" s="2" t="s">
        <v>52</v>
      </c>
      <c r="AY958" s="2" t="s">
        <v>52</v>
      </c>
    </row>
    <row r="959" spans="1:51" ht="30" customHeight="1" x14ac:dyDescent="0.3">
      <c r="A959" s="8" t="s">
        <v>2214</v>
      </c>
      <c r="B959" s="8" t="s">
        <v>2215</v>
      </c>
      <c r="C959" s="8" t="s">
        <v>64</v>
      </c>
      <c r="D959" s="9">
        <v>10</v>
      </c>
      <c r="E959" s="12">
        <f>단가대비표!O156</f>
        <v>3400</v>
      </c>
      <c r="F959" s="13">
        <f t="shared" si="164"/>
        <v>34000</v>
      </c>
      <c r="G959" s="12">
        <f>단가대비표!P156</f>
        <v>0</v>
      </c>
      <c r="H959" s="13">
        <f t="shared" si="165"/>
        <v>0</v>
      </c>
      <c r="I959" s="12">
        <f>단가대비표!V156</f>
        <v>0</v>
      </c>
      <c r="J959" s="13">
        <f t="shared" si="166"/>
        <v>0</v>
      </c>
      <c r="K959" s="12">
        <f t="shared" si="167"/>
        <v>3400</v>
      </c>
      <c r="L959" s="13">
        <f t="shared" si="168"/>
        <v>34000</v>
      </c>
      <c r="M959" s="8" t="s">
        <v>52</v>
      </c>
      <c r="N959" s="2" t="s">
        <v>2189</v>
      </c>
      <c r="O959" s="2" t="s">
        <v>2216</v>
      </c>
      <c r="P959" s="2" t="s">
        <v>61</v>
      </c>
      <c r="Q959" s="2" t="s">
        <v>61</v>
      </c>
      <c r="R959" s="2" t="s">
        <v>60</v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2" t="s">
        <v>52</v>
      </c>
      <c r="AW959" s="2" t="s">
        <v>2217</v>
      </c>
      <c r="AX959" s="2" t="s">
        <v>52</v>
      </c>
      <c r="AY959" s="2" t="s">
        <v>52</v>
      </c>
    </row>
    <row r="960" spans="1:51" ht="30" customHeight="1" x14ac:dyDescent="0.3">
      <c r="A960" s="8" t="s">
        <v>2214</v>
      </c>
      <c r="B960" s="8" t="s">
        <v>2218</v>
      </c>
      <c r="C960" s="8" t="s">
        <v>64</v>
      </c>
      <c r="D960" s="9">
        <v>6</v>
      </c>
      <c r="E960" s="12">
        <f>단가대비표!O157</f>
        <v>2640</v>
      </c>
      <c r="F960" s="13">
        <f t="shared" si="164"/>
        <v>15840</v>
      </c>
      <c r="G960" s="12">
        <f>단가대비표!P157</f>
        <v>0</v>
      </c>
      <c r="H960" s="13">
        <f t="shared" si="165"/>
        <v>0</v>
      </c>
      <c r="I960" s="12">
        <f>단가대비표!V157</f>
        <v>0</v>
      </c>
      <c r="J960" s="13">
        <f t="shared" si="166"/>
        <v>0</v>
      </c>
      <c r="K960" s="12">
        <f t="shared" si="167"/>
        <v>2640</v>
      </c>
      <c r="L960" s="13">
        <f t="shared" si="168"/>
        <v>15840</v>
      </c>
      <c r="M960" s="8" t="s">
        <v>52</v>
      </c>
      <c r="N960" s="2" t="s">
        <v>2189</v>
      </c>
      <c r="O960" s="2" t="s">
        <v>2219</v>
      </c>
      <c r="P960" s="2" t="s">
        <v>61</v>
      </c>
      <c r="Q960" s="2" t="s">
        <v>61</v>
      </c>
      <c r="R960" s="2" t="s">
        <v>60</v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2" t="s">
        <v>52</v>
      </c>
      <c r="AW960" s="2" t="s">
        <v>2220</v>
      </c>
      <c r="AX960" s="2" t="s">
        <v>52</v>
      </c>
      <c r="AY960" s="2" t="s">
        <v>52</v>
      </c>
    </row>
    <row r="961" spans="1:51" ht="30" customHeight="1" x14ac:dyDescent="0.3">
      <c r="A961" s="8" t="s">
        <v>2221</v>
      </c>
      <c r="B961" s="8" t="s">
        <v>2222</v>
      </c>
      <c r="C961" s="8" t="s">
        <v>64</v>
      </c>
      <c r="D961" s="9">
        <v>2</v>
      </c>
      <c r="E961" s="12">
        <f>단가대비표!O159</f>
        <v>9300</v>
      </c>
      <c r="F961" s="13">
        <f t="shared" si="164"/>
        <v>18600</v>
      </c>
      <c r="G961" s="12">
        <f>단가대비표!P159</f>
        <v>0</v>
      </c>
      <c r="H961" s="13">
        <f t="shared" si="165"/>
        <v>0</v>
      </c>
      <c r="I961" s="12">
        <f>단가대비표!V159</f>
        <v>0</v>
      </c>
      <c r="J961" s="13">
        <f t="shared" si="166"/>
        <v>0</v>
      </c>
      <c r="K961" s="12">
        <f t="shared" si="167"/>
        <v>9300</v>
      </c>
      <c r="L961" s="13">
        <f t="shared" si="168"/>
        <v>18600</v>
      </c>
      <c r="M961" s="8" t="s">
        <v>52</v>
      </c>
      <c r="N961" s="2" t="s">
        <v>2189</v>
      </c>
      <c r="O961" s="2" t="s">
        <v>2223</v>
      </c>
      <c r="P961" s="2" t="s">
        <v>61</v>
      </c>
      <c r="Q961" s="2" t="s">
        <v>61</v>
      </c>
      <c r="R961" s="2" t="s">
        <v>60</v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2" t="s">
        <v>52</v>
      </c>
      <c r="AW961" s="2" t="s">
        <v>2224</v>
      </c>
      <c r="AX961" s="2" t="s">
        <v>52</v>
      </c>
      <c r="AY961" s="2" t="s">
        <v>52</v>
      </c>
    </row>
    <row r="962" spans="1:51" ht="30" customHeight="1" x14ac:dyDescent="0.3">
      <c r="A962" s="8" t="s">
        <v>2225</v>
      </c>
      <c r="B962" s="8" t="s">
        <v>2226</v>
      </c>
      <c r="C962" s="8" t="s">
        <v>64</v>
      </c>
      <c r="D962" s="9">
        <v>12</v>
      </c>
      <c r="E962" s="12">
        <f>단가대비표!O160</f>
        <v>1980</v>
      </c>
      <c r="F962" s="13">
        <f t="shared" si="164"/>
        <v>23760</v>
      </c>
      <c r="G962" s="12">
        <f>단가대비표!P160</f>
        <v>0</v>
      </c>
      <c r="H962" s="13">
        <f t="shared" si="165"/>
        <v>0</v>
      </c>
      <c r="I962" s="12">
        <f>단가대비표!V160</f>
        <v>0</v>
      </c>
      <c r="J962" s="13">
        <f t="shared" si="166"/>
        <v>0</v>
      </c>
      <c r="K962" s="12">
        <f t="shared" si="167"/>
        <v>1980</v>
      </c>
      <c r="L962" s="13">
        <f t="shared" si="168"/>
        <v>23760</v>
      </c>
      <c r="M962" s="8" t="s">
        <v>52</v>
      </c>
      <c r="N962" s="2" t="s">
        <v>2189</v>
      </c>
      <c r="O962" s="2" t="s">
        <v>2227</v>
      </c>
      <c r="P962" s="2" t="s">
        <v>61</v>
      </c>
      <c r="Q962" s="2" t="s">
        <v>61</v>
      </c>
      <c r="R962" s="2" t="s">
        <v>60</v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2" t="s">
        <v>52</v>
      </c>
      <c r="AW962" s="2" t="s">
        <v>2228</v>
      </c>
      <c r="AX962" s="2" t="s">
        <v>52</v>
      </c>
      <c r="AY962" s="2" t="s">
        <v>52</v>
      </c>
    </row>
    <row r="963" spans="1:51" ht="30" customHeight="1" x14ac:dyDescent="0.3">
      <c r="A963" s="8" t="s">
        <v>739</v>
      </c>
      <c r="B963" s="8" t="s">
        <v>52</v>
      </c>
      <c r="C963" s="8" t="s">
        <v>52</v>
      </c>
      <c r="D963" s="9"/>
      <c r="E963" s="12"/>
      <c r="F963" s="13">
        <f>TRUNC(SUMIF(N953:N962, N952, F953:F962),0)</f>
        <v>407340</v>
      </c>
      <c r="G963" s="12"/>
      <c r="H963" s="13">
        <f>TRUNC(SUMIF(N953:N962, N952, H953:H962),0)</f>
        <v>0</v>
      </c>
      <c r="I963" s="12"/>
      <c r="J963" s="13">
        <f>TRUNC(SUMIF(N953:N962, N952, J953:J962),0)</f>
        <v>0</v>
      </c>
      <c r="K963" s="12"/>
      <c r="L963" s="13">
        <f>F963+H963+J963</f>
        <v>407340</v>
      </c>
      <c r="M963" s="8" t="s">
        <v>52</v>
      </c>
      <c r="N963" s="2" t="s">
        <v>79</v>
      </c>
      <c r="O963" s="2" t="s">
        <v>79</v>
      </c>
      <c r="P963" s="2" t="s">
        <v>52</v>
      </c>
      <c r="Q963" s="2" t="s">
        <v>52</v>
      </c>
      <c r="R963" s="2" t="s">
        <v>52</v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2" t="s">
        <v>52</v>
      </c>
      <c r="AW963" s="2" t="s">
        <v>52</v>
      </c>
      <c r="AX963" s="2" t="s">
        <v>52</v>
      </c>
      <c r="AY963" s="2" t="s">
        <v>52</v>
      </c>
    </row>
    <row r="964" spans="1:51" ht="30" customHeight="1" x14ac:dyDescent="0.3">
      <c r="A964" s="9"/>
      <c r="B964" s="9"/>
      <c r="C964" s="9"/>
      <c r="D964" s="9"/>
      <c r="E964" s="12"/>
      <c r="F964" s="13"/>
      <c r="G964" s="12"/>
      <c r="H964" s="13"/>
      <c r="I964" s="12"/>
      <c r="J964" s="13"/>
      <c r="K964" s="12"/>
      <c r="L964" s="13"/>
      <c r="M964" s="9"/>
    </row>
    <row r="965" spans="1:51" ht="30" customHeight="1" x14ac:dyDescent="0.3">
      <c r="A965" s="425" t="s">
        <v>2229</v>
      </c>
      <c r="B965" s="425"/>
      <c r="C965" s="425"/>
      <c r="D965" s="425"/>
      <c r="E965" s="426"/>
      <c r="F965" s="427"/>
      <c r="G965" s="426"/>
      <c r="H965" s="427"/>
      <c r="I965" s="426"/>
      <c r="J965" s="427"/>
      <c r="K965" s="426"/>
      <c r="L965" s="427"/>
      <c r="M965" s="425"/>
      <c r="N965" s="1" t="s">
        <v>927</v>
      </c>
    </row>
    <row r="966" spans="1:51" ht="30" customHeight="1" x14ac:dyDescent="0.3">
      <c r="A966" s="8" t="s">
        <v>696</v>
      </c>
      <c r="B966" s="8" t="s">
        <v>697</v>
      </c>
      <c r="C966" s="8" t="s">
        <v>58</v>
      </c>
      <c r="D966" s="9">
        <v>0.9</v>
      </c>
      <c r="E966" s="12">
        <f>단가대비표!O122</f>
        <v>2666.66</v>
      </c>
      <c r="F966" s="13">
        <f t="shared" ref="F966:F973" si="169">TRUNC(E966*D966,1)</f>
        <v>2399.9</v>
      </c>
      <c r="G966" s="12">
        <f>단가대비표!P122</f>
        <v>0</v>
      </c>
      <c r="H966" s="13">
        <f t="shared" ref="H966:H973" si="170">TRUNC(G966*D966,1)</f>
        <v>0</v>
      </c>
      <c r="I966" s="12">
        <f>단가대비표!V122</f>
        <v>0</v>
      </c>
      <c r="J966" s="13">
        <f t="shared" ref="J966:J973" si="171">TRUNC(I966*D966,1)</f>
        <v>0</v>
      </c>
      <c r="K966" s="12">
        <f t="shared" ref="K966:L973" si="172">TRUNC(E966+G966+I966,1)</f>
        <v>2666.6</v>
      </c>
      <c r="L966" s="13">
        <f t="shared" si="172"/>
        <v>2399.9</v>
      </c>
      <c r="M966" s="8" t="s">
        <v>52</v>
      </c>
      <c r="N966" s="2" t="s">
        <v>927</v>
      </c>
      <c r="O966" s="2" t="s">
        <v>698</v>
      </c>
      <c r="P966" s="2" t="s">
        <v>61</v>
      </c>
      <c r="Q966" s="2" t="s">
        <v>61</v>
      </c>
      <c r="R966" s="2" t="s">
        <v>60</v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2" t="s">
        <v>52</v>
      </c>
      <c r="AW966" s="2" t="s">
        <v>2232</v>
      </c>
      <c r="AX966" s="2" t="s">
        <v>52</v>
      </c>
      <c r="AY966" s="2" t="s">
        <v>52</v>
      </c>
    </row>
    <row r="967" spans="1:51" ht="30" customHeight="1" x14ac:dyDescent="0.3">
      <c r="A967" s="8" t="s">
        <v>700</v>
      </c>
      <c r="B967" s="8" t="s">
        <v>704</v>
      </c>
      <c r="C967" s="8" t="s">
        <v>406</v>
      </c>
      <c r="D967" s="9">
        <v>0.2364</v>
      </c>
      <c r="E967" s="12">
        <f>단가대비표!O123</f>
        <v>873</v>
      </c>
      <c r="F967" s="13">
        <f t="shared" si="169"/>
        <v>206.3</v>
      </c>
      <c r="G967" s="12">
        <f>단가대비표!P123</f>
        <v>0</v>
      </c>
      <c r="H967" s="13">
        <f t="shared" si="170"/>
        <v>0</v>
      </c>
      <c r="I967" s="12">
        <f>단가대비표!V123</f>
        <v>0</v>
      </c>
      <c r="J967" s="13">
        <f t="shared" si="171"/>
        <v>0</v>
      </c>
      <c r="K967" s="12">
        <f t="shared" si="172"/>
        <v>873</v>
      </c>
      <c r="L967" s="13">
        <f t="shared" si="172"/>
        <v>206.3</v>
      </c>
      <c r="M967" s="8" t="s">
        <v>52</v>
      </c>
      <c r="N967" s="2" t="s">
        <v>927</v>
      </c>
      <c r="O967" s="2" t="s">
        <v>705</v>
      </c>
      <c r="P967" s="2" t="s">
        <v>61</v>
      </c>
      <c r="Q967" s="2" t="s">
        <v>61</v>
      </c>
      <c r="R967" s="2" t="s">
        <v>60</v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2" t="s">
        <v>52</v>
      </c>
      <c r="AW967" s="2" t="s">
        <v>2233</v>
      </c>
      <c r="AX967" s="2" t="s">
        <v>52</v>
      </c>
      <c r="AY967" s="2" t="s">
        <v>52</v>
      </c>
    </row>
    <row r="968" spans="1:51" ht="30" customHeight="1" x14ac:dyDescent="0.3">
      <c r="A968" s="8" t="s">
        <v>700</v>
      </c>
      <c r="B968" s="8" t="s">
        <v>2234</v>
      </c>
      <c r="C968" s="8" t="s">
        <v>406</v>
      </c>
      <c r="D968" s="9">
        <v>0.86760000000000004</v>
      </c>
      <c r="E968" s="12">
        <f>단가대비표!O124</f>
        <v>1200</v>
      </c>
      <c r="F968" s="13">
        <f t="shared" si="169"/>
        <v>1041.0999999999999</v>
      </c>
      <c r="G968" s="12">
        <f>단가대비표!P124</f>
        <v>0</v>
      </c>
      <c r="H968" s="13">
        <f t="shared" si="170"/>
        <v>0</v>
      </c>
      <c r="I968" s="12">
        <f>단가대비표!V124</f>
        <v>0</v>
      </c>
      <c r="J968" s="13">
        <f t="shared" si="171"/>
        <v>0</v>
      </c>
      <c r="K968" s="12">
        <f t="shared" si="172"/>
        <v>1200</v>
      </c>
      <c r="L968" s="13">
        <f t="shared" si="172"/>
        <v>1041.0999999999999</v>
      </c>
      <c r="M968" s="8" t="s">
        <v>52</v>
      </c>
      <c r="N968" s="2" t="s">
        <v>927</v>
      </c>
      <c r="O968" s="2" t="s">
        <v>2235</v>
      </c>
      <c r="P968" s="2" t="s">
        <v>61</v>
      </c>
      <c r="Q968" s="2" t="s">
        <v>61</v>
      </c>
      <c r="R968" s="2" t="s">
        <v>60</v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2" t="s">
        <v>52</v>
      </c>
      <c r="AW968" s="2" t="s">
        <v>2236</v>
      </c>
      <c r="AX968" s="2" t="s">
        <v>52</v>
      </c>
      <c r="AY968" s="2" t="s">
        <v>52</v>
      </c>
    </row>
    <row r="969" spans="1:51" ht="30" customHeight="1" x14ac:dyDescent="0.3">
      <c r="A969" s="8" t="s">
        <v>700</v>
      </c>
      <c r="B969" s="8" t="s">
        <v>2237</v>
      </c>
      <c r="C969" s="8" t="s">
        <v>406</v>
      </c>
      <c r="D969" s="9">
        <v>2.3400000000000001E-2</v>
      </c>
      <c r="E969" s="12">
        <f>단가대비표!O125</f>
        <v>2200</v>
      </c>
      <c r="F969" s="13">
        <f t="shared" si="169"/>
        <v>51.4</v>
      </c>
      <c r="G969" s="12">
        <f>단가대비표!P125</f>
        <v>0</v>
      </c>
      <c r="H969" s="13">
        <f t="shared" si="170"/>
        <v>0</v>
      </c>
      <c r="I969" s="12">
        <f>단가대비표!V125</f>
        <v>0</v>
      </c>
      <c r="J969" s="13">
        <f t="shared" si="171"/>
        <v>0</v>
      </c>
      <c r="K969" s="12">
        <f t="shared" si="172"/>
        <v>2200</v>
      </c>
      <c r="L969" s="13">
        <f t="shared" si="172"/>
        <v>51.4</v>
      </c>
      <c r="M969" s="8" t="s">
        <v>52</v>
      </c>
      <c r="N969" s="2" t="s">
        <v>927</v>
      </c>
      <c r="O969" s="2" t="s">
        <v>2238</v>
      </c>
      <c r="P969" s="2" t="s">
        <v>61</v>
      </c>
      <c r="Q969" s="2" t="s">
        <v>61</v>
      </c>
      <c r="R969" s="2" t="s">
        <v>60</v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2" t="s">
        <v>52</v>
      </c>
      <c r="AW969" s="2" t="s">
        <v>2239</v>
      </c>
      <c r="AX969" s="2" t="s">
        <v>52</v>
      </c>
      <c r="AY969" s="2" t="s">
        <v>52</v>
      </c>
    </row>
    <row r="970" spans="1:51" ht="30" customHeight="1" x14ac:dyDescent="0.3">
      <c r="A970" s="8" t="s">
        <v>700</v>
      </c>
      <c r="B970" s="8" t="s">
        <v>2240</v>
      </c>
      <c r="C970" s="8" t="s">
        <v>406</v>
      </c>
      <c r="D970" s="9">
        <v>0.04</v>
      </c>
      <c r="E970" s="12">
        <f>단가대비표!O126</f>
        <v>900</v>
      </c>
      <c r="F970" s="13">
        <f t="shared" si="169"/>
        <v>36</v>
      </c>
      <c r="G970" s="12">
        <f>단가대비표!P126</f>
        <v>0</v>
      </c>
      <c r="H970" s="13">
        <f t="shared" si="170"/>
        <v>0</v>
      </c>
      <c r="I970" s="12">
        <f>단가대비표!V126</f>
        <v>0</v>
      </c>
      <c r="J970" s="13">
        <f t="shared" si="171"/>
        <v>0</v>
      </c>
      <c r="K970" s="12">
        <f t="shared" si="172"/>
        <v>900</v>
      </c>
      <c r="L970" s="13">
        <f t="shared" si="172"/>
        <v>36</v>
      </c>
      <c r="M970" s="8" t="s">
        <v>52</v>
      </c>
      <c r="N970" s="2" t="s">
        <v>927</v>
      </c>
      <c r="O970" s="2" t="s">
        <v>2241</v>
      </c>
      <c r="P970" s="2" t="s">
        <v>61</v>
      </c>
      <c r="Q970" s="2" t="s">
        <v>61</v>
      </c>
      <c r="R970" s="2" t="s">
        <v>60</v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2" t="s">
        <v>52</v>
      </c>
      <c r="AW970" s="2" t="s">
        <v>2242</v>
      </c>
      <c r="AX970" s="2" t="s">
        <v>52</v>
      </c>
      <c r="AY970" s="2" t="s">
        <v>52</v>
      </c>
    </row>
    <row r="971" spans="1:51" ht="30" customHeight="1" x14ac:dyDescent="0.3">
      <c r="A971" s="8" t="s">
        <v>2214</v>
      </c>
      <c r="B971" s="8" t="s">
        <v>2243</v>
      </c>
      <c r="C971" s="8" t="s">
        <v>218</v>
      </c>
      <c r="D971" s="9">
        <v>9.4E-2</v>
      </c>
      <c r="E971" s="12">
        <f>단가대비표!O37</f>
        <v>23000</v>
      </c>
      <c r="F971" s="13">
        <f t="shared" si="169"/>
        <v>2162</v>
      </c>
      <c r="G971" s="12">
        <f>단가대비표!P37</f>
        <v>0</v>
      </c>
      <c r="H971" s="13">
        <f t="shared" si="170"/>
        <v>0</v>
      </c>
      <c r="I971" s="12">
        <f>단가대비표!V37</f>
        <v>0</v>
      </c>
      <c r="J971" s="13">
        <f t="shared" si="171"/>
        <v>0</v>
      </c>
      <c r="K971" s="12">
        <f t="shared" si="172"/>
        <v>23000</v>
      </c>
      <c r="L971" s="13">
        <f t="shared" si="172"/>
        <v>2162</v>
      </c>
      <c r="M971" s="8" t="s">
        <v>52</v>
      </c>
      <c r="N971" s="2" t="s">
        <v>927</v>
      </c>
      <c r="O971" s="2" t="s">
        <v>2244</v>
      </c>
      <c r="P971" s="2" t="s">
        <v>61</v>
      </c>
      <c r="Q971" s="2" t="s">
        <v>61</v>
      </c>
      <c r="R971" s="2" t="s">
        <v>60</v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2" t="s">
        <v>52</v>
      </c>
      <c r="AW971" s="2" t="s">
        <v>2245</v>
      </c>
      <c r="AX971" s="2" t="s">
        <v>52</v>
      </c>
      <c r="AY971" s="2" t="s">
        <v>52</v>
      </c>
    </row>
    <row r="972" spans="1:51" ht="30" customHeight="1" x14ac:dyDescent="0.3">
      <c r="A972" s="8" t="s">
        <v>878</v>
      </c>
      <c r="B972" s="8" t="s">
        <v>879</v>
      </c>
      <c r="C972" s="8" t="s">
        <v>133</v>
      </c>
      <c r="D972" s="9">
        <v>2.8E-3</v>
      </c>
      <c r="E972" s="12">
        <f>단가대비표!O59</f>
        <v>365375</v>
      </c>
      <c r="F972" s="13">
        <f t="shared" si="169"/>
        <v>1023</v>
      </c>
      <c r="G972" s="12">
        <f>단가대비표!P59</f>
        <v>0</v>
      </c>
      <c r="H972" s="13">
        <f t="shared" si="170"/>
        <v>0</v>
      </c>
      <c r="I972" s="12">
        <f>단가대비표!V59</f>
        <v>0</v>
      </c>
      <c r="J972" s="13">
        <f t="shared" si="171"/>
        <v>0</v>
      </c>
      <c r="K972" s="12">
        <f t="shared" si="172"/>
        <v>365375</v>
      </c>
      <c r="L972" s="13">
        <f t="shared" si="172"/>
        <v>1023</v>
      </c>
      <c r="M972" s="8" t="s">
        <v>52</v>
      </c>
      <c r="N972" s="2" t="s">
        <v>927</v>
      </c>
      <c r="O972" s="2" t="s">
        <v>880</v>
      </c>
      <c r="P972" s="2" t="s">
        <v>61</v>
      </c>
      <c r="Q972" s="2" t="s">
        <v>61</v>
      </c>
      <c r="R972" s="2" t="s">
        <v>60</v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2" t="s">
        <v>52</v>
      </c>
      <c r="AW972" s="2" t="s">
        <v>2246</v>
      </c>
      <c r="AX972" s="2" t="s">
        <v>52</v>
      </c>
      <c r="AY972" s="2" t="s">
        <v>52</v>
      </c>
    </row>
    <row r="973" spans="1:51" ht="30" customHeight="1" x14ac:dyDescent="0.3">
      <c r="A973" s="8" t="s">
        <v>1043</v>
      </c>
      <c r="B973" s="8" t="s">
        <v>1102</v>
      </c>
      <c r="C973" s="8" t="s">
        <v>993</v>
      </c>
      <c r="D973" s="9">
        <v>0.26500000000000001</v>
      </c>
      <c r="E973" s="12">
        <f>단가대비표!O182</f>
        <v>1020</v>
      </c>
      <c r="F973" s="13">
        <f t="shared" si="169"/>
        <v>270.3</v>
      </c>
      <c r="G973" s="12">
        <f>단가대비표!P182</f>
        <v>0</v>
      </c>
      <c r="H973" s="13">
        <f t="shared" si="170"/>
        <v>0</v>
      </c>
      <c r="I973" s="12">
        <f>단가대비표!V182</f>
        <v>0</v>
      </c>
      <c r="J973" s="13">
        <f t="shared" si="171"/>
        <v>0</v>
      </c>
      <c r="K973" s="12">
        <f t="shared" si="172"/>
        <v>1020</v>
      </c>
      <c r="L973" s="13">
        <f t="shared" si="172"/>
        <v>270.3</v>
      </c>
      <c r="M973" s="8" t="s">
        <v>52</v>
      </c>
      <c r="N973" s="2" t="s">
        <v>927</v>
      </c>
      <c r="O973" s="2" t="s">
        <v>1103</v>
      </c>
      <c r="P973" s="2" t="s">
        <v>61</v>
      </c>
      <c r="Q973" s="2" t="s">
        <v>61</v>
      </c>
      <c r="R973" s="2" t="s">
        <v>60</v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2" t="s">
        <v>52</v>
      </c>
      <c r="AW973" s="2" t="s">
        <v>2247</v>
      </c>
      <c r="AX973" s="2" t="s">
        <v>52</v>
      </c>
      <c r="AY973" s="2" t="s">
        <v>52</v>
      </c>
    </row>
    <row r="974" spans="1:51" ht="30" customHeight="1" x14ac:dyDescent="0.3">
      <c r="A974" s="8" t="s">
        <v>739</v>
      </c>
      <c r="B974" s="8" t="s">
        <v>52</v>
      </c>
      <c r="C974" s="8" t="s">
        <v>52</v>
      </c>
      <c r="D974" s="9"/>
      <c r="E974" s="12"/>
      <c r="F974" s="13">
        <f>TRUNC(SUMIF(N966:N973, N965, F966:F973),0)</f>
        <v>7190</v>
      </c>
      <c r="G974" s="12"/>
      <c r="H974" s="13">
        <f>TRUNC(SUMIF(N966:N973, N965, H966:H973),0)</f>
        <v>0</v>
      </c>
      <c r="I974" s="12"/>
      <c r="J974" s="13">
        <f>TRUNC(SUMIF(N966:N973, N965, J966:J973),0)</f>
        <v>0</v>
      </c>
      <c r="K974" s="12"/>
      <c r="L974" s="13">
        <f>F974+H974+J974</f>
        <v>7190</v>
      </c>
      <c r="M974" s="8" t="s">
        <v>52</v>
      </c>
      <c r="N974" s="2" t="s">
        <v>79</v>
      </c>
      <c r="O974" s="2" t="s">
        <v>79</v>
      </c>
      <c r="P974" s="2" t="s">
        <v>52</v>
      </c>
      <c r="Q974" s="2" t="s">
        <v>52</v>
      </c>
      <c r="R974" s="2" t="s">
        <v>52</v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2" t="s">
        <v>52</v>
      </c>
      <c r="AW974" s="2" t="s">
        <v>52</v>
      </c>
      <c r="AX974" s="2" t="s">
        <v>52</v>
      </c>
      <c r="AY974" s="2" t="s">
        <v>52</v>
      </c>
    </row>
    <row r="975" spans="1:51" ht="30" customHeight="1" x14ac:dyDescent="0.3">
      <c r="A975" s="9"/>
      <c r="B975" s="9"/>
      <c r="C975" s="9"/>
      <c r="D975" s="9"/>
      <c r="E975" s="12"/>
      <c r="F975" s="13"/>
      <c r="G975" s="12"/>
      <c r="H975" s="13"/>
      <c r="I975" s="12"/>
      <c r="J975" s="13"/>
      <c r="K975" s="12"/>
      <c r="L975" s="13"/>
      <c r="M975" s="9"/>
    </row>
    <row r="976" spans="1:51" ht="30" customHeight="1" x14ac:dyDescent="0.3">
      <c r="A976" s="425" t="s">
        <v>2248</v>
      </c>
      <c r="B976" s="425"/>
      <c r="C976" s="425"/>
      <c r="D976" s="425"/>
      <c r="E976" s="426"/>
      <c r="F976" s="427"/>
      <c r="G976" s="426"/>
      <c r="H976" s="427"/>
      <c r="I976" s="426"/>
      <c r="J976" s="427"/>
      <c r="K976" s="426"/>
      <c r="L976" s="427"/>
      <c r="M976" s="425"/>
      <c r="N976" s="1" t="s">
        <v>963</v>
      </c>
    </row>
    <row r="977" spans="1:51" ht="30" customHeight="1" x14ac:dyDescent="0.3">
      <c r="A977" s="8" t="s">
        <v>714</v>
      </c>
      <c r="B977" s="8" t="s">
        <v>715</v>
      </c>
      <c r="C977" s="8" t="s">
        <v>716</v>
      </c>
      <c r="D977" s="9">
        <v>0.25</v>
      </c>
      <c r="E977" s="12">
        <f>단가대비표!O235</f>
        <v>0</v>
      </c>
      <c r="F977" s="13">
        <f>TRUNC(E977*D977,1)</f>
        <v>0</v>
      </c>
      <c r="G977" s="12">
        <f>단가대비표!P235</f>
        <v>236858</v>
      </c>
      <c r="H977" s="13">
        <f>TRUNC(G977*D977,1)</f>
        <v>59214.5</v>
      </c>
      <c r="I977" s="12">
        <f>단가대비표!V235</f>
        <v>0</v>
      </c>
      <c r="J977" s="13">
        <f>TRUNC(I977*D977,1)</f>
        <v>0</v>
      </c>
      <c r="K977" s="12">
        <f>TRUNC(E977+G977+I977,1)</f>
        <v>236858</v>
      </c>
      <c r="L977" s="13">
        <f>TRUNC(F977+H977+J977,1)</f>
        <v>59214.5</v>
      </c>
      <c r="M977" s="8" t="s">
        <v>52</v>
      </c>
      <c r="N977" s="2" t="s">
        <v>963</v>
      </c>
      <c r="O977" s="2" t="s">
        <v>717</v>
      </c>
      <c r="P977" s="2" t="s">
        <v>61</v>
      </c>
      <c r="Q977" s="2" t="s">
        <v>61</v>
      </c>
      <c r="R977" s="2" t="s">
        <v>60</v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2" t="s">
        <v>52</v>
      </c>
      <c r="AW977" s="2" t="s">
        <v>2250</v>
      </c>
      <c r="AX977" s="2" t="s">
        <v>52</v>
      </c>
      <c r="AY977" s="2" t="s">
        <v>52</v>
      </c>
    </row>
    <row r="978" spans="1:51" ht="30" customHeight="1" x14ac:dyDescent="0.3">
      <c r="A978" s="8" t="s">
        <v>719</v>
      </c>
      <c r="B978" s="8" t="s">
        <v>715</v>
      </c>
      <c r="C978" s="8" t="s">
        <v>716</v>
      </c>
      <c r="D978" s="9">
        <v>0.14000000000000001</v>
      </c>
      <c r="E978" s="12">
        <f>단가대비표!O233</f>
        <v>0</v>
      </c>
      <c r="F978" s="13">
        <f>TRUNC(E978*D978,1)</f>
        <v>0</v>
      </c>
      <c r="G978" s="12">
        <f>단가대비표!P233</f>
        <v>138989</v>
      </c>
      <c r="H978" s="13">
        <f>TRUNC(G978*D978,1)</f>
        <v>19458.400000000001</v>
      </c>
      <c r="I978" s="12">
        <f>단가대비표!V233</f>
        <v>0</v>
      </c>
      <c r="J978" s="13">
        <f>TRUNC(I978*D978,1)</f>
        <v>0</v>
      </c>
      <c r="K978" s="12">
        <f>TRUNC(E978+G978+I978,1)</f>
        <v>138989</v>
      </c>
      <c r="L978" s="13">
        <f>TRUNC(F978+H978+J978,1)</f>
        <v>19458.400000000001</v>
      </c>
      <c r="M978" s="8" t="s">
        <v>52</v>
      </c>
      <c r="N978" s="2" t="s">
        <v>963</v>
      </c>
      <c r="O978" s="2" t="s">
        <v>720</v>
      </c>
      <c r="P978" s="2" t="s">
        <v>61</v>
      </c>
      <c r="Q978" s="2" t="s">
        <v>61</v>
      </c>
      <c r="R978" s="2" t="s">
        <v>60</v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2" t="s">
        <v>52</v>
      </c>
      <c r="AW978" s="2" t="s">
        <v>2251</v>
      </c>
      <c r="AX978" s="2" t="s">
        <v>52</v>
      </c>
      <c r="AY978" s="2" t="s">
        <v>52</v>
      </c>
    </row>
    <row r="979" spans="1:51" ht="30" customHeight="1" x14ac:dyDescent="0.3">
      <c r="A979" s="8" t="s">
        <v>739</v>
      </c>
      <c r="B979" s="8" t="s">
        <v>52</v>
      </c>
      <c r="C979" s="8" t="s">
        <v>52</v>
      </c>
      <c r="D979" s="9"/>
      <c r="E979" s="12"/>
      <c r="F979" s="13">
        <f>TRUNC(SUMIF(N977:N978, N976, F977:F978),0)</f>
        <v>0</v>
      </c>
      <c r="G979" s="12"/>
      <c r="H979" s="13">
        <f>TRUNC(SUMIF(N977:N978, N976, H977:H978),0)</f>
        <v>78672</v>
      </c>
      <c r="I979" s="12"/>
      <c r="J979" s="13">
        <f>TRUNC(SUMIF(N977:N978, N976, J977:J978),0)</f>
        <v>0</v>
      </c>
      <c r="K979" s="12"/>
      <c r="L979" s="13">
        <f>F979+H979+J979</f>
        <v>78672</v>
      </c>
      <c r="M979" s="8" t="s">
        <v>52</v>
      </c>
      <c r="N979" s="2" t="s">
        <v>79</v>
      </c>
      <c r="O979" s="2" t="s">
        <v>79</v>
      </c>
      <c r="P979" s="2" t="s">
        <v>52</v>
      </c>
      <c r="Q979" s="2" t="s">
        <v>52</v>
      </c>
      <c r="R979" s="2" t="s">
        <v>52</v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2" t="s">
        <v>52</v>
      </c>
      <c r="AW979" s="2" t="s">
        <v>52</v>
      </c>
      <c r="AX979" s="2" t="s">
        <v>52</v>
      </c>
      <c r="AY979" s="2" t="s">
        <v>52</v>
      </c>
    </row>
    <row r="980" spans="1:51" ht="30" customHeight="1" x14ac:dyDescent="0.3">
      <c r="A980" s="9"/>
      <c r="B980" s="9"/>
      <c r="C980" s="9"/>
      <c r="D980" s="9"/>
      <c r="E980" s="12"/>
      <c r="F980" s="13"/>
      <c r="G980" s="12"/>
      <c r="H980" s="13"/>
      <c r="I980" s="12"/>
      <c r="J980" s="13"/>
      <c r="K980" s="12"/>
      <c r="L980" s="13"/>
      <c r="M980" s="9"/>
    </row>
    <row r="981" spans="1:51" ht="30" customHeight="1" x14ac:dyDescent="0.3">
      <c r="A981" s="425" t="s">
        <v>2252</v>
      </c>
      <c r="B981" s="425"/>
      <c r="C981" s="425"/>
      <c r="D981" s="425"/>
      <c r="E981" s="426"/>
      <c r="F981" s="427"/>
      <c r="G981" s="426"/>
      <c r="H981" s="427"/>
      <c r="I981" s="426"/>
      <c r="J981" s="427"/>
      <c r="K981" s="426"/>
      <c r="L981" s="427"/>
      <c r="M981" s="425"/>
      <c r="N981" s="1" t="s">
        <v>980</v>
      </c>
    </row>
    <row r="982" spans="1:51" ht="30" customHeight="1" x14ac:dyDescent="0.3">
      <c r="A982" s="8" t="s">
        <v>714</v>
      </c>
      <c r="B982" s="8" t="s">
        <v>715</v>
      </c>
      <c r="C982" s="8" t="s">
        <v>716</v>
      </c>
      <c r="D982" s="9">
        <v>0.41</v>
      </c>
      <c r="E982" s="12">
        <f>단가대비표!O235</f>
        <v>0</v>
      </c>
      <c r="F982" s="13">
        <f>TRUNC(E982*D982,1)</f>
        <v>0</v>
      </c>
      <c r="G982" s="12">
        <f>단가대비표!P235</f>
        <v>236858</v>
      </c>
      <c r="H982" s="13">
        <f>TRUNC(G982*D982,1)</f>
        <v>97111.7</v>
      </c>
      <c r="I982" s="12">
        <f>단가대비표!V235</f>
        <v>0</v>
      </c>
      <c r="J982" s="13">
        <f>TRUNC(I982*D982,1)</f>
        <v>0</v>
      </c>
      <c r="K982" s="12">
        <f>TRUNC(E982+G982+I982,1)</f>
        <v>236858</v>
      </c>
      <c r="L982" s="13">
        <f>TRUNC(F982+H982+J982,1)</f>
        <v>97111.7</v>
      </c>
      <c r="M982" s="8" t="s">
        <v>52</v>
      </c>
      <c r="N982" s="2" t="s">
        <v>980</v>
      </c>
      <c r="O982" s="2" t="s">
        <v>717</v>
      </c>
      <c r="P982" s="2" t="s">
        <v>61</v>
      </c>
      <c r="Q982" s="2" t="s">
        <v>61</v>
      </c>
      <c r="R982" s="2" t="s">
        <v>60</v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2" t="s">
        <v>52</v>
      </c>
      <c r="AW982" s="2" t="s">
        <v>2254</v>
      </c>
      <c r="AX982" s="2" t="s">
        <v>52</v>
      </c>
      <c r="AY982" s="2" t="s">
        <v>52</v>
      </c>
    </row>
    <row r="983" spans="1:51" ht="30" customHeight="1" x14ac:dyDescent="0.3">
      <c r="A983" s="8" t="s">
        <v>719</v>
      </c>
      <c r="B983" s="8" t="s">
        <v>715</v>
      </c>
      <c r="C983" s="8" t="s">
        <v>716</v>
      </c>
      <c r="D983" s="9">
        <v>0.24</v>
      </c>
      <c r="E983" s="12">
        <f>단가대비표!O233</f>
        <v>0</v>
      </c>
      <c r="F983" s="13">
        <f>TRUNC(E983*D983,1)</f>
        <v>0</v>
      </c>
      <c r="G983" s="12">
        <f>단가대비표!P233</f>
        <v>138989</v>
      </c>
      <c r="H983" s="13">
        <f>TRUNC(G983*D983,1)</f>
        <v>33357.300000000003</v>
      </c>
      <c r="I983" s="12">
        <f>단가대비표!V233</f>
        <v>0</v>
      </c>
      <c r="J983" s="13">
        <f>TRUNC(I983*D983,1)</f>
        <v>0</v>
      </c>
      <c r="K983" s="12">
        <f>TRUNC(E983+G983+I983,1)</f>
        <v>138989</v>
      </c>
      <c r="L983" s="13">
        <f>TRUNC(F983+H983+J983,1)</f>
        <v>33357.300000000003</v>
      </c>
      <c r="M983" s="8" t="s">
        <v>52</v>
      </c>
      <c r="N983" s="2" t="s">
        <v>980</v>
      </c>
      <c r="O983" s="2" t="s">
        <v>720</v>
      </c>
      <c r="P983" s="2" t="s">
        <v>61</v>
      </c>
      <c r="Q983" s="2" t="s">
        <v>61</v>
      </c>
      <c r="R983" s="2" t="s">
        <v>60</v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2" t="s">
        <v>52</v>
      </c>
      <c r="AW983" s="2" t="s">
        <v>2255</v>
      </c>
      <c r="AX983" s="2" t="s">
        <v>52</v>
      </c>
      <c r="AY983" s="2" t="s">
        <v>52</v>
      </c>
    </row>
    <row r="984" spans="1:51" ht="30" customHeight="1" x14ac:dyDescent="0.3">
      <c r="A984" s="8" t="s">
        <v>739</v>
      </c>
      <c r="B984" s="8" t="s">
        <v>52</v>
      </c>
      <c r="C984" s="8" t="s">
        <v>52</v>
      </c>
      <c r="D984" s="9"/>
      <c r="E984" s="12"/>
      <c r="F984" s="13">
        <f>TRUNC(SUMIF(N982:N983, N981, F982:F983),0)</f>
        <v>0</v>
      </c>
      <c r="G984" s="12"/>
      <c r="H984" s="13">
        <f>TRUNC(SUMIF(N982:N983, N981, H982:H983),0)</f>
        <v>130469</v>
      </c>
      <c r="I984" s="12"/>
      <c r="J984" s="13">
        <f>TRUNC(SUMIF(N982:N983, N981, J982:J983),0)</f>
        <v>0</v>
      </c>
      <c r="K984" s="12"/>
      <c r="L984" s="13">
        <f>F984+H984+J984</f>
        <v>130469</v>
      </c>
      <c r="M984" s="8" t="s">
        <v>52</v>
      </c>
      <c r="N984" s="2" t="s">
        <v>79</v>
      </c>
      <c r="O984" s="2" t="s">
        <v>79</v>
      </c>
      <c r="P984" s="2" t="s">
        <v>52</v>
      </c>
      <c r="Q984" s="2" t="s">
        <v>52</v>
      </c>
      <c r="R984" s="2" t="s">
        <v>52</v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2" t="s">
        <v>52</v>
      </c>
      <c r="AW984" s="2" t="s">
        <v>52</v>
      </c>
      <c r="AX984" s="2" t="s">
        <v>52</v>
      </c>
      <c r="AY984" s="2" t="s">
        <v>52</v>
      </c>
    </row>
    <row r="985" spans="1:51" ht="30" customHeight="1" x14ac:dyDescent="0.3">
      <c r="A985" s="9"/>
      <c r="B985" s="9"/>
      <c r="C985" s="9"/>
      <c r="D985" s="9"/>
      <c r="E985" s="12"/>
      <c r="F985" s="13"/>
      <c r="G985" s="12"/>
      <c r="H985" s="13"/>
      <c r="I985" s="12"/>
      <c r="J985" s="13"/>
      <c r="K985" s="12"/>
      <c r="L985" s="13"/>
      <c r="M985" s="9"/>
    </row>
    <row r="986" spans="1:51" ht="30" customHeight="1" x14ac:dyDescent="0.3">
      <c r="A986" s="425" t="s">
        <v>2256</v>
      </c>
      <c r="B986" s="425"/>
      <c r="C986" s="425"/>
      <c r="D986" s="425"/>
      <c r="E986" s="426"/>
      <c r="F986" s="427"/>
      <c r="G986" s="426"/>
      <c r="H986" s="427"/>
      <c r="I986" s="426"/>
      <c r="J986" s="427"/>
      <c r="K986" s="426"/>
      <c r="L986" s="427"/>
      <c r="M986" s="425"/>
      <c r="N986" s="1" t="s">
        <v>1012</v>
      </c>
    </row>
    <row r="987" spans="1:51" ht="30" customHeight="1" x14ac:dyDescent="0.3">
      <c r="A987" s="8" t="s">
        <v>882</v>
      </c>
      <c r="B987" s="8" t="s">
        <v>715</v>
      </c>
      <c r="C987" s="8" t="s">
        <v>716</v>
      </c>
      <c r="D987" s="9">
        <v>5.0000000000000001E-3</v>
      </c>
      <c r="E987" s="12">
        <f>단가대비표!O243</f>
        <v>0</v>
      </c>
      <c r="F987" s="13">
        <f>TRUNC(E987*D987,1)</f>
        <v>0</v>
      </c>
      <c r="G987" s="12">
        <f>단가대비표!P243</f>
        <v>217895</v>
      </c>
      <c r="H987" s="13">
        <f>TRUNC(G987*D987,1)</f>
        <v>1089.4000000000001</v>
      </c>
      <c r="I987" s="12">
        <f>단가대비표!V243</f>
        <v>0</v>
      </c>
      <c r="J987" s="13">
        <f>TRUNC(I987*D987,1)</f>
        <v>0</v>
      </c>
      <c r="K987" s="12">
        <f>TRUNC(E987+G987+I987,1)</f>
        <v>217895</v>
      </c>
      <c r="L987" s="13">
        <f>TRUNC(F987+H987+J987,1)</f>
        <v>1089.4000000000001</v>
      </c>
      <c r="M987" s="8" t="s">
        <v>52</v>
      </c>
      <c r="N987" s="2" t="s">
        <v>1012</v>
      </c>
      <c r="O987" s="2" t="s">
        <v>883</v>
      </c>
      <c r="P987" s="2" t="s">
        <v>61</v>
      </c>
      <c r="Q987" s="2" t="s">
        <v>61</v>
      </c>
      <c r="R987" s="2" t="s">
        <v>60</v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2" t="s">
        <v>52</v>
      </c>
      <c r="AW987" s="2" t="s">
        <v>2259</v>
      </c>
      <c r="AX987" s="2" t="s">
        <v>52</v>
      </c>
      <c r="AY987" s="2" t="s">
        <v>52</v>
      </c>
    </row>
    <row r="988" spans="1:51" ht="30" customHeight="1" x14ac:dyDescent="0.3">
      <c r="A988" s="8" t="s">
        <v>739</v>
      </c>
      <c r="B988" s="8" t="s">
        <v>52</v>
      </c>
      <c r="C988" s="8" t="s">
        <v>52</v>
      </c>
      <c r="D988" s="9"/>
      <c r="E988" s="12"/>
      <c r="F988" s="13">
        <f>TRUNC(SUMIF(N987:N987, N986, F987:F987),0)</f>
        <v>0</v>
      </c>
      <c r="G988" s="12"/>
      <c r="H988" s="13">
        <f>TRUNC(SUMIF(N987:N987, N986, H987:H987),0)</f>
        <v>1089</v>
      </c>
      <c r="I988" s="12"/>
      <c r="J988" s="13">
        <f>TRUNC(SUMIF(N987:N987, N986, J987:J987),0)</f>
        <v>0</v>
      </c>
      <c r="K988" s="12"/>
      <c r="L988" s="13">
        <f>F988+H988+J988</f>
        <v>1089</v>
      </c>
      <c r="M988" s="8" t="s">
        <v>52</v>
      </c>
      <c r="N988" s="2" t="s">
        <v>79</v>
      </c>
      <c r="O988" s="2" t="s">
        <v>79</v>
      </c>
      <c r="P988" s="2" t="s">
        <v>52</v>
      </c>
      <c r="Q988" s="2" t="s">
        <v>52</v>
      </c>
      <c r="R988" s="2" t="s">
        <v>52</v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2" t="s">
        <v>52</v>
      </c>
      <c r="AW988" s="2" t="s">
        <v>52</v>
      </c>
      <c r="AX988" s="2" t="s">
        <v>52</v>
      </c>
      <c r="AY988" s="2" t="s">
        <v>52</v>
      </c>
    </row>
    <row r="989" spans="1:51" ht="30" customHeight="1" x14ac:dyDescent="0.3">
      <c r="A989" s="9"/>
      <c r="B989" s="9"/>
      <c r="C989" s="9"/>
      <c r="D989" s="9"/>
      <c r="E989" s="12"/>
      <c r="F989" s="13"/>
      <c r="G989" s="12"/>
      <c r="H989" s="13"/>
      <c r="I989" s="12"/>
      <c r="J989" s="13"/>
      <c r="K989" s="12"/>
      <c r="L989" s="13"/>
      <c r="M989" s="9"/>
    </row>
    <row r="990" spans="1:51" ht="30" customHeight="1" x14ac:dyDescent="0.3">
      <c r="A990" s="425" t="s">
        <v>2260</v>
      </c>
      <c r="B990" s="425"/>
      <c r="C990" s="425"/>
      <c r="D990" s="425"/>
      <c r="E990" s="426"/>
      <c r="F990" s="427"/>
      <c r="G990" s="426"/>
      <c r="H990" s="427"/>
      <c r="I990" s="426"/>
      <c r="J990" s="427"/>
      <c r="K990" s="426"/>
      <c r="L990" s="427"/>
      <c r="M990" s="425"/>
      <c r="N990" s="1" t="s">
        <v>1015</v>
      </c>
    </row>
    <row r="991" spans="1:51" ht="30" customHeight="1" x14ac:dyDescent="0.3">
      <c r="A991" s="8" t="s">
        <v>882</v>
      </c>
      <c r="B991" s="8" t="s">
        <v>715</v>
      </c>
      <c r="C991" s="8" t="s">
        <v>716</v>
      </c>
      <c r="D991" s="9">
        <v>1.2E-2</v>
      </c>
      <c r="E991" s="12">
        <f>단가대비표!O243</f>
        <v>0</v>
      </c>
      <c r="F991" s="13">
        <f>TRUNC(E991*D991,1)</f>
        <v>0</v>
      </c>
      <c r="G991" s="12">
        <f>단가대비표!P243</f>
        <v>217895</v>
      </c>
      <c r="H991" s="13">
        <f>TRUNC(G991*D991,1)</f>
        <v>2614.6999999999998</v>
      </c>
      <c r="I991" s="12">
        <f>단가대비표!V243</f>
        <v>0</v>
      </c>
      <c r="J991" s="13">
        <f>TRUNC(I991*D991,1)</f>
        <v>0</v>
      </c>
      <c r="K991" s="12">
        <f>TRUNC(E991+G991+I991,1)</f>
        <v>217895</v>
      </c>
      <c r="L991" s="13">
        <f>TRUNC(F991+H991+J991,1)</f>
        <v>2614.6999999999998</v>
      </c>
      <c r="M991" s="8" t="s">
        <v>52</v>
      </c>
      <c r="N991" s="2" t="s">
        <v>1015</v>
      </c>
      <c r="O991" s="2" t="s">
        <v>883</v>
      </c>
      <c r="P991" s="2" t="s">
        <v>61</v>
      </c>
      <c r="Q991" s="2" t="s">
        <v>61</v>
      </c>
      <c r="R991" s="2" t="s">
        <v>60</v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2" t="s">
        <v>52</v>
      </c>
      <c r="AW991" s="2" t="s">
        <v>2262</v>
      </c>
      <c r="AX991" s="2" t="s">
        <v>52</v>
      </c>
      <c r="AY991" s="2" t="s">
        <v>52</v>
      </c>
    </row>
    <row r="992" spans="1:51" ht="30" customHeight="1" x14ac:dyDescent="0.3">
      <c r="A992" s="8" t="s">
        <v>739</v>
      </c>
      <c r="B992" s="8" t="s">
        <v>52</v>
      </c>
      <c r="C992" s="8" t="s">
        <v>52</v>
      </c>
      <c r="D992" s="9"/>
      <c r="E992" s="12"/>
      <c r="F992" s="13">
        <f>TRUNC(SUMIF(N991:N991, N990, F991:F991),0)</f>
        <v>0</v>
      </c>
      <c r="G992" s="12"/>
      <c r="H992" s="13">
        <f>TRUNC(SUMIF(N991:N991, N990, H991:H991),0)</f>
        <v>2614</v>
      </c>
      <c r="I992" s="12"/>
      <c r="J992" s="13">
        <f>TRUNC(SUMIF(N991:N991, N990, J991:J991),0)</f>
        <v>0</v>
      </c>
      <c r="K992" s="12"/>
      <c r="L992" s="13">
        <f>F992+H992+J992</f>
        <v>2614</v>
      </c>
      <c r="M992" s="8" t="s">
        <v>52</v>
      </c>
      <c r="N992" s="2" t="s">
        <v>79</v>
      </c>
      <c r="O992" s="2" t="s">
        <v>79</v>
      </c>
      <c r="P992" s="2" t="s">
        <v>52</v>
      </c>
      <c r="Q992" s="2" t="s">
        <v>52</v>
      </c>
      <c r="R992" s="2" t="s">
        <v>52</v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2" t="s">
        <v>52</v>
      </c>
      <c r="AW992" s="2" t="s">
        <v>52</v>
      </c>
      <c r="AX992" s="2" t="s">
        <v>52</v>
      </c>
      <c r="AY992" s="2" t="s">
        <v>52</v>
      </c>
    </row>
    <row r="993" spans="1:51" ht="30" customHeight="1" x14ac:dyDescent="0.3">
      <c r="A993" s="9"/>
      <c r="B993" s="9"/>
      <c r="C993" s="9"/>
      <c r="D993" s="9"/>
      <c r="E993" s="12"/>
      <c r="F993" s="13"/>
      <c r="G993" s="12"/>
      <c r="H993" s="13"/>
      <c r="I993" s="12"/>
      <c r="J993" s="13"/>
      <c r="K993" s="12"/>
      <c r="L993" s="13"/>
      <c r="M993" s="9"/>
    </row>
    <row r="994" spans="1:51" ht="30" customHeight="1" x14ac:dyDescent="0.3">
      <c r="A994" s="425" t="s">
        <v>2263</v>
      </c>
      <c r="B994" s="425"/>
      <c r="C994" s="425"/>
      <c r="D994" s="425"/>
      <c r="E994" s="426"/>
      <c r="F994" s="427"/>
      <c r="G994" s="426"/>
      <c r="H994" s="427"/>
      <c r="I994" s="426"/>
      <c r="J994" s="427"/>
      <c r="K994" s="426"/>
      <c r="L994" s="427"/>
      <c r="M994" s="425"/>
      <c r="N994" s="1" t="s">
        <v>1022</v>
      </c>
    </row>
    <row r="995" spans="1:51" ht="30" customHeight="1" x14ac:dyDescent="0.3">
      <c r="A995" s="8" t="s">
        <v>1020</v>
      </c>
      <c r="B995" s="8" t="s">
        <v>1021</v>
      </c>
      <c r="C995" s="8" t="s">
        <v>101</v>
      </c>
      <c r="D995" s="9">
        <v>0.26400000000000001</v>
      </c>
      <c r="E995" s="12">
        <f>단가대비표!O9</f>
        <v>0</v>
      </c>
      <c r="F995" s="13">
        <f>TRUNC(E995*D995,1)</f>
        <v>0</v>
      </c>
      <c r="G995" s="12">
        <f>단가대비표!P9</f>
        <v>0</v>
      </c>
      <c r="H995" s="13">
        <f>TRUNC(G995*D995,1)</f>
        <v>0</v>
      </c>
      <c r="I995" s="12">
        <f>단가대비표!V9</f>
        <v>383200</v>
      </c>
      <c r="J995" s="13">
        <f>TRUNC(I995*D995,1)</f>
        <v>101164.8</v>
      </c>
      <c r="K995" s="12">
        <f t="shared" ref="K995:L998" si="173">TRUNC(E995+G995+I995,1)</f>
        <v>383200</v>
      </c>
      <c r="L995" s="13">
        <f t="shared" si="173"/>
        <v>101164.8</v>
      </c>
      <c r="M995" s="8" t="s">
        <v>2057</v>
      </c>
      <c r="N995" s="2" t="s">
        <v>1022</v>
      </c>
      <c r="O995" s="2" t="s">
        <v>2266</v>
      </c>
      <c r="P995" s="2" t="s">
        <v>61</v>
      </c>
      <c r="Q995" s="2" t="s">
        <v>61</v>
      </c>
      <c r="R995" s="2" t="s">
        <v>60</v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2" t="s">
        <v>52</v>
      </c>
      <c r="AW995" s="2" t="s">
        <v>2267</v>
      </c>
      <c r="AX995" s="2" t="s">
        <v>52</v>
      </c>
      <c r="AY995" s="2" t="s">
        <v>52</v>
      </c>
    </row>
    <row r="996" spans="1:51" ht="30" customHeight="1" x14ac:dyDescent="0.3">
      <c r="A996" s="8" t="s">
        <v>2060</v>
      </c>
      <c r="B996" s="8" t="s">
        <v>2061</v>
      </c>
      <c r="C996" s="8" t="s">
        <v>1000</v>
      </c>
      <c r="D996" s="9">
        <v>26.3</v>
      </c>
      <c r="E996" s="12">
        <f>단가대비표!O31</f>
        <v>1034</v>
      </c>
      <c r="F996" s="13">
        <f>TRUNC(E996*D996,1)</f>
        <v>27194.2</v>
      </c>
      <c r="G996" s="12">
        <f>단가대비표!P31</f>
        <v>0</v>
      </c>
      <c r="H996" s="13">
        <f>TRUNC(G996*D996,1)</f>
        <v>0</v>
      </c>
      <c r="I996" s="12">
        <f>단가대비표!V31</f>
        <v>0</v>
      </c>
      <c r="J996" s="13">
        <f>TRUNC(I996*D996,1)</f>
        <v>0</v>
      </c>
      <c r="K996" s="12">
        <f t="shared" si="173"/>
        <v>1034</v>
      </c>
      <c r="L996" s="13">
        <f t="shared" si="173"/>
        <v>27194.2</v>
      </c>
      <c r="M996" s="8" t="s">
        <v>52</v>
      </c>
      <c r="N996" s="2" t="s">
        <v>1022</v>
      </c>
      <c r="O996" s="2" t="s">
        <v>2062</v>
      </c>
      <c r="P996" s="2" t="s">
        <v>61</v>
      </c>
      <c r="Q996" s="2" t="s">
        <v>61</v>
      </c>
      <c r="R996" s="2" t="s">
        <v>60</v>
      </c>
      <c r="S996" s="3"/>
      <c r="T996" s="3"/>
      <c r="U996" s="3"/>
      <c r="V996" s="3">
        <v>1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2" t="s">
        <v>52</v>
      </c>
      <c r="AW996" s="2" t="s">
        <v>2268</v>
      </c>
      <c r="AX996" s="2" t="s">
        <v>52</v>
      </c>
      <c r="AY996" s="2" t="s">
        <v>52</v>
      </c>
    </row>
    <row r="997" spans="1:51" ht="30" customHeight="1" x14ac:dyDescent="0.3">
      <c r="A997" s="8" t="s">
        <v>1498</v>
      </c>
      <c r="B997" s="8" t="s">
        <v>2269</v>
      </c>
      <c r="C997" s="8" t="s">
        <v>724</v>
      </c>
      <c r="D997" s="9">
        <v>1</v>
      </c>
      <c r="E997" s="12">
        <f>TRUNC(SUMIF(V995:V998, RIGHTB(O997, 1), F995:F998)*U997, 2)</f>
        <v>9517.9699999999993</v>
      </c>
      <c r="F997" s="13">
        <f>TRUNC(E997*D997,1)</f>
        <v>9517.9</v>
      </c>
      <c r="G997" s="12">
        <v>0</v>
      </c>
      <c r="H997" s="13">
        <f>TRUNC(G997*D997,1)</f>
        <v>0</v>
      </c>
      <c r="I997" s="12">
        <v>0</v>
      </c>
      <c r="J997" s="13">
        <f>TRUNC(I997*D997,1)</f>
        <v>0</v>
      </c>
      <c r="K997" s="12">
        <f t="shared" si="173"/>
        <v>9517.9</v>
      </c>
      <c r="L997" s="13">
        <f t="shared" si="173"/>
        <v>9517.9</v>
      </c>
      <c r="M997" s="8" t="s">
        <v>52</v>
      </c>
      <c r="N997" s="2" t="s">
        <v>1022</v>
      </c>
      <c r="O997" s="2" t="s">
        <v>725</v>
      </c>
      <c r="P997" s="2" t="s">
        <v>61</v>
      </c>
      <c r="Q997" s="2" t="s">
        <v>61</v>
      </c>
      <c r="R997" s="2" t="s">
        <v>61</v>
      </c>
      <c r="S997" s="3">
        <v>0</v>
      </c>
      <c r="T997" s="3">
        <v>0</v>
      </c>
      <c r="U997" s="3">
        <v>0.35</v>
      </c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2" t="s">
        <v>52</v>
      </c>
      <c r="AW997" s="2" t="s">
        <v>2270</v>
      </c>
      <c r="AX997" s="2" t="s">
        <v>52</v>
      </c>
      <c r="AY997" s="2" t="s">
        <v>52</v>
      </c>
    </row>
    <row r="998" spans="1:51" ht="30" customHeight="1" x14ac:dyDescent="0.3">
      <c r="A998" s="8" t="s">
        <v>2066</v>
      </c>
      <c r="B998" s="8" t="s">
        <v>715</v>
      </c>
      <c r="C998" s="8" t="s">
        <v>716</v>
      </c>
      <c r="D998" s="9">
        <v>1</v>
      </c>
      <c r="E998" s="12">
        <f>TRUNC(단가대비표!O255*1/8*16/12*25/20, 1)</f>
        <v>0</v>
      </c>
      <c r="F998" s="13">
        <f>TRUNC(E998*D998,1)</f>
        <v>0</v>
      </c>
      <c r="G998" s="12">
        <f>TRUNC(단가대비표!P255*1/8*16/12*25/20, 1)</f>
        <v>42474.5</v>
      </c>
      <c r="H998" s="13">
        <f>TRUNC(G998*D998,1)</f>
        <v>42474.5</v>
      </c>
      <c r="I998" s="12">
        <f>TRUNC(단가대비표!V255*1/8*16/12*25/20, 1)</f>
        <v>0</v>
      </c>
      <c r="J998" s="13">
        <f>TRUNC(I998*D998,1)</f>
        <v>0</v>
      </c>
      <c r="K998" s="12">
        <f t="shared" si="173"/>
        <v>42474.5</v>
      </c>
      <c r="L998" s="13">
        <f t="shared" si="173"/>
        <v>42474.5</v>
      </c>
      <c r="M998" s="8" t="s">
        <v>52</v>
      </c>
      <c r="N998" s="2" t="s">
        <v>1022</v>
      </c>
      <c r="O998" s="2" t="s">
        <v>2067</v>
      </c>
      <c r="P998" s="2" t="s">
        <v>61</v>
      </c>
      <c r="Q998" s="2" t="s">
        <v>61</v>
      </c>
      <c r="R998" s="2" t="s">
        <v>60</v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2" t="s">
        <v>52</v>
      </c>
      <c r="AW998" s="2" t="s">
        <v>2271</v>
      </c>
      <c r="AX998" s="2" t="s">
        <v>60</v>
      </c>
      <c r="AY998" s="2" t="s">
        <v>52</v>
      </c>
    </row>
    <row r="999" spans="1:51" ht="30" customHeight="1" x14ac:dyDescent="0.3">
      <c r="A999" s="8" t="s">
        <v>739</v>
      </c>
      <c r="B999" s="8" t="s">
        <v>52</v>
      </c>
      <c r="C999" s="8" t="s">
        <v>52</v>
      </c>
      <c r="D999" s="9"/>
      <c r="E999" s="12"/>
      <c r="F999" s="13">
        <f>TRUNC(SUMIF(N995:N998, N994, F995:F998),0)</f>
        <v>36712</v>
      </c>
      <c r="G999" s="12"/>
      <c r="H999" s="13">
        <f>TRUNC(SUMIF(N995:N998, N994, H995:H998),0)</f>
        <v>42474</v>
      </c>
      <c r="I999" s="12"/>
      <c r="J999" s="13">
        <f>TRUNC(SUMIF(N995:N998, N994, J995:J998),0)</f>
        <v>101164</v>
      </c>
      <c r="K999" s="12"/>
      <c r="L999" s="13">
        <f>F999+H999+J999</f>
        <v>180350</v>
      </c>
      <c r="M999" s="8" t="s">
        <v>52</v>
      </c>
      <c r="N999" s="2" t="s">
        <v>79</v>
      </c>
      <c r="O999" s="2" t="s">
        <v>79</v>
      </c>
      <c r="P999" s="2" t="s">
        <v>52</v>
      </c>
      <c r="Q999" s="2" t="s">
        <v>52</v>
      </c>
      <c r="R999" s="2" t="s">
        <v>52</v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2" t="s">
        <v>52</v>
      </c>
      <c r="AW999" s="2" t="s">
        <v>52</v>
      </c>
      <c r="AX999" s="2" t="s">
        <v>52</v>
      </c>
      <c r="AY999" s="2" t="s">
        <v>52</v>
      </c>
    </row>
    <row r="1000" spans="1:51" ht="30" customHeight="1" x14ac:dyDescent="0.3">
      <c r="A1000" s="9"/>
      <c r="B1000" s="9"/>
      <c r="C1000" s="9"/>
      <c r="D1000" s="9"/>
      <c r="E1000" s="12"/>
      <c r="F1000" s="13"/>
      <c r="G1000" s="12"/>
      <c r="H1000" s="13"/>
      <c r="I1000" s="12"/>
      <c r="J1000" s="13"/>
      <c r="K1000" s="12"/>
      <c r="L1000" s="13"/>
      <c r="M1000" s="9"/>
    </row>
    <row r="1001" spans="1:51" ht="30" customHeight="1" x14ac:dyDescent="0.3">
      <c r="A1001" s="425" t="s">
        <v>2272</v>
      </c>
      <c r="B1001" s="425"/>
      <c r="C1001" s="425"/>
      <c r="D1001" s="425"/>
      <c r="E1001" s="426"/>
      <c r="F1001" s="427"/>
      <c r="G1001" s="426"/>
      <c r="H1001" s="427"/>
      <c r="I1001" s="426"/>
      <c r="J1001" s="427"/>
      <c r="K1001" s="426"/>
      <c r="L1001" s="427"/>
      <c r="M1001" s="425"/>
      <c r="N1001" s="1" t="s">
        <v>1026</v>
      </c>
    </row>
    <row r="1002" spans="1:51" ht="30" customHeight="1" x14ac:dyDescent="0.3">
      <c r="A1002" s="8" t="s">
        <v>2072</v>
      </c>
      <c r="B1002" s="8" t="s">
        <v>715</v>
      </c>
      <c r="C1002" s="8" t="s">
        <v>716</v>
      </c>
      <c r="D1002" s="9">
        <v>4.3999999999999997E-2</v>
      </c>
      <c r="E1002" s="12">
        <f>단가대비표!O241</f>
        <v>0</v>
      </c>
      <c r="F1002" s="13">
        <f>TRUNC(E1002*D1002,1)</f>
        <v>0</v>
      </c>
      <c r="G1002" s="12">
        <f>단가대비표!P241</f>
        <v>211203</v>
      </c>
      <c r="H1002" s="13">
        <f>TRUNC(G1002*D1002,1)</f>
        <v>9292.9</v>
      </c>
      <c r="I1002" s="12">
        <f>단가대비표!V241</f>
        <v>0</v>
      </c>
      <c r="J1002" s="13">
        <f>TRUNC(I1002*D1002,1)</f>
        <v>0</v>
      </c>
      <c r="K1002" s="12">
        <f>TRUNC(E1002+G1002+I1002,1)</f>
        <v>211203</v>
      </c>
      <c r="L1002" s="13">
        <f>TRUNC(F1002+H1002+J1002,1)</f>
        <v>9292.9</v>
      </c>
      <c r="M1002" s="8" t="s">
        <v>52</v>
      </c>
      <c r="N1002" s="2" t="s">
        <v>1026</v>
      </c>
      <c r="O1002" s="2" t="s">
        <v>2073</v>
      </c>
      <c r="P1002" s="2" t="s">
        <v>61</v>
      </c>
      <c r="Q1002" s="2" t="s">
        <v>61</v>
      </c>
      <c r="R1002" s="2" t="s">
        <v>60</v>
      </c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2" t="s">
        <v>52</v>
      </c>
      <c r="AW1002" s="2" t="s">
        <v>2275</v>
      </c>
      <c r="AX1002" s="2" t="s">
        <v>52</v>
      </c>
      <c r="AY1002" s="2" t="s">
        <v>52</v>
      </c>
    </row>
    <row r="1003" spans="1:51" ht="30" customHeight="1" x14ac:dyDescent="0.3">
      <c r="A1003" s="8" t="s">
        <v>719</v>
      </c>
      <c r="B1003" s="8" t="s">
        <v>715</v>
      </c>
      <c r="C1003" s="8" t="s">
        <v>716</v>
      </c>
      <c r="D1003" s="9">
        <v>2.1000000000000001E-2</v>
      </c>
      <c r="E1003" s="12">
        <f>단가대비표!O233</f>
        <v>0</v>
      </c>
      <c r="F1003" s="13">
        <f>TRUNC(E1003*D1003,1)</f>
        <v>0</v>
      </c>
      <c r="G1003" s="12">
        <f>단가대비표!P233</f>
        <v>138989</v>
      </c>
      <c r="H1003" s="13">
        <f>TRUNC(G1003*D1003,1)</f>
        <v>2918.7</v>
      </c>
      <c r="I1003" s="12">
        <f>단가대비표!V233</f>
        <v>0</v>
      </c>
      <c r="J1003" s="13">
        <f>TRUNC(I1003*D1003,1)</f>
        <v>0</v>
      </c>
      <c r="K1003" s="12">
        <f>TRUNC(E1003+G1003+I1003,1)</f>
        <v>138989</v>
      </c>
      <c r="L1003" s="13">
        <f>TRUNC(F1003+H1003+J1003,1)</f>
        <v>2918.7</v>
      </c>
      <c r="M1003" s="8" t="s">
        <v>52</v>
      </c>
      <c r="N1003" s="2" t="s">
        <v>1026</v>
      </c>
      <c r="O1003" s="2" t="s">
        <v>720</v>
      </c>
      <c r="P1003" s="2" t="s">
        <v>61</v>
      </c>
      <c r="Q1003" s="2" t="s">
        <v>61</v>
      </c>
      <c r="R1003" s="2" t="s">
        <v>60</v>
      </c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2" t="s">
        <v>52</v>
      </c>
      <c r="AW1003" s="2" t="s">
        <v>2276</v>
      </c>
      <c r="AX1003" s="2" t="s">
        <v>52</v>
      </c>
      <c r="AY1003" s="2" t="s">
        <v>52</v>
      </c>
    </row>
    <row r="1004" spans="1:51" ht="30" customHeight="1" x14ac:dyDescent="0.3">
      <c r="A1004" s="8" t="s">
        <v>739</v>
      </c>
      <c r="B1004" s="8" t="s">
        <v>52</v>
      </c>
      <c r="C1004" s="8" t="s">
        <v>52</v>
      </c>
      <c r="D1004" s="9"/>
      <c r="E1004" s="12"/>
      <c r="F1004" s="13">
        <f>TRUNC(SUMIF(N1002:N1003, N1001, F1002:F1003),0)</f>
        <v>0</v>
      </c>
      <c r="G1004" s="12"/>
      <c r="H1004" s="13">
        <f>TRUNC(SUMIF(N1002:N1003, N1001, H1002:H1003),0)</f>
        <v>12211</v>
      </c>
      <c r="I1004" s="12"/>
      <c r="J1004" s="13">
        <f>TRUNC(SUMIF(N1002:N1003, N1001, J1002:J1003),0)</f>
        <v>0</v>
      </c>
      <c r="K1004" s="12"/>
      <c r="L1004" s="13">
        <f>F1004+H1004+J1004</f>
        <v>12211</v>
      </c>
      <c r="M1004" s="8" t="s">
        <v>52</v>
      </c>
      <c r="N1004" s="2" t="s">
        <v>79</v>
      </c>
      <c r="O1004" s="2" t="s">
        <v>79</v>
      </c>
      <c r="P1004" s="2" t="s">
        <v>52</v>
      </c>
      <c r="Q1004" s="2" t="s">
        <v>52</v>
      </c>
      <c r="R1004" s="2" t="s">
        <v>52</v>
      </c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2" t="s">
        <v>52</v>
      </c>
      <c r="AW1004" s="2" t="s">
        <v>52</v>
      </c>
      <c r="AX1004" s="2" t="s">
        <v>52</v>
      </c>
      <c r="AY1004" s="2" t="s">
        <v>52</v>
      </c>
    </row>
    <row r="1005" spans="1:51" ht="30" customHeight="1" x14ac:dyDescent="0.3">
      <c r="A1005" s="9"/>
      <c r="B1005" s="9"/>
      <c r="C1005" s="9"/>
      <c r="D1005" s="9"/>
      <c r="E1005" s="12"/>
      <c r="F1005" s="13"/>
      <c r="G1005" s="12"/>
      <c r="H1005" s="13"/>
      <c r="I1005" s="12"/>
      <c r="J1005" s="13"/>
      <c r="K1005" s="12"/>
      <c r="L1005" s="13"/>
      <c r="M1005" s="9"/>
    </row>
    <row r="1006" spans="1:51" ht="30" customHeight="1" x14ac:dyDescent="0.3">
      <c r="A1006" s="425" t="s">
        <v>2277</v>
      </c>
      <c r="B1006" s="425"/>
      <c r="C1006" s="425"/>
      <c r="D1006" s="425"/>
      <c r="E1006" s="426"/>
      <c r="F1006" s="427"/>
      <c r="G1006" s="426"/>
      <c r="H1006" s="427"/>
      <c r="I1006" s="426"/>
      <c r="J1006" s="427"/>
      <c r="K1006" s="426"/>
      <c r="L1006" s="427"/>
      <c r="M1006" s="425"/>
      <c r="N1006" s="1" t="s">
        <v>1032</v>
      </c>
    </row>
    <row r="1007" spans="1:51" ht="30" customHeight="1" x14ac:dyDescent="0.3">
      <c r="A1007" s="8" t="s">
        <v>2072</v>
      </c>
      <c r="B1007" s="8" t="s">
        <v>715</v>
      </c>
      <c r="C1007" s="8" t="s">
        <v>716</v>
      </c>
      <c r="D1007" s="9">
        <v>4.9000000000000002E-2</v>
      </c>
      <c r="E1007" s="12">
        <f>단가대비표!O241</f>
        <v>0</v>
      </c>
      <c r="F1007" s="13">
        <f>TRUNC(E1007*D1007,1)</f>
        <v>0</v>
      </c>
      <c r="G1007" s="12">
        <f>단가대비표!P241</f>
        <v>211203</v>
      </c>
      <c r="H1007" s="13">
        <f>TRUNC(G1007*D1007,1)</f>
        <v>10348.9</v>
      </c>
      <c r="I1007" s="12">
        <f>단가대비표!V241</f>
        <v>0</v>
      </c>
      <c r="J1007" s="13">
        <f>TRUNC(I1007*D1007,1)</f>
        <v>0</v>
      </c>
      <c r="K1007" s="12">
        <f>TRUNC(E1007+G1007+I1007,1)</f>
        <v>211203</v>
      </c>
      <c r="L1007" s="13">
        <f>TRUNC(F1007+H1007+J1007,1)</f>
        <v>10348.9</v>
      </c>
      <c r="M1007" s="8" t="s">
        <v>52</v>
      </c>
      <c r="N1007" s="2" t="s">
        <v>1032</v>
      </c>
      <c r="O1007" s="2" t="s">
        <v>2073</v>
      </c>
      <c r="P1007" s="2" t="s">
        <v>61</v>
      </c>
      <c r="Q1007" s="2" t="s">
        <v>61</v>
      </c>
      <c r="R1007" s="2" t="s">
        <v>60</v>
      </c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2" t="s">
        <v>52</v>
      </c>
      <c r="AW1007" s="2" t="s">
        <v>2279</v>
      </c>
      <c r="AX1007" s="2" t="s">
        <v>52</v>
      </c>
      <c r="AY1007" s="2" t="s">
        <v>52</v>
      </c>
    </row>
    <row r="1008" spans="1:51" ht="30" customHeight="1" x14ac:dyDescent="0.3">
      <c r="A1008" s="8" t="s">
        <v>719</v>
      </c>
      <c r="B1008" s="8" t="s">
        <v>715</v>
      </c>
      <c r="C1008" s="8" t="s">
        <v>716</v>
      </c>
      <c r="D1008" s="9">
        <v>2.4E-2</v>
      </c>
      <c r="E1008" s="12">
        <f>단가대비표!O233</f>
        <v>0</v>
      </c>
      <c r="F1008" s="13">
        <f>TRUNC(E1008*D1008,1)</f>
        <v>0</v>
      </c>
      <c r="G1008" s="12">
        <f>단가대비표!P233</f>
        <v>138989</v>
      </c>
      <c r="H1008" s="13">
        <f>TRUNC(G1008*D1008,1)</f>
        <v>3335.7</v>
      </c>
      <c r="I1008" s="12">
        <f>단가대비표!V233</f>
        <v>0</v>
      </c>
      <c r="J1008" s="13">
        <f>TRUNC(I1008*D1008,1)</f>
        <v>0</v>
      </c>
      <c r="K1008" s="12">
        <f>TRUNC(E1008+G1008+I1008,1)</f>
        <v>138989</v>
      </c>
      <c r="L1008" s="13">
        <f>TRUNC(F1008+H1008+J1008,1)</f>
        <v>3335.7</v>
      </c>
      <c r="M1008" s="8" t="s">
        <v>52</v>
      </c>
      <c r="N1008" s="2" t="s">
        <v>1032</v>
      </c>
      <c r="O1008" s="2" t="s">
        <v>720</v>
      </c>
      <c r="P1008" s="2" t="s">
        <v>61</v>
      </c>
      <c r="Q1008" s="2" t="s">
        <v>61</v>
      </c>
      <c r="R1008" s="2" t="s">
        <v>60</v>
      </c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2" t="s">
        <v>52</v>
      </c>
      <c r="AW1008" s="2" t="s">
        <v>2280</v>
      </c>
      <c r="AX1008" s="2" t="s">
        <v>52</v>
      </c>
      <c r="AY1008" s="2" t="s">
        <v>52</v>
      </c>
    </row>
    <row r="1009" spans="1:51" ht="30" customHeight="1" x14ac:dyDescent="0.3">
      <c r="A1009" s="8" t="s">
        <v>739</v>
      </c>
      <c r="B1009" s="8" t="s">
        <v>52</v>
      </c>
      <c r="C1009" s="8" t="s">
        <v>52</v>
      </c>
      <c r="D1009" s="9"/>
      <c r="E1009" s="12"/>
      <c r="F1009" s="13">
        <f>TRUNC(SUMIF(N1007:N1008, N1006, F1007:F1008),0)</f>
        <v>0</v>
      </c>
      <c r="G1009" s="12"/>
      <c r="H1009" s="13">
        <f>TRUNC(SUMIF(N1007:N1008, N1006, H1007:H1008),0)</f>
        <v>13684</v>
      </c>
      <c r="I1009" s="12"/>
      <c r="J1009" s="13">
        <f>TRUNC(SUMIF(N1007:N1008, N1006, J1007:J1008),0)</f>
        <v>0</v>
      </c>
      <c r="K1009" s="12"/>
      <c r="L1009" s="13">
        <f>F1009+H1009+J1009</f>
        <v>13684</v>
      </c>
      <c r="M1009" s="8" t="s">
        <v>52</v>
      </c>
      <c r="N1009" s="2" t="s">
        <v>79</v>
      </c>
      <c r="O1009" s="2" t="s">
        <v>79</v>
      </c>
      <c r="P1009" s="2" t="s">
        <v>52</v>
      </c>
      <c r="Q1009" s="2" t="s">
        <v>52</v>
      </c>
      <c r="R1009" s="2" t="s">
        <v>52</v>
      </c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2" t="s">
        <v>52</v>
      </c>
      <c r="AW1009" s="2" t="s">
        <v>52</v>
      </c>
      <c r="AX1009" s="2" t="s">
        <v>52</v>
      </c>
      <c r="AY1009" s="2" t="s">
        <v>52</v>
      </c>
    </row>
    <row r="1010" spans="1:51" ht="30" customHeight="1" x14ac:dyDescent="0.3">
      <c r="A1010" s="9"/>
      <c r="B1010" s="9"/>
      <c r="C1010" s="9"/>
      <c r="D1010" s="9"/>
      <c r="E1010" s="12"/>
      <c r="F1010" s="13"/>
      <c r="G1010" s="12"/>
      <c r="H1010" s="13"/>
      <c r="I1010" s="12"/>
      <c r="J1010" s="13"/>
      <c r="K1010" s="12"/>
      <c r="L1010" s="13"/>
      <c r="M1010" s="9"/>
    </row>
    <row r="1011" spans="1:51" ht="30" customHeight="1" x14ac:dyDescent="0.3">
      <c r="A1011" s="425" t="s">
        <v>2281</v>
      </c>
      <c r="B1011" s="425"/>
      <c r="C1011" s="425"/>
      <c r="D1011" s="425"/>
      <c r="E1011" s="426"/>
      <c r="F1011" s="427"/>
      <c r="G1011" s="426"/>
      <c r="H1011" s="427"/>
      <c r="I1011" s="426"/>
      <c r="J1011" s="427"/>
      <c r="K1011" s="426"/>
      <c r="L1011" s="427"/>
      <c r="M1011" s="425"/>
      <c r="N1011" s="1" t="s">
        <v>1051</v>
      </c>
    </row>
    <row r="1012" spans="1:51" ht="30" customHeight="1" x14ac:dyDescent="0.3">
      <c r="A1012" s="8" t="s">
        <v>1097</v>
      </c>
      <c r="B1012" s="8" t="s">
        <v>1098</v>
      </c>
      <c r="C1012" s="8" t="s">
        <v>69</v>
      </c>
      <c r="D1012" s="9">
        <v>1.03</v>
      </c>
      <c r="E1012" s="12">
        <f>단가대비표!O16</f>
        <v>7577</v>
      </c>
      <c r="F1012" s="13">
        <f>TRUNC(E1012*D1012,1)</f>
        <v>7804.3</v>
      </c>
      <c r="G1012" s="12">
        <f>단가대비표!P16</f>
        <v>0</v>
      </c>
      <c r="H1012" s="13">
        <f>TRUNC(G1012*D1012,1)</f>
        <v>0</v>
      </c>
      <c r="I1012" s="12">
        <f>단가대비표!V16</f>
        <v>0</v>
      </c>
      <c r="J1012" s="13">
        <f>TRUNC(I1012*D1012,1)</f>
        <v>0</v>
      </c>
      <c r="K1012" s="12">
        <f t="shared" ref="K1012:L1015" si="174">TRUNC(E1012+G1012+I1012,1)</f>
        <v>7577</v>
      </c>
      <c r="L1012" s="13">
        <f t="shared" si="174"/>
        <v>7804.3</v>
      </c>
      <c r="M1012" s="8" t="s">
        <v>692</v>
      </c>
      <c r="N1012" s="2" t="s">
        <v>52</v>
      </c>
      <c r="O1012" s="2" t="s">
        <v>1099</v>
      </c>
      <c r="P1012" s="2" t="s">
        <v>61</v>
      </c>
      <c r="Q1012" s="2" t="s">
        <v>61</v>
      </c>
      <c r="R1012" s="2" t="s">
        <v>60</v>
      </c>
      <c r="S1012" s="3"/>
      <c r="T1012" s="3"/>
      <c r="U1012" s="3"/>
      <c r="V1012" s="3">
        <v>1</v>
      </c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2" t="s">
        <v>52</v>
      </c>
      <c r="AW1012" s="2" t="s">
        <v>2283</v>
      </c>
      <c r="AX1012" s="2" t="s">
        <v>52</v>
      </c>
      <c r="AY1012" s="2" t="s">
        <v>695</v>
      </c>
    </row>
    <row r="1013" spans="1:51" ht="30" customHeight="1" x14ac:dyDescent="0.3">
      <c r="A1013" s="8" t="s">
        <v>878</v>
      </c>
      <c r="B1013" s="8" t="s">
        <v>879</v>
      </c>
      <c r="C1013" s="8" t="s">
        <v>133</v>
      </c>
      <c r="D1013" s="9">
        <v>3.7999999999999999E-2</v>
      </c>
      <c r="E1013" s="12">
        <f>단가대비표!O59</f>
        <v>365375</v>
      </c>
      <c r="F1013" s="13">
        <f>TRUNC(E1013*D1013,1)</f>
        <v>13884.2</v>
      </c>
      <c r="G1013" s="12">
        <f>단가대비표!P59</f>
        <v>0</v>
      </c>
      <c r="H1013" s="13">
        <f>TRUNC(G1013*D1013,1)</f>
        <v>0</v>
      </c>
      <c r="I1013" s="12">
        <f>단가대비표!V59</f>
        <v>0</v>
      </c>
      <c r="J1013" s="13">
        <f>TRUNC(I1013*D1013,1)</f>
        <v>0</v>
      </c>
      <c r="K1013" s="12">
        <f t="shared" si="174"/>
        <v>365375</v>
      </c>
      <c r="L1013" s="13">
        <f t="shared" si="174"/>
        <v>13884.2</v>
      </c>
      <c r="M1013" s="8" t="s">
        <v>692</v>
      </c>
      <c r="N1013" s="2" t="s">
        <v>52</v>
      </c>
      <c r="O1013" s="2" t="s">
        <v>880</v>
      </c>
      <c r="P1013" s="2" t="s">
        <v>61</v>
      </c>
      <c r="Q1013" s="2" t="s">
        <v>61</v>
      </c>
      <c r="R1013" s="2" t="s">
        <v>60</v>
      </c>
      <c r="S1013" s="3"/>
      <c r="T1013" s="3"/>
      <c r="U1013" s="3"/>
      <c r="V1013" s="3">
        <v>1</v>
      </c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2" t="s">
        <v>52</v>
      </c>
      <c r="AW1013" s="2" t="s">
        <v>2284</v>
      </c>
      <c r="AX1013" s="2" t="s">
        <v>52</v>
      </c>
      <c r="AY1013" s="2" t="s">
        <v>695</v>
      </c>
    </row>
    <row r="1014" spans="1:51" ht="30" customHeight="1" x14ac:dyDescent="0.3">
      <c r="A1014" s="8" t="s">
        <v>2080</v>
      </c>
      <c r="B1014" s="8" t="s">
        <v>2285</v>
      </c>
      <c r="C1014" s="8" t="s">
        <v>724</v>
      </c>
      <c r="D1014" s="9">
        <v>1</v>
      </c>
      <c r="E1014" s="12">
        <f>TRUNC(SUMIF(V1012:V1015, RIGHTB(O1014, 1), F1012:F1015)*U1014, 2)</f>
        <v>9608</v>
      </c>
      <c r="F1014" s="13">
        <f>TRUNC(E1014*D1014,1)</f>
        <v>9608</v>
      </c>
      <c r="G1014" s="12">
        <v>0</v>
      </c>
      <c r="H1014" s="13">
        <f>TRUNC(G1014*D1014,1)</f>
        <v>0</v>
      </c>
      <c r="I1014" s="12">
        <v>0</v>
      </c>
      <c r="J1014" s="13">
        <f>TRUNC(I1014*D1014,1)</f>
        <v>0</v>
      </c>
      <c r="K1014" s="12">
        <f t="shared" si="174"/>
        <v>9608</v>
      </c>
      <c r="L1014" s="13">
        <f t="shared" si="174"/>
        <v>9608</v>
      </c>
      <c r="M1014" s="8" t="s">
        <v>52</v>
      </c>
      <c r="N1014" s="2" t="s">
        <v>1051</v>
      </c>
      <c r="O1014" s="2" t="s">
        <v>725</v>
      </c>
      <c r="P1014" s="2" t="s">
        <v>61</v>
      </c>
      <c r="Q1014" s="2" t="s">
        <v>61</v>
      </c>
      <c r="R1014" s="2" t="s">
        <v>61</v>
      </c>
      <c r="S1014" s="3">
        <v>0</v>
      </c>
      <c r="T1014" s="3">
        <v>0</v>
      </c>
      <c r="U1014" s="3">
        <v>0.443</v>
      </c>
      <c r="V1014" s="3"/>
      <c r="W1014" s="3">
        <v>2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2" t="s">
        <v>52</v>
      </c>
      <c r="AW1014" s="2" t="s">
        <v>2286</v>
      </c>
      <c r="AX1014" s="2" t="s">
        <v>52</v>
      </c>
      <c r="AY1014" s="2" t="s">
        <v>52</v>
      </c>
    </row>
    <row r="1015" spans="1:51" ht="30" customHeight="1" x14ac:dyDescent="0.3">
      <c r="A1015" s="8" t="s">
        <v>2083</v>
      </c>
      <c r="B1015" s="8" t="s">
        <v>2287</v>
      </c>
      <c r="C1015" s="8" t="s">
        <v>724</v>
      </c>
      <c r="D1015" s="9">
        <v>1</v>
      </c>
      <c r="E1015" s="12">
        <f>TRUNC(SUMIF(W1012:W1015, RIGHTB(O1015, 1), F1012:F1015)*U1015, 2)</f>
        <v>768.64</v>
      </c>
      <c r="F1015" s="13">
        <f>TRUNC(E1015*D1015,1)</f>
        <v>768.6</v>
      </c>
      <c r="G1015" s="12">
        <v>0</v>
      </c>
      <c r="H1015" s="13">
        <f>TRUNC(G1015*D1015,1)</f>
        <v>0</v>
      </c>
      <c r="I1015" s="12">
        <v>0</v>
      </c>
      <c r="J1015" s="13">
        <f>TRUNC(I1015*D1015,1)</f>
        <v>0</v>
      </c>
      <c r="K1015" s="12">
        <f t="shared" si="174"/>
        <v>768.6</v>
      </c>
      <c r="L1015" s="13">
        <f t="shared" si="174"/>
        <v>768.6</v>
      </c>
      <c r="M1015" s="8" t="s">
        <v>52</v>
      </c>
      <c r="N1015" s="2" t="s">
        <v>1051</v>
      </c>
      <c r="O1015" s="2" t="s">
        <v>734</v>
      </c>
      <c r="P1015" s="2" t="s">
        <v>61</v>
      </c>
      <c r="Q1015" s="2" t="s">
        <v>61</v>
      </c>
      <c r="R1015" s="2" t="s">
        <v>61</v>
      </c>
      <c r="S1015" s="3">
        <v>0</v>
      </c>
      <c r="T1015" s="3">
        <v>0</v>
      </c>
      <c r="U1015" s="3">
        <v>0.08</v>
      </c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2" t="s">
        <v>52</v>
      </c>
      <c r="AW1015" s="2" t="s">
        <v>2288</v>
      </c>
      <c r="AX1015" s="2" t="s">
        <v>52</v>
      </c>
      <c r="AY1015" s="2" t="s">
        <v>52</v>
      </c>
    </row>
    <row r="1016" spans="1:51" ht="30" customHeight="1" x14ac:dyDescent="0.3">
      <c r="A1016" s="8" t="s">
        <v>739</v>
      </c>
      <c r="B1016" s="8" t="s">
        <v>52</v>
      </c>
      <c r="C1016" s="8" t="s">
        <v>52</v>
      </c>
      <c r="D1016" s="9"/>
      <c r="E1016" s="12"/>
      <c r="F1016" s="13">
        <f>TRUNC(SUMIF(N1012:N1015, N1011, F1012:F1015),0)</f>
        <v>10376</v>
      </c>
      <c r="G1016" s="12"/>
      <c r="H1016" s="13">
        <f>TRUNC(SUMIF(N1012:N1015, N1011, H1012:H1015),0)</f>
        <v>0</v>
      </c>
      <c r="I1016" s="12"/>
      <c r="J1016" s="13">
        <f>TRUNC(SUMIF(N1012:N1015, N1011, J1012:J1015),0)</f>
        <v>0</v>
      </c>
      <c r="K1016" s="12"/>
      <c r="L1016" s="13">
        <f>F1016+H1016+J1016</f>
        <v>10376</v>
      </c>
      <c r="M1016" s="8" t="s">
        <v>52</v>
      </c>
      <c r="N1016" s="2" t="s">
        <v>79</v>
      </c>
      <c r="O1016" s="2" t="s">
        <v>79</v>
      </c>
      <c r="P1016" s="2" t="s">
        <v>52</v>
      </c>
      <c r="Q1016" s="2" t="s">
        <v>52</v>
      </c>
      <c r="R1016" s="2" t="s">
        <v>52</v>
      </c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2" t="s">
        <v>52</v>
      </c>
      <c r="AW1016" s="2" t="s">
        <v>52</v>
      </c>
      <c r="AX1016" s="2" t="s">
        <v>52</v>
      </c>
      <c r="AY1016" s="2" t="s">
        <v>52</v>
      </c>
    </row>
    <row r="1017" spans="1:51" ht="30" customHeight="1" x14ac:dyDescent="0.3">
      <c r="A1017" s="9"/>
      <c r="B1017" s="9"/>
      <c r="C1017" s="9"/>
      <c r="D1017" s="9"/>
      <c r="E1017" s="12"/>
      <c r="F1017" s="13"/>
      <c r="G1017" s="12"/>
      <c r="H1017" s="13"/>
      <c r="I1017" s="12"/>
      <c r="J1017" s="13"/>
      <c r="K1017" s="12"/>
      <c r="L1017" s="13"/>
      <c r="M1017" s="9"/>
    </row>
    <row r="1018" spans="1:51" ht="30" customHeight="1" x14ac:dyDescent="0.3">
      <c r="A1018" s="425" t="s">
        <v>2289</v>
      </c>
      <c r="B1018" s="425"/>
      <c r="C1018" s="425"/>
      <c r="D1018" s="425"/>
      <c r="E1018" s="426"/>
      <c r="F1018" s="427"/>
      <c r="G1018" s="426"/>
      <c r="H1018" s="427"/>
      <c r="I1018" s="426"/>
      <c r="J1018" s="427"/>
      <c r="K1018" s="426"/>
      <c r="L1018" s="427"/>
      <c r="M1018" s="425"/>
      <c r="N1018" s="1" t="s">
        <v>1055</v>
      </c>
    </row>
    <row r="1019" spans="1:51" ht="30" customHeight="1" x14ac:dyDescent="0.3">
      <c r="A1019" s="8" t="s">
        <v>898</v>
      </c>
      <c r="B1019" s="8" t="s">
        <v>715</v>
      </c>
      <c r="C1019" s="8" t="s">
        <v>716</v>
      </c>
      <c r="D1019" s="9">
        <v>0.16</v>
      </c>
      <c r="E1019" s="12">
        <f>단가대비표!O236</f>
        <v>0</v>
      </c>
      <c r="F1019" s="13">
        <f>TRUNC(E1019*D1019,1)</f>
        <v>0</v>
      </c>
      <c r="G1019" s="12">
        <f>단가대비표!P236</f>
        <v>220808</v>
      </c>
      <c r="H1019" s="13">
        <f>TRUNC(G1019*D1019,1)</f>
        <v>35329.199999999997</v>
      </c>
      <c r="I1019" s="12">
        <f>단가대비표!V236</f>
        <v>0</v>
      </c>
      <c r="J1019" s="13">
        <f>TRUNC(I1019*D1019,1)</f>
        <v>0</v>
      </c>
      <c r="K1019" s="12">
        <f t="shared" ref="K1019:L1021" si="175">TRUNC(E1019+G1019+I1019,1)</f>
        <v>220808</v>
      </c>
      <c r="L1019" s="13">
        <f t="shared" si="175"/>
        <v>35329.199999999997</v>
      </c>
      <c r="M1019" s="8" t="s">
        <v>52</v>
      </c>
      <c r="N1019" s="2" t="s">
        <v>1055</v>
      </c>
      <c r="O1019" s="2" t="s">
        <v>899</v>
      </c>
      <c r="P1019" s="2" t="s">
        <v>61</v>
      </c>
      <c r="Q1019" s="2" t="s">
        <v>61</v>
      </c>
      <c r="R1019" s="2" t="s">
        <v>60</v>
      </c>
      <c r="S1019" s="3"/>
      <c r="T1019" s="3"/>
      <c r="U1019" s="3"/>
      <c r="V1019" s="3">
        <v>1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2" t="s">
        <v>52</v>
      </c>
      <c r="AW1019" s="2" t="s">
        <v>2291</v>
      </c>
      <c r="AX1019" s="2" t="s">
        <v>52</v>
      </c>
      <c r="AY1019" s="2" t="s">
        <v>52</v>
      </c>
    </row>
    <row r="1020" spans="1:51" ht="30" customHeight="1" x14ac:dyDescent="0.3">
      <c r="A1020" s="8" t="s">
        <v>719</v>
      </c>
      <c r="B1020" s="8" t="s">
        <v>715</v>
      </c>
      <c r="C1020" s="8" t="s">
        <v>716</v>
      </c>
      <c r="D1020" s="9">
        <v>0.04</v>
      </c>
      <c r="E1020" s="12">
        <f>단가대비표!O233</f>
        <v>0</v>
      </c>
      <c r="F1020" s="13">
        <f>TRUNC(E1020*D1020,1)</f>
        <v>0</v>
      </c>
      <c r="G1020" s="12">
        <f>단가대비표!P233</f>
        <v>138989</v>
      </c>
      <c r="H1020" s="13">
        <f>TRUNC(G1020*D1020,1)</f>
        <v>5559.5</v>
      </c>
      <c r="I1020" s="12">
        <f>단가대비표!V233</f>
        <v>0</v>
      </c>
      <c r="J1020" s="13">
        <f>TRUNC(I1020*D1020,1)</f>
        <v>0</v>
      </c>
      <c r="K1020" s="12">
        <f t="shared" si="175"/>
        <v>138989</v>
      </c>
      <c r="L1020" s="13">
        <f t="shared" si="175"/>
        <v>5559.5</v>
      </c>
      <c r="M1020" s="8" t="s">
        <v>52</v>
      </c>
      <c r="N1020" s="2" t="s">
        <v>1055</v>
      </c>
      <c r="O1020" s="2" t="s">
        <v>720</v>
      </c>
      <c r="P1020" s="2" t="s">
        <v>61</v>
      </c>
      <c r="Q1020" s="2" t="s">
        <v>61</v>
      </c>
      <c r="R1020" s="2" t="s">
        <v>60</v>
      </c>
      <c r="S1020" s="3"/>
      <c r="T1020" s="3"/>
      <c r="U1020" s="3"/>
      <c r="V1020" s="3">
        <v>1</v>
      </c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2" t="s">
        <v>52</v>
      </c>
      <c r="AW1020" s="2" t="s">
        <v>2292</v>
      </c>
      <c r="AX1020" s="2" t="s">
        <v>52</v>
      </c>
      <c r="AY1020" s="2" t="s">
        <v>52</v>
      </c>
    </row>
    <row r="1021" spans="1:51" ht="30" customHeight="1" x14ac:dyDescent="0.3">
      <c r="A1021" s="8" t="s">
        <v>722</v>
      </c>
      <c r="B1021" s="8" t="s">
        <v>1891</v>
      </c>
      <c r="C1021" s="8" t="s">
        <v>724</v>
      </c>
      <c r="D1021" s="9">
        <v>1</v>
      </c>
      <c r="E1021" s="12">
        <v>0</v>
      </c>
      <c r="F1021" s="13">
        <f>TRUNC(E1021*D1021,1)</f>
        <v>0</v>
      </c>
      <c r="G1021" s="12">
        <v>0</v>
      </c>
      <c r="H1021" s="13">
        <f>TRUNC(G1021*D1021,1)</f>
        <v>0</v>
      </c>
      <c r="I1021" s="12">
        <f>TRUNC(SUMIF(V1019:V1021, RIGHTB(O1021, 1), H1019:H1021)*U1021, 2)</f>
        <v>408.88</v>
      </c>
      <c r="J1021" s="13">
        <f>TRUNC(I1021*D1021,1)</f>
        <v>408.8</v>
      </c>
      <c r="K1021" s="12">
        <f t="shared" si="175"/>
        <v>408.8</v>
      </c>
      <c r="L1021" s="13">
        <f t="shared" si="175"/>
        <v>408.8</v>
      </c>
      <c r="M1021" s="8" t="s">
        <v>52</v>
      </c>
      <c r="N1021" s="2" t="s">
        <v>1055</v>
      </c>
      <c r="O1021" s="2" t="s">
        <v>725</v>
      </c>
      <c r="P1021" s="2" t="s">
        <v>61</v>
      </c>
      <c r="Q1021" s="2" t="s">
        <v>61</v>
      </c>
      <c r="R1021" s="2" t="s">
        <v>61</v>
      </c>
      <c r="S1021" s="3">
        <v>1</v>
      </c>
      <c r="T1021" s="3">
        <v>2</v>
      </c>
      <c r="U1021" s="3">
        <v>0.01</v>
      </c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2" t="s">
        <v>52</v>
      </c>
      <c r="AW1021" s="2" t="s">
        <v>2293</v>
      </c>
      <c r="AX1021" s="2" t="s">
        <v>52</v>
      </c>
      <c r="AY1021" s="2" t="s">
        <v>52</v>
      </c>
    </row>
    <row r="1022" spans="1:51" ht="30" customHeight="1" x14ac:dyDescent="0.3">
      <c r="A1022" s="8" t="s">
        <v>739</v>
      </c>
      <c r="B1022" s="8" t="s">
        <v>52</v>
      </c>
      <c r="C1022" s="8" t="s">
        <v>52</v>
      </c>
      <c r="D1022" s="9"/>
      <c r="E1022" s="12"/>
      <c r="F1022" s="13">
        <f>TRUNC(SUMIF(N1019:N1021, N1018, F1019:F1021),0)</f>
        <v>0</v>
      </c>
      <c r="G1022" s="12"/>
      <c r="H1022" s="13">
        <f>TRUNC(SUMIF(N1019:N1021, N1018, H1019:H1021),0)</f>
        <v>40888</v>
      </c>
      <c r="I1022" s="12"/>
      <c r="J1022" s="13">
        <f>TRUNC(SUMIF(N1019:N1021, N1018, J1019:J1021),0)</f>
        <v>408</v>
      </c>
      <c r="K1022" s="12"/>
      <c r="L1022" s="13">
        <f>F1022+H1022+J1022</f>
        <v>41296</v>
      </c>
      <c r="M1022" s="8" t="s">
        <v>52</v>
      </c>
      <c r="N1022" s="2" t="s">
        <v>79</v>
      </c>
      <c r="O1022" s="2" t="s">
        <v>79</v>
      </c>
      <c r="P1022" s="2" t="s">
        <v>52</v>
      </c>
      <c r="Q1022" s="2" t="s">
        <v>52</v>
      </c>
      <c r="R1022" s="2" t="s">
        <v>52</v>
      </c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2" t="s">
        <v>52</v>
      </c>
      <c r="AW1022" s="2" t="s">
        <v>52</v>
      </c>
      <c r="AX1022" s="2" t="s">
        <v>52</v>
      </c>
      <c r="AY1022" s="2" t="s">
        <v>52</v>
      </c>
    </row>
    <row r="1023" spans="1:51" ht="30" customHeight="1" x14ac:dyDescent="0.3">
      <c r="A1023" s="9"/>
      <c r="B1023" s="9"/>
      <c r="C1023" s="9"/>
      <c r="D1023" s="9"/>
      <c r="E1023" s="12"/>
      <c r="F1023" s="13"/>
      <c r="G1023" s="12"/>
      <c r="H1023" s="13"/>
      <c r="I1023" s="12"/>
      <c r="J1023" s="13"/>
      <c r="K1023" s="12"/>
      <c r="L1023" s="13"/>
      <c r="M1023" s="9"/>
    </row>
    <row r="1024" spans="1:51" ht="30" customHeight="1" x14ac:dyDescent="0.3">
      <c r="A1024" s="425" t="s">
        <v>2294</v>
      </c>
      <c r="B1024" s="425"/>
      <c r="C1024" s="425"/>
      <c r="D1024" s="425"/>
      <c r="E1024" s="426"/>
      <c r="F1024" s="427"/>
      <c r="G1024" s="426"/>
      <c r="H1024" s="427"/>
      <c r="I1024" s="426"/>
      <c r="J1024" s="427"/>
      <c r="K1024" s="426"/>
      <c r="L1024" s="427"/>
      <c r="M1024" s="425"/>
      <c r="N1024" s="1" t="s">
        <v>1068</v>
      </c>
    </row>
    <row r="1025" spans="1:51" ht="30" customHeight="1" x14ac:dyDescent="0.3">
      <c r="A1025" s="8" t="s">
        <v>898</v>
      </c>
      <c r="B1025" s="8" t="s">
        <v>715</v>
      </c>
      <c r="C1025" s="8" t="s">
        <v>716</v>
      </c>
      <c r="D1025" s="9">
        <v>0.16</v>
      </c>
      <c r="E1025" s="12">
        <f>단가대비표!O236</f>
        <v>0</v>
      </c>
      <c r="F1025" s="13">
        <f>TRUNC(E1025*D1025,1)</f>
        <v>0</v>
      </c>
      <c r="G1025" s="12">
        <f>단가대비표!P236</f>
        <v>220808</v>
      </c>
      <c r="H1025" s="13">
        <f>TRUNC(G1025*D1025,1)</f>
        <v>35329.199999999997</v>
      </c>
      <c r="I1025" s="12">
        <f>단가대비표!V236</f>
        <v>0</v>
      </c>
      <c r="J1025" s="13">
        <f>TRUNC(I1025*D1025,1)</f>
        <v>0</v>
      </c>
      <c r="K1025" s="12">
        <f t="shared" ref="K1025:L1028" si="176">TRUNC(E1025+G1025+I1025,1)</f>
        <v>220808</v>
      </c>
      <c r="L1025" s="13">
        <f t="shared" si="176"/>
        <v>35329.199999999997</v>
      </c>
      <c r="M1025" s="8" t="s">
        <v>52</v>
      </c>
      <c r="N1025" s="2" t="s">
        <v>1068</v>
      </c>
      <c r="O1025" s="2" t="s">
        <v>899</v>
      </c>
      <c r="P1025" s="2" t="s">
        <v>61</v>
      </c>
      <c r="Q1025" s="2" t="s">
        <v>61</v>
      </c>
      <c r="R1025" s="2" t="s">
        <v>60</v>
      </c>
      <c r="S1025" s="3"/>
      <c r="T1025" s="3"/>
      <c r="U1025" s="3"/>
      <c r="V1025" s="3">
        <v>1</v>
      </c>
      <c r="W1025" s="3">
        <v>2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2" t="s">
        <v>52</v>
      </c>
      <c r="AW1025" s="2" t="s">
        <v>2296</v>
      </c>
      <c r="AX1025" s="2" t="s">
        <v>52</v>
      </c>
      <c r="AY1025" s="2" t="s">
        <v>52</v>
      </c>
    </row>
    <row r="1026" spans="1:51" ht="30" customHeight="1" x14ac:dyDescent="0.3">
      <c r="A1026" s="8" t="s">
        <v>719</v>
      </c>
      <c r="B1026" s="8" t="s">
        <v>715</v>
      </c>
      <c r="C1026" s="8" t="s">
        <v>716</v>
      </c>
      <c r="D1026" s="9">
        <v>0.04</v>
      </c>
      <c r="E1026" s="12">
        <f>단가대비표!O233</f>
        <v>0</v>
      </c>
      <c r="F1026" s="13">
        <f>TRUNC(E1026*D1026,1)</f>
        <v>0</v>
      </c>
      <c r="G1026" s="12">
        <f>단가대비표!P233</f>
        <v>138989</v>
      </c>
      <c r="H1026" s="13">
        <f>TRUNC(G1026*D1026,1)</f>
        <v>5559.5</v>
      </c>
      <c r="I1026" s="12">
        <f>단가대비표!V233</f>
        <v>0</v>
      </c>
      <c r="J1026" s="13">
        <f>TRUNC(I1026*D1026,1)</f>
        <v>0</v>
      </c>
      <c r="K1026" s="12">
        <f t="shared" si="176"/>
        <v>138989</v>
      </c>
      <c r="L1026" s="13">
        <f t="shared" si="176"/>
        <v>5559.5</v>
      </c>
      <c r="M1026" s="8" t="s">
        <v>52</v>
      </c>
      <c r="N1026" s="2" t="s">
        <v>1068</v>
      </c>
      <c r="O1026" s="2" t="s">
        <v>720</v>
      </c>
      <c r="P1026" s="2" t="s">
        <v>61</v>
      </c>
      <c r="Q1026" s="2" t="s">
        <v>61</v>
      </c>
      <c r="R1026" s="2" t="s">
        <v>60</v>
      </c>
      <c r="S1026" s="3"/>
      <c r="T1026" s="3"/>
      <c r="U1026" s="3"/>
      <c r="V1026" s="3">
        <v>1</v>
      </c>
      <c r="W1026" s="3">
        <v>2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2" t="s">
        <v>52</v>
      </c>
      <c r="AW1026" s="2" t="s">
        <v>2297</v>
      </c>
      <c r="AX1026" s="2" t="s">
        <v>52</v>
      </c>
      <c r="AY1026" s="2" t="s">
        <v>52</v>
      </c>
    </row>
    <row r="1027" spans="1:51" ht="30" customHeight="1" x14ac:dyDescent="0.3">
      <c r="A1027" s="8" t="s">
        <v>722</v>
      </c>
      <c r="B1027" s="8" t="s">
        <v>1891</v>
      </c>
      <c r="C1027" s="8" t="s">
        <v>724</v>
      </c>
      <c r="D1027" s="9">
        <v>1</v>
      </c>
      <c r="E1027" s="12">
        <v>0</v>
      </c>
      <c r="F1027" s="13">
        <f>TRUNC(E1027*D1027,1)</f>
        <v>0</v>
      </c>
      <c r="G1027" s="12">
        <v>0</v>
      </c>
      <c r="H1027" s="13">
        <f>TRUNC(G1027*D1027,1)</f>
        <v>0</v>
      </c>
      <c r="I1027" s="12">
        <f>TRUNC(SUMIF(V1025:V1028, RIGHTB(O1027, 1), H1025:H1028)*U1027, 2)</f>
        <v>408.88</v>
      </c>
      <c r="J1027" s="13">
        <f>TRUNC(I1027*D1027,1)</f>
        <v>408.8</v>
      </c>
      <c r="K1027" s="12">
        <f t="shared" si="176"/>
        <v>408.8</v>
      </c>
      <c r="L1027" s="13">
        <f t="shared" si="176"/>
        <v>408.8</v>
      </c>
      <c r="M1027" s="8" t="s">
        <v>52</v>
      </c>
      <c r="N1027" s="2" t="s">
        <v>1068</v>
      </c>
      <c r="O1027" s="2" t="s">
        <v>725</v>
      </c>
      <c r="P1027" s="2" t="s">
        <v>61</v>
      </c>
      <c r="Q1027" s="2" t="s">
        <v>61</v>
      </c>
      <c r="R1027" s="2" t="s">
        <v>61</v>
      </c>
      <c r="S1027" s="3">
        <v>1</v>
      </c>
      <c r="T1027" s="3">
        <v>2</v>
      </c>
      <c r="U1027" s="3">
        <v>0.01</v>
      </c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2" t="s">
        <v>52</v>
      </c>
      <c r="AW1027" s="2" t="s">
        <v>2298</v>
      </c>
      <c r="AX1027" s="2" t="s">
        <v>52</v>
      </c>
      <c r="AY1027" s="2" t="s">
        <v>52</v>
      </c>
    </row>
    <row r="1028" spans="1:51" ht="30" customHeight="1" x14ac:dyDescent="0.3">
      <c r="A1028" s="8" t="s">
        <v>1673</v>
      </c>
      <c r="B1028" s="8" t="s">
        <v>1674</v>
      </c>
      <c r="C1028" s="8" t="s">
        <v>724</v>
      </c>
      <c r="D1028" s="9">
        <v>1</v>
      </c>
      <c r="E1028" s="12">
        <v>0</v>
      </c>
      <c r="F1028" s="13">
        <f>TRUNC(E1028*D1028,1)</f>
        <v>0</v>
      </c>
      <c r="G1028" s="12">
        <f>TRUNC(SUMIF(W1025:W1028, RIGHTB(O1028, 1), H1025:H1028)*U1028, 2)</f>
        <v>8177.74</v>
      </c>
      <c r="H1028" s="13">
        <f>TRUNC(G1028*D1028,1)</f>
        <v>8177.7</v>
      </c>
      <c r="I1028" s="12">
        <v>0</v>
      </c>
      <c r="J1028" s="13">
        <f>TRUNC(I1028*D1028,1)</f>
        <v>0</v>
      </c>
      <c r="K1028" s="12">
        <f t="shared" si="176"/>
        <v>8177.7</v>
      </c>
      <c r="L1028" s="13">
        <f t="shared" si="176"/>
        <v>8177.7</v>
      </c>
      <c r="M1028" s="8" t="s">
        <v>52</v>
      </c>
      <c r="N1028" s="2" t="s">
        <v>1068</v>
      </c>
      <c r="O1028" s="2" t="s">
        <v>734</v>
      </c>
      <c r="P1028" s="2" t="s">
        <v>61</v>
      </c>
      <c r="Q1028" s="2" t="s">
        <v>61</v>
      </c>
      <c r="R1028" s="2" t="s">
        <v>61</v>
      </c>
      <c r="S1028" s="3">
        <v>1</v>
      </c>
      <c r="T1028" s="3">
        <v>1</v>
      </c>
      <c r="U1028" s="3">
        <v>0.2</v>
      </c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2" t="s">
        <v>52</v>
      </c>
      <c r="AW1028" s="2" t="s">
        <v>2299</v>
      </c>
      <c r="AX1028" s="2" t="s">
        <v>52</v>
      </c>
      <c r="AY1028" s="2" t="s">
        <v>52</v>
      </c>
    </row>
    <row r="1029" spans="1:51" ht="30" customHeight="1" x14ac:dyDescent="0.3">
      <c r="A1029" s="8" t="s">
        <v>739</v>
      </c>
      <c r="B1029" s="8" t="s">
        <v>52</v>
      </c>
      <c r="C1029" s="8" t="s">
        <v>52</v>
      </c>
      <c r="D1029" s="9"/>
      <c r="E1029" s="12"/>
      <c r="F1029" s="13">
        <f>TRUNC(SUMIF(N1025:N1028, N1024, F1025:F1028),0)</f>
        <v>0</v>
      </c>
      <c r="G1029" s="12"/>
      <c r="H1029" s="13">
        <f>TRUNC(SUMIF(N1025:N1028, N1024, H1025:H1028),0)</f>
        <v>49066</v>
      </c>
      <c r="I1029" s="12"/>
      <c r="J1029" s="13">
        <f>TRUNC(SUMIF(N1025:N1028, N1024, J1025:J1028),0)</f>
        <v>408</v>
      </c>
      <c r="K1029" s="12"/>
      <c r="L1029" s="13">
        <f>F1029+H1029+J1029</f>
        <v>49474</v>
      </c>
      <c r="M1029" s="8" t="s">
        <v>52</v>
      </c>
      <c r="N1029" s="2" t="s">
        <v>79</v>
      </c>
      <c r="O1029" s="2" t="s">
        <v>79</v>
      </c>
      <c r="P1029" s="2" t="s">
        <v>52</v>
      </c>
      <c r="Q1029" s="2" t="s">
        <v>52</v>
      </c>
      <c r="R1029" s="2" t="s">
        <v>52</v>
      </c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2" t="s">
        <v>52</v>
      </c>
      <c r="AW1029" s="2" t="s">
        <v>52</v>
      </c>
      <c r="AX1029" s="2" t="s">
        <v>52</v>
      </c>
      <c r="AY1029" s="2" t="s">
        <v>52</v>
      </c>
    </row>
    <row r="1030" spans="1:51" ht="30" customHeight="1" x14ac:dyDescent="0.3">
      <c r="A1030" s="9"/>
      <c r="B1030" s="9"/>
      <c r="C1030" s="9"/>
      <c r="D1030" s="9"/>
      <c r="E1030" s="12"/>
      <c r="F1030" s="13"/>
      <c r="G1030" s="12"/>
      <c r="H1030" s="13"/>
      <c r="I1030" s="12"/>
      <c r="J1030" s="13"/>
      <c r="K1030" s="12"/>
      <c r="L1030" s="13"/>
      <c r="M1030" s="9"/>
    </row>
    <row r="1031" spans="1:51" ht="30" customHeight="1" x14ac:dyDescent="0.3">
      <c r="A1031" s="425" t="s">
        <v>2300</v>
      </c>
      <c r="B1031" s="425"/>
      <c r="C1031" s="425"/>
      <c r="D1031" s="425"/>
      <c r="E1031" s="426"/>
      <c r="F1031" s="427"/>
      <c r="G1031" s="426"/>
      <c r="H1031" s="427"/>
      <c r="I1031" s="426"/>
      <c r="J1031" s="427"/>
      <c r="K1031" s="426"/>
      <c r="L1031" s="427"/>
      <c r="M1031" s="425"/>
      <c r="N1031" s="1" t="s">
        <v>1075</v>
      </c>
    </row>
    <row r="1032" spans="1:51" ht="30" customHeight="1" x14ac:dyDescent="0.3">
      <c r="A1032" s="8" t="s">
        <v>2302</v>
      </c>
      <c r="B1032" s="8" t="s">
        <v>2303</v>
      </c>
      <c r="C1032" s="8" t="s">
        <v>133</v>
      </c>
      <c r="D1032" s="9">
        <v>0.05</v>
      </c>
      <c r="E1032" s="12">
        <f>단가대비표!O58</f>
        <v>377544.91</v>
      </c>
      <c r="F1032" s="13">
        <f t="shared" ref="F1032:F1038" si="177">TRUNC(E1032*D1032,1)</f>
        <v>18877.2</v>
      </c>
      <c r="G1032" s="12">
        <f>단가대비표!P58</f>
        <v>0</v>
      </c>
      <c r="H1032" s="13">
        <f t="shared" ref="H1032:H1038" si="178">TRUNC(G1032*D1032,1)</f>
        <v>0</v>
      </c>
      <c r="I1032" s="12">
        <f>단가대비표!V58</f>
        <v>0</v>
      </c>
      <c r="J1032" s="13">
        <f t="shared" ref="J1032:J1038" si="179">TRUNC(I1032*D1032,1)</f>
        <v>0</v>
      </c>
      <c r="K1032" s="12">
        <f t="shared" ref="K1032:L1038" si="180">TRUNC(E1032+G1032+I1032,1)</f>
        <v>377544.9</v>
      </c>
      <c r="L1032" s="13">
        <f t="shared" si="180"/>
        <v>18877.2</v>
      </c>
      <c r="M1032" s="8" t="s">
        <v>52</v>
      </c>
      <c r="N1032" s="2" t="s">
        <v>1075</v>
      </c>
      <c r="O1032" s="2" t="s">
        <v>2304</v>
      </c>
      <c r="P1032" s="2" t="s">
        <v>61</v>
      </c>
      <c r="Q1032" s="2" t="s">
        <v>61</v>
      </c>
      <c r="R1032" s="2" t="s">
        <v>60</v>
      </c>
      <c r="S1032" s="3"/>
      <c r="T1032" s="3"/>
      <c r="U1032" s="3"/>
      <c r="V1032" s="3">
        <v>1</v>
      </c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2" t="s">
        <v>52</v>
      </c>
      <c r="AW1032" s="2" t="s">
        <v>2305</v>
      </c>
      <c r="AX1032" s="2" t="s">
        <v>52</v>
      </c>
      <c r="AY1032" s="2" t="s">
        <v>52</v>
      </c>
    </row>
    <row r="1033" spans="1:51" ht="30" customHeight="1" x14ac:dyDescent="0.3">
      <c r="A1033" s="8" t="s">
        <v>878</v>
      </c>
      <c r="B1033" s="8" t="s">
        <v>879</v>
      </c>
      <c r="C1033" s="8" t="s">
        <v>133</v>
      </c>
      <c r="D1033" s="9">
        <v>5.2999999999999999E-2</v>
      </c>
      <c r="E1033" s="12">
        <f>단가대비표!O59</f>
        <v>365375</v>
      </c>
      <c r="F1033" s="13">
        <f t="shared" si="177"/>
        <v>19364.8</v>
      </c>
      <c r="G1033" s="12">
        <f>단가대비표!P59</f>
        <v>0</v>
      </c>
      <c r="H1033" s="13">
        <f t="shared" si="178"/>
        <v>0</v>
      </c>
      <c r="I1033" s="12">
        <f>단가대비표!V59</f>
        <v>0</v>
      </c>
      <c r="J1033" s="13">
        <f t="shared" si="179"/>
        <v>0</v>
      </c>
      <c r="K1033" s="12">
        <f t="shared" si="180"/>
        <v>365375</v>
      </c>
      <c r="L1033" s="13">
        <f t="shared" si="180"/>
        <v>19364.8</v>
      </c>
      <c r="M1033" s="8" t="s">
        <v>52</v>
      </c>
      <c r="N1033" s="2" t="s">
        <v>1075</v>
      </c>
      <c r="O1033" s="2" t="s">
        <v>880</v>
      </c>
      <c r="P1033" s="2" t="s">
        <v>61</v>
      </c>
      <c r="Q1033" s="2" t="s">
        <v>61</v>
      </c>
      <c r="R1033" s="2" t="s">
        <v>60</v>
      </c>
      <c r="S1033" s="3"/>
      <c r="T1033" s="3"/>
      <c r="U1033" s="3"/>
      <c r="V1033" s="3">
        <v>1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2" t="s">
        <v>52</v>
      </c>
      <c r="AW1033" s="2" t="s">
        <v>2306</v>
      </c>
      <c r="AX1033" s="2" t="s">
        <v>52</v>
      </c>
      <c r="AY1033" s="2" t="s">
        <v>52</v>
      </c>
    </row>
    <row r="1034" spans="1:51" ht="30" customHeight="1" x14ac:dyDescent="0.3">
      <c r="A1034" s="8" t="s">
        <v>2307</v>
      </c>
      <c r="B1034" s="8" t="s">
        <v>2308</v>
      </c>
      <c r="C1034" s="8" t="s">
        <v>69</v>
      </c>
      <c r="D1034" s="9">
        <v>1.03</v>
      </c>
      <c r="E1034" s="12">
        <f>단가대비표!O15</f>
        <v>2322</v>
      </c>
      <c r="F1034" s="13">
        <f t="shared" si="177"/>
        <v>2391.6</v>
      </c>
      <c r="G1034" s="12">
        <f>단가대비표!P15</f>
        <v>0</v>
      </c>
      <c r="H1034" s="13">
        <f t="shared" si="178"/>
        <v>0</v>
      </c>
      <c r="I1034" s="12">
        <f>단가대비표!V15</f>
        <v>0</v>
      </c>
      <c r="J1034" s="13">
        <f t="shared" si="179"/>
        <v>0</v>
      </c>
      <c r="K1034" s="12">
        <f t="shared" si="180"/>
        <v>2322</v>
      </c>
      <c r="L1034" s="13">
        <f t="shared" si="180"/>
        <v>2391.6</v>
      </c>
      <c r="M1034" s="8" t="s">
        <v>52</v>
      </c>
      <c r="N1034" s="2" t="s">
        <v>1075</v>
      </c>
      <c r="O1034" s="2" t="s">
        <v>2309</v>
      </c>
      <c r="P1034" s="2" t="s">
        <v>61</v>
      </c>
      <c r="Q1034" s="2" t="s">
        <v>61</v>
      </c>
      <c r="R1034" s="2" t="s">
        <v>60</v>
      </c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2" t="s">
        <v>52</v>
      </c>
      <c r="AW1034" s="2" t="s">
        <v>2310</v>
      </c>
      <c r="AX1034" s="2" t="s">
        <v>52</v>
      </c>
      <c r="AY1034" s="2" t="s">
        <v>52</v>
      </c>
    </row>
    <row r="1035" spans="1:51" ht="30" customHeight="1" x14ac:dyDescent="0.3">
      <c r="A1035" s="8" t="s">
        <v>1043</v>
      </c>
      <c r="B1035" s="8" t="s">
        <v>1102</v>
      </c>
      <c r="C1035" s="8" t="s">
        <v>993</v>
      </c>
      <c r="D1035" s="9">
        <v>0.28999999999999998</v>
      </c>
      <c r="E1035" s="12">
        <f>단가대비표!O182</f>
        <v>1020</v>
      </c>
      <c r="F1035" s="13">
        <f t="shared" si="177"/>
        <v>295.8</v>
      </c>
      <c r="G1035" s="12">
        <f>단가대비표!P182</f>
        <v>0</v>
      </c>
      <c r="H1035" s="13">
        <f t="shared" si="178"/>
        <v>0</v>
      </c>
      <c r="I1035" s="12">
        <f>단가대비표!V182</f>
        <v>0</v>
      </c>
      <c r="J1035" s="13">
        <f t="shared" si="179"/>
        <v>0</v>
      </c>
      <c r="K1035" s="12">
        <f t="shared" si="180"/>
        <v>1020</v>
      </c>
      <c r="L1035" s="13">
        <f t="shared" si="180"/>
        <v>295.8</v>
      </c>
      <c r="M1035" s="8" t="s">
        <v>52</v>
      </c>
      <c r="N1035" s="2" t="s">
        <v>1075</v>
      </c>
      <c r="O1035" s="2" t="s">
        <v>1103</v>
      </c>
      <c r="P1035" s="2" t="s">
        <v>61</v>
      </c>
      <c r="Q1035" s="2" t="s">
        <v>61</v>
      </c>
      <c r="R1035" s="2" t="s">
        <v>60</v>
      </c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2" t="s">
        <v>52</v>
      </c>
      <c r="AW1035" s="2" t="s">
        <v>2311</v>
      </c>
      <c r="AX1035" s="2" t="s">
        <v>52</v>
      </c>
      <c r="AY1035" s="2" t="s">
        <v>52</v>
      </c>
    </row>
    <row r="1036" spans="1:51" ht="30" customHeight="1" x14ac:dyDescent="0.3">
      <c r="A1036" s="8" t="s">
        <v>1105</v>
      </c>
      <c r="B1036" s="8" t="s">
        <v>1106</v>
      </c>
      <c r="C1036" s="8" t="s">
        <v>993</v>
      </c>
      <c r="D1036" s="9">
        <v>0.25</v>
      </c>
      <c r="E1036" s="12">
        <f>단가대비표!O186</f>
        <v>1093</v>
      </c>
      <c r="F1036" s="13">
        <f t="shared" si="177"/>
        <v>273.2</v>
      </c>
      <c r="G1036" s="12">
        <f>단가대비표!P186</f>
        <v>0</v>
      </c>
      <c r="H1036" s="13">
        <f t="shared" si="178"/>
        <v>0</v>
      </c>
      <c r="I1036" s="12">
        <f>단가대비표!V186</f>
        <v>0</v>
      </c>
      <c r="J1036" s="13">
        <f t="shared" si="179"/>
        <v>0</v>
      </c>
      <c r="K1036" s="12">
        <f t="shared" si="180"/>
        <v>1093</v>
      </c>
      <c r="L1036" s="13">
        <f t="shared" si="180"/>
        <v>273.2</v>
      </c>
      <c r="M1036" s="8" t="s">
        <v>52</v>
      </c>
      <c r="N1036" s="2" t="s">
        <v>1075</v>
      </c>
      <c r="O1036" s="2" t="s">
        <v>1107</v>
      </c>
      <c r="P1036" s="2" t="s">
        <v>61</v>
      </c>
      <c r="Q1036" s="2" t="s">
        <v>61</v>
      </c>
      <c r="R1036" s="2" t="s">
        <v>60</v>
      </c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2" t="s">
        <v>52</v>
      </c>
      <c r="AW1036" s="2" t="s">
        <v>2312</v>
      </c>
      <c r="AX1036" s="2" t="s">
        <v>52</v>
      </c>
      <c r="AY1036" s="2" t="s">
        <v>52</v>
      </c>
    </row>
    <row r="1037" spans="1:51" ht="30" customHeight="1" x14ac:dyDescent="0.3">
      <c r="A1037" s="8" t="s">
        <v>1109</v>
      </c>
      <c r="B1037" s="8" t="s">
        <v>1110</v>
      </c>
      <c r="C1037" s="8" t="s">
        <v>1000</v>
      </c>
      <c r="D1037" s="9">
        <v>0.19</v>
      </c>
      <c r="E1037" s="12">
        <f>단가대비표!O29</f>
        <v>959</v>
      </c>
      <c r="F1037" s="13">
        <f t="shared" si="177"/>
        <v>182.2</v>
      </c>
      <c r="G1037" s="12">
        <f>단가대비표!P29</f>
        <v>0</v>
      </c>
      <c r="H1037" s="13">
        <f t="shared" si="178"/>
        <v>0</v>
      </c>
      <c r="I1037" s="12">
        <f>단가대비표!V29</f>
        <v>0</v>
      </c>
      <c r="J1037" s="13">
        <f t="shared" si="179"/>
        <v>0</v>
      </c>
      <c r="K1037" s="12">
        <f t="shared" si="180"/>
        <v>959</v>
      </c>
      <c r="L1037" s="13">
        <f t="shared" si="180"/>
        <v>182.2</v>
      </c>
      <c r="M1037" s="8" t="s">
        <v>52</v>
      </c>
      <c r="N1037" s="2" t="s">
        <v>1075</v>
      </c>
      <c r="O1037" s="2" t="s">
        <v>1111</v>
      </c>
      <c r="P1037" s="2" t="s">
        <v>61</v>
      </c>
      <c r="Q1037" s="2" t="s">
        <v>61</v>
      </c>
      <c r="R1037" s="2" t="s">
        <v>60</v>
      </c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2" t="s">
        <v>52</v>
      </c>
      <c r="AW1037" s="2" t="s">
        <v>2313</v>
      </c>
      <c r="AX1037" s="2" t="s">
        <v>52</v>
      </c>
      <c r="AY1037" s="2" t="s">
        <v>52</v>
      </c>
    </row>
    <row r="1038" spans="1:51" ht="30" customHeight="1" x14ac:dyDescent="0.3">
      <c r="A1038" s="8" t="s">
        <v>2314</v>
      </c>
      <c r="B1038" s="8" t="s">
        <v>2315</v>
      </c>
      <c r="C1038" s="8" t="s">
        <v>724</v>
      </c>
      <c r="D1038" s="9">
        <v>-1</v>
      </c>
      <c r="E1038" s="12">
        <f>TRUNC(SUMIF(V1032:V1038, RIGHTB(O1038, 1), F1032:F1038)*U1038, 2)</f>
        <v>8795.66</v>
      </c>
      <c r="F1038" s="13">
        <f t="shared" si="177"/>
        <v>-8795.6</v>
      </c>
      <c r="G1038" s="12">
        <v>0</v>
      </c>
      <c r="H1038" s="13">
        <f t="shared" si="178"/>
        <v>0</v>
      </c>
      <c r="I1038" s="12">
        <v>0</v>
      </c>
      <c r="J1038" s="13">
        <f t="shared" si="179"/>
        <v>0</v>
      </c>
      <c r="K1038" s="12">
        <f t="shared" si="180"/>
        <v>8795.6</v>
      </c>
      <c r="L1038" s="13">
        <f t="shared" si="180"/>
        <v>-8795.6</v>
      </c>
      <c r="M1038" s="8" t="s">
        <v>52</v>
      </c>
      <c r="N1038" s="2" t="s">
        <v>1075</v>
      </c>
      <c r="O1038" s="2" t="s">
        <v>725</v>
      </c>
      <c r="P1038" s="2" t="s">
        <v>61</v>
      </c>
      <c r="Q1038" s="2" t="s">
        <v>61</v>
      </c>
      <c r="R1038" s="2" t="s">
        <v>61</v>
      </c>
      <c r="S1038" s="3">
        <v>0</v>
      </c>
      <c r="T1038" s="3">
        <v>0</v>
      </c>
      <c r="U1038" s="3">
        <v>0.23</v>
      </c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2" t="s">
        <v>52</v>
      </c>
      <c r="AW1038" s="2" t="s">
        <v>2316</v>
      </c>
      <c r="AX1038" s="2" t="s">
        <v>52</v>
      </c>
      <c r="AY1038" s="2" t="s">
        <v>52</v>
      </c>
    </row>
    <row r="1039" spans="1:51" ht="30" customHeight="1" x14ac:dyDescent="0.3">
      <c r="A1039" s="8" t="s">
        <v>739</v>
      </c>
      <c r="B1039" s="8" t="s">
        <v>52</v>
      </c>
      <c r="C1039" s="8" t="s">
        <v>52</v>
      </c>
      <c r="D1039" s="9"/>
      <c r="E1039" s="12"/>
      <c r="F1039" s="13">
        <f>TRUNC(SUMIF(N1032:N1038, N1031, F1032:F1038),0)</f>
        <v>32589</v>
      </c>
      <c r="G1039" s="12"/>
      <c r="H1039" s="13">
        <f>TRUNC(SUMIF(N1032:N1038, N1031, H1032:H1038),0)</f>
        <v>0</v>
      </c>
      <c r="I1039" s="12"/>
      <c r="J1039" s="13">
        <f>TRUNC(SUMIF(N1032:N1038, N1031, J1032:J1038),0)</f>
        <v>0</v>
      </c>
      <c r="K1039" s="12"/>
      <c r="L1039" s="13">
        <f>F1039+H1039+J1039</f>
        <v>32589</v>
      </c>
      <c r="M1039" s="8" t="s">
        <v>52</v>
      </c>
      <c r="N1039" s="2" t="s">
        <v>79</v>
      </c>
      <c r="O1039" s="2" t="s">
        <v>79</v>
      </c>
      <c r="P1039" s="2" t="s">
        <v>52</v>
      </c>
      <c r="Q1039" s="2" t="s">
        <v>52</v>
      </c>
      <c r="R1039" s="2" t="s">
        <v>52</v>
      </c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2" t="s">
        <v>52</v>
      </c>
      <c r="AW1039" s="2" t="s">
        <v>52</v>
      </c>
      <c r="AX1039" s="2" t="s">
        <v>52</v>
      </c>
      <c r="AY1039" s="2" t="s">
        <v>52</v>
      </c>
    </row>
    <row r="1040" spans="1:51" ht="30" customHeight="1" x14ac:dyDescent="0.3">
      <c r="A1040" s="9"/>
      <c r="B1040" s="9"/>
      <c r="C1040" s="9"/>
      <c r="D1040" s="9"/>
      <c r="E1040" s="12"/>
      <c r="F1040" s="13"/>
      <c r="G1040" s="12"/>
      <c r="H1040" s="13"/>
      <c r="I1040" s="12"/>
      <c r="J1040" s="13"/>
      <c r="K1040" s="12"/>
      <c r="L1040" s="13"/>
      <c r="M1040" s="9"/>
    </row>
    <row r="1041" spans="1:51" ht="30" customHeight="1" x14ac:dyDescent="0.3">
      <c r="A1041" s="425" t="s">
        <v>2317</v>
      </c>
      <c r="B1041" s="425"/>
      <c r="C1041" s="425"/>
      <c r="D1041" s="425"/>
      <c r="E1041" s="426"/>
      <c r="F1041" s="427"/>
      <c r="G1041" s="426"/>
      <c r="H1041" s="427"/>
      <c r="I1041" s="426"/>
      <c r="J1041" s="427"/>
      <c r="K1041" s="426"/>
      <c r="L1041" s="427"/>
      <c r="M1041" s="425"/>
      <c r="N1041" s="1" t="s">
        <v>1082</v>
      </c>
    </row>
    <row r="1042" spans="1:51" ht="30" customHeight="1" x14ac:dyDescent="0.3">
      <c r="A1042" s="8" t="s">
        <v>898</v>
      </c>
      <c r="B1042" s="8" t="s">
        <v>715</v>
      </c>
      <c r="C1042" s="8" t="s">
        <v>716</v>
      </c>
      <c r="D1042" s="9">
        <v>0.54</v>
      </c>
      <c r="E1042" s="12">
        <f>단가대비표!O236</f>
        <v>0</v>
      </c>
      <c r="F1042" s="13">
        <f>TRUNC(E1042*D1042,1)</f>
        <v>0</v>
      </c>
      <c r="G1042" s="12">
        <f>단가대비표!P236</f>
        <v>220808</v>
      </c>
      <c r="H1042" s="13">
        <f>TRUNC(G1042*D1042,1)</f>
        <v>119236.3</v>
      </c>
      <c r="I1042" s="12">
        <f>단가대비표!V236</f>
        <v>0</v>
      </c>
      <c r="J1042" s="13">
        <f>TRUNC(I1042*D1042,1)</f>
        <v>0</v>
      </c>
      <c r="K1042" s="12">
        <f>TRUNC(E1042+G1042+I1042,1)</f>
        <v>220808</v>
      </c>
      <c r="L1042" s="13">
        <f>TRUNC(F1042+H1042+J1042,1)</f>
        <v>119236.3</v>
      </c>
      <c r="M1042" s="8" t="s">
        <v>52</v>
      </c>
      <c r="N1042" s="2" t="s">
        <v>1082</v>
      </c>
      <c r="O1042" s="2" t="s">
        <v>899</v>
      </c>
      <c r="P1042" s="2" t="s">
        <v>61</v>
      </c>
      <c r="Q1042" s="2" t="s">
        <v>61</v>
      </c>
      <c r="R1042" s="2" t="s">
        <v>60</v>
      </c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2" t="s">
        <v>52</v>
      </c>
      <c r="AW1042" s="2" t="s">
        <v>2319</v>
      </c>
      <c r="AX1042" s="2" t="s">
        <v>52</v>
      </c>
      <c r="AY1042" s="2" t="s">
        <v>52</v>
      </c>
    </row>
    <row r="1043" spans="1:51" ht="30" customHeight="1" x14ac:dyDescent="0.3">
      <c r="A1043" s="8" t="s">
        <v>719</v>
      </c>
      <c r="B1043" s="8" t="s">
        <v>715</v>
      </c>
      <c r="C1043" s="8" t="s">
        <v>716</v>
      </c>
      <c r="D1043" s="9">
        <v>0.25</v>
      </c>
      <c r="E1043" s="12">
        <f>단가대비표!O233</f>
        <v>0</v>
      </c>
      <c r="F1043" s="13">
        <f>TRUNC(E1043*D1043,1)</f>
        <v>0</v>
      </c>
      <c r="G1043" s="12">
        <f>단가대비표!P233</f>
        <v>138989</v>
      </c>
      <c r="H1043" s="13">
        <f>TRUNC(G1043*D1043,1)</f>
        <v>34747.199999999997</v>
      </c>
      <c r="I1043" s="12">
        <f>단가대비표!V233</f>
        <v>0</v>
      </c>
      <c r="J1043" s="13">
        <f>TRUNC(I1043*D1043,1)</f>
        <v>0</v>
      </c>
      <c r="K1043" s="12">
        <f>TRUNC(E1043+G1043+I1043,1)</f>
        <v>138989</v>
      </c>
      <c r="L1043" s="13">
        <f>TRUNC(F1043+H1043+J1043,1)</f>
        <v>34747.199999999997</v>
      </c>
      <c r="M1043" s="8" t="s">
        <v>52</v>
      </c>
      <c r="N1043" s="2" t="s">
        <v>1082</v>
      </c>
      <c r="O1043" s="2" t="s">
        <v>720</v>
      </c>
      <c r="P1043" s="2" t="s">
        <v>61</v>
      </c>
      <c r="Q1043" s="2" t="s">
        <v>61</v>
      </c>
      <c r="R1043" s="2" t="s">
        <v>60</v>
      </c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2" t="s">
        <v>52</v>
      </c>
      <c r="AW1043" s="2" t="s">
        <v>2320</v>
      </c>
      <c r="AX1043" s="2" t="s">
        <v>52</v>
      </c>
      <c r="AY1043" s="2" t="s">
        <v>52</v>
      </c>
    </row>
    <row r="1044" spans="1:51" ht="30" customHeight="1" x14ac:dyDescent="0.3">
      <c r="A1044" s="8" t="s">
        <v>739</v>
      </c>
      <c r="B1044" s="8" t="s">
        <v>52</v>
      </c>
      <c r="C1044" s="8" t="s">
        <v>52</v>
      </c>
      <c r="D1044" s="9"/>
      <c r="E1044" s="12"/>
      <c r="F1044" s="13">
        <f>TRUNC(SUMIF(N1042:N1043, N1041, F1042:F1043),0)</f>
        <v>0</v>
      </c>
      <c r="G1044" s="12"/>
      <c r="H1044" s="13">
        <f>TRUNC(SUMIF(N1042:N1043, N1041, H1042:H1043),0)</f>
        <v>153983</v>
      </c>
      <c r="I1044" s="12"/>
      <c r="J1044" s="13">
        <f>TRUNC(SUMIF(N1042:N1043, N1041, J1042:J1043),0)</f>
        <v>0</v>
      </c>
      <c r="K1044" s="12"/>
      <c r="L1044" s="13">
        <f>F1044+H1044+J1044</f>
        <v>153983</v>
      </c>
      <c r="M1044" s="8" t="s">
        <v>52</v>
      </c>
      <c r="N1044" s="2" t="s">
        <v>79</v>
      </c>
      <c r="O1044" s="2" t="s">
        <v>79</v>
      </c>
      <c r="P1044" s="2" t="s">
        <v>52</v>
      </c>
      <c r="Q1044" s="2" t="s">
        <v>52</v>
      </c>
      <c r="R1044" s="2" t="s">
        <v>52</v>
      </c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2" t="s">
        <v>52</v>
      </c>
      <c r="AW1044" s="2" t="s">
        <v>52</v>
      </c>
      <c r="AX1044" s="2" t="s">
        <v>52</v>
      </c>
      <c r="AY1044" s="2" t="s">
        <v>52</v>
      </c>
    </row>
    <row r="1045" spans="1:51" ht="30" customHeight="1" x14ac:dyDescent="0.3">
      <c r="A1045" s="9"/>
      <c r="B1045" s="9"/>
      <c r="C1045" s="9"/>
      <c r="D1045" s="9"/>
      <c r="E1045" s="12"/>
      <c r="F1045" s="13"/>
      <c r="G1045" s="12"/>
      <c r="H1045" s="13"/>
      <c r="I1045" s="12"/>
      <c r="J1045" s="13"/>
      <c r="K1045" s="12"/>
      <c r="L1045" s="13"/>
      <c r="M1045" s="9"/>
    </row>
    <row r="1046" spans="1:51" ht="30" customHeight="1" x14ac:dyDescent="0.3">
      <c r="A1046" s="425" t="s">
        <v>2321</v>
      </c>
      <c r="B1046" s="425"/>
      <c r="C1046" s="425"/>
      <c r="D1046" s="425"/>
      <c r="E1046" s="426"/>
      <c r="F1046" s="427"/>
      <c r="G1046" s="426"/>
      <c r="H1046" s="427"/>
      <c r="I1046" s="426"/>
      <c r="J1046" s="427"/>
      <c r="K1046" s="426"/>
      <c r="L1046" s="427"/>
      <c r="M1046" s="425"/>
      <c r="N1046" s="1" t="s">
        <v>1090</v>
      </c>
    </row>
    <row r="1047" spans="1:51" ht="30" customHeight="1" x14ac:dyDescent="0.3">
      <c r="A1047" s="8" t="s">
        <v>2324</v>
      </c>
      <c r="B1047" s="8" t="s">
        <v>2325</v>
      </c>
      <c r="C1047" s="8" t="s">
        <v>218</v>
      </c>
      <c r="D1047" s="9">
        <v>8.8999999999999996E-2</v>
      </c>
      <c r="E1047" s="12">
        <f>단가대비표!O141</f>
        <v>21160</v>
      </c>
      <c r="F1047" s="13">
        <f t="shared" ref="F1047:F1053" si="181">TRUNC(E1047*D1047,1)</f>
        <v>1883.2</v>
      </c>
      <c r="G1047" s="12">
        <f>단가대비표!P141</f>
        <v>0</v>
      </c>
      <c r="H1047" s="13">
        <f t="shared" ref="H1047:H1053" si="182">TRUNC(G1047*D1047,1)</f>
        <v>0</v>
      </c>
      <c r="I1047" s="12">
        <f>단가대비표!V141</f>
        <v>0</v>
      </c>
      <c r="J1047" s="13">
        <f t="shared" ref="J1047:J1053" si="183">TRUNC(I1047*D1047,1)</f>
        <v>0</v>
      </c>
      <c r="K1047" s="12">
        <f t="shared" ref="K1047:L1053" si="184">TRUNC(E1047+G1047+I1047,1)</f>
        <v>21160</v>
      </c>
      <c r="L1047" s="13">
        <f t="shared" si="184"/>
        <v>1883.2</v>
      </c>
      <c r="M1047" s="8" t="s">
        <v>52</v>
      </c>
      <c r="N1047" s="2" t="s">
        <v>1090</v>
      </c>
      <c r="O1047" s="2" t="s">
        <v>2326</v>
      </c>
      <c r="P1047" s="2" t="s">
        <v>61</v>
      </c>
      <c r="Q1047" s="2" t="s">
        <v>61</v>
      </c>
      <c r="R1047" s="2" t="s">
        <v>60</v>
      </c>
      <c r="S1047" s="3"/>
      <c r="T1047" s="3"/>
      <c r="U1047" s="3"/>
      <c r="V1047" s="3">
        <v>1</v>
      </c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2" t="s">
        <v>52</v>
      </c>
      <c r="AW1047" s="2" t="s">
        <v>2327</v>
      </c>
      <c r="AX1047" s="2" t="s">
        <v>52</v>
      </c>
      <c r="AY1047" s="2" t="s">
        <v>52</v>
      </c>
    </row>
    <row r="1048" spans="1:51" ht="30" customHeight="1" x14ac:dyDescent="0.3">
      <c r="A1048" s="8" t="s">
        <v>2324</v>
      </c>
      <c r="B1048" s="8" t="s">
        <v>2328</v>
      </c>
      <c r="C1048" s="8" t="s">
        <v>218</v>
      </c>
      <c r="D1048" s="9">
        <v>3.0000000000000001E-3</v>
      </c>
      <c r="E1048" s="12">
        <f>단가대비표!O142</f>
        <v>15920</v>
      </c>
      <c r="F1048" s="13">
        <f t="shared" si="181"/>
        <v>47.7</v>
      </c>
      <c r="G1048" s="12">
        <f>단가대비표!P142</f>
        <v>0</v>
      </c>
      <c r="H1048" s="13">
        <f t="shared" si="182"/>
        <v>0</v>
      </c>
      <c r="I1048" s="12">
        <f>단가대비표!V142</f>
        <v>0</v>
      </c>
      <c r="J1048" s="13">
        <f t="shared" si="183"/>
        <v>0</v>
      </c>
      <c r="K1048" s="12">
        <f t="shared" si="184"/>
        <v>15920</v>
      </c>
      <c r="L1048" s="13">
        <f t="shared" si="184"/>
        <v>47.7</v>
      </c>
      <c r="M1048" s="8" t="s">
        <v>52</v>
      </c>
      <c r="N1048" s="2" t="s">
        <v>1090</v>
      </c>
      <c r="O1048" s="2" t="s">
        <v>2329</v>
      </c>
      <c r="P1048" s="2" t="s">
        <v>61</v>
      </c>
      <c r="Q1048" s="2" t="s">
        <v>61</v>
      </c>
      <c r="R1048" s="2" t="s">
        <v>60</v>
      </c>
      <c r="S1048" s="3"/>
      <c r="T1048" s="3"/>
      <c r="U1048" s="3"/>
      <c r="V1048" s="3">
        <v>1</v>
      </c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2" t="s">
        <v>52</v>
      </c>
      <c r="AW1048" s="2" t="s">
        <v>2330</v>
      </c>
      <c r="AX1048" s="2" t="s">
        <v>52</v>
      </c>
      <c r="AY1048" s="2" t="s">
        <v>52</v>
      </c>
    </row>
    <row r="1049" spans="1:51" ht="30" customHeight="1" x14ac:dyDescent="0.3">
      <c r="A1049" s="8" t="s">
        <v>1117</v>
      </c>
      <c r="B1049" s="8" t="s">
        <v>2331</v>
      </c>
      <c r="C1049" s="8" t="s">
        <v>406</v>
      </c>
      <c r="D1049" s="9">
        <v>1.9</v>
      </c>
      <c r="E1049" s="12">
        <f>단가대비표!O162</f>
        <v>61</v>
      </c>
      <c r="F1049" s="13">
        <f t="shared" si="181"/>
        <v>115.9</v>
      </c>
      <c r="G1049" s="12">
        <f>단가대비표!P162</f>
        <v>0</v>
      </c>
      <c r="H1049" s="13">
        <f t="shared" si="182"/>
        <v>0</v>
      </c>
      <c r="I1049" s="12">
        <f>단가대비표!V162</f>
        <v>0</v>
      </c>
      <c r="J1049" s="13">
        <f t="shared" si="183"/>
        <v>0</v>
      </c>
      <c r="K1049" s="12">
        <f t="shared" si="184"/>
        <v>61</v>
      </c>
      <c r="L1049" s="13">
        <f t="shared" si="184"/>
        <v>115.9</v>
      </c>
      <c r="M1049" s="8" t="s">
        <v>52</v>
      </c>
      <c r="N1049" s="2" t="s">
        <v>1090</v>
      </c>
      <c r="O1049" s="2" t="s">
        <v>2332</v>
      </c>
      <c r="P1049" s="2" t="s">
        <v>61</v>
      </c>
      <c r="Q1049" s="2" t="s">
        <v>61</v>
      </c>
      <c r="R1049" s="2" t="s">
        <v>60</v>
      </c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2" t="s">
        <v>52</v>
      </c>
      <c r="AW1049" s="2" t="s">
        <v>2333</v>
      </c>
      <c r="AX1049" s="2" t="s">
        <v>52</v>
      </c>
      <c r="AY1049" s="2" t="s">
        <v>52</v>
      </c>
    </row>
    <row r="1050" spans="1:51" ht="30" customHeight="1" x14ac:dyDescent="0.3">
      <c r="A1050" s="8" t="s">
        <v>1117</v>
      </c>
      <c r="B1050" s="8" t="s">
        <v>2334</v>
      </c>
      <c r="C1050" s="8" t="s">
        <v>406</v>
      </c>
      <c r="D1050" s="9">
        <v>2</v>
      </c>
      <c r="E1050" s="12">
        <f>단가대비표!O163</f>
        <v>120</v>
      </c>
      <c r="F1050" s="13">
        <f t="shared" si="181"/>
        <v>240</v>
      </c>
      <c r="G1050" s="12">
        <f>단가대비표!P163</f>
        <v>0</v>
      </c>
      <c r="H1050" s="13">
        <f t="shared" si="182"/>
        <v>0</v>
      </c>
      <c r="I1050" s="12">
        <f>단가대비표!V163</f>
        <v>0</v>
      </c>
      <c r="J1050" s="13">
        <f t="shared" si="183"/>
        <v>0</v>
      </c>
      <c r="K1050" s="12">
        <f t="shared" si="184"/>
        <v>120</v>
      </c>
      <c r="L1050" s="13">
        <f t="shared" si="184"/>
        <v>240</v>
      </c>
      <c r="M1050" s="8" t="s">
        <v>52</v>
      </c>
      <c r="N1050" s="2" t="s">
        <v>1090</v>
      </c>
      <c r="O1050" s="2" t="s">
        <v>2335</v>
      </c>
      <c r="P1050" s="2" t="s">
        <v>61</v>
      </c>
      <c r="Q1050" s="2" t="s">
        <v>61</v>
      </c>
      <c r="R1050" s="2" t="s">
        <v>60</v>
      </c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2" t="s">
        <v>52</v>
      </c>
      <c r="AW1050" s="2" t="s">
        <v>2336</v>
      </c>
      <c r="AX1050" s="2" t="s">
        <v>52</v>
      </c>
      <c r="AY1050" s="2" t="s">
        <v>52</v>
      </c>
    </row>
    <row r="1051" spans="1:51" ht="30" customHeight="1" x14ac:dyDescent="0.3">
      <c r="A1051" s="8" t="s">
        <v>696</v>
      </c>
      <c r="B1051" s="8" t="s">
        <v>697</v>
      </c>
      <c r="C1051" s="8" t="s">
        <v>58</v>
      </c>
      <c r="D1051" s="9">
        <v>7.6999999999999999E-2</v>
      </c>
      <c r="E1051" s="12">
        <f>단가대비표!O122</f>
        <v>2666.66</v>
      </c>
      <c r="F1051" s="13">
        <f t="shared" si="181"/>
        <v>205.3</v>
      </c>
      <c r="G1051" s="12">
        <f>단가대비표!P122</f>
        <v>0</v>
      </c>
      <c r="H1051" s="13">
        <f t="shared" si="182"/>
        <v>0</v>
      </c>
      <c r="I1051" s="12">
        <f>단가대비표!V122</f>
        <v>0</v>
      </c>
      <c r="J1051" s="13">
        <f t="shared" si="183"/>
        <v>0</v>
      </c>
      <c r="K1051" s="12">
        <f t="shared" si="184"/>
        <v>2666.6</v>
      </c>
      <c r="L1051" s="13">
        <f t="shared" si="184"/>
        <v>205.3</v>
      </c>
      <c r="M1051" s="8" t="s">
        <v>52</v>
      </c>
      <c r="N1051" s="2" t="s">
        <v>1090</v>
      </c>
      <c r="O1051" s="2" t="s">
        <v>698</v>
      </c>
      <c r="P1051" s="2" t="s">
        <v>61</v>
      </c>
      <c r="Q1051" s="2" t="s">
        <v>61</v>
      </c>
      <c r="R1051" s="2" t="s">
        <v>60</v>
      </c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2" t="s">
        <v>52</v>
      </c>
      <c r="AW1051" s="2" t="s">
        <v>2337</v>
      </c>
      <c r="AX1051" s="2" t="s">
        <v>52</v>
      </c>
      <c r="AY1051" s="2" t="s">
        <v>52</v>
      </c>
    </row>
    <row r="1052" spans="1:51" ht="30" customHeight="1" x14ac:dyDescent="0.3">
      <c r="A1052" s="8" t="s">
        <v>1117</v>
      </c>
      <c r="B1052" s="8" t="s">
        <v>2338</v>
      </c>
      <c r="C1052" s="8" t="s">
        <v>406</v>
      </c>
      <c r="D1052" s="9">
        <v>0.28299999999999997</v>
      </c>
      <c r="E1052" s="12">
        <f>단가대비표!O164</f>
        <v>127</v>
      </c>
      <c r="F1052" s="13">
        <f t="shared" si="181"/>
        <v>35.9</v>
      </c>
      <c r="G1052" s="12">
        <f>단가대비표!P164</f>
        <v>0</v>
      </c>
      <c r="H1052" s="13">
        <f t="shared" si="182"/>
        <v>0</v>
      </c>
      <c r="I1052" s="12">
        <f>단가대비표!V164</f>
        <v>0</v>
      </c>
      <c r="J1052" s="13">
        <f t="shared" si="183"/>
        <v>0</v>
      </c>
      <c r="K1052" s="12">
        <f t="shared" si="184"/>
        <v>127</v>
      </c>
      <c r="L1052" s="13">
        <f t="shared" si="184"/>
        <v>35.9</v>
      </c>
      <c r="M1052" s="8" t="s">
        <v>52</v>
      </c>
      <c r="N1052" s="2" t="s">
        <v>1090</v>
      </c>
      <c r="O1052" s="2" t="s">
        <v>2339</v>
      </c>
      <c r="P1052" s="2" t="s">
        <v>61</v>
      </c>
      <c r="Q1052" s="2" t="s">
        <v>61</v>
      </c>
      <c r="R1052" s="2" t="s">
        <v>60</v>
      </c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2" t="s">
        <v>52</v>
      </c>
      <c r="AW1052" s="2" t="s">
        <v>2340</v>
      </c>
      <c r="AX1052" s="2" t="s">
        <v>52</v>
      </c>
      <c r="AY1052" s="2" t="s">
        <v>52</v>
      </c>
    </row>
    <row r="1053" spans="1:51" ht="30" customHeight="1" x14ac:dyDescent="0.3">
      <c r="A1053" s="8" t="s">
        <v>2341</v>
      </c>
      <c r="B1053" s="8" t="s">
        <v>2342</v>
      </c>
      <c r="C1053" s="8" t="s">
        <v>724</v>
      </c>
      <c r="D1053" s="9">
        <v>1</v>
      </c>
      <c r="E1053" s="12">
        <f>TRUNC(SUMIF(V1047:V1053, RIGHTB(O1053, 1), F1047:F1053)*U1053, 2)</f>
        <v>96.54</v>
      </c>
      <c r="F1053" s="13">
        <f t="shared" si="181"/>
        <v>96.5</v>
      </c>
      <c r="G1053" s="12">
        <v>0</v>
      </c>
      <c r="H1053" s="13">
        <f t="shared" si="182"/>
        <v>0</v>
      </c>
      <c r="I1053" s="12">
        <v>0</v>
      </c>
      <c r="J1053" s="13">
        <f t="shared" si="183"/>
        <v>0</v>
      </c>
      <c r="K1053" s="12">
        <f t="shared" si="184"/>
        <v>96.5</v>
      </c>
      <c r="L1053" s="13">
        <f t="shared" si="184"/>
        <v>96.5</v>
      </c>
      <c r="M1053" s="8" t="s">
        <v>52</v>
      </c>
      <c r="N1053" s="2" t="s">
        <v>1090</v>
      </c>
      <c r="O1053" s="2" t="s">
        <v>725</v>
      </c>
      <c r="P1053" s="2" t="s">
        <v>61</v>
      </c>
      <c r="Q1053" s="2" t="s">
        <v>61</v>
      </c>
      <c r="R1053" s="2" t="s">
        <v>61</v>
      </c>
      <c r="S1053" s="3">
        <v>0</v>
      </c>
      <c r="T1053" s="3">
        <v>0</v>
      </c>
      <c r="U1053" s="3">
        <v>0.05</v>
      </c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2" t="s">
        <v>52</v>
      </c>
      <c r="AW1053" s="2" t="s">
        <v>2343</v>
      </c>
      <c r="AX1053" s="2" t="s">
        <v>52</v>
      </c>
      <c r="AY1053" s="2" t="s">
        <v>52</v>
      </c>
    </row>
    <row r="1054" spans="1:51" ht="30" customHeight="1" x14ac:dyDescent="0.3">
      <c r="A1054" s="8" t="s">
        <v>739</v>
      </c>
      <c r="B1054" s="8" t="s">
        <v>52</v>
      </c>
      <c r="C1054" s="8" t="s">
        <v>52</v>
      </c>
      <c r="D1054" s="9"/>
      <c r="E1054" s="12"/>
      <c r="F1054" s="13">
        <f>TRUNC(SUMIF(N1047:N1053, N1046, F1047:F1053),0)</f>
        <v>2624</v>
      </c>
      <c r="G1054" s="12"/>
      <c r="H1054" s="13">
        <f>TRUNC(SUMIF(N1047:N1053, N1046, H1047:H1053),0)</f>
        <v>0</v>
      </c>
      <c r="I1054" s="12"/>
      <c r="J1054" s="13">
        <f>TRUNC(SUMIF(N1047:N1053, N1046, J1047:J1053),0)</f>
        <v>0</v>
      </c>
      <c r="K1054" s="12"/>
      <c r="L1054" s="13">
        <f>F1054+H1054+J1054</f>
        <v>2624</v>
      </c>
      <c r="M1054" s="8" t="s">
        <v>52</v>
      </c>
      <c r="N1054" s="2" t="s">
        <v>79</v>
      </c>
      <c r="O1054" s="2" t="s">
        <v>79</v>
      </c>
      <c r="P1054" s="2" t="s">
        <v>52</v>
      </c>
      <c r="Q1054" s="2" t="s">
        <v>52</v>
      </c>
      <c r="R1054" s="2" t="s">
        <v>52</v>
      </c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2" t="s">
        <v>52</v>
      </c>
      <c r="AW1054" s="2" t="s">
        <v>52</v>
      </c>
      <c r="AX1054" s="2" t="s">
        <v>52</v>
      </c>
      <c r="AY1054" s="2" t="s">
        <v>52</v>
      </c>
    </row>
    <row r="1055" spans="1:51" ht="30" customHeight="1" x14ac:dyDescent="0.3">
      <c r="A1055" s="9"/>
      <c r="B1055" s="9"/>
      <c r="C1055" s="9"/>
      <c r="D1055" s="9"/>
      <c r="E1055" s="12"/>
      <c r="F1055" s="13"/>
      <c r="G1055" s="12"/>
      <c r="H1055" s="13"/>
      <c r="I1055" s="12"/>
      <c r="J1055" s="13"/>
      <c r="K1055" s="12"/>
      <c r="L1055" s="13"/>
      <c r="M1055" s="9"/>
    </row>
    <row r="1056" spans="1:51" ht="30" customHeight="1" x14ac:dyDescent="0.3">
      <c r="A1056" s="425" t="s">
        <v>2344</v>
      </c>
      <c r="B1056" s="425"/>
      <c r="C1056" s="425"/>
      <c r="D1056" s="425"/>
      <c r="E1056" s="426"/>
      <c r="F1056" s="427"/>
      <c r="G1056" s="426"/>
      <c r="H1056" s="427"/>
      <c r="I1056" s="426"/>
      <c r="J1056" s="427"/>
      <c r="K1056" s="426"/>
      <c r="L1056" s="427"/>
      <c r="M1056" s="425"/>
      <c r="N1056" s="1" t="s">
        <v>1093</v>
      </c>
    </row>
    <row r="1057" spans="1:51" ht="30" customHeight="1" x14ac:dyDescent="0.3">
      <c r="A1057" s="8" t="s">
        <v>898</v>
      </c>
      <c r="B1057" s="8" t="s">
        <v>715</v>
      </c>
      <c r="C1057" s="8" t="s">
        <v>716</v>
      </c>
      <c r="D1057" s="9">
        <v>0.1</v>
      </c>
      <c r="E1057" s="12">
        <f>단가대비표!O236</f>
        <v>0</v>
      </c>
      <c r="F1057" s="13">
        <f>TRUNC(E1057*D1057,1)</f>
        <v>0</v>
      </c>
      <c r="G1057" s="12">
        <f>단가대비표!P236</f>
        <v>220808</v>
      </c>
      <c r="H1057" s="13">
        <f>TRUNC(G1057*D1057,1)</f>
        <v>22080.799999999999</v>
      </c>
      <c r="I1057" s="12">
        <f>단가대비표!V236</f>
        <v>0</v>
      </c>
      <c r="J1057" s="13">
        <f>TRUNC(I1057*D1057,1)</f>
        <v>0</v>
      </c>
      <c r="K1057" s="12">
        <f t="shared" ref="K1057:L1059" si="185">TRUNC(E1057+G1057+I1057,1)</f>
        <v>220808</v>
      </c>
      <c r="L1057" s="13">
        <f t="shared" si="185"/>
        <v>22080.799999999999</v>
      </c>
      <c r="M1057" s="8" t="s">
        <v>52</v>
      </c>
      <c r="N1057" s="2" t="s">
        <v>1093</v>
      </c>
      <c r="O1057" s="2" t="s">
        <v>899</v>
      </c>
      <c r="P1057" s="2" t="s">
        <v>61</v>
      </c>
      <c r="Q1057" s="2" t="s">
        <v>61</v>
      </c>
      <c r="R1057" s="2" t="s">
        <v>60</v>
      </c>
      <c r="S1057" s="3"/>
      <c r="T1057" s="3"/>
      <c r="U1057" s="3"/>
      <c r="V1057" s="3">
        <v>1</v>
      </c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2" t="s">
        <v>52</v>
      </c>
      <c r="AW1057" s="2" t="s">
        <v>2347</v>
      </c>
      <c r="AX1057" s="2" t="s">
        <v>52</v>
      </c>
      <c r="AY1057" s="2" t="s">
        <v>52</v>
      </c>
    </row>
    <row r="1058" spans="1:51" ht="30" customHeight="1" x14ac:dyDescent="0.3">
      <c r="A1058" s="8" t="s">
        <v>719</v>
      </c>
      <c r="B1058" s="8" t="s">
        <v>715</v>
      </c>
      <c r="C1058" s="8" t="s">
        <v>716</v>
      </c>
      <c r="D1058" s="9">
        <v>0.03</v>
      </c>
      <c r="E1058" s="12">
        <f>단가대비표!O233</f>
        <v>0</v>
      </c>
      <c r="F1058" s="13">
        <f>TRUNC(E1058*D1058,1)</f>
        <v>0</v>
      </c>
      <c r="G1058" s="12">
        <f>단가대비표!P233</f>
        <v>138989</v>
      </c>
      <c r="H1058" s="13">
        <f>TRUNC(G1058*D1058,1)</f>
        <v>4169.6000000000004</v>
      </c>
      <c r="I1058" s="12">
        <f>단가대비표!V233</f>
        <v>0</v>
      </c>
      <c r="J1058" s="13">
        <f>TRUNC(I1058*D1058,1)</f>
        <v>0</v>
      </c>
      <c r="K1058" s="12">
        <f t="shared" si="185"/>
        <v>138989</v>
      </c>
      <c r="L1058" s="13">
        <f t="shared" si="185"/>
        <v>4169.6000000000004</v>
      </c>
      <c r="M1058" s="8" t="s">
        <v>52</v>
      </c>
      <c r="N1058" s="2" t="s">
        <v>1093</v>
      </c>
      <c r="O1058" s="2" t="s">
        <v>720</v>
      </c>
      <c r="P1058" s="2" t="s">
        <v>61</v>
      </c>
      <c r="Q1058" s="2" t="s">
        <v>61</v>
      </c>
      <c r="R1058" s="2" t="s">
        <v>60</v>
      </c>
      <c r="S1058" s="3"/>
      <c r="T1058" s="3"/>
      <c r="U1058" s="3"/>
      <c r="V1058" s="3">
        <v>1</v>
      </c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2" t="s">
        <v>52</v>
      </c>
      <c r="AW1058" s="2" t="s">
        <v>2348</v>
      </c>
      <c r="AX1058" s="2" t="s">
        <v>52</v>
      </c>
      <c r="AY1058" s="2" t="s">
        <v>52</v>
      </c>
    </row>
    <row r="1059" spans="1:51" ht="30" customHeight="1" x14ac:dyDescent="0.3">
      <c r="A1059" s="8" t="s">
        <v>722</v>
      </c>
      <c r="B1059" s="8" t="s">
        <v>1131</v>
      </c>
      <c r="C1059" s="8" t="s">
        <v>724</v>
      </c>
      <c r="D1059" s="9">
        <v>1</v>
      </c>
      <c r="E1059" s="12">
        <v>0</v>
      </c>
      <c r="F1059" s="13">
        <f>TRUNC(E1059*D1059,1)</f>
        <v>0</v>
      </c>
      <c r="G1059" s="12">
        <v>0</v>
      </c>
      <c r="H1059" s="13">
        <f>TRUNC(G1059*D1059,1)</f>
        <v>0</v>
      </c>
      <c r="I1059" s="12">
        <f>TRUNC(SUMIF(V1057:V1059, RIGHTB(O1059, 1), H1057:H1059)*U1059, 2)</f>
        <v>787.51</v>
      </c>
      <c r="J1059" s="13">
        <f>TRUNC(I1059*D1059,1)</f>
        <v>787.5</v>
      </c>
      <c r="K1059" s="12">
        <f t="shared" si="185"/>
        <v>787.5</v>
      </c>
      <c r="L1059" s="13">
        <f t="shared" si="185"/>
        <v>787.5</v>
      </c>
      <c r="M1059" s="8" t="s">
        <v>52</v>
      </c>
      <c r="N1059" s="2" t="s">
        <v>1093</v>
      </c>
      <c r="O1059" s="2" t="s">
        <v>725</v>
      </c>
      <c r="P1059" s="2" t="s">
        <v>61</v>
      </c>
      <c r="Q1059" s="2" t="s">
        <v>61</v>
      </c>
      <c r="R1059" s="2" t="s">
        <v>61</v>
      </c>
      <c r="S1059" s="3">
        <v>1</v>
      </c>
      <c r="T1059" s="3">
        <v>2</v>
      </c>
      <c r="U1059" s="3">
        <v>0.03</v>
      </c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2" t="s">
        <v>52</v>
      </c>
      <c r="AW1059" s="2" t="s">
        <v>2349</v>
      </c>
      <c r="AX1059" s="2" t="s">
        <v>52</v>
      </c>
      <c r="AY1059" s="2" t="s">
        <v>52</v>
      </c>
    </row>
    <row r="1060" spans="1:51" ht="30" customHeight="1" x14ac:dyDescent="0.3">
      <c r="A1060" s="8" t="s">
        <v>739</v>
      </c>
      <c r="B1060" s="8" t="s">
        <v>52</v>
      </c>
      <c r="C1060" s="8" t="s">
        <v>52</v>
      </c>
      <c r="D1060" s="9"/>
      <c r="E1060" s="12"/>
      <c r="F1060" s="13">
        <f>TRUNC(SUMIF(N1057:N1059, N1056, F1057:F1059),0)</f>
        <v>0</v>
      </c>
      <c r="G1060" s="12"/>
      <c r="H1060" s="13">
        <f>TRUNC(SUMIF(N1057:N1059, N1056, H1057:H1059),0)</f>
        <v>26250</v>
      </c>
      <c r="I1060" s="12"/>
      <c r="J1060" s="13">
        <f>TRUNC(SUMIF(N1057:N1059, N1056, J1057:J1059),0)</f>
        <v>787</v>
      </c>
      <c r="K1060" s="12"/>
      <c r="L1060" s="13">
        <f>F1060+H1060+J1060</f>
        <v>27037</v>
      </c>
      <c r="M1060" s="8" t="s">
        <v>52</v>
      </c>
      <c r="N1060" s="2" t="s">
        <v>79</v>
      </c>
      <c r="O1060" s="2" t="s">
        <v>79</v>
      </c>
      <c r="P1060" s="2" t="s">
        <v>52</v>
      </c>
      <c r="Q1060" s="2" t="s">
        <v>52</v>
      </c>
      <c r="R1060" s="2" t="s">
        <v>52</v>
      </c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2" t="s">
        <v>52</v>
      </c>
      <c r="AW1060" s="2" t="s">
        <v>52</v>
      </c>
      <c r="AX1060" s="2" t="s">
        <v>52</v>
      </c>
      <c r="AY1060" s="2" t="s">
        <v>52</v>
      </c>
    </row>
    <row r="1061" spans="1:51" ht="30" customHeight="1" x14ac:dyDescent="0.3">
      <c r="A1061" s="9"/>
      <c r="B1061" s="9"/>
      <c r="C1061" s="9"/>
      <c r="D1061" s="9"/>
      <c r="E1061" s="12"/>
      <c r="F1061" s="13"/>
      <c r="G1061" s="12"/>
      <c r="H1061" s="13"/>
      <c r="I1061" s="12"/>
      <c r="J1061" s="13"/>
      <c r="K1061" s="12"/>
      <c r="L1061" s="13"/>
      <c r="M1061" s="9"/>
    </row>
    <row r="1062" spans="1:51" ht="30" customHeight="1" x14ac:dyDescent="0.3">
      <c r="A1062" s="425" t="s">
        <v>2350</v>
      </c>
      <c r="B1062" s="425"/>
      <c r="C1062" s="425"/>
      <c r="D1062" s="425"/>
      <c r="E1062" s="426"/>
      <c r="F1062" s="427"/>
      <c r="G1062" s="426"/>
      <c r="H1062" s="427"/>
      <c r="I1062" s="426"/>
      <c r="J1062" s="427"/>
      <c r="K1062" s="426"/>
      <c r="L1062" s="427"/>
      <c r="M1062" s="425"/>
      <c r="N1062" s="1" t="s">
        <v>1148</v>
      </c>
    </row>
    <row r="1063" spans="1:51" ht="30" customHeight="1" x14ac:dyDescent="0.3">
      <c r="A1063" s="8" t="s">
        <v>1146</v>
      </c>
      <c r="B1063" s="8" t="s">
        <v>1147</v>
      </c>
      <c r="C1063" s="8" t="s">
        <v>101</v>
      </c>
      <c r="D1063" s="9">
        <v>0.28249999999999997</v>
      </c>
      <c r="E1063" s="12">
        <f>단가대비표!O7</f>
        <v>0</v>
      </c>
      <c r="F1063" s="13">
        <f>TRUNC(E1063*D1063,1)</f>
        <v>0</v>
      </c>
      <c r="G1063" s="12">
        <f>단가대비표!P7</f>
        <v>0</v>
      </c>
      <c r="H1063" s="13">
        <f>TRUNC(G1063*D1063,1)</f>
        <v>0</v>
      </c>
      <c r="I1063" s="12">
        <f>단가대비표!V7</f>
        <v>5948</v>
      </c>
      <c r="J1063" s="13">
        <f>TRUNC(I1063*D1063,1)</f>
        <v>1680.3</v>
      </c>
      <c r="K1063" s="12">
        <f t="shared" ref="K1063:L1066" si="186">TRUNC(E1063+G1063+I1063,1)</f>
        <v>5948</v>
      </c>
      <c r="L1063" s="13">
        <f t="shared" si="186"/>
        <v>1680.3</v>
      </c>
      <c r="M1063" s="8" t="s">
        <v>2057</v>
      </c>
      <c r="N1063" s="2" t="s">
        <v>1148</v>
      </c>
      <c r="O1063" s="2" t="s">
        <v>2353</v>
      </c>
      <c r="P1063" s="2" t="s">
        <v>61</v>
      </c>
      <c r="Q1063" s="2" t="s">
        <v>61</v>
      </c>
      <c r="R1063" s="2" t="s">
        <v>60</v>
      </c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2" t="s">
        <v>52</v>
      </c>
      <c r="AW1063" s="2" t="s">
        <v>2354</v>
      </c>
      <c r="AX1063" s="2" t="s">
        <v>52</v>
      </c>
      <c r="AY1063" s="2" t="s">
        <v>52</v>
      </c>
    </row>
    <row r="1064" spans="1:51" ht="30" customHeight="1" x14ac:dyDescent="0.3">
      <c r="A1064" s="8" t="s">
        <v>2060</v>
      </c>
      <c r="B1064" s="8" t="s">
        <v>2061</v>
      </c>
      <c r="C1064" s="8" t="s">
        <v>1000</v>
      </c>
      <c r="D1064" s="9">
        <v>2.2000000000000002</v>
      </c>
      <c r="E1064" s="12">
        <f>단가대비표!O31</f>
        <v>1034</v>
      </c>
      <c r="F1064" s="13">
        <f>TRUNC(E1064*D1064,1)</f>
        <v>2274.8000000000002</v>
      </c>
      <c r="G1064" s="12">
        <f>단가대비표!P31</f>
        <v>0</v>
      </c>
      <c r="H1064" s="13">
        <f>TRUNC(G1064*D1064,1)</f>
        <v>0</v>
      </c>
      <c r="I1064" s="12">
        <f>단가대비표!V31</f>
        <v>0</v>
      </c>
      <c r="J1064" s="13">
        <f>TRUNC(I1064*D1064,1)</f>
        <v>0</v>
      </c>
      <c r="K1064" s="12">
        <f t="shared" si="186"/>
        <v>1034</v>
      </c>
      <c r="L1064" s="13">
        <f t="shared" si="186"/>
        <v>2274.8000000000002</v>
      </c>
      <c r="M1064" s="8" t="s">
        <v>52</v>
      </c>
      <c r="N1064" s="2" t="s">
        <v>1148</v>
      </c>
      <c r="O1064" s="2" t="s">
        <v>2062</v>
      </c>
      <c r="P1064" s="2" t="s">
        <v>61</v>
      </c>
      <c r="Q1064" s="2" t="s">
        <v>61</v>
      </c>
      <c r="R1064" s="2" t="s">
        <v>60</v>
      </c>
      <c r="S1064" s="3"/>
      <c r="T1064" s="3"/>
      <c r="U1064" s="3"/>
      <c r="V1064" s="3">
        <v>1</v>
      </c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2" t="s">
        <v>52</v>
      </c>
      <c r="AW1064" s="2" t="s">
        <v>2355</v>
      </c>
      <c r="AX1064" s="2" t="s">
        <v>52</v>
      </c>
      <c r="AY1064" s="2" t="s">
        <v>52</v>
      </c>
    </row>
    <row r="1065" spans="1:51" ht="30" customHeight="1" x14ac:dyDescent="0.3">
      <c r="A1065" s="8" t="s">
        <v>1498</v>
      </c>
      <c r="B1065" s="8" t="s">
        <v>2356</v>
      </c>
      <c r="C1065" s="8" t="s">
        <v>724</v>
      </c>
      <c r="D1065" s="9">
        <v>1</v>
      </c>
      <c r="E1065" s="12">
        <f>TRUNC(SUMIF(V1063:V1066, RIGHTB(O1065, 1), F1063:F1066)*U1065, 2)</f>
        <v>295.72000000000003</v>
      </c>
      <c r="F1065" s="13">
        <f>TRUNC(E1065*D1065,1)</f>
        <v>295.7</v>
      </c>
      <c r="G1065" s="12">
        <v>0</v>
      </c>
      <c r="H1065" s="13">
        <f>TRUNC(G1065*D1065,1)</f>
        <v>0</v>
      </c>
      <c r="I1065" s="12">
        <v>0</v>
      </c>
      <c r="J1065" s="13">
        <f>TRUNC(I1065*D1065,1)</f>
        <v>0</v>
      </c>
      <c r="K1065" s="12">
        <f t="shared" si="186"/>
        <v>295.7</v>
      </c>
      <c r="L1065" s="13">
        <f t="shared" si="186"/>
        <v>295.7</v>
      </c>
      <c r="M1065" s="8" t="s">
        <v>52</v>
      </c>
      <c r="N1065" s="2" t="s">
        <v>1148</v>
      </c>
      <c r="O1065" s="2" t="s">
        <v>725</v>
      </c>
      <c r="P1065" s="2" t="s">
        <v>61</v>
      </c>
      <c r="Q1065" s="2" t="s">
        <v>61</v>
      </c>
      <c r="R1065" s="2" t="s">
        <v>61</v>
      </c>
      <c r="S1065" s="3">
        <v>0</v>
      </c>
      <c r="T1065" s="3">
        <v>0</v>
      </c>
      <c r="U1065" s="3">
        <v>0.13</v>
      </c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2" t="s">
        <v>52</v>
      </c>
      <c r="AW1065" s="2" t="s">
        <v>2357</v>
      </c>
      <c r="AX1065" s="2" t="s">
        <v>52</v>
      </c>
      <c r="AY1065" s="2" t="s">
        <v>52</v>
      </c>
    </row>
    <row r="1066" spans="1:51" ht="30" customHeight="1" x14ac:dyDescent="0.3">
      <c r="A1066" s="8" t="s">
        <v>2358</v>
      </c>
      <c r="B1066" s="8" t="s">
        <v>715</v>
      </c>
      <c r="C1066" s="8" t="s">
        <v>716</v>
      </c>
      <c r="D1066" s="9">
        <v>1</v>
      </c>
      <c r="E1066" s="12">
        <f>TRUNC(단가대비표!O257*1/8*16/12*25/20, 1)</f>
        <v>0</v>
      </c>
      <c r="F1066" s="13">
        <f>TRUNC(E1066*D1066,1)</f>
        <v>0</v>
      </c>
      <c r="G1066" s="12">
        <f>TRUNC(단가대비표!P257*1/8*16/12*25/20, 1)</f>
        <v>28744.5</v>
      </c>
      <c r="H1066" s="13">
        <f>TRUNC(G1066*D1066,1)</f>
        <v>28744.5</v>
      </c>
      <c r="I1066" s="12">
        <f>TRUNC(단가대비표!V257*1/8*16/12*25/20, 1)</f>
        <v>0</v>
      </c>
      <c r="J1066" s="13">
        <f>TRUNC(I1066*D1066,1)</f>
        <v>0</v>
      </c>
      <c r="K1066" s="12">
        <f t="shared" si="186"/>
        <v>28744.5</v>
      </c>
      <c r="L1066" s="13">
        <f t="shared" si="186"/>
        <v>28744.5</v>
      </c>
      <c r="M1066" s="8" t="s">
        <v>52</v>
      </c>
      <c r="N1066" s="2" t="s">
        <v>1148</v>
      </c>
      <c r="O1066" s="2" t="s">
        <v>2359</v>
      </c>
      <c r="P1066" s="2" t="s">
        <v>61</v>
      </c>
      <c r="Q1066" s="2" t="s">
        <v>61</v>
      </c>
      <c r="R1066" s="2" t="s">
        <v>60</v>
      </c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2" t="s">
        <v>52</v>
      </c>
      <c r="AW1066" s="2" t="s">
        <v>2360</v>
      </c>
      <c r="AX1066" s="2" t="s">
        <v>60</v>
      </c>
      <c r="AY1066" s="2" t="s">
        <v>52</v>
      </c>
    </row>
    <row r="1067" spans="1:51" ht="30" customHeight="1" x14ac:dyDescent="0.3">
      <c r="A1067" s="8" t="s">
        <v>739</v>
      </c>
      <c r="B1067" s="8" t="s">
        <v>52</v>
      </c>
      <c r="C1067" s="8" t="s">
        <v>52</v>
      </c>
      <c r="D1067" s="9"/>
      <c r="E1067" s="12"/>
      <c r="F1067" s="13">
        <f>TRUNC(SUMIF(N1063:N1066, N1062, F1063:F1066),0)</f>
        <v>2570</v>
      </c>
      <c r="G1067" s="12"/>
      <c r="H1067" s="13">
        <f>TRUNC(SUMIF(N1063:N1066, N1062, H1063:H1066),0)</f>
        <v>28744</v>
      </c>
      <c r="I1067" s="12"/>
      <c r="J1067" s="13">
        <f>TRUNC(SUMIF(N1063:N1066, N1062, J1063:J1066),0)</f>
        <v>1680</v>
      </c>
      <c r="K1067" s="12"/>
      <c r="L1067" s="13">
        <f>F1067+H1067+J1067</f>
        <v>32994</v>
      </c>
      <c r="M1067" s="8" t="s">
        <v>52</v>
      </c>
      <c r="N1067" s="2" t="s">
        <v>79</v>
      </c>
      <c r="O1067" s="2" t="s">
        <v>79</v>
      </c>
      <c r="P1067" s="2" t="s">
        <v>52</v>
      </c>
      <c r="Q1067" s="2" t="s">
        <v>52</v>
      </c>
      <c r="R1067" s="2" t="s">
        <v>52</v>
      </c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2" t="s">
        <v>52</v>
      </c>
      <c r="AW1067" s="2" t="s">
        <v>52</v>
      </c>
      <c r="AX1067" s="2" t="s">
        <v>52</v>
      </c>
      <c r="AY1067" s="2" t="s">
        <v>52</v>
      </c>
    </row>
    <row r="1068" spans="1:51" ht="30" customHeight="1" x14ac:dyDescent="0.3">
      <c r="A1068" s="9"/>
      <c r="B1068" s="9"/>
      <c r="C1068" s="9"/>
      <c r="D1068" s="9"/>
      <c r="E1068" s="12"/>
      <c r="F1068" s="13"/>
      <c r="G1068" s="12"/>
      <c r="H1068" s="13"/>
      <c r="I1068" s="12"/>
      <c r="J1068" s="13"/>
      <c r="K1068" s="12"/>
      <c r="L1068" s="13"/>
      <c r="M1068" s="9"/>
    </row>
    <row r="1069" spans="1:51" ht="30" customHeight="1" x14ac:dyDescent="0.3">
      <c r="A1069" s="425" t="s">
        <v>2361</v>
      </c>
      <c r="B1069" s="425"/>
      <c r="C1069" s="425"/>
      <c r="D1069" s="425"/>
      <c r="E1069" s="426"/>
      <c r="F1069" s="427"/>
      <c r="G1069" s="426"/>
      <c r="H1069" s="427"/>
      <c r="I1069" s="426"/>
      <c r="J1069" s="427"/>
      <c r="K1069" s="426"/>
      <c r="L1069" s="427"/>
      <c r="M1069" s="425"/>
      <c r="N1069" s="1" t="s">
        <v>1158</v>
      </c>
    </row>
    <row r="1070" spans="1:51" ht="30" customHeight="1" x14ac:dyDescent="0.3">
      <c r="A1070" s="8" t="s">
        <v>1462</v>
      </c>
      <c r="B1070" s="8" t="s">
        <v>715</v>
      </c>
      <c r="C1070" s="8" t="s">
        <v>716</v>
      </c>
      <c r="D1070" s="9">
        <v>5.0000000000000001E-3</v>
      </c>
      <c r="E1070" s="12">
        <f>단가대비표!O250</f>
        <v>0</v>
      </c>
      <c r="F1070" s="13">
        <f>TRUNC(E1070*D1070,1)</f>
        <v>0</v>
      </c>
      <c r="G1070" s="12">
        <f>단가대비표!P250</f>
        <v>206710</v>
      </c>
      <c r="H1070" s="13">
        <f>TRUNC(G1070*D1070,1)</f>
        <v>1033.5</v>
      </c>
      <c r="I1070" s="12">
        <f>단가대비표!V250</f>
        <v>0</v>
      </c>
      <c r="J1070" s="13">
        <f>TRUNC(I1070*D1070,1)</f>
        <v>0</v>
      </c>
      <c r="K1070" s="12">
        <f>TRUNC(E1070+G1070+I1070,1)</f>
        <v>206710</v>
      </c>
      <c r="L1070" s="13">
        <f>TRUNC(F1070+H1070+J1070,1)</f>
        <v>1033.5</v>
      </c>
      <c r="M1070" s="8" t="s">
        <v>52</v>
      </c>
      <c r="N1070" s="2" t="s">
        <v>1158</v>
      </c>
      <c r="O1070" s="2" t="s">
        <v>1463</v>
      </c>
      <c r="P1070" s="2" t="s">
        <v>61</v>
      </c>
      <c r="Q1070" s="2" t="s">
        <v>61</v>
      </c>
      <c r="R1070" s="2" t="s">
        <v>60</v>
      </c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2" t="s">
        <v>52</v>
      </c>
      <c r="AW1070" s="2" t="s">
        <v>2363</v>
      </c>
      <c r="AX1070" s="2" t="s">
        <v>52</v>
      </c>
      <c r="AY1070" s="2" t="s">
        <v>52</v>
      </c>
    </row>
    <row r="1071" spans="1:51" ht="30" customHeight="1" x14ac:dyDescent="0.3">
      <c r="A1071" s="8" t="s">
        <v>719</v>
      </c>
      <c r="B1071" s="8" t="s">
        <v>715</v>
      </c>
      <c r="C1071" s="8" t="s">
        <v>716</v>
      </c>
      <c r="D1071" s="9">
        <v>1E-3</v>
      </c>
      <c r="E1071" s="12">
        <f>단가대비표!O233</f>
        <v>0</v>
      </c>
      <c r="F1071" s="13">
        <f>TRUNC(E1071*D1071,1)</f>
        <v>0</v>
      </c>
      <c r="G1071" s="12">
        <f>단가대비표!P233</f>
        <v>138989</v>
      </c>
      <c r="H1071" s="13">
        <f>TRUNC(G1071*D1071,1)</f>
        <v>138.9</v>
      </c>
      <c r="I1071" s="12">
        <f>단가대비표!V233</f>
        <v>0</v>
      </c>
      <c r="J1071" s="13">
        <f>TRUNC(I1071*D1071,1)</f>
        <v>0</v>
      </c>
      <c r="K1071" s="12">
        <f>TRUNC(E1071+G1071+I1071,1)</f>
        <v>138989</v>
      </c>
      <c r="L1071" s="13">
        <f>TRUNC(F1071+H1071+J1071,1)</f>
        <v>138.9</v>
      </c>
      <c r="M1071" s="8" t="s">
        <v>52</v>
      </c>
      <c r="N1071" s="2" t="s">
        <v>1158</v>
      </c>
      <c r="O1071" s="2" t="s">
        <v>720</v>
      </c>
      <c r="P1071" s="2" t="s">
        <v>61</v>
      </c>
      <c r="Q1071" s="2" t="s">
        <v>61</v>
      </c>
      <c r="R1071" s="2" t="s">
        <v>60</v>
      </c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2" t="s">
        <v>52</v>
      </c>
      <c r="AW1071" s="2" t="s">
        <v>2364</v>
      </c>
      <c r="AX1071" s="2" t="s">
        <v>52</v>
      </c>
      <c r="AY1071" s="2" t="s">
        <v>52</v>
      </c>
    </row>
    <row r="1072" spans="1:51" ht="30" customHeight="1" x14ac:dyDescent="0.3">
      <c r="A1072" s="8" t="s">
        <v>739</v>
      </c>
      <c r="B1072" s="8" t="s">
        <v>52</v>
      </c>
      <c r="C1072" s="8" t="s">
        <v>52</v>
      </c>
      <c r="D1072" s="9"/>
      <c r="E1072" s="12"/>
      <c r="F1072" s="13">
        <f>TRUNC(SUMIF(N1070:N1071, N1069, F1070:F1071),0)</f>
        <v>0</v>
      </c>
      <c r="G1072" s="12"/>
      <c r="H1072" s="13">
        <f>TRUNC(SUMIF(N1070:N1071, N1069, H1070:H1071),0)</f>
        <v>1172</v>
      </c>
      <c r="I1072" s="12"/>
      <c r="J1072" s="13">
        <f>TRUNC(SUMIF(N1070:N1071, N1069, J1070:J1071),0)</f>
        <v>0</v>
      </c>
      <c r="K1072" s="12"/>
      <c r="L1072" s="13">
        <f>F1072+H1072+J1072</f>
        <v>1172</v>
      </c>
      <c r="M1072" s="8" t="s">
        <v>52</v>
      </c>
      <c r="N1072" s="2" t="s">
        <v>79</v>
      </c>
      <c r="O1072" s="2" t="s">
        <v>79</v>
      </c>
      <c r="P1072" s="2" t="s">
        <v>52</v>
      </c>
      <c r="Q1072" s="2" t="s">
        <v>52</v>
      </c>
      <c r="R1072" s="2" t="s">
        <v>52</v>
      </c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2" t="s">
        <v>52</v>
      </c>
      <c r="AW1072" s="2" t="s">
        <v>52</v>
      </c>
      <c r="AX1072" s="2" t="s">
        <v>52</v>
      </c>
      <c r="AY1072" s="2" t="s">
        <v>52</v>
      </c>
    </row>
    <row r="1073" spans="1:51" ht="30" customHeight="1" x14ac:dyDescent="0.3">
      <c r="A1073" s="9"/>
      <c r="B1073" s="9"/>
      <c r="C1073" s="9"/>
      <c r="D1073" s="9"/>
      <c r="E1073" s="12"/>
      <c r="F1073" s="13"/>
      <c r="G1073" s="12"/>
      <c r="H1073" s="13"/>
      <c r="I1073" s="12"/>
      <c r="J1073" s="13"/>
      <c r="K1073" s="12"/>
      <c r="L1073" s="13"/>
      <c r="M1073" s="9"/>
    </row>
    <row r="1074" spans="1:51" ht="30" customHeight="1" x14ac:dyDescent="0.3">
      <c r="A1074" s="425" t="s">
        <v>2365</v>
      </c>
      <c r="B1074" s="425"/>
      <c r="C1074" s="425"/>
      <c r="D1074" s="425"/>
      <c r="E1074" s="426"/>
      <c r="F1074" s="427"/>
      <c r="G1074" s="426"/>
      <c r="H1074" s="427"/>
      <c r="I1074" s="426"/>
      <c r="J1074" s="427"/>
      <c r="K1074" s="426"/>
      <c r="L1074" s="427"/>
      <c r="M1074" s="425"/>
      <c r="N1074" s="1" t="s">
        <v>1174</v>
      </c>
    </row>
    <row r="1075" spans="1:51" ht="30" customHeight="1" x14ac:dyDescent="0.3">
      <c r="A1075" s="8" t="s">
        <v>654</v>
      </c>
      <c r="B1075" s="8" t="s">
        <v>1342</v>
      </c>
      <c r="C1075" s="8" t="s">
        <v>993</v>
      </c>
      <c r="D1075" s="9">
        <v>510</v>
      </c>
      <c r="E1075" s="12">
        <f>단가대비표!O63</f>
        <v>0</v>
      </c>
      <c r="F1075" s="13">
        <f>TRUNC(E1075*D1075,1)</f>
        <v>0</v>
      </c>
      <c r="G1075" s="12">
        <f>단가대비표!P63</f>
        <v>0</v>
      </c>
      <c r="H1075" s="13">
        <f>TRUNC(G1075*D1075,1)</f>
        <v>0</v>
      </c>
      <c r="I1075" s="12">
        <f>단가대비표!V63</f>
        <v>0</v>
      </c>
      <c r="J1075" s="13">
        <f>TRUNC(I1075*D1075,1)</f>
        <v>0</v>
      </c>
      <c r="K1075" s="12">
        <f t="shared" ref="K1075:L1077" si="187">TRUNC(E1075+G1075+I1075,1)</f>
        <v>0</v>
      </c>
      <c r="L1075" s="13">
        <f t="shared" si="187"/>
        <v>0</v>
      </c>
      <c r="M1075" s="8" t="s">
        <v>1169</v>
      </c>
      <c r="N1075" s="2" t="s">
        <v>1174</v>
      </c>
      <c r="O1075" s="2" t="s">
        <v>1343</v>
      </c>
      <c r="P1075" s="2" t="s">
        <v>61</v>
      </c>
      <c r="Q1075" s="2" t="s">
        <v>61</v>
      </c>
      <c r="R1075" s="2" t="s">
        <v>60</v>
      </c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2" t="s">
        <v>52</v>
      </c>
      <c r="AW1075" s="2" t="s">
        <v>2368</v>
      </c>
      <c r="AX1075" s="2" t="s">
        <v>52</v>
      </c>
      <c r="AY1075" s="2" t="s">
        <v>52</v>
      </c>
    </row>
    <row r="1076" spans="1:51" ht="30" customHeight="1" x14ac:dyDescent="0.3">
      <c r="A1076" s="8" t="s">
        <v>659</v>
      </c>
      <c r="B1076" s="8" t="s">
        <v>1345</v>
      </c>
      <c r="C1076" s="8" t="s">
        <v>133</v>
      </c>
      <c r="D1076" s="9">
        <v>1.1000000000000001</v>
      </c>
      <c r="E1076" s="12">
        <f>단가대비표!O12</f>
        <v>0</v>
      </c>
      <c r="F1076" s="13">
        <f>TRUNC(E1076*D1076,1)</f>
        <v>0</v>
      </c>
      <c r="G1076" s="12">
        <f>단가대비표!P12</f>
        <v>0</v>
      </c>
      <c r="H1076" s="13">
        <f>TRUNC(G1076*D1076,1)</f>
        <v>0</v>
      </c>
      <c r="I1076" s="12">
        <f>단가대비표!V12</f>
        <v>0</v>
      </c>
      <c r="J1076" s="13">
        <f>TRUNC(I1076*D1076,1)</f>
        <v>0</v>
      </c>
      <c r="K1076" s="12">
        <f t="shared" si="187"/>
        <v>0</v>
      </c>
      <c r="L1076" s="13">
        <f t="shared" si="187"/>
        <v>0</v>
      </c>
      <c r="M1076" s="8" t="s">
        <v>1169</v>
      </c>
      <c r="N1076" s="2" t="s">
        <v>1174</v>
      </c>
      <c r="O1076" s="2" t="s">
        <v>1346</v>
      </c>
      <c r="P1076" s="2" t="s">
        <v>61</v>
      </c>
      <c r="Q1076" s="2" t="s">
        <v>61</v>
      </c>
      <c r="R1076" s="2" t="s">
        <v>60</v>
      </c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2" t="s">
        <v>52</v>
      </c>
      <c r="AW1076" s="2" t="s">
        <v>2369</v>
      </c>
      <c r="AX1076" s="2" t="s">
        <v>52</v>
      </c>
      <c r="AY1076" s="2" t="s">
        <v>52</v>
      </c>
    </row>
    <row r="1077" spans="1:51" ht="30" customHeight="1" x14ac:dyDescent="0.3">
      <c r="A1077" s="8" t="s">
        <v>2370</v>
      </c>
      <c r="B1077" s="8" t="s">
        <v>2371</v>
      </c>
      <c r="C1077" s="8" t="s">
        <v>133</v>
      </c>
      <c r="D1077" s="9">
        <v>1</v>
      </c>
      <c r="E1077" s="12">
        <f>일위대가목록!E161</f>
        <v>0</v>
      </c>
      <c r="F1077" s="13">
        <f>TRUNC(E1077*D1077,1)</f>
        <v>0</v>
      </c>
      <c r="G1077" s="12">
        <f>일위대가목록!F161</f>
        <v>91732</v>
      </c>
      <c r="H1077" s="13">
        <f>TRUNC(G1077*D1077,1)</f>
        <v>91732</v>
      </c>
      <c r="I1077" s="12">
        <f>일위대가목록!G161</f>
        <v>0</v>
      </c>
      <c r="J1077" s="13">
        <f>TRUNC(I1077*D1077,1)</f>
        <v>0</v>
      </c>
      <c r="K1077" s="12">
        <f t="shared" si="187"/>
        <v>91732</v>
      </c>
      <c r="L1077" s="13">
        <f t="shared" si="187"/>
        <v>91732</v>
      </c>
      <c r="M1077" s="8" t="s">
        <v>52</v>
      </c>
      <c r="N1077" s="2" t="s">
        <v>1174</v>
      </c>
      <c r="O1077" s="2" t="s">
        <v>2372</v>
      </c>
      <c r="P1077" s="2" t="s">
        <v>60</v>
      </c>
      <c r="Q1077" s="2" t="s">
        <v>61</v>
      </c>
      <c r="R1077" s="2" t="s">
        <v>61</v>
      </c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2" t="s">
        <v>52</v>
      </c>
      <c r="AW1077" s="2" t="s">
        <v>2373</v>
      </c>
      <c r="AX1077" s="2" t="s">
        <v>52</v>
      </c>
      <c r="AY1077" s="2" t="s">
        <v>52</v>
      </c>
    </row>
    <row r="1078" spans="1:51" ht="30" customHeight="1" x14ac:dyDescent="0.3">
      <c r="A1078" s="8" t="s">
        <v>739</v>
      </c>
      <c r="B1078" s="8" t="s">
        <v>52</v>
      </c>
      <c r="C1078" s="8" t="s">
        <v>52</v>
      </c>
      <c r="D1078" s="9"/>
      <c r="E1078" s="12"/>
      <c r="F1078" s="13">
        <f>TRUNC(SUMIF(N1075:N1077, N1074, F1075:F1077),0)</f>
        <v>0</v>
      </c>
      <c r="G1078" s="12"/>
      <c r="H1078" s="13">
        <f>TRUNC(SUMIF(N1075:N1077, N1074, H1075:H1077),0)</f>
        <v>91732</v>
      </c>
      <c r="I1078" s="12"/>
      <c r="J1078" s="13">
        <f>TRUNC(SUMIF(N1075:N1077, N1074, J1075:J1077),0)</f>
        <v>0</v>
      </c>
      <c r="K1078" s="12"/>
      <c r="L1078" s="13">
        <f>F1078+H1078+J1078</f>
        <v>91732</v>
      </c>
      <c r="M1078" s="8" t="s">
        <v>52</v>
      </c>
      <c r="N1078" s="2" t="s">
        <v>79</v>
      </c>
      <c r="O1078" s="2" t="s">
        <v>79</v>
      </c>
      <c r="P1078" s="2" t="s">
        <v>52</v>
      </c>
      <c r="Q1078" s="2" t="s">
        <v>52</v>
      </c>
      <c r="R1078" s="2" t="s">
        <v>52</v>
      </c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2" t="s">
        <v>52</v>
      </c>
      <c r="AW1078" s="2" t="s">
        <v>52</v>
      </c>
      <c r="AX1078" s="2" t="s">
        <v>52</v>
      </c>
      <c r="AY1078" s="2" t="s">
        <v>52</v>
      </c>
    </row>
    <row r="1079" spans="1:51" ht="30" customHeight="1" x14ac:dyDescent="0.3">
      <c r="A1079" s="9"/>
      <c r="B1079" s="9"/>
      <c r="C1079" s="9"/>
      <c r="D1079" s="9"/>
      <c r="E1079" s="12"/>
      <c r="F1079" s="13"/>
      <c r="G1079" s="12"/>
      <c r="H1079" s="13"/>
      <c r="I1079" s="12"/>
      <c r="J1079" s="13"/>
      <c r="K1079" s="12"/>
      <c r="L1079" s="13"/>
      <c r="M1079" s="9"/>
    </row>
    <row r="1080" spans="1:51" ht="30" customHeight="1" x14ac:dyDescent="0.3">
      <c r="A1080" s="425" t="s">
        <v>2374</v>
      </c>
      <c r="B1080" s="425"/>
      <c r="C1080" s="425"/>
      <c r="D1080" s="425"/>
      <c r="E1080" s="426"/>
      <c r="F1080" s="427"/>
      <c r="G1080" s="426"/>
      <c r="H1080" s="427"/>
      <c r="I1080" s="426"/>
      <c r="J1080" s="427"/>
      <c r="K1080" s="426"/>
      <c r="L1080" s="427"/>
      <c r="M1080" s="425"/>
      <c r="N1080" s="1" t="s">
        <v>2372</v>
      </c>
    </row>
    <row r="1081" spans="1:51" ht="30" customHeight="1" x14ac:dyDescent="0.3">
      <c r="A1081" s="8" t="s">
        <v>719</v>
      </c>
      <c r="B1081" s="8" t="s">
        <v>715</v>
      </c>
      <c r="C1081" s="8" t="s">
        <v>716</v>
      </c>
      <c r="D1081" s="9">
        <v>0.66</v>
      </c>
      <c r="E1081" s="12">
        <f>단가대비표!O233</f>
        <v>0</v>
      </c>
      <c r="F1081" s="13">
        <f>TRUNC(E1081*D1081,1)</f>
        <v>0</v>
      </c>
      <c r="G1081" s="12">
        <f>단가대비표!P233</f>
        <v>138989</v>
      </c>
      <c r="H1081" s="13">
        <f>TRUNC(G1081*D1081,1)</f>
        <v>91732.7</v>
      </c>
      <c r="I1081" s="12">
        <f>단가대비표!V233</f>
        <v>0</v>
      </c>
      <c r="J1081" s="13">
        <f>TRUNC(I1081*D1081,1)</f>
        <v>0</v>
      </c>
      <c r="K1081" s="12">
        <f>TRUNC(E1081+G1081+I1081,1)</f>
        <v>138989</v>
      </c>
      <c r="L1081" s="13">
        <f>TRUNC(F1081+H1081+J1081,1)</f>
        <v>91732.7</v>
      </c>
      <c r="M1081" s="8" t="s">
        <v>52</v>
      </c>
      <c r="N1081" s="2" t="s">
        <v>2372</v>
      </c>
      <c r="O1081" s="2" t="s">
        <v>720</v>
      </c>
      <c r="P1081" s="2" t="s">
        <v>61</v>
      </c>
      <c r="Q1081" s="2" t="s">
        <v>61</v>
      </c>
      <c r="R1081" s="2" t="s">
        <v>60</v>
      </c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2" t="s">
        <v>52</v>
      </c>
      <c r="AW1081" s="2" t="s">
        <v>2376</v>
      </c>
      <c r="AX1081" s="2" t="s">
        <v>52</v>
      </c>
      <c r="AY1081" s="2" t="s">
        <v>52</v>
      </c>
    </row>
    <row r="1082" spans="1:51" ht="30" customHeight="1" x14ac:dyDescent="0.3">
      <c r="A1082" s="8" t="s">
        <v>739</v>
      </c>
      <c r="B1082" s="8" t="s">
        <v>52</v>
      </c>
      <c r="C1082" s="8" t="s">
        <v>52</v>
      </c>
      <c r="D1082" s="9"/>
      <c r="E1082" s="12"/>
      <c r="F1082" s="13">
        <f>TRUNC(SUMIF(N1081:N1081, N1080, F1081:F1081),0)</f>
        <v>0</v>
      </c>
      <c r="G1082" s="12"/>
      <c r="H1082" s="13">
        <f>TRUNC(SUMIF(N1081:N1081, N1080, H1081:H1081),0)</f>
        <v>91732</v>
      </c>
      <c r="I1082" s="12"/>
      <c r="J1082" s="13">
        <f>TRUNC(SUMIF(N1081:N1081, N1080, J1081:J1081),0)</f>
        <v>0</v>
      </c>
      <c r="K1082" s="12"/>
      <c r="L1082" s="13">
        <f>F1082+H1082+J1082</f>
        <v>91732</v>
      </c>
      <c r="M1082" s="8" t="s">
        <v>52</v>
      </c>
      <c r="N1082" s="2" t="s">
        <v>79</v>
      </c>
      <c r="O1082" s="2" t="s">
        <v>79</v>
      </c>
      <c r="P1082" s="2" t="s">
        <v>52</v>
      </c>
      <c r="Q1082" s="2" t="s">
        <v>52</v>
      </c>
      <c r="R1082" s="2" t="s">
        <v>52</v>
      </c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2" t="s">
        <v>52</v>
      </c>
      <c r="AW1082" s="2" t="s">
        <v>52</v>
      </c>
      <c r="AX1082" s="2" t="s">
        <v>52</v>
      </c>
      <c r="AY1082" s="2" t="s">
        <v>52</v>
      </c>
    </row>
    <row r="1083" spans="1:51" ht="30" customHeight="1" x14ac:dyDescent="0.3">
      <c r="A1083" s="9"/>
      <c r="B1083" s="9"/>
      <c r="C1083" s="9"/>
      <c r="D1083" s="9"/>
      <c r="E1083" s="12"/>
      <c r="F1083" s="13"/>
      <c r="G1083" s="12"/>
      <c r="H1083" s="13"/>
      <c r="I1083" s="12"/>
      <c r="J1083" s="13"/>
      <c r="K1083" s="12"/>
      <c r="L1083" s="13"/>
      <c r="M1083" s="9"/>
    </row>
    <row r="1084" spans="1:51" ht="30" customHeight="1" x14ac:dyDescent="0.3">
      <c r="A1084" s="425" t="s">
        <v>2377</v>
      </c>
      <c r="B1084" s="425"/>
      <c r="C1084" s="425"/>
      <c r="D1084" s="425"/>
      <c r="E1084" s="426"/>
      <c r="F1084" s="427"/>
      <c r="G1084" s="426"/>
      <c r="H1084" s="427"/>
      <c r="I1084" s="426"/>
      <c r="J1084" s="427"/>
      <c r="K1084" s="426"/>
      <c r="L1084" s="427"/>
      <c r="M1084" s="425"/>
      <c r="N1084" s="1" t="s">
        <v>1191</v>
      </c>
    </row>
    <row r="1085" spans="1:51" ht="30" customHeight="1" x14ac:dyDescent="0.3">
      <c r="A1085" s="8" t="s">
        <v>654</v>
      </c>
      <c r="B1085" s="8" t="s">
        <v>1342</v>
      </c>
      <c r="C1085" s="8" t="s">
        <v>993</v>
      </c>
      <c r="D1085" s="9">
        <v>510</v>
      </c>
      <c r="E1085" s="12">
        <f>단가대비표!O63</f>
        <v>0</v>
      </c>
      <c r="F1085" s="13">
        <f>TRUNC(E1085*D1085,1)</f>
        <v>0</v>
      </c>
      <c r="G1085" s="12">
        <f>단가대비표!P63</f>
        <v>0</v>
      </c>
      <c r="H1085" s="13">
        <f>TRUNC(G1085*D1085,1)</f>
        <v>0</v>
      </c>
      <c r="I1085" s="12">
        <f>단가대비표!V63</f>
        <v>0</v>
      </c>
      <c r="J1085" s="13">
        <f>TRUNC(I1085*D1085,1)</f>
        <v>0</v>
      </c>
      <c r="K1085" s="12">
        <f t="shared" ref="K1085:L1087" si="188">TRUNC(E1085+G1085+I1085,1)</f>
        <v>0</v>
      </c>
      <c r="L1085" s="13">
        <f t="shared" si="188"/>
        <v>0</v>
      </c>
      <c r="M1085" s="8" t="s">
        <v>1169</v>
      </c>
      <c r="N1085" s="2" t="s">
        <v>1191</v>
      </c>
      <c r="O1085" s="2" t="s">
        <v>1343</v>
      </c>
      <c r="P1085" s="2" t="s">
        <v>61</v>
      </c>
      <c r="Q1085" s="2" t="s">
        <v>61</v>
      </c>
      <c r="R1085" s="2" t="s">
        <v>60</v>
      </c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2" t="s">
        <v>52</v>
      </c>
      <c r="AW1085" s="2" t="s">
        <v>2379</v>
      </c>
      <c r="AX1085" s="2" t="s">
        <v>52</v>
      </c>
      <c r="AY1085" s="2" t="s">
        <v>52</v>
      </c>
    </row>
    <row r="1086" spans="1:51" ht="30" customHeight="1" x14ac:dyDescent="0.3">
      <c r="A1086" s="8" t="s">
        <v>659</v>
      </c>
      <c r="B1086" s="8" t="s">
        <v>1345</v>
      </c>
      <c r="C1086" s="8" t="s">
        <v>133</v>
      </c>
      <c r="D1086" s="9">
        <v>1.1000000000000001</v>
      </c>
      <c r="E1086" s="12">
        <f>단가대비표!O12</f>
        <v>0</v>
      </c>
      <c r="F1086" s="13">
        <f>TRUNC(E1086*D1086,1)</f>
        <v>0</v>
      </c>
      <c r="G1086" s="12">
        <f>단가대비표!P12</f>
        <v>0</v>
      </c>
      <c r="H1086" s="13">
        <f>TRUNC(G1086*D1086,1)</f>
        <v>0</v>
      </c>
      <c r="I1086" s="12">
        <f>단가대비표!V12</f>
        <v>0</v>
      </c>
      <c r="J1086" s="13">
        <f>TRUNC(I1086*D1086,1)</f>
        <v>0</v>
      </c>
      <c r="K1086" s="12">
        <f t="shared" si="188"/>
        <v>0</v>
      </c>
      <c r="L1086" s="13">
        <f t="shared" si="188"/>
        <v>0</v>
      </c>
      <c r="M1086" s="8" t="s">
        <v>1169</v>
      </c>
      <c r="N1086" s="2" t="s">
        <v>1191</v>
      </c>
      <c r="O1086" s="2" t="s">
        <v>1346</v>
      </c>
      <c r="P1086" s="2" t="s">
        <v>61</v>
      </c>
      <c r="Q1086" s="2" t="s">
        <v>61</v>
      </c>
      <c r="R1086" s="2" t="s">
        <v>60</v>
      </c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2" t="s">
        <v>52</v>
      </c>
      <c r="AW1086" s="2" t="s">
        <v>2380</v>
      </c>
      <c r="AX1086" s="2" t="s">
        <v>52</v>
      </c>
      <c r="AY1086" s="2" t="s">
        <v>52</v>
      </c>
    </row>
    <row r="1087" spans="1:51" ht="30" customHeight="1" x14ac:dyDescent="0.3">
      <c r="A1087" s="8" t="s">
        <v>2370</v>
      </c>
      <c r="B1087" s="8" t="s">
        <v>2371</v>
      </c>
      <c r="C1087" s="8" t="s">
        <v>133</v>
      </c>
      <c r="D1087" s="9">
        <v>1</v>
      </c>
      <c r="E1087" s="12">
        <f>일위대가목록!E161</f>
        <v>0</v>
      </c>
      <c r="F1087" s="13">
        <f>TRUNC(E1087*D1087,1)</f>
        <v>0</v>
      </c>
      <c r="G1087" s="12">
        <f>일위대가목록!F161</f>
        <v>91732</v>
      </c>
      <c r="H1087" s="13">
        <f>TRUNC(G1087*D1087,1)</f>
        <v>91732</v>
      </c>
      <c r="I1087" s="12">
        <f>일위대가목록!G161</f>
        <v>0</v>
      </c>
      <c r="J1087" s="13">
        <f>TRUNC(I1087*D1087,1)</f>
        <v>0</v>
      </c>
      <c r="K1087" s="12">
        <f t="shared" si="188"/>
        <v>91732</v>
      </c>
      <c r="L1087" s="13">
        <f t="shared" si="188"/>
        <v>91732</v>
      </c>
      <c r="M1087" s="8" t="s">
        <v>52</v>
      </c>
      <c r="N1087" s="2" t="s">
        <v>1191</v>
      </c>
      <c r="O1087" s="2" t="s">
        <v>2372</v>
      </c>
      <c r="P1087" s="2" t="s">
        <v>60</v>
      </c>
      <c r="Q1087" s="2" t="s">
        <v>61</v>
      </c>
      <c r="R1087" s="2" t="s">
        <v>61</v>
      </c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2" t="s">
        <v>52</v>
      </c>
      <c r="AW1087" s="2" t="s">
        <v>2381</v>
      </c>
      <c r="AX1087" s="2" t="s">
        <v>52</v>
      </c>
      <c r="AY1087" s="2" t="s">
        <v>52</v>
      </c>
    </row>
    <row r="1088" spans="1:51" ht="30" customHeight="1" x14ac:dyDescent="0.3">
      <c r="A1088" s="8" t="s">
        <v>739</v>
      </c>
      <c r="B1088" s="8" t="s">
        <v>52</v>
      </c>
      <c r="C1088" s="8" t="s">
        <v>52</v>
      </c>
      <c r="D1088" s="9"/>
      <c r="E1088" s="12"/>
      <c r="F1088" s="13">
        <f>TRUNC(SUMIF(N1085:N1087, N1084, F1085:F1087),0)</f>
        <v>0</v>
      </c>
      <c r="G1088" s="12"/>
      <c r="H1088" s="13">
        <f>TRUNC(SUMIF(N1085:N1087, N1084, H1085:H1087),0)</f>
        <v>91732</v>
      </c>
      <c r="I1088" s="12"/>
      <c r="J1088" s="13">
        <f>TRUNC(SUMIF(N1085:N1087, N1084, J1085:J1087),0)</f>
        <v>0</v>
      </c>
      <c r="K1088" s="12"/>
      <c r="L1088" s="13">
        <f>F1088+H1088+J1088</f>
        <v>91732</v>
      </c>
      <c r="M1088" s="8" t="s">
        <v>52</v>
      </c>
      <c r="N1088" s="2" t="s">
        <v>79</v>
      </c>
      <c r="O1088" s="2" t="s">
        <v>79</v>
      </c>
      <c r="P1088" s="2" t="s">
        <v>52</v>
      </c>
      <c r="Q1088" s="2" t="s">
        <v>52</v>
      </c>
      <c r="R1088" s="2" t="s">
        <v>52</v>
      </c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2" t="s">
        <v>52</v>
      </c>
      <c r="AW1088" s="2" t="s">
        <v>52</v>
      </c>
      <c r="AX1088" s="2" t="s">
        <v>52</v>
      </c>
      <c r="AY1088" s="2" t="s">
        <v>52</v>
      </c>
    </row>
    <row r="1089" spans="1:51" ht="30" customHeight="1" x14ac:dyDescent="0.3">
      <c r="A1089" s="9"/>
      <c r="B1089" s="9"/>
      <c r="C1089" s="9"/>
      <c r="D1089" s="9"/>
      <c r="E1089" s="12"/>
      <c r="F1089" s="13"/>
      <c r="G1089" s="12"/>
      <c r="H1089" s="13"/>
      <c r="I1089" s="12"/>
      <c r="J1089" s="13"/>
      <c r="K1089" s="12"/>
      <c r="L1089" s="13"/>
      <c r="M1089" s="9"/>
    </row>
    <row r="1090" spans="1:51" ht="30" customHeight="1" x14ac:dyDescent="0.3">
      <c r="A1090" s="425" t="s">
        <v>2382</v>
      </c>
      <c r="B1090" s="425"/>
      <c r="C1090" s="425"/>
      <c r="D1090" s="425"/>
      <c r="E1090" s="426"/>
      <c r="F1090" s="427"/>
      <c r="G1090" s="426"/>
      <c r="H1090" s="427"/>
      <c r="I1090" s="426"/>
      <c r="J1090" s="427"/>
      <c r="K1090" s="426"/>
      <c r="L1090" s="427"/>
      <c r="M1090" s="425"/>
      <c r="N1090" s="1" t="s">
        <v>1195</v>
      </c>
    </row>
    <row r="1091" spans="1:51" ht="30" customHeight="1" x14ac:dyDescent="0.3">
      <c r="A1091" s="8" t="s">
        <v>2384</v>
      </c>
      <c r="B1091" s="8" t="s">
        <v>715</v>
      </c>
      <c r="C1091" s="8" t="s">
        <v>716</v>
      </c>
      <c r="D1091" s="9">
        <v>0.31</v>
      </c>
      <c r="E1091" s="12">
        <f>단가대비표!O252</f>
        <v>0</v>
      </c>
      <c r="F1091" s="13">
        <f>TRUNC(E1091*D1091,1)</f>
        <v>0</v>
      </c>
      <c r="G1091" s="12">
        <f>단가대비표!P252</f>
        <v>218442</v>
      </c>
      <c r="H1091" s="13">
        <f>TRUNC(G1091*D1091,1)</f>
        <v>67717</v>
      </c>
      <c r="I1091" s="12">
        <f>단가대비표!V252</f>
        <v>0</v>
      </c>
      <c r="J1091" s="13">
        <f>TRUNC(I1091*D1091,1)</f>
        <v>0</v>
      </c>
      <c r="K1091" s="12">
        <f t="shared" ref="K1091:L1093" si="189">TRUNC(E1091+G1091+I1091,1)</f>
        <v>218442</v>
      </c>
      <c r="L1091" s="13">
        <f t="shared" si="189"/>
        <v>67717</v>
      </c>
      <c r="M1091" s="8" t="s">
        <v>52</v>
      </c>
      <c r="N1091" s="2" t="s">
        <v>1195</v>
      </c>
      <c r="O1091" s="2" t="s">
        <v>2385</v>
      </c>
      <c r="P1091" s="2" t="s">
        <v>61</v>
      </c>
      <c r="Q1091" s="2" t="s">
        <v>61</v>
      </c>
      <c r="R1091" s="2" t="s">
        <v>60</v>
      </c>
      <c r="S1091" s="3"/>
      <c r="T1091" s="3"/>
      <c r="U1091" s="3"/>
      <c r="V1091" s="3">
        <v>1</v>
      </c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2" t="s">
        <v>52</v>
      </c>
      <c r="AW1091" s="2" t="s">
        <v>2386</v>
      </c>
      <c r="AX1091" s="2" t="s">
        <v>52</v>
      </c>
      <c r="AY1091" s="2" t="s">
        <v>52</v>
      </c>
    </row>
    <row r="1092" spans="1:51" ht="30" customHeight="1" x14ac:dyDescent="0.3">
      <c r="A1092" s="8" t="s">
        <v>719</v>
      </c>
      <c r="B1092" s="8" t="s">
        <v>715</v>
      </c>
      <c r="C1092" s="8" t="s">
        <v>716</v>
      </c>
      <c r="D1092" s="9">
        <v>0.14000000000000001</v>
      </c>
      <c r="E1092" s="12">
        <f>단가대비표!O233</f>
        <v>0</v>
      </c>
      <c r="F1092" s="13">
        <f>TRUNC(E1092*D1092,1)</f>
        <v>0</v>
      </c>
      <c r="G1092" s="12">
        <f>단가대비표!P233</f>
        <v>138989</v>
      </c>
      <c r="H1092" s="13">
        <f>TRUNC(G1092*D1092,1)</f>
        <v>19458.400000000001</v>
      </c>
      <c r="I1092" s="12">
        <f>단가대비표!V233</f>
        <v>0</v>
      </c>
      <c r="J1092" s="13">
        <f>TRUNC(I1092*D1092,1)</f>
        <v>0</v>
      </c>
      <c r="K1092" s="12">
        <f t="shared" si="189"/>
        <v>138989</v>
      </c>
      <c r="L1092" s="13">
        <f t="shared" si="189"/>
        <v>19458.400000000001</v>
      </c>
      <c r="M1092" s="8" t="s">
        <v>52</v>
      </c>
      <c r="N1092" s="2" t="s">
        <v>1195</v>
      </c>
      <c r="O1092" s="2" t="s">
        <v>720</v>
      </c>
      <c r="P1092" s="2" t="s">
        <v>61</v>
      </c>
      <c r="Q1092" s="2" t="s">
        <v>61</v>
      </c>
      <c r="R1092" s="2" t="s">
        <v>60</v>
      </c>
      <c r="S1092" s="3"/>
      <c r="T1092" s="3"/>
      <c r="U1092" s="3"/>
      <c r="V1092" s="3">
        <v>1</v>
      </c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2" t="s">
        <v>52</v>
      </c>
      <c r="AW1092" s="2" t="s">
        <v>2387</v>
      </c>
      <c r="AX1092" s="2" t="s">
        <v>52</v>
      </c>
      <c r="AY1092" s="2" t="s">
        <v>52</v>
      </c>
    </row>
    <row r="1093" spans="1:51" ht="30" customHeight="1" x14ac:dyDescent="0.3">
      <c r="A1093" s="8" t="s">
        <v>722</v>
      </c>
      <c r="B1093" s="8" t="s">
        <v>1891</v>
      </c>
      <c r="C1093" s="8" t="s">
        <v>724</v>
      </c>
      <c r="D1093" s="9">
        <v>1</v>
      </c>
      <c r="E1093" s="12">
        <v>0</v>
      </c>
      <c r="F1093" s="13">
        <f>TRUNC(E1093*D1093,1)</f>
        <v>0</v>
      </c>
      <c r="G1093" s="12">
        <v>0</v>
      </c>
      <c r="H1093" s="13">
        <f>TRUNC(G1093*D1093,1)</f>
        <v>0</v>
      </c>
      <c r="I1093" s="12">
        <f>TRUNC(SUMIF(V1091:V1093, RIGHTB(O1093, 1), H1091:H1093)*U1093, 2)</f>
        <v>871.75</v>
      </c>
      <c r="J1093" s="13">
        <f>TRUNC(I1093*D1093,1)</f>
        <v>871.7</v>
      </c>
      <c r="K1093" s="12">
        <f t="shared" si="189"/>
        <v>871.7</v>
      </c>
      <c r="L1093" s="13">
        <f t="shared" si="189"/>
        <v>871.7</v>
      </c>
      <c r="M1093" s="8" t="s">
        <v>52</v>
      </c>
      <c r="N1093" s="2" t="s">
        <v>1195</v>
      </c>
      <c r="O1093" s="2" t="s">
        <v>725</v>
      </c>
      <c r="P1093" s="2" t="s">
        <v>61</v>
      </c>
      <c r="Q1093" s="2" t="s">
        <v>61</v>
      </c>
      <c r="R1093" s="2" t="s">
        <v>61</v>
      </c>
      <c r="S1093" s="3">
        <v>1</v>
      </c>
      <c r="T1093" s="3">
        <v>2</v>
      </c>
      <c r="U1093" s="3">
        <v>0.01</v>
      </c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2" t="s">
        <v>52</v>
      </c>
      <c r="AW1093" s="2" t="s">
        <v>2388</v>
      </c>
      <c r="AX1093" s="2" t="s">
        <v>52</v>
      </c>
      <c r="AY1093" s="2" t="s">
        <v>52</v>
      </c>
    </row>
    <row r="1094" spans="1:51" ht="30" customHeight="1" x14ac:dyDescent="0.3">
      <c r="A1094" s="8" t="s">
        <v>739</v>
      </c>
      <c r="B1094" s="8" t="s">
        <v>52</v>
      </c>
      <c r="C1094" s="8" t="s">
        <v>52</v>
      </c>
      <c r="D1094" s="9"/>
      <c r="E1094" s="12"/>
      <c r="F1094" s="13">
        <f>TRUNC(SUMIF(N1091:N1093, N1090, F1091:F1093),0)</f>
        <v>0</v>
      </c>
      <c r="G1094" s="12"/>
      <c r="H1094" s="13">
        <f>TRUNC(SUMIF(N1091:N1093, N1090, H1091:H1093),0)</f>
        <v>87175</v>
      </c>
      <c r="I1094" s="12"/>
      <c r="J1094" s="13">
        <f>TRUNC(SUMIF(N1091:N1093, N1090, J1091:J1093),0)</f>
        <v>871</v>
      </c>
      <c r="K1094" s="12"/>
      <c r="L1094" s="13">
        <f>F1094+H1094+J1094</f>
        <v>88046</v>
      </c>
      <c r="M1094" s="8" t="s">
        <v>52</v>
      </c>
      <c r="N1094" s="2" t="s">
        <v>79</v>
      </c>
      <c r="O1094" s="2" t="s">
        <v>79</v>
      </c>
      <c r="P1094" s="2" t="s">
        <v>52</v>
      </c>
      <c r="Q1094" s="2" t="s">
        <v>52</v>
      </c>
      <c r="R1094" s="2" t="s">
        <v>52</v>
      </c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2" t="s">
        <v>52</v>
      </c>
      <c r="AW1094" s="2" t="s">
        <v>52</v>
      </c>
      <c r="AX1094" s="2" t="s">
        <v>52</v>
      </c>
      <c r="AY1094" s="2" t="s">
        <v>52</v>
      </c>
    </row>
    <row r="1095" spans="1:51" ht="30" customHeight="1" x14ac:dyDescent="0.3">
      <c r="A1095" s="9"/>
      <c r="B1095" s="9"/>
      <c r="C1095" s="9"/>
      <c r="D1095" s="9"/>
      <c r="E1095" s="12"/>
      <c r="F1095" s="13"/>
      <c r="G1095" s="12"/>
      <c r="H1095" s="13"/>
      <c r="I1095" s="12"/>
      <c r="J1095" s="13"/>
      <c r="K1095" s="12"/>
      <c r="L1095" s="13"/>
      <c r="M1095" s="9"/>
    </row>
    <row r="1096" spans="1:51" ht="30" customHeight="1" x14ac:dyDescent="0.3">
      <c r="A1096" s="425" t="s">
        <v>2389</v>
      </c>
      <c r="B1096" s="425"/>
      <c r="C1096" s="425"/>
      <c r="D1096" s="425"/>
      <c r="E1096" s="426"/>
      <c r="F1096" s="427"/>
      <c r="G1096" s="426"/>
      <c r="H1096" s="427"/>
      <c r="I1096" s="426"/>
      <c r="J1096" s="427"/>
      <c r="K1096" s="426"/>
      <c r="L1096" s="427"/>
      <c r="M1096" s="425"/>
      <c r="N1096" s="1" t="s">
        <v>1238</v>
      </c>
    </row>
    <row r="1097" spans="1:51" ht="30" customHeight="1" x14ac:dyDescent="0.3">
      <c r="A1097" s="8" t="s">
        <v>654</v>
      </c>
      <c r="B1097" s="8" t="s">
        <v>1342</v>
      </c>
      <c r="C1097" s="8" t="s">
        <v>993</v>
      </c>
      <c r="D1097" s="9">
        <v>510</v>
      </c>
      <c r="E1097" s="12">
        <f>단가대비표!O63</f>
        <v>0</v>
      </c>
      <c r="F1097" s="13">
        <f>TRUNC(E1097*D1097,1)</f>
        <v>0</v>
      </c>
      <c r="G1097" s="12">
        <f>단가대비표!P63</f>
        <v>0</v>
      </c>
      <c r="H1097" s="13">
        <f>TRUNC(G1097*D1097,1)</f>
        <v>0</v>
      </c>
      <c r="I1097" s="12">
        <f>단가대비표!V63</f>
        <v>0</v>
      </c>
      <c r="J1097" s="13">
        <f>TRUNC(I1097*D1097,1)</f>
        <v>0</v>
      </c>
      <c r="K1097" s="12">
        <f t="shared" ref="K1097:L1099" si="190">TRUNC(E1097+G1097+I1097,1)</f>
        <v>0</v>
      </c>
      <c r="L1097" s="13">
        <f t="shared" si="190"/>
        <v>0</v>
      </c>
      <c r="M1097" s="8" t="s">
        <v>1169</v>
      </c>
      <c r="N1097" s="2" t="s">
        <v>1238</v>
      </c>
      <c r="O1097" s="2" t="s">
        <v>1343</v>
      </c>
      <c r="P1097" s="2" t="s">
        <v>61</v>
      </c>
      <c r="Q1097" s="2" t="s">
        <v>61</v>
      </c>
      <c r="R1097" s="2" t="s">
        <v>60</v>
      </c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2" t="s">
        <v>52</v>
      </c>
      <c r="AW1097" s="2" t="s">
        <v>2391</v>
      </c>
      <c r="AX1097" s="2" t="s">
        <v>52</v>
      </c>
      <c r="AY1097" s="2" t="s">
        <v>52</v>
      </c>
    </row>
    <row r="1098" spans="1:51" ht="30" customHeight="1" x14ac:dyDescent="0.3">
      <c r="A1098" s="8" t="s">
        <v>659</v>
      </c>
      <c r="B1098" s="8" t="s">
        <v>1345</v>
      </c>
      <c r="C1098" s="8" t="s">
        <v>133</v>
      </c>
      <c r="D1098" s="9">
        <v>1.1000000000000001</v>
      </c>
      <c r="E1098" s="12">
        <f>단가대비표!O12</f>
        <v>0</v>
      </c>
      <c r="F1098" s="13">
        <f>TRUNC(E1098*D1098,1)</f>
        <v>0</v>
      </c>
      <c r="G1098" s="12">
        <f>단가대비표!P12</f>
        <v>0</v>
      </c>
      <c r="H1098" s="13">
        <f>TRUNC(G1098*D1098,1)</f>
        <v>0</v>
      </c>
      <c r="I1098" s="12">
        <f>단가대비표!V12</f>
        <v>0</v>
      </c>
      <c r="J1098" s="13">
        <f>TRUNC(I1098*D1098,1)</f>
        <v>0</v>
      </c>
      <c r="K1098" s="12">
        <f t="shared" si="190"/>
        <v>0</v>
      </c>
      <c r="L1098" s="13">
        <f t="shared" si="190"/>
        <v>0</v>
      </c>
      <c r="M1098" s="8" t="s">
        <v>1169</v>
      </c>
      <c r="N1098" s="2" t="s">
        <v>1238</v>
      </c>
      <c r="O1098" s="2" t="s">
        <v>1346</v>
      </c>
      <c r="P1098" s="2" t="s">
        <v>61</v>
      </c>
      <c r="Q1098" s="2" t="s">
        <v>61</v>
      </c>
      <c r="R1098" s="2" t="s">
        <v>60</v>
      </c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2" t="s">
        <v>52</v>
      </c>
      <c r="AW1098" s="2" t="s">
        <v>2392</v>
      </c>
      <c r="AX1098" s="2" t="s">
        <v>52</v>
      </c>
      <c r="AY1098" s="2" t="s">
        <v>52</v>
      </c>
    </row>
    <row r="1099" spans="1:51" ht="30" customHeight="1" x14ac:dyDescent="0.3">
      <c r="A1099" s="8" t="s">
        <v>2370</v>
      </c>
      <c r="B1099" s="8" t="s">
        <v>2371</v>
      </c>
      <c r="C1099" s="8" t="s">
        <v>133</v>
      </c>
      <c r="D1099" s="9">
        <v>1</v>
      </c>
      <c r="E1099" s="12">
        <f>일위대가목록!E161</f>
        <v>0</v>
      </c>
      <c r="F1099" s="13">
        <f>TRUNC(E1099*D1099,1)</f>
        <v>0</v>
      </c>
      <c r="G1099" s="12">
        <f>일위대가목록!F161</f>
        <v>91732</v>
      </c>
      <c r="H1099" s="13">
        <f>TRUNC(G1099*D1099,1)</f>
        <v>91732</v>
      </c>
      <c r="I1099" s="12">
        <f>일위대가목록!G161</f>
        <v>0</v>
      </c>
      <c r="J1099" s="13">
        <f>TRUNC(I1099*D1099,1)</f>
        <v>0</v>
      </c>
      <c r="K1099" s="12">
        <f t="shared" si="190"/>
        <v>91732</v>
      </c>
      <c r="L1099" s="13">
        <f t="shared" si="190"/>
        <v>91732</v>
      </c>
      <c r="M1099" s="8" t="s">
        <v>52</v>
      </c>
      <c r="N1099" s="2" t="s">
        <v>1238</v>
      </c>
      <c r="O1099" s="2" t="s">
        <v>2372</v>
      </c>
      <c r="P1099" s="2" t="s">
        <v>60</v>
      </c>
      <c r="Q1099" s="2" t="s">
        <v>61</v>
      </c>
      <c r="R1099" s="2" t="s">
        <v>61</v>
      </c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2" t="s">
        <v>52</v>
      </c>
      <c r="AW1099" s="2" t="s">
        <v>2393</v>
      </c>
      <c r="AX1099" s="2" t="s">
        <v>52</v>
      </c>
      <c r="AY1099" s="2" t="s">
        <v>52</v>
      </c>
    </row>
    <row r="1100" spans="1:51" ht="30" customHeight="1" x14ac:dyDescent="0.3">
      <c r="A1100" s="8" t="s">
        <v>739</v>
      </c>
      <c r="B1100" s="8" t="s">
        <v>52</v>
      </c>
      <c r="C1100" s="8" t="s">
        <v>52</v>
      </c>
      <c r="D1100" s="9"/>
      <c r="E1100" s="12"/>
      <c r="F1100" s="13">
        <f>TRUNC(SUMIF(N1097:N1099, N1096, F1097:F1099),0)</f>
        <v>0</v>
      </c>
      <c r="G1100" s="12"/>
      <c r="H1100" s="13">
        <f>TRUNC(SUMIF(N1097:N1099, N1096, H1097:H1099),0)</f>
        <v>91732</v>
      </c>
      <c r="I1100" s="12"/>
      <c r="J1100" s="13">
        <f>TRUNC(SUMIF(N1097:N1099, N1096, J1097:J1099),0)</f>
        <v>0</v>
      </c>
      <c r="K1100" s="12"/>
      <c r="L1100" s="13">
        <f>F1100+H1100+J1100</f>
        <v>91732</v>
      </c>
      <c r="M1100" s="8" t="s">
        <v>52</v>
      </c>
      <c r="N1100" s="2" t="s">
        <v>79</v>
      </c>
      <c r="O1100" s="2" t="s">
        <v>79</v>
      </c>
      <c r="P1100" s="2" t="s">
        <v>52</v>
      </c>
      <c r="Q1100" s="2" t="s">
        <v>52</v>
      </c>
      <c r="R1100" s="2" t="s">
        <v>52</v>
      </c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2" t="s">
        <v>52</v>
      </c>
      <c r="AW1100" s="2" t="s">
        <v>52</v>
      </c>
      <c r="AX1100" s="2" t="s">
        <v>52</v>
      </c>
      <c r="AY1100" s="2" t="s">
        <v>52</v>
      </c>
    </row>
    <row r="1101" spans="1:51" ht="30" customHeight="1" x14ac:dyDescent="0.3">
      <c r="A1101" s="9"/>
      <c r="B1101" s="9"/>
      <c r="C1101" s="9"/>
      <c r="D1101" s="9"/>
      <c r="E1101" s="12"/>
      <c r="F1101" s="13"/>
      <c r="G1101" s="12"/>
      <c r="H1101" s="13"/>
      <c r="I1101" s="12"/>
      <c r="J1101" s="13"/>
      <c r="K1101" s="12"/>
      <c r="L1101" s="13"/>
      <c r="M1101" s="9"/>
    </row>
    <row r="1102" spans="1:51" ht="30" customHeight="1" x14ac:dyDescent="0.3">
      <c r="A1102" s="425" t="s">
        <v>2394</v>
      </c>
      <c r="B1102" s="425"/>
      <c r="C1102" s="425"/>
      <c r="D1102" s="425"/>
      <c r="E1102" s="426"/>
      <c r="F1102" s="427"/>
      <c r="G1102" s="426"/>
      <c r="H1102" s="427"/>
      <c r="I1102" s="426"/>
      <c r="J1102" s="427"/>
      <c r="K1102" s="426"/>
      <c r="L1102" s="427"/>
      <c r="M1102" s="425"/>
      <c r="N1102" s="1" t="s">
        <v>1241</v>
      </c>
    </row>
    <row r="1103" spans="1:51" ht="30" customHeight="1" x14ac:dyDescent="0.3">
      <c r="A1103" s="8" t="s">
        <v>2384</v>
      </c>
      <c r="B1103" s="8" t="s">
        <v>715</v>
      </c>
      <c r="C1103" s="8" t="s">
        <v>716</v>
      </c>
      <c r="D1103" s="9">
        <v>0.35</v>
      </c>
      <c r="E1103" s="12">
        <f>단가대비표!O252</f>
        <v>0</v>
      </c>
      <c r="F1103" s="13">
        <f>TRUNC(E1103*D1103,1)</f>
        <v>0</v>
      </c>
      <c r="G1103" s="12">
        <f>단가대비표!P252</f>
        <v>218442</v>
      </c>
      <c r="H1103" s="13">
        <f>TRUNC(G1103*D1103,1)</f>
        <v>76454.7</v>
      </c>
      <c r="I1103" s="12">
        <f>단가대비표!V252</f>
        <v>0</v>
      </c>
      <c r="J1103" s="13">
        <f>TRUNC(I1103*D1103,1)</f>
        <v>0</v>
      </c>
      <c r="K1103" s="12">
        <f t="shared" ref="K1103:L1105" si="191">TRUNC(E1103+G1103+I1103,1)</f>
        <v>218442</v>
      </c>
      <c r="L1103" s="13">
        <f t="shared" si="191"/>
        <v>76454.7</v>
      </c>
      <c r="M1103" s="8" t="s">
        <v>52</v>
      </c>
      <c r="N1103" s="2" t="s">
        <v>1241</v>
      </c>
      <c r="O1103" s="2" t="s">
        <v>2385</v>
      </c>
      <c r="P1103" s="2" t="s">
        <v>61</v>
      </c>
      <c r="Q1103" s="2" t="s">
        <v>61</v>
      </c>
      <c r="R1103" s="2" t="s">
        <v>60</v>
      </c>
      <c r="S1103" s="3"/>
      <c r="T1103" s="3"/>
      <c r="U1103" s="3"/>
      <c r="V1103" s="3">
        <v>1</v>
      </c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2" t="s">
        <v>52</v>
      </c>
      <c r="AW1103" s="2" t="s">
        <v>2396</v>
      </c>
      <c r="AX1103" s="2" t="s">
        <v>52</v>
      </c>
      <c r="AY1103" s="2" t="s">
        <v>52</v>
      </c>
    </row>
    <row r="1104" spans="1:51" ht="30" customHeight="1" x14ac:dyDescent="0.3">
      <c r="A1104" s="8" t="s">
        <v>719</v>
      </c>
      <c r="B1104" s="8" t="s">
        <v>715</v>
      </c>
      <c r="C1104" s="8" t="s">
        <v>716</v>
      </c>
      <c r="D1104" s="9">
        <v>0.16</v>
      </c>
      <c r="E1104" s="12">
        <f>단가대비표!O233</f>
        <v>0</v>
      </c>
      <c r="F1104" s="13">
        <f>TRUNC(E1104*D1104,1)</f>
        <v>0</v>
      </c>
      <c r="G1104" s="12">
        <f>단가대비표!P233</f>
        <v>138989</v>
      </c>
      <c r="H1104" s="13">
        <f>TRUNC(G1104*D1104,1)</f>
        <v>22238.2</v>
      </c>
      <c r="I1104" s="12">
        <f>단가대비표!V233</f>
        <v>0</v>
      </c>
      <c r="J1104" s="13">
        <f>TRUNC(I1104*D1104,1)</f>
        <v>0</v>
      </c>
      <c r="K1104" s="12">
        <f t="shared" si="191"/>
        <v>138989</v>
      </c>
      <c r="L1104" s="13">
        <f t="shared" si="191"/>
        <v>22238.2</v>
      </c>
      <c r="M1104" s="8" t="s">
        <v>52</v>
      </c>
      <c r="N1104" s="2" t="s">
        <v>1241</v>
      </c>
      <c r="O1104" s="2" t="s">
        <v>720</v>
      </c>
      <c r="P1104" s="2" t="s">
        <v>61</v>
      </c>
      <c r="Q1104" s="2" t="s">
        <v>61</v>
      </c>
      <c r="R1104" s="2" t="s">
        <v>60</v>
      </c>
      <c r="S1104" s="3"/>
      <c r="T1104" s="3"/>
      <c r="U1104" s="3"/>
      <c r="V1104" s="3">
        <v>1</v>
      </c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2" t="s">
        <v>52</v>
      </c>
      <c r="AW1104" s="2" t="s">
        <v>2397</v>
      </c>
      <c r="AX1104" s="2" t="s">
        <v>52</v>
      </c>
      <c r="AY1104" s="2" t="s">
        <v>52</v>
      </c>
    </row>
    <row r="1105" spans="1:51" ht="30" customHeight="1" x14ac:dyDescent="0.3">
      <c r="A1105" s="8" t="s">
        <v>722</v>
      </c>
      <c r="B1105" s="8" t="s">
        <v>1891</v>
      </c>
      <c r="C1105" s="8" t="s">
        <v>724</v>
      </c>
      <c r="D1105" s="9">
        <v>1</v>
      </c>
      <c r="E1105" s="12">
        <v>0</v>
      </c>
      <c r="F1105" s="13">
        <f>TRUNC(E1105*D1105,1)</f>
        <v>0</v>
      </c>
      <c r="G1105" s="12">
        <v>0</v>
      </c>
      <c r="H1105" s="13">
        <f>TRUNC(G1105*D1105,1)</f>
        <v>0</v>
      </c>
      <c r="I1105" s="12">
        <f>TRUNC(SUMIF(V1103:V1105, RIGHTB(O1105, 1), H1103:H1105)*U1105, 2)</f>
        <v>986.92</v>
      </c>
      <c r="J1105" s="13">
        <f>TRUNC(I1105*D1105,1)</f>
        <v>986.9</v>
      </c>
      <c r="K1105" s="12">
        <f t="shared" si="191"/>
        <v>986.9</v>
      </c>
      <c r="L1105" s="13">
        <f t="shared" si="191"/>
        <v>986.9</v>
      </c>
      <c r="M1105" s="8" t="s">
        <v>52</v>
      </c>
      <c r="N1105" s="2" t="s">
        <v>1241</v>
      </c>
      <c r="O1105" s="2" t="s">
        <v>725</v>
      </c>
      <c r="P1105" s="2" t="s">
        <v>61</v>
      </c>
      <c r="Q1105" s="2" t="s">
        <v>61</v>
      </c>
      <c r="R1105" s="2" t="s">
        <v>61</v>
      </c>
      <c r="S1105" s="3">
        <v>1</v>
      </c>
      <c r="T1105" s="3">
        <v>2</v>
      </c>
      <c r="U1105" s="3">
        <v>0.01</v>
      </c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2" t="s">
        <v>52</v>
      </c>
      <c r="AW1105" s="2" t="s">
        <v>2398</v>
      </c>
      <c r="AX1105" s="2" t="s">
        <v>52</v>
      </c>
      <c r="AY1105" s="2" t="s">
        <v>52</v>
      </c>
    </row>
    <row r="1106" spans="1:51" ht="30" customHeight="1" x14ac:dyDescent="0.3">
      <c r="A1106" s="8" t="s">
        <v>739</v>
      </c>
      <c r="B1106" s="8" t="s">
        <v>52</v>
      </c>
      <c r="C1106" s="8" t="s">
        <v>52</v>
      </c>
      <c r="D1106" s="9"/>
      <c r="E1106" s="12"/>
      <c r="F1106" s="13">
        <f>TRUNC(SUMIF(N1103:N1105, N1102, F1103:F1105),0)</f>
        <v>0</v>
      </c>
      <c r="G1106" s="12"/>
      <c r="H1106" s="13">
        <f>TRUNC(SUMIF(N1103:N1105, N1102, H1103:H1105),0)</f>
        <v>98692</v>
      </c>
      <c r="I1106" s="12"/>
      <c r="J1106" s="13">
        <f>TRUNC(SUMIF(N1103:N1105, N1102, J1103:J1105),0)</f>
        <v>986</v>
      </c>
      <c r="K1106" s="12"/>
      <c r="L1106" s="13">
        <f>F1106+H1106+J1106</f>
        <v>99678</v>
      </c>
      <c r="M1106" s="8" t="s">
        <v>52</v>
      </c>
      <c r="N1106" s="2" t="s">
        <v>79</v>
      </c>
      <c r="O1106" s="2" t="s">
        <v>79</v>
      </c>
      <c r="P1106" s="2" t="s">
        <v>52</v>
      </c>
      <c r="Q1106" s="2" t="s">
        <v>52</v>
      </c>
      <c r="R1106" s="2" t="s">
        <v>52</v>
      </c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2" t="s">
        <v>52</v>
      </c>
      <c r="AW1106" s="2" t="s">
        <v>52</v>
      </c>
      <c r="AX1106" s="2" t="s">
        <v>52</v>
      </c>
      <c r="AY1106" s="2" t="s">
        <v>52</v>
      </c>
    </row>
    <row r="1107" spans="1:51" ht="30" customHeight="1" x14ac:dyDescent="0.3">
      <c r="A1107" s="9"/>
      <c r="B1107" s="9"/>
      <c r="C1107" s="9"/>
      <c r="D1107" s="9"/>
      <c r="E1107" s="12"/>
      <c r="F1107" s="13"/>
      <c r="G1107" s="12"/>
      <c r="H1107" s="13"/>
      <c r="I1107" s="12"/>
      <c r="J1107" s="13"/>
      <c r="K1107" s="12"/>
      <c r="L1107" s="13"/>
      <c r="M1107" s="9"/>
    </row>
    <row r="1108" spans="1:51" ht="30" customHeight="1" x14ac:dyDescent="0.3">
      <c r="A1108" s="425" t="s">
        <v>2399</v>
      </c>
      <c r="B1108" s="425"/>
      <c r="C1108" s="425"/>
      <c r="D1108" s="425"/>
      <c r="E1108" s="426"/>
      <c r="F1108" s="427"/>
      <c r="G1108" s="426"/>
      <c r="H1108" s="427"/>
      <c r="I1108" s="426"/>
      <c r="J1108" s="427"/>
      <c r="K1108" s="426"/>
      <c r="L1108" s="427"/>
      <c r="M1108" s="425"/>
      <c r="N1108" s="1" t="s">
        <v>1259</v>
      </c>
    </row>
    <row r="1109" spans="1:51" ht="30" customHeight="1" x14ac:dyDescent="0.3">
      <c r="A1109" s="8" t="s">
        <v>2384</v>
      </c>
      <c r="B1109" s="8" t="s">
        <v>715</v>
      </c>
      <c r="C1109" s="8" t="s">
        <v>716</v>
      </c>
      <c r="D1109" s="9">
        <v>0.35</v>
      </c>
      <c r="E1109" s="12">
        <f>단가대비표!O252</f>
        <v>0</v>
      </c>
      <c r="F1109" s="13">
        <f>TRUNC(E1109*D1109,1)</f>
        <v>0</v>
      </c>
      <c r="G1109" s="12">
        <f>단가대비표!P252</f>
        <v>218442</v>
      </c>
      <c r="H1109" s="13">
        <f>TRUNC(G1109*D1109,1)</f>
        <v>76454.7</v>
      </c>
      <c r="I1109" s="12">
        <f>단가대비표!V252</f>
        <v>0</v>
      </c>
      <c r="J1109" s="13">
        <f>TRUNC(I1109*D1109,1)</f>
        <v>0</v>
      </c>
      <c r="K1109" s="12">
        <f t="shared" ref="K1109:L1111" si="192">TRUNC(E1109+G1109+I1109,1)</f>
        <v>218442</v>
      </c>
      <c r="L1109" s="13">
        <f t="shared" si="192"/>
        <v>76454.7</v>
      </c>
      <c r="M1109" s="8" t="s">
        <v>52</v>
      </c>
      <c r="N1109" s="2" t="s">
        <v>1259</v>
      </c>
      <c r="O1109" s="2" t="s">
        <v>2385</v>
      </c>
      <c r="P1109" s="2" t="s">
        <v>61</v>
      </c>
      <c r="Q1109" s="2" t="s">
        <v>61</v>
      </c>
      <c r="R1109" s="2" t="s">
        <v>60</v>
      </c>
      <c r="S1109" s="3"/>
      <c r="T1109" s="3"/>
      <c r="U1109" s="3"/>
      <c r="V1109" s="3">
        <v>1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2" t="s">
        <v>52</v>
      </c>
      <c r="AW1109" s="2" t="s">
        <v>2401</v>
      </c>
      <c r="AX1109" s="2" t="s">
        <v>52</v>
      </c>
      <c r="AY1109" s="2" t="s">
        <v>52</v>
      </c>
    </row>
    <row r="1110" spans="1:51" ht="30" customHeight="1" x14ac:dyDescent="0.3">
      <c r="A1110" s="8" t="s">
        <v>719</v>
      </c>
      <c r="B1110" s="8" t="s">
        <v>715</v>
      </c>
      <c r="C1110" s="8" t="s">
        <v>716</v>
      </c>
      <c r="D1110" s="9">
        <v>0.17</v>
      </c>
      <c r="E1110" s="12">
        <f>단가대비표!O233</f>
        <v>0</v>
      </c>
      <c r="F1110" s="13">
        <f>TRUNC(E1110*D1110,1)</f>
        <v>0</v>
      </c>
      <c r="G1110" s="12">
        <f>단가대비표!P233</f>
        <v>138989</v>
      </c>
      <c r="H1110" s="13">
        <f>TRUNC(G1110*D1110,1)</f>
        <v>23628.1</v>
      </c>
      <c r="I1110" s="12">
        <f>단가대비표!V233</f>
        <v>0</v>
      </c>
      <c r="J1110" s="13">
        <f>TRUNC(I1110*D1110,1)</f>
        <v>0</v>
      </c>
      <c r="K1110" s="12">
        <f t="shared" si="192"/>
        <v>138989</v>
      </c>
      <c r="L1110" s="13">
        <f t="shared" si="192"/>
        <v>23628.1</v>
      </c>
      <c r="M1110" s="8" t="s">
        <v>52</v>
      </c>
      <c r="N1110" s="2" t="s">
        <v>1259</v>
      </c>
      <c r="O1110" s="2" t="s">
        <v>720</v>
      </c>
      <c r="P1110" s="2" t="s">
        <v>61</v>
      </c>
      <c r="Q1110" s="2" t="s">
        <v>61</v>
      </c>
      <c r="R1110" s="2" t="s">
        <v>60</v>
      </c>
      <c r="S1110" s="3"/>
      <c r="T1110" s="3"/>
      <c r="U1110" s="3"/>
      <c r="V1110" s="3">
        <v>1</v>
      </c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2" t="s">
        <v>52</v>
      </c>
      <c r="AW1110" s="2" t="s">
        <v>2402</v>
      </c>
      <c r="AX1110" s="2" t="s">
        <v>52</v>
      </c>
      <c r="AY1110" s="2" t="s">
        <v>52</v>
      </c>
    </row>
    <row r="1111" spans="1:51" ht="30" customHeight="1" x14ac:dyDescent="0.3">
      <c r="A1111" s="8" t="s">
        <v>722</v>
      </c>
      <c r="B1111" s="8" t="s">
        <v>1131</v>
      </c>
      <c r="C1111" s="8" t="s">
        <v>724</v>
      </c>
      <c r="D1111" s="9">
        <v>1</v>
      </c>
      <c r="E1111" s="12">
        <v>0</v>
      </c>
      <c r="F1111" s="13">
        <f>TRUNC(E1111*D1111,1)</f>
        <v>0</v>
      </c>
      <c r="G1111" s="12">
        <v>0</v>
      </c>
      <c r="H1111" s="13">
        <f>TRUNC(G1111*D1111,1)</f>
        <v>0</v>
      </c>
      <c r="I1111" s="12">
        <f>TRUNC(SUMIF(V1109:V1111, RIGHTB(O1111, 1), H1109:H1111)*U1111, 2)</f>
        <v>3002.48</v>
      </c>
      <c r="J1111" s="13">
        <f>TRUNC(I1111*D1111,1)</f>
        <v>3002.4</v>
      </c>
      <c r="K1111" s="12">
        <f t="shared" si="192"/>
        <v>3002.4</v>
      </c>
      <c r="L1111" s="13">
        <f t="shared" si="192"/>
        <v>3002.4</v>
      </c>
      <c r="M1111" s="8" t="s">
        <v>52</v>
      </c>
      <c r="N1111" s="2" t="s">
        <v>1259</v>
      </c>
      <c r="O1111" s="2" t="s">
        <v>725</v>
      </c>
      <c r="P1111" s="2" t="s">
        <v>61</v>
      </c>
      <c r="Q1111" s="2" t="s">
        <v>61</v>
      </c>
      <c r="R1111" s="2" t="s">
        <v>61</v>
      </c>
      <c r="S1111" s="3">
        <v>1</v>
      </c>
      <c r="T1111" s="3">
        <v>2</v>
      </c>
      <c r="U1111" s="3">
        <v>0.03</v>
      </c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2" t="s">
        <v>52</v>
      </c>
      <c r="AW1111" s="2" t="s">
        <v>2403</v>
      </c>
      <c r="AX1111" s="2" t="s">
        <v>52</v>
      </c>
      <c r="AY1111" s="2" t="s">
        <v>52</v>
      </c>
    </row>
    <row r="1112" spans="1:51" ht="30" customHeight="1" x14ac:dyDescent="0.3">
      <c r="A1112" s="8" t="s">
        <v>739</v>
      </c>
      <c r="B1112" s="8" t="s">
        <v>52</v>
      </c>
      <c r="C1112" s="8" t="s">
        <v>52</v>
      </c>
      <c r="D1112" s="9"/>
      <c r="E1112" s="12"/>
      <c r="F1112" s="13">
        <f>TRUNC(SUMIF(N1109:N1111, N1108, F1109:F1111),0)</f>
        <v>0</v>
      </c>
      <c r="G1112" s="12"/>
      <c r="H1112" s="13">
        <f>TRUNC(SUMIF(N1109:N1111, N1108, H1109:H1111),0)</f>
        <v>100082</v>
      </c>
      <c r="I1112" s="12"/>
      <c r="J1112" s="13">
        <f>TRUNC(SUMIF(N1109:N1111, N1108, J1109:J1111),0)</f>
        <v>3002</v>
      </c>
      <c r="K1112" s="12"/>
      <c r="L1112" s="13">
        <f>F1112+H1112+J1112</f>
        <v>103084</v>
      </c>
      <c r="M1112" s="8" t="s">
        <v>52</v>
      </c>
      <c r="N1112" s="2" t="s">
        <v>79</v>
      </c>
      <c r="O1112" s="2" t="s">
        <v>79</v>
      </c>
      <c r="P1112" s="2" t="s">
        <v>52</v>
      </c>
      <c r="Q1112" s="2" t="s">
        <v>52</v>
      </c>
      <c r="R1112" s="2" t="s">
        <v>52</v>
      </c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2" t="s">
        <v>52</v>
      </c>
      <c r="AW1112" s="2" t="s">
        <v>52</v>
      </c>
      <c r="AX1112" s="2" t="s">
        <v>52</v>
      </c>
      <c r="AY1112" s="2" t="s">
        <v>52</v>
      </c>
    </row>
    <row r="1113" spans="1:51" ht="30" customHeight="1" x14ac:dyDescent="0.3">
      <c r="A1113" s="9"/>
      <c r="B1113" s="9"/>
      <c r="C1113" s="9"/>
      <c r="D1113" s="9"/>
      <c r="E1113" s="12"/>
      <c r="F1113" s="13"/>
      <c r="G1113" s="12"/>
      <c r="H1113" s="13"/>
      <c r="I1113" s="12"/>
      <c r="J1113" s="13"/>
      <c r="K1113" s="12"/>
      <c r="L1113" s="13"/>
      <c r="M1113" s="9"/>
    </row>
    <row r="1114" spans="1:51" ht="30" customHeight="1" x14ac:dyDescent="0.3">
      <c r="A1114" s="425" t="s">
        <v>2404</v>
      </c>
      <c r="B1114" s="425"/>
      <c r="C1114" s="425"/>
      <c r="D1114" s="425"/>
      <c r="E1114" s="426"/>
      <c r="F1114" s="427"/>
      <c r="G1114" s="426"/>
      <c r="H1114" s="427"/>
      <c r="I1114" s="426"/>
      <c r="J1114" s="427"/>
      <c r="K1114" s="426"/>
      <c r="L1114" s="427"/>
      <c r="M1114" s="425"/>
      <c r="N1114" s="1" t="s">
        <v>1279</v>
      </c>
    </row>
    <row r="1115" spans="1:51" ht="30" customHeight="1" x14ac:dyDescent="0.3">
      <c r="A1115" s="8" t="s">
        <v>2384</v>
      </c>
      <c r="B1115" s="8" t="s">
        <v>715</v>
      </c>
      <c r="C1115" s="8" t="s">
        <v>716</v>
      </c>
      <c r="D1115" s="9">
        <v>0.106</v>
      </c>
      <c r="E1115" s="12">
        <f>단가대비표!O252</f>
        <v>0</v>
      </c>
      <c r="F1115" s="13">
        <f>TRUNC(E1115*D1115,1)</f>
        <v>0</v>
      </c>
      <c r="G1115" s="12">
        <f>단가대비표!P252</f>
        <v>218442</v>
      </c>
      <c r="H1115" s="13">
        <f>TRUNC(G1115*D1115,1)</f>
        <v>23154.799999999999</v>
      </c>
      <c r="I1115" s="12">
        <f>단가대비표!V252</f>
        <v>0</v>
      </c>
      <c r="J1115" s="13">
        <f>TRUNC(I1115*D1115,1)</f>
        <v>0</v>
      </c>
      <c r="K1115" s="12">
        <f t="shared" ref="K1115:L1117" si="193">TRUNC(E1115+G1115+I1115,1)</f>
        <v>218442</v>
      </c>
      <c r="L1115" s="13">
        <f t="shared" si="193"/>
        <v>23154.799999999999</v>
      </c>
      <c r="M1115" s="8" t="s">
        <v>52</v>
      </c>
      <c r="N1115" s="2" t="s">
        <v>1279</v>
      </c>
      <c r="O1115" s="2" t="s">
        <v>2385</v>
      </c>
      <c r="P1115" s="2" t="s">
        <v>61</v>
      </c>
      <c r="Q1115" s="2" t="s">
        <v>61</v>
      </c>
      <c r="R1115" s="2" t="s">
        <v>60</v>
      </c>
      <c r="S1115" s="3"/>
      <c r="T1115" s="3"/>
      <c r="U1115" s="3"/>
      <c r="V1115" s="3">
        <v>1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2" t="s">
        <v>52</v>
      </c>
      <c r="AW1115" s="2" t="s">
        <v>2406</v>
      </c>
      <c r="AX1115" s="2" t="s">
        <v>52</v>
      </c>
      <c r="AY1115" s="2" t="s">
        <v>52</v>
      </c>
    </row>
    <row r="1116" spans="1:51" ht="30" customHeight="1" x14ac:dyDescent="0.3">
      <c r="A1116" s="8" t="s">
        <v>719</v>
      </c>
      <c r="B1116" s="8" t="s">
        <v>715</v>
      </c>
      <c r="C1116" s="8" t="s">
        <v>716</v>
      </c>
      <c r="D1116" s="9">
        <v>5.2999999999999999E-2</v>
      </c>
      <c r="E1116" s="12">
        <f>단가대비표!O233</f>
        <v>0</v>
      </c>
      <c r="F1116" s="13">
        <f>TRUNC(E1116*D1116,1)</f>
        <v>0</v>
      </c>
      <c r="G1116" s="12">
        <f>단가대비표!P233</f>
        <v>138989</v>
      </c>
      <c r="H1116" s="13">
        <f>TRUNC(G1116*D1116,1)</f>
        <v>7366.4</v>
      </c>
      <c r="I1116" s="12">
        <f>단가대비표!V233</f>
        <v>0</v>
      </c>
      <c r="J1116" s="13">
        <f>TRUNC(I1116*D1116,1)</f>
        <v>0</v>
      </c>
      <c r="K1116" s="12">
        <f t="shared" si="193"/>
        <v>138989</v>
      </c>
      <c r="L1116" s="13">
        <f t="shared" si="193"/>
        <v>7366.4</v>
      </c>
      <c r="M1116" s="8" t="s">
        <v>52</v>
      </c>
      <c r="N1116" s="2" t="s">
        <v>1279</v>
      </c>
      <c r="O1116" s="2" t="s">
        <v>720</v>
      </c>
      <c r="P1116" s="2" t="s">
        <v>61</v>
      </c>
      <c r="Q1116" s="2" t="s">
        <v>61</v>
      </c>
      <c r="R1116" s="2" t="s">
        <v>60</v>
      </c>
      <c r="S1116" s="3"/>
      <c r="T1116" s="3"/>
      <c r="U1116" s="3"/>
      <c r="V1116" s="3">
        <v>1</v>
      </c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2" t="s">
        <v>52</v>
      </c>
      <c r="AW1116" s="2" t="s">
        <v>2407</v>
      </c>
      <c r="AX1116" s="2" t="s">
        <v>52</v>
      </c>
      <c r="AY1116" s="2" t="s">
        <v>52</v>
      </c>
    </row>
    <row r="1117" spans="1:51" ht="30" customHeight="1" x14ac:dyDescent="0.3">
      <c r="A1117" s="8" t="s">
        <v>722</v>
      </c>
      <c r="B1117" s="8" t="s">
        <v>923</v>
      </c>
      <c r="C1117" s="8" t="s">
        <v>724</v>
      </c>
      <c r="D1117" s="9">
        <v>1</v>
      </c>
      <c r="E1117" s="12">
        <v>0</v>
      </c>
      <c r="F1117" s="13">
        <f>TRUNC(E1117*D1117,1)</f>
        <v>0</v>
      </c>
      <c r="G1117" s="12">
        <v>0</v>
      </c>
      <c r="H1117" s="13">
        <f>TRUNC(G1117*D1117,1)</f>
        <v>0</v>
      </c>
      <c r="I1117" s="12">
        <f>TRUNC(SUMIF(V1115:V1117, RIGHTB(O1117, 1), H1115:H1117)*U1117, 2)</f>
        <v>610.41999999999996</v>
      </c>
      <c r="J1117" s="13">
        <f>TRUNC(I1117*D1117,1)</f>
        <v>610.4</v>
      </c>
      <c r="K1117" s="12">
        <f t="shared" si="193"/>
        <v>610.4</v>
      </c>
      <c r="L1117" s="13">
        <f t="shared" si="193"/>
        <v>610.4</v>
      </c>
      <c r="M1117" s="8" t="s">
        <v>52</v>
      </c>
      <c r="N1117" s="2" t="s">
        <v>1279</v>
      </c>
      <c r="O1117" s="2" t="s">
        <v>725</v>
      </c>
      <c r="P1117" s="2" t="s">
        <v>61</v>
      </c>
      <c r="Q1117" s="2" t="s">
        <v>61</v>
      </c>
      <c r="R1117" s="2" t="s">
        <v>61</v>
      </c>
      <c r="S1117" s="3">
        <v>1</v>
      </c>
      <c r="T1117" s="3">
        <v>2</v>
      </c>
      <c r="U1117" s="3">
        <v>0.02</v>
      </c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2" t="s">
        <v>52</v>
      </c>
      <c r="AW1117" s="2" t="s">
        <v>2408</v>
      </c>
      <c r="AX1117" s="2" t="s">
        <v>52</v>
      </c>
      <c r="AY1117" s="2" t="s">
        <v>52</v>
      </c>
    </row>
    <row r="1118" spans="1:51" ht="30" customHeight="1" x14ac:dyDescent="0.3">
      <c r="A1118" s="8" t="s">
        <v>739</v>
      </c>
      <c r="B1118" s="8" t="s">
        <v>52</v>
      </c>
      <c r="C1118" s="8" t="s">
        <v>52</v>
      </c>
      <c r="D1118" s="9"/>
      <c r="E1118" s="12"/>
      <c r="F1118" s="13">
        <f>TRUNC(SUMIF(N1115:N1117, N1114, F1115:F1117),0)</f>
        <v>0</v>
      </c>
      <c r="G1118" s="12"/>
      <c r="H1118" s="13">
        <f>TRUNC(SUMIF(N1115:N1117, N1114, H1115:H1117),0)</f>
        <v>30521</v>
      </c>
      <c r="I1118" s="12"/>
      <c r="J1118" s="13">
        <f>TRUNC(SUMIF(N1115:N1117, N1114, J1115:J1117),0)</f>
        <v>610</v>
      </c>
      <c r="K1118" s="12"/>
      <c r="L1118" s="13">
        <f>F1118+H1118+J1118</f>
        <v>31131</v>
      </c>
      <c r="M1118" s="8" t="s">
        <v>52</v>
      </c>
      <c r="N1118" s="2" t="s">
        <v>79</v>
      </c>
      <c r="O1118" s="2" t="s">
        <v>79</v>
      </c>
      <c r="P1118" s="2" t="s">
        <v>52</v>
      </c>
      <c r="Q1118" s="2" t="s">
        <v>52</v>
      </c>
      <c r="R1118" s="2" t="s">
        <v>52</v>
      </c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2" t="s">
        <v>52</v>
      </c>
      <c r="AW1118" s="2" t="s">
        <v>52</v>
      </c>
      <c r="AX1118" s="2" t="s">
        <v>52</v>
      </c>
      <c r="AY1118" s="2" t="s">
        <v>52</v>
      </c>
    </row>
    <row r="1119" spans="1:51" ht="30" customHeight="1" x14ac:dyDescent="0.3">
      <c r="A1119" s="9"/>
      <c r="B1119" s="9"/>
      <c r="C1119" s="9"/>
      <c r="D1119" s="9"/>
      <c r="E1119" s="12"/>
      <c r="F1119" s="13"/>
      <c r="G1119" s="12"/>
      <c r="H1119" s="13"/>
      <c r="I1119" s="12"/>
      <c r="J1119" s="13"/>
      <c r="K1119" s="12"/>
      <c r="L1119" s="13"/>
      <c r="M1119" s="9"/>
    </row>
    <row r="1120" spans="1:51" ht="30" customHeight="1" x14ac:dyDescent="0.3">
      <c r="A1120" s="425" t="s">
        <v>2409</v>
      </c>
      <c r="B1120" s="425"/>
      <c r="C1120" s="425"/>
      <c r="D1120" s="425"/>
      <c r="E1120" s="426"/>
      <c r="F1120" s="427"/>
      <c r="G1120" s="426"/>
      <c r="H1120" s="427"/>
      <c r="I1120" s="426"/>
      <c r="J1120" s="427"/>
      <c r="K1120" s="426"/>
      <c r="L1120" s="427"/>
      <c r="M1120" s="425"/>
      <c r="N1120" s="1" t="s">
        <v>1300</v>
      </c>
    </row>
    <row r="1121" spans="1:51" ht="30" customHeight="1" x14ac:dyDescent="0.3">
      <c r="A1121" s="8" t="s">
        <v>1621</v>
      </c>
      <c r="B1121" s="8" t="s">
        <v>715</v>
      </c>
      <c r="C1121" s="8" t="s">
        <v>716</v>
      </c>
      <c r="D1121" s="9">
        <v>3.5000000000000003E-2</v>
      </c>
      <c r="E1121" s="12">
        <f>단가대비표!O247</f>
        <v>0</v>
      </c>
      <c r="F1121" s="13">
        <f>TRUNC(E1121*D1121,1)</f>
        <v>0</v>
      </c>
      <c r="G1121" s="12">
        <f>단가대비표!P247</f>
        <v>217740</v>
      </c>
      <c r="H1121" s="13">
        <f>TRUNC(G1121*D1121,1)</f>
        <v>7620.9</v>
      </c>
      <c r="I1121" s="12">
        <f>단가대비표!V247</f>
        <v>0</v>
      </c>
      <c r="J1121" s="13">
        <f>TRUNC(I1121*D1121,1)</f>
        <v>0</v>
      </c>
      <c r="K1121" s="12">
        <f t="shared" ref="K1121:L1123" si="194">TRUNC(E1121+G1121+I1121,1)</f>
        <v>217740</v>
      </c>
      <c r="L1121" s="13">
        <f t="shared" si="194"/>
        <v>7620.9</v>
      </c>
      <c r="M1121" s="8" t="s">
        <v>52</v>
      </c>
      <c r="N1121" s="2" t="s">
        <v>1300</v>
      </c>
      <c r="O1121" s="2" t="s">
        <v>1622</v>
      </c>
      <c r="P1121" s="2" t="s">
        <v>61</v>
      </c>
      <c r="Q1121" s="2" t="s">
        <v>61</v>
      </c>
      <c r="R1121" s="2" t="s">
        <v>60</v>
      </c>
      <c r="S1121" s="3"/>
      <c r="T1121" s="3"/>
      <c r="U1121" s="3"/>
      <c r="V1121" s="3">
        <v>1</v>
      </c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2" t="s">
        <v>52</v>
      </c>
      <c r="AW1121" s="2" t="s">
        <v>2411</v>
      </c>
      <c r="AX1121" s="2" t="s">
        <v>52</v>
      </c>
      <c r="AY1121" s="2" t="s">
        <v>52</v>
      </c>
    </row>
    <row r="1122" spans="1:51" ht="30" customHeight="1" x14ac:dyDescent="0.3">
      <c r="A1122" s="8" t="s">
        <v>719</v>
      </c>
      <c r="B1122" s="8" t="s">
        <v>715</v>
      </c>
      <c r="C1122" s="8" t="s">
        <v>716</v>
      </c>
      <c r="D1122" s="9">
        <v>1.2E-2</v>
      </c>
      <c r="E1122" s="12">
        <f>단가대비표!O233</f>
        <v>0</v>
      </c>
      <c r="F1122" s="13">
        <f>TRUNC(E1122*D1122,1)</f>
        <v>0</v>
      </c>
      <c r="G1122" s="12">
        <f>단가대비표!P233</f>
        <v>138989</v>
      </c>
      <c r="H1122" s="13">
        <f>TRUNC(G1122*D1122,1)</f>
        <v>1667.8</v>
      </c>
      <c r="I1122" s="12">
        <f>단가대비표!V233</f>
        <v>0</v>
      </c>
      <c r="J1122" s="13">
        <f>TRUNC(I1122*D1122,1)</f>
        <v>0</v>
      </c>
      <c r="K1122" s="12">
        <f t="shared" si="194"/>
        <v>138989</v>
      </c>
      <c r="L1122" s="13">
        <f t="shared" si="194"/>
        <v>1667.8</v>
      </c>
      <c r="M1122" s="8" t="s">
        <v>52</v>
      </c>
      <c r="N1122" s="2" t="s">
        <v>1300</v>
      </c>
      <c r="O1122" s="2" t="s">
        <v>720</v>
      </c>
      <c r="P1122" s="2" t="s">
        <v>61</v>
      </c>
      <c r="Q1122" s="2" t="s">
        <v>61</v>
      </c>
      <c r="R1122" s="2" t="s">
        <v>60</v>
      </c>
      <c r="S1122" s="3"/>
      <c r="T1122" s="3"/>
      <c r="U1122" s="3"/>
      <c r="V1122" s="3">
        <v>1</v>
      </c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2" t="s">
        <v>52</v>
      </c>
      <c r="AW1122" s="2" t="s">
        <v>2412</v>
      </c>
      <c r="AX1122" s="2" t="s">
        <v>52</v>
      </c>
      <c r="AY1122" s="2" t="s">
        <v>52</v>
      </c>
    </row>
    <row r="1123" spans="1:51" ht="30" customHeight="1" x14ac:dyDescent="0.3">
      <c r="A1123" s="8" t="s">
        <v>722</v>
      </c>
      <c r="B1123" s="8" t="s">
        <v>923</v>
      </c>
      <c r="C1123" s="8" t="s">
        <v>724</v>
      </c>
      <c r="D1123" s="9">
        <v>1</v>
      </c>
      <c r="E1123" s="12">
        <v>0</v>
      </c>
      <c r="F1123" s="13">
        <f>TRUNC(E1123*D1123,1)</f>
        <v>0</v>
      </c>
      <c r="G1123" s="12">
        <v>0</v>
      </c>
      <c r="H1123" s="13">
        <f>TRUNC(G1123*D1123,1)</f>
        <v>0</v>
      </c>
      <c r="I1123" s="12">
        <f>TRUNC(SUMIF(V1121:V1123, RIGHTB(O1123, 1), H1121:H1123)*U1123, 2)</f>
        <v>185.77</v>
      </c>
      <c r="J1123" s="13">
        <f>TRUNC(I1123*D1123,1)</f>
        <v>185.7</v>
      </c>
      <c r="K1123" s="12">
        <f t="shared" si="194"/>
        <v>185.7</v>
      </c>
      <c r="L1123" s="13">
        <f t="shared" si="194"/>
        <v>185.7</v>
      </c>
      <c r="M1123" s="8" t="s">
        <v>52</v>
      </c>
      <c r="N1123" s="2" t="s">
        <v>1300</v>
      </c>
      <c r="O1123" s="2" t="s">
        <v>725</v>
      </c>
      <c r="P1123" s="2" t="s">
        <v>61</v>
      </c>
      <c r="Q1123" s="2" t="s">
        <v>61</v>
      </c>
      <c r="R1123" s="2" t="s">
        <v>61</v>
      </c>
      <c r="S1123" s="3">
        <v>1</v>
      </c>
      <c r="T1123" s="3">
        <v>2</v>
      </c>
      <c r="U1123" s="3">
        <v>0.02</v>
      </c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2" t="s">
        <v>52</v>
      </c>
      <c r="AW1123" s="2" t="s">
        <v>2413</v>
      </c>
      <c r="AX1123" s="2" t="s">
        <v>52</v>
      </c>
      <c r="AY1123" s="2" t="s">
        <v>52</v>
      </c>
    </row>
    <row r="1124" spans="1:51" ht="30" customHeight="1" x14ac:dyDescent="0.3">
      <c r="A1124" s="8" t="s">
        <v>739</v>
      </c>
      <c r="B1124" s="8" t="s">
        <v>52</v>
      </c>
      <c r="C1124" s="8" t="s">
        <v>52</v>
      </c>
      <c r="D1124" s="9"/>
      <c r="E1124" s="12"/>
      <c r="F1124" s="13">
        <f>TRUNC(SUMIF(N1121:N1123, N1120, F1121:F1123),0)</f>
        <v>0</v>
      </c>
      <c r="G1124" s="12"/>
      <c r="H1124" s="13">
        <f>TRUNC(SUMIF(N1121:N1123, N1120, H1121:H1123),0)</f>
        <v>9288</v>
      </c>
      <c r="I1124" s="12"/>
      <c r="J1124" s="13">
        <f>TRUNC(SUMIF(N1121:N1123, N1120, J1121:J1123),0)</f>
        <v>185</v>
      </c>
      <c r="K1124" s="12"/>
      <c r="L1124" s="13">
        <f>F1124+H1124+J1124</f>
        <v>9473</v>
      </c>
      <c r="M1124" s="8" t="s">
        <v>52</v>
      </c>
      <c r="N1124" s="2" t="s">
        <v>79</v>
      </c>
      <c r="O1124" s="2" t="s">
        <v>79</v>
      </c>
      <c r="P1124" s="2" t="s">
        <v>52</v>
      </c>
      <c r="Q1124" s="2" t="s">
        <v>52</v>
      </c>
      <c r="R1124" s="2" t="s">
        <v>52</v>
      </c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2" t="s">
        <v>52</v>
      </c>
      <c r="AW1124" s="2" t="s">
        <v>52</v>
      </c>
      <c r="AX1124" s="2" t="s">
        <v>52</v>
      </c>
      <c r="AY1124" s="2" t="s">
        <v>52</v>
      </c>
    </row>
    <row r="1125" spans="1:51" ht="30" customHeight="1" x14ac:dyDescent="0.3">
      <c r="A1125" s="9"/>
      <c r="B1125" s="9"/>
      <c r="C1125" s="9"/>
      <c r="D1125" s="9"/>
      <c r="E1125" s="12"/>
      <c r="F1125" s="13"/>
      <c r="G1125" s="12"/>
      <c r="H1125" s="13"/>
      <c r="I1125" s="12"/>
      <c r="J1125" s="13"/>
      <c r="K1125" s="12"/>
      <c r="L1125" s="13"/>
      <c r="M1125" s="9"/>
    </row>
    <row r="1126" spans="1:51" ht="30" customHeight="1" x14ac:dyDescent="0.3">
      <c r="A1126" s="425" t="s">
        <v>2414</v>
      </c>
      <c r="B1126" s="425"/>
      <c r="C1126" s="425"/>
      <c r="D1126" s="425"/>
      <c r="E1126" s="426"/>
      <c r="F1126" s="427"/>
      <c r="G1126" s="426"/>
      <c r="H1126" s="427"/>
      <c r="I1126" s="426"/>
      <c r="J1126" s="427"/>
      <c r="K1126" s="426"/>
      <c r="L1126" s="427"/>
      <c r="M1126" s="425"/>
      <c r="N1126" s="1" t="s">
        <v>1304</v>
      </c>
    </row>
    <row r="1127" spans="1:51" ht="30" customHeight="1" x14ac:dyDescent="0.3">
      <c r="A1127" s="8" t="s">
        <v>2416</v>
      </c>
      <c r="B1127" s="8" t="s">
        <v>2417</v>
      </c>
      <c r="C1127" s="8" t="s">
        <v>993</v>
      </c>
      <c r="D1127" s="9">
        <v>6.8</v>
      </c>
      <c r="E1127" s="12">
        <f>단가대비표!O66</f>
        <v>200</v>
      </c>
      <c r="F1127" s="13">
        <f>TRUNC(E1127*D1127,1)</f>
        <v>1360</v>
      </c>
      <c r="G1127" s="12">
        <f>단가대비표!P66</f>
        <v>0</v>
      </c>
      <c r="H1127" s="13">
        <f>TRUNC(G1127*D1127,1)</f>
        <v>0</v>
      </c>
      <c r="I1127" s="12">
        <f>단가대비표!V66</f>
        <v>0</v>
      </c>
      <c r="J1127" s="13">
        <f>TRUNC(I1127*D1127,1)</f>
        <v>0</v>
      </c>
      <c r="K1127" s="12">
        <f t="shared" ref="K1127:L1130" si="195">TRUNC(E1127+G1127+I1127,1)</f>
        <v>200</v>
      </c>
      <c r="L1127" s="13">
        <f t="shared" si="195"/>
        <v>1360</v>
      </c>
      <c r="M1127" s="8" t="s">
        <v>52</v>
      </c>
      <c r="N1127" s="2" t="s">
        <v>1304</v>
      </c>
      <c r="O1127" s="2" t="s">
        <v>2418</v>
      </c>
      <c r="P1127" s="2" t="s">
        <v>61</v>
      </c>
      <c r="Q1127" s="2" t="s">
        <v>61</v>
      </c>
      <c r="R1127" s="2" t="s">
        <v>60</v>
      </c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2" t="s">
        <v>52</v>
      </c>
      <c r="AW1127" s="2" t="s">
        <v>2419</v>
      </c>
      <c r="AX1127" s="2" t="s">
        <v>52</v>
      </c>
      <c r="AY1127" s="2" t="s">
        <v>52</v>
      </c>
    </row>
    <row r="1128" spans="1:51" ht="30" customHeight="1" x14ac:dyDescent="0.3">
      <c r="A1128" s="8" t="s">
        <v>2416</v>
      </c>
      <c r="B1128" s="8" t="s">
        <v>2420</v>
      </c>
      <c r="C1128" s="8" t="s">
        <v>993</v>
      </c>
      <c r="D1128" s="9">
        <v>1.36</v>
      </c>
      <c r="E1128" s="12">
        <f>단가대비표!O67</f>
        <v>208</v>
      </c>
      <c r="F1128" s="13">
        <f>TRUNC(E1128*D1128,1)</f>
        <v>282.8</v>
      </c>
      <c r="G1128" s="12">
        <f>단가대비표!P67</f>
        <v>0</v>
      </c>
      <c r="H1128" s="13">
        <f>TRUNC(G1128*D1128,1)</f>
        <v>0</v>
      </c>
      <c r="I1128" s="12">
        <f>단가대비표!V67</f>
        <v>0</v>
      </c>
      <c r="J1128" s="13">
        <f>TRUNC(I1128*D1128,1)</f>
        <v>0</v>
      </c>
      <c r="K1128" s="12">
        <f t="shared" si="195"/>
        <v>208</v>
      </c>
      <c r="L1128" s="13">
        <f t="shared" si="195"/>
        <v>282.8</v>
      </c>
      <c r="M1128" s="8" t="s">
        <v>52</v>
      </c>
      <c r="N1128" s="2" t="s">
        <v>1304</v>
      </c>
      <c r="O1128" s="2" t="s">
        <v>2421</v>
      </c>
      <c r="P1128" s="2" t="s">
        <v>61</v>
      </c>
      <c r="Q1128" s="2" t="s">
        <v>61</v>
      </c>
      <c r="R1128" s="2" t="s">
        <v>60</v>
      </c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2" t="s">
        <v>52</v>
      </c>
      <c r="AW1128" s="2" t="s">
        <v>2422</v>
      </c>
      <c r="AX1128" s="2" t="s">
        <v>52</v>
      </c>
      <c r="AY1128" s="2" t="s">
        <v>52</v>
      </c>
    </row>
    <row r="1129" spans="1:51" ht="30" customHeight="1" x14ac:dyDescent="0.3">
      <c r="A1129" s="8" t="s">
        <v>2423</v>
      </c>
      <c r="B1129" s="8" t="s">
        <v>2424</v>
      </c>
      <c r="C1129" s="8" t="s">
        <v>69</v>
      </c>
      <c r="D1129" s="9">
        <v>1</v>
      </c>
      <c r="E1129" s="12">
        <f>일위대가목록!E170</f>
        <v>0</v>
      </c>
      <c r="F1129" s="13">
        <f>TRUNC(E1129*D1129,1)</f>
        <v>0</v>
      </c>
      <c r="G1129" s="12">
        <f>일위대가목록!F170</f>
        <v>30669</v>
      </c>
      <c r="H1129" s="13">
        <f>TRUNC(G1129*D1129,1)</f>
        <v>30669</v>
      </c>
      <c r="I1129" s="12">
        <f>일위대가목록!G170</f>
        <v>920</v>
      </c>
      <c r="J1129" s="13">
        <f>TRUNC(I1129*D1129,1)</f>
        <v>920</v>
      </c>
      <c r="K1129" s="12">
        <f t="shared" si="195"/>
        <v>31589</v>
      </c>
      <c r="L1129" s="13">
        <f t="shared" si="195"/>
        <v>31589</v>
      </c>
      <c r="M1129" s="8" t="s">
        <v>52</v>
      </c>
      <c r="N1129" s="2" t="s">
        <v>1304</v>
      </c>
      <c r="O1129" s="2" t="s">
        <v>2425</v>
      </c>
      <c r="P1129" s="2" t="s">
        <v>60</v>
      </c>
      <c r="Q1129" s="2" t="s">
        <v>61</v>
      </c>
      <c r="R1129" s="2" t="s">
        <v>61</v>
      </c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2" t="s">
        <v>52</v>
      </c>
      <c r="AW1129" s="2" t="s">
        <v>2426</v>
      </c>
      <c r="AX1129" s="2" t="s">
        <v>52</v>
      </c>
      <c r="AY1129" s="2" t="s">
        <v>52</v>
      </c>
    </row>
    <row r="1130" spans="1:51" ht="30" customHeight="1" x14ac:dyDescent="0.3">
      <c r="A1130" s="8" t="s">
        <v>2427</v>
      </c>
      <c r="B1130" s="8" t="s">
        <v>2428</v>
      </c>
      <c r="C1130" s="8" t="s">
        <v>69</v>
      </c>
      <c r="D1130" s="9">
        <v>1</v>
      </c>
      <c r="E1130" s="12">
        <f>일위대가목록!E171</f>
        <v>0</v>
      </c>
      <c r="F1130" s="13">
        <f>TRUNC(E1130*D1130,1)</f>
        <v>0</v>
      </c>
      <c r="G1130" s="12">
        <f>일위대가목록!F171</f>
        <v>2579</v>
      </c>
      <c r="H1130" s="13">
        <f>TRUNC(G1130*D1130,1)</f>
        <v>2579</v>
      </c>
      <c r="I1130" s="12">
        <f>일위대가목록!G171</f>
        <v>0</v>
      </c>
      <c r="J1130" s="13">
        <f>TRUNC(I1130*D1130,1)</f>
        <v>0</v>
      </c>
      <c r="K1130" s="12">
        <f t="shared" si="195"/>
        <v>2579</v>
      </c>
      <c r="L1130" s="13">
        <f t="shared" si="195"/>
        <v>2579</v>
      </c>
      <c r="M1130" s="8" t="s">
        <v>52</v>
      </c>
      <c r="N1130" s="2" t="s">
        <v>1304</v>
      </c>
      <c r="O1130" s="2" t="s">
        <v>2429</v>
      </c>
      <c r="P1130" s="2" t="s">
        <v>60</v>
      </c>
      <c r="Q1130" s="2" t="s">
        <v>61</v>
      </c>
      <c r="R1130" s="2" t="s">
        <v>61</v>
      </c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2" t="s">
        <v>52</v>
      </c>
      <c r="AW1130" s="2" t="s">
        <v>2430</v>
      </c>
      <c r="AX1130" s="2" t="s">
        <v>52</v>
      </c>
      <c r="AY1130" s="2" t="s">
        <v>52</v>
      </c>
    </row>
    <row r="1131" spans="1:51" ht="30" customHeight="1" x14ac:dyDescent="0.3">
      <c r="A1131" s="8" t="s">
        <v>739</v>
      </c>
      <c r="B1131" s="8" t="s">
        <v>52</v>
      </c>
      <c r="C1131" s="8" t="s">
        <v>52</v>
      </c>
      <c r="D1131" s="9"/>
      <c r="E1131" s="12"/>
      <c r="F1131" s="13">
        <f>TRUNC(SUMIF(N1127:N1130, N1126, F1127:F1130),0)</f>
        <v>1642</v>
      </c>
      <c r="G1131" s="12"/>
      <c r="H1131" s="13">
        <f>TRUNC(SUMIF(N1127:N1130, N1126, H1127:H1130),0)</f>
        <v>33248</v>
      </c>
      <c r="I1131" s="12"/>
      <c r="J1131" s="13">
        <f>TRUNC(SUMIF(N1127:N1130, N1126, J1127:J1130),0)</f>
        <v>920</v>
      </c>
      <c r="K1131" s="12"/>
      <c r="L1131" s="13">
        <f>F1131+H1131+J1131</f>
        <v>35810</v>
      </c>
      <c r="M1131" s="8" t="s">
        <v>52</v>
      </c>
      <c r="N1131" s="2" t="s">
        <v>79</v>
      </c>
      <c r="O1131" s="2" t="s">
        <v>79</v>
      </c>
      <c r="P1131" s="2" t="s">
        <v>52</v>
      </c>
      <c r="Q1131" s="2" t="s">
        <v>52</v>
      </c>
      <c r="R1131" s="2" t="s">
        <v>52</v>
      </c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2" t="s">
        <v>52</v>
      </c>
      <c r="AW1131" s="2" t="s">
        <v>52</v>
      </c>
      <c r="AX1131" s="2" t="s">
        <v>52</v>
      </c>
      <c r="AY1131" s="2" t="s">
        <v>52</v>
      </c>
    </row>
    <row r="1132" spans="1:51" ht="30" customHeight="1" x14ac:dyDescent="0.3">
      <c r="A1132" s="9"/>
      <c r="B1132" s="9"/>
      <c r="C1132" s="9"/>
      <c r="D1132" s="9"/>
      <c r="E1132" s="12"/>
      <c r="F1132" s="13"/>
      <c r="G1132" s="12"/>
      <c r="H1132" s="13"/>
      <c r="I1132" s="12"/>
      <c r="J1132" s="13"/>
      <c r="K1132" s="12"/>
      <c r="L1132" s="13"/>
      <c r="M1132" s="9"/>
    </row>
    <row r="1133" spans="1:51" ht="30" customHeight="1" x14ac:dyDescent="0.3">
      <c r="A1133" s="425" t="s">
        <v>2431</v>
      </c>
      <c r="B1133" s="425"/>
      <c r="C1133" s="425"/>
      <c r="D1133" s="425"/>
      <c r="E1133" s="426"/>
      <c r="F1133" s="427"/>
      <c r="G1133" s="426"/>
      <c r="H1133" s="427"/>
      <c r="I1133" s="426"/>
      <c r="J1133" s="427"/>
      <c r="K1133" s="426"/>
      <c r="L1133" s="427"/>
      <c r="M1133" s="425"/>
      <c r="N1133" s="1" t="s">
        <v>2425</v>
      </c>
    </row>
    <row r="1134" spans="1:51" ht="30" customHeight="1" x14ac:dyDescent="0.3">
      <c r="A1134" s="8" t="s">
        <v>2434</v>
      </c>
      <c r="B1134" s="8" t="s">
        <v>715</v>
      </c>
      <c r="C1134" s="8" t="s">
        <v>716</v>
      </c>
      <c r="D1134" s="9">
        <v>0.122</v>
      </c>
      <c r="E1134" s="12">
        <f>단가대비표!O248</f>
        <v>0</v>
      </c>
      <c r="F1134" s="13">
        <f>TRUNC(E1134*D1134,1)</f>
        <v>0</v>
      </c>
      <c r="G1134" s="12">
        <f>단가대비표!P248</f>
        <v>214930</v>
      </c>
      <c r="H1134" s="13">
        <f>TRUNC(G1134*D1134,1)</f>
        <v>26221.4</v>
      </c>
      <c r="I1134" s="12">
        <f>단가대비표!V248</f>
        <v>0</v>
      </c>
      <c r="J1134" s="13">
        <f>TRUNC(I1134*D1134,1)</f>
        <v>0</v>
      </c>
      <c r="K1134" s="12">
        <f t="shared" ref="K1134:L1136" si="196">TRUNC(E1134+G1134+I1134,1)</f>
        <v>214930</v>
      </c>
      <c r="L1134" s="13">
        <f t="shared" si="196"/>
        <v>26221.4</v>
      </c>
      <c r="M1134" s="8" t="s">
        <v>52</v>
      </c>
      <c r="N1134" s="2" t="s">
        <v>2425</v>
      </c>
      <c r="O1134" s="2" t="s">
        <v>2435</v>
      </c>
      <c r="P1134" s="2" t="s">
        <v>61</v>
      </c>
      <c r="Q1134" s="2" t="s">
        <v>61</v>
      </c>
      <c r="R1134" s="2" t="s">
        <v>60</v>
      </c>
      <c r="S1134" s="3"/>
      <c r="T1134" s="3"/>
      <c r="U1134" s="3"/>
      <c r="V1134" s="3">
        <v>1</v>
      </c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2" t="s">
        <v>52</v>
      </c>
      <c r="AW1134" s="2" t="s">
        <v>2436</v>
      </c>
      <c r="AX1134" s="2" t="s">
        <v>52</v>
      </c>
      <c r="AY1134" s="2" t="s">
        <v>52</v>
      </c>
    </row>
    <row r="1135" spans="1:51" ht="30" customHeight="1" x14ac:dyDescent="0.3">
      <c r="A1135" s="8" t="s">
        <v>719</v>
      </c>
      <c r="B1135" s="8" t="s">
        <v>715</v>
      </c>
      <c r="C1135" s="8" t="s">
        <v>716</v>
      </c>
      <c r="D1135" s="9">
        <v>3.2000000000000001E-2</v>
      </c>
      <c r="E1135" s="12">
        <f>단가대비표!O233</f>
        <v>0</v>
      </c>
      <c r="F1135" s="13">
        <f>TRUNC(E1135*D1135,1)</f>
        <v>0</v>
      </c>
      <c r="G1135" s="12">
        <f>단가대비표!P233</f>
        <v>138989</v>
      </c>
      <c r="H1135" s="13">
        <f>TRUNC(G1135*D1135,1)</f>
        <v>4447.6000000000004</v>
      </c>
      <c r="I1135" s="12">
        <f>단가대비표!V233</f>
        <v>0</v>
      </c>
      <c r="J1135" s="13">
        <f>TRUNC(I1135*D1135,1)</f>
        <v>0</v>
      </c>
      <c r="K1135" s="12">
        <f t="shared" si="196"/>
        <v>138989</v>
      </c>
      <c r="L1135" s="13">
        <f t="shared" si="196"/>
        <v>4447.6000000000004</v>
      </c>
      <c r="M1135" s="8" t="s">
        <v>52</v>
      </c>
      <c r="N1135" s="2" t="s">
        <v>2425</v>
      </c>
      <c r="O1135" s="2" t="s">
        <v>720</v>
      </c>
      <c r="P1135" s="2" t="s">
        <v>61</v>
      </c>
      <c r="Q1135" s="2" t="s">
        <v>61</v>
      </c>
      <c r="R1135" s="2" t="s">
        <v>60</v>
      </c>
      <c r="S1135" s="3"/>
      <c r="T1135" s="3"/>
      <c r="U1135" s="3"/>
      <c r="V1135" s="3">
        <v>1</v>
      </c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2" t="s">
        <v>52</v>
      </c>
      <c r="AW1135" s="2" t="s">
        <v>2437</v>
      </c>
      <c r="AX1135" s="2" t="s">
        <v>52</v>
      </c>
      <c r="AY1135" s="2" t="s">
        <v>52</v>
      </c>
    </row>
    <row r="1136" spans="1:51" ht="30" customHeight="1" x14ac:dyDescent="0.3">
      <c r="A1136" s="8" t="s">
        <v>722</v>
      </c>
      <c r="B1136" s="8" t="s">
        <v>1131</v>
      </c>
      <c r="C1136" s="8" t="s">
        <v>724</v>
      </c>
      <c r="D1136" s="9">
        <v>1</v>
      </c>
      <c r="E1136" s="12">
        <v>0</v>
      </c>
      <c r="F1136" s="13">
        <f>TRUNC(E1136*D1136,1)</f>
        <v>0</v>
      </c>
      <c r="G1136" s="12">
        <v>0</v>
      </c>
      <c r="H1136" s="13">
        <f>TRUNC(G1136*D1136,1)</f>
        <v>0</v>
      </c>
      <c r="I1136" s="12">
        <f>TRUNC(SUMIF(V1134:V1136, RIGHTB(O1136, 1), H1134:H1136)*U1136, 2)</f>
        <v>920.07</v>
      </c>
      <c r="J1136" s="13">
        <f>TRUNC(I1136*D1136,1)</f>
        <v>920</v>
      </c>
      <c r="K1136" s="12">
        <f t="shared" si="196"/>
        <v>920</v>
      </c>
      <c r="L1136" s="13">
        <f t="shared" si="196"/>
        <v>920</v>
      </c>
      <c r="M1136" s="8" t="s">
        <v>52</v>
      </c>
      <c r="N1136" s="2" t="s">
        <v>2425</v>
      </c>
      <c r="O1136" s="2" t="s">
        <v>725</v>
      </c>
      <c r="P1136" s="2" t="s">
        <v>61</v>
      </c>
      <c r="Q1136" s="2" t="s">
        <v>61</v>
      </c>
      <c r="R1136" s="2" t="s">
        <v>61</v>
      </c>
      <c r="S1136" s="3">
        <v>1</v>
      </c>
      <c r="T1136" s="3">
        <v>2</v>
      </c>
      <c r="U1136" s="3">
        <v>0.03</v>
      </c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2" t="s">
        <v>52</v>
      </c>
      <c r="AW1136" s="2" t="s">
        <v>2438</v>
      </c>
      <c r="AX1136" s="2" t="s">
        <v>52</v>
      </c>
      <c r="AY1136" s="2" t="s">
        <v>52</v>
      </c>
    </row>
    <row r="1137" spans="1:51" ht="30" customHeight="1" x14ac:dyDescent="0.3">
      <c r="A1137" s="8" t="s">
        <v>739</v>
      </c>
      <c r="B1137" s="8" t="s">
        <v>52</v>
      </c>
      <c r="C1137" s="8" t="s">
        <v>52</v>
      </c>
      <c r="D1137" s="9"/>
      <c r="E1137" s="12"/>
      <c r="F1137" s="13">
        <f>TRUNC(SUMIF(N1134:N1136, N1133, F1134:F1136),0)</f>
        <v>0</v>
      </c>
      <c r="G1137" s="12"/>
      <c r="H1137" s="13">
        <f>TRUNC(SUMIF(N1134:N1136, N1133, H1134:H1136),0)</f>
        <v>30669</v>
      </c>
      <c r="I1137" s="12"/>
      <c r="J1137" s="13">
        <f>TRUNC(SUMIF(N1134:N1136, N1133, J1134:J1136),0)</f>
        <v>920</v>
      </c>
      <c r="K1137" s="12"/>
      <c r="L1137" s="13">
        <f>F1137+H1137+J1137</f>
        <v>31589</v>
      </c>
      <c r="M1137" s="8" t="s">
        <v>52</v>
      </c>
      <c r="N1137" s="2" t="s">
        <v>79</v>
      </c>
      <c r="O1137" s="2" t="s">
        <v>79</v>
      </c>
      <c r="P1137" s="2" t="s">
        <v>52</v>
      </c>
      <c r="Q1137" s="2" t="s">
        <v>52</v>
      </c>
      <c r="R1137" s="2" t="s">
        <v>52</v>
      </c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2" t="s">
        <v>52</v>
      </c>
      <c r="AW1137" s="2" t="s">
        <v>52</v>
      </c>
      <c r="AX1137" s="2" t="s">
        <v>52</v>
      </c>
      <c r="AY1137" s="2" t="s">
        <v>52</v>
      </c>
    </row>
    <row r="1138" spans="1:51" ht="30" customHeight="1" x14ac:dyDescent="0.3">
      <c r="A1138" s="9"/>
      <c r="B1138" s="9"/>
      <c r="C1138" s="9"/>
      <c r="D1138" s="9"/>
      <c r="E1138" s="12"/>
      <c r="F1138" s="13"/>
      <c r="G1138" s="12"/>
      <c r="H1138" s="13"/>
      <c r="I1138" s="12"/>
      <c r="J1138" s="13"/>
      <c r="K1138" s="12"/>
      <c r="L1138" s="13"/>
      <c r="M1138" s="9"/>
    </row>
    <row r="1139" spans="1:51" ht="30" customHeight="1" x14ac:dyDescent="0.3">
      <c r="A1139" s="425" t="s">
        <v>2439</v>
      </c>
      <c r="B1139" s="425"/>
      <c r="C1139" s="425"/>
      <c r="D1139" s="425"/>
      <c r="E1139" s="426"/>
      <c r="F1139" s="427"/>
      <c r="G1139" s="426"/>
      <c r="H1139" s="427"/>
      <c r="I1139" s="426"/>
      <c r="J1139" s="427"/>
      <c r="K1139" s="426"/>
      <c r="L1139" s="427"/>
      <c r="M1139" s="425"/>
      <c r="N1139" s="1" t="s">
        <v>2429</v>
      </c>
    </row>
    <row r="1140" spans="1:51" ht="30" customHeight="1" x14ac:dyDescent="0.3">
      <c r="A1140" s="8" t="s">
        <v>2442</v>
      </c>
      <c r="B1140" s="8" t="s">
        <v>715</v>
      </c>
      <c r="C1140" s="8" t="s">
        <v>716</v>
      </c>
      <c r="D1140" s="9">
        <v>1.6E-2</v>
      </c>
      <c r="E1140" s="12">
        <f>단가대비표!O253</f>
        <v>0</v>
      </c>
      <c r="F1140" s="13">
        <f>TRUNC(E1140*D1140,1)</f>
        <v>0</v>
      </c>
      <c r="G1140" s="12">
        <f>단가대비표!P253</f>
        <v>161213</v>
      </c>
      <c r="H1140" s="13">
        <f>TRUNC(G1140*D1140,1)</f>
        <v>2579.4</v>
      </c>
      <c r="I1140" s="12">
        <f>단가대비표!V253</f>
        <v>0</v>
      </c>
      <c r="J1140" s="13">
        <f>TRUNC(I1140*D1140,1)</f>
        <v>0</v>
      </c>
      <c r="K1140" s="12">
        <f>TRUNC(E1140+G1140+I1140,1)</f>
        <v>161213</v>
      </c>
      <c r="L1140" s="13">
        <f>TRUNC(F1140+H1140+J1140,1)</f>
        <v>2579.4</v>
      </c>
      <c r="M1140" s="8" t="s">
        <v>52</v>
      </c>
      <c r="N1140" s="2" t="s">
        <v>2429</v>
      </c>
      <c r="O1140" s="2" t="s">
        <v>2443</v>
      </c>
      <c r="P1140" s="2" t="s">
        <v>61</v>
      </c>
      <c r="Q1140" s="2" t="s">
        <v>61</v>
      </c>
      <c r="R1140" s="2" t="s">
        <v>60</v>
      </c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2" t="s">
        <v>52</v>
      </c>
      <c r="AW1140" s="2" t="s">
        <v>2444</v>
      </c>
      <c r="AX1140" s="2" t="s">
        <v>52</v>
      </c>
      <c r="AY1140" s="2" t="s">
        <v>52</v>
      </c>
    </row>
    <row r="1141" spans="1:51" ht="30" customHeight="1" x14ac:dyDescent="0.3">
      <c r="A1141" s="8" t="s">
        <v>739</v>
      </c>
      <c r="B1141" s="8" t="s">
        <v>52</v>
      </c>
      <c r="C1141" s="8" t="s">
        <v>52</v>
      </c>
      <c r="D1141" s="9"/>
      <c r="E1141" s="12"/>
      <c r="F1141" s="13">
        <f>TRUNC(SUMIF(N1140:N1140, N1139, F1140:F1140),0)</f>
        <v>0</v>
      </c>
      <c r="G1141" s="12"/>
      <c r="H1141" s="13">
        <f>TRUNC(SUMIF(N1140:N1140, N1139, H1140:H1140),0)</f>
        <v>2579</v>
      </c>
      <c r="I1141" s="12"/>
      <c r="J1141" s="13">
        <f>TRUNC(SUMIF(N1140:N1140, N1139, J1140:J1140),0)</f>
        <v>0</v>
      </c>
      <c r="K1141" s="12"/>
      <c r="L1141" s="13">
        <f>F1141+H1141+J1141</f>
        <v>2579</v>
      </c>
      <c r="M1141" s="8" t="s">
        <v>52</v>
      </c>
      <c r="N1141" s="2" t="s">
        <v>79</v>
      </c>
      <c r="O1141" s="2" t="s">
        <v>79</v>
      </c>
      <c r="P1141" s="2" t="s">
        <v>52</v>
      </c>
      <c r="Q1141" s="2" t="s">
        <v>52</v>
      </c>
      <c r="R1141" s="2" t="s">
        <v>52</v>
      </c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2" t="s">
        <v>52</v>
      </c>
      <c r="AW1141" s="2" t="s">
        <v>52</v>
      </c>
      <c r="AX1141" s="2" t="s">
        <v>52</v>
      </c>
      <c r="AY1141" s="2" t="s">
        <v>52</v>
      </c>
    </row>
    <row r="1142" spans="1:51" ht="30" customHeight="1" x14ac:dyDescent="0.3">
      <c r="A1142" s="9"/>
      <c r="B1142" s="9"/>
      <c r="C1142" s="9"/>
      <c r="D1142" s="9"/>
      <c r="E1142" s="12"/>
      <c r="F1142" s="13"/>
      <c r="G1142" s="12"/>
      <c r="H1142" s="13"/>
      <c r="I1142" s="12"/>
      <c r="J1142" s="13"/>
      <c r="K1142" s="12"/>
      <c r="L1142" s="13"/>
      <c r="M1142" s="9"/>
    </row>
    <row r="1143" spans="1:51" ht="30" customHeight="1" x14ac:dyDescent="0.3">
      <c r="A1143" s="425" t="s">
        <v>2445</v>
      </c>
      <c r="B1143" s="425"/>
      <c r="C1143" s="425"/>
      <c r="D1143" s="425"/>
      <c r="E1143" s="426"/>
      <c r="F1143" s="427"/>
      <c r="G1143" s="426"/>
      <c r="H1143" s="427"/>
      <c r="I1143" s="426"/>
      <c r="J1143" s="427"/>
      <c r="K1143" s="426"/>
      <c r="L1143" s="427"/>
      <c r="M1143" s="425"/>
      <c r="N1143" s="1" t="s">
        <v>1310</v>
      </c>
    </row>
    <row r="1144" spans="1:51" ht="30" customHeight="1" x14ac:dyDescent="0.3">
      <c r="A1144" s="8" t="s">
        <v>1621</v>
      </c>
      <c r="B1144" s="8" t="s">
        <v>715</v>
      </c>
      <c r="C1144" s="8" t="s">
        <v>716</v>
      </c>
      <c r="D1144" s="9">
        <v>4.7E-2</v>
      </c>
      <c r="E1144" s="12">
        <f>단가대비표!O247</f>
        <v>0</v>
      </c>
      <c r="F1144" s="13">
        <f>TRUNC(E1144*D1144,1)</f>
        <v>0</v>
      </c>
      <c r="G1144" s="12">
        <f>단가대비표!P247</f>
        <v>217740</v>
      </c>
      <c r="H1144" s="13">
        <f>TRUNC(G1144*D1144,1)</f>
        <v>10233.700000000001</v>
      </c>
      <c r="I1144" s="12">
        <f>단가대비표!V247</f>
        <v>0</v>
      </c>
      <c r="J1144" s="13">
        <f>TRUNC(I1144*D1144,1)</f>
        <v>0</v>
      </c>
      <c r="K1144" s="12">
        <f t="shared" ref="K1144:L1146" si="197">TRUNC(E1144+G1144+I1144,1)</f>
        <v>217740</v>
      </c>
      <c r="L1144" s="13">
        <f t="shared" si="197"/>
        <v>10233.700000000001</v>
      </c>
      <c r="M1144" s="8" t="s">
        <v>52</v>
      </c>
      <c r="N1144" s="2" t="s">
        <v>1310</v>
      </c>
      <c r="O1144" s="2" t="s">
        <v>1622</v>
      </c>
      <c r="P1144" s="2" t="s">
        <v>61</v>
      </c>
      <c r="Q1144" s="2" t="s">
        <v>61</v>
      </c>
      <c r="R1144" s="2" t="s">
        <v>60</v>
      </c>
      <c r="S1144" s="3"/>
      <c r="T1144" s="3"/>
      <c r="U1144" s="3"/>
      <c r="V1144" s="3">
        <v>1</v>
      </c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2" t="s">
        <v>52</v>
      </c>
      <c r="AW1144" s="2" t="s">
        <v>2447</v>
      </c>
      <c r="AX1144" s="2" t="s">
        <v>52</v>
      </c>
      <c r="AY1144" s="2" t="s">
        <v>52</v>
      </c>
    </row>
    <row r="1145" spans="1:51" ht="30" customHeight="1" x14ac:dyDescent="0.3">
      <c r="A1145" s="8" t="s">
        <v>719</v>
      </c>
      <c r="B1145" s="8" t="s">
        <v>715</v>
      </c>
      <c r="C1145" s="8" t="s">
        <v>716</v>
      </c>
      <c r="D1145" s="9">
        <v>1.6E-2</v>
      </c>
      <c r="E1145" s="12">
        <f>단가대비표!O233</f>
        <v>0</v>
      </c>
      <c r="F1145" s="13">
        <f>TRUNC(E1145*D1145,1)</f>
        <v>0</v>
      </c>
      <c r="G1145" s="12">
        <f>단가대비표!P233</f>
        <v>138989</v>
      </c>
      <c r="H1145" s="13">
        <f>TRUNC(G1145*D1145,1)</f>
        <v>2223.8000000000002</v>
      </c>
      <c r="I1145" s="12">
        <f>단가대비표!V233</f>
        <v>0</v>
      </c>
      <c r="J1145" s="13">
        <f>TRUNC(I1145*D1145,1)</f>
        <v>0</v>
      </c>
      <c r="K1145" s="12">
        <f t="shared" si="197"/>
        <v>138989</v>
      </c>
      <c r="L1145" s="13">
        <f t="shared" si="197"/>
        <v>2223.8000000000002</v>
      </c>
      <c r="M1145" s="8" t="s">
        <v>52</v>
      </c>
      <c r="N1145" s="2" t="s">
        <v>1310</v>
      </c>
      <c r="O1145" s="2" t="s">
        <v>720</v>
      </c>
      <c r="P1145" s="2" t="s">
        <v>61</v>
      </c>
      <c r="Q1145" s="2" t="s">
        <v>61</v>
      </c>
      <c r="R1145" s="2" t="s">
        <v>60</v>
      </c>
      <c r="S1145" s="3"/>
      <c r="T1145" s="3"/>
      <c r="U1145" s="3"/>
      <c r="V1145" s="3">
        <v>1</v>
      </c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2" t="s">
        <v>52</v>
      </c>
      <c r="AW1145" s="2" t="s">
        <v>2448</v>
      </c>
      <c r="AX1145" s="2" t="s">
        <v>52</v>
      </c>
      <c r="AY1145" s="2" t="s">
        <v>52</v>
      </c>
    </row>
    <row r="1146" spans="1:51" ht="30" customHeight="1" x14ac:dyDescent="0.3">
      <c r="A1146" s="8" t="s">
        <v>722</v>
      </c>
      <c r="B1146" s="8" t="s">
        <v>923</v>
      </c>
      <c r="C1146" s="8" t="s">
        <v>724</v>
      </c>
      <c r="D1146" s="9">
        <v>1</v>
      </c>
      <c r="E1146" s="12">
        <v>0</v>
      </c>
      <c r="F1146" s="13">
        <f>TRUNC(E1146*D1146,1)</f>
        <v>0</v>
      </c>
      <c r="G1146" s="12">
        <v>0</v>
      </c>
      <c r="H1146" s="13">
        <f>TRUNC(G1146*D1146,1)</f>
        <v>0</v>
      </c>
      <c r="I1146" s="12">
        <f>TRUNC(SUMIF(V1144:V1146, RIGHTB(O1146, 1), H1144:H1146)*U1146, 2)</f>
        <v>249.15</v>
      </c>
      <c r="J1146" s="13">
        <f>TRUNC(I1146*D1146,1)</f>
        <v>249.1</v>
      </c>
      <c r="K1146" s="12">
        <f t="shared" si="197"/>
        <v>249.1</v>
      </c>
      <c r="L1146" s="13">
        <f t="shared" si="197"/>
        <v>249.1</v>
      </c>
      <c r="M1146" s="8" t="s">
        <v>52</v>
      </c>
      <c r="N1146" s="2" t="s">
        <v>1310</v>
      </c>
      <c r="O1146" s="2" t="s">
        <v>725</v>
      </c>
      <c r="P1146" s="2" t="s">
        <v>61</v>
      </c>
      <c r="Q1146" s="2" t="s">
        <v>61</v>
      </c>
      <c r="R1146" s="2" t="s">
        <v>61</v>
      </c>
      <c r="S1146" s="3">
        <v>1</v>
      </c>
      <c r="T1146" s="3">
        <v>2</v>
      </c>
      <c r="U1146" s="3">
        <v>0.02</v>
      </c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2" t="s">
        <v>52</v>
      </c>
      <c r="AW1146" s="2" t="s">
        <v>2449</v>
      </c>
      <c r="AX1146" s="2" t="s">
        <v>52</v>
      </c>
      <c r="AY1146" s="2" t="s">
        <v>52</v>
      </c>
    </row>
    <row r="1147" spans="1:51" ht="30" customHeight="1" x14ac:dyDescent="0.3">
      <c r="A1147" s="8" t="s">
        <v>739</v>
      </c>
      <c r="B1147" s="8" t="s">
        <v>52</v>
      </c>
      <c r="C1147" s="8" t="s">
        <v>52</v>
      </c>
      <c r="D1147" s="9"/>
      <c r="E1147" s="12"/>
      <c r="F1147" s="13">
        <f>TRUNC(SUMIF(N1144:N1146, N1143, F1144:F1146),0)</f>
        <v>0</v>
      </c>
      <c r="G1147" s="12"/>
      <c r="H1147" s="13">
        <f>TRUNC(SUMIF(N1144:N1146, N1143, H1144:H1146),0)</f>
        <v>12457</v>
      </c>
      <c r="I1147" s="12"/>
      <c r="J1147" s="13">
        <f>TRUNC(SUMIF(N1144:N1146, N1143, J1144:J1146),0)</f>
        <v>249</v>
      </c>
      <c r="K1147" s="12"/>
      <c r="L1147" s="13">
        <f>F1147+H1147+J1147</f>
        <v>12706</v>
      </c>
      <c r="M1147" s="8" t="s">
        <v>52</v>
      </c>
      <c r="N1147" s="2" t="s">
        <v>79</v>
      </c>
      <c r="O1147" s="2" t="s">
        <v>79</v>
      </c>
      <c r="P1147" s="2" t="s">
        <v>52</v>
      </c>
      <c r="Q1147" s="2" t="s">
        <v>52</v>
      </c>
      <c r="R1147" s="2" t="s">
        <v>52</v>
      </c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2" t="s">
        <v>52</v>
      </c>
      <c r="AW1147" s="2" t="s">
        <v>52</v>
      </c>
      <c r="AX1147" s="2" t="s">
        <v>52</v>
      </c>
      <c r="AY1147" s="2" t="s">
        <v>52</v>
      </c>
    </row>
    <row r="1148" spans="1:51" ht="30" customHeight="1" x14ac:dyDescent="0.3">
      <c r="A1148" s="9"/>
      <c r="B1148" s="9"/>
      <c r="C1148" s="9"/>
      <c r="D1148" s="9"/>
      <c r="E1148" s="12"/>
      <c r="F1148" s="13"/>
      <c r="G1148" s="12"/>
      <c r="H1148" s="13"/>
      <c r="I1148" s="12"/>
      <c r="J1148" s="13"/>
      <c r="K1148" s="12"/>
      <c r="L1148" s="13"/>
      <c r="M1148" s="9"/>
    </row>
    <row r="1149" spans="1:51" ht="30" customHeight="1" x14ac:dyDescent="0.3">
      <c r="A1149" s="425" t="s">
        <v>2450</v>
      </c>
      <c r="B1149" s="425"/>
      <c r="C1149" s="425"/>
      <c r="D1149" s="425"/>
      <c r="E1149" s="426"/>
      <c r="F1149" s="427"/>
      <c r="G1149" s="426"/>
      <c r="H1149" s="427"/>
      <c r="I1149" s="426"/>
      <c r="J1149" s="427"/>
      <c r="K1149" s="426"/>
      <c r="L1149" s="427"/>
      <c r="M1149" s="425"/>
      <c r="N1149" s="1" t="s">
        <v>1313</v>
      </c>
    </row>
    <row r="1150" spans="1:51" ht="30" customHeight="1" x14ac:dyDescent="0.3">
      <c r="A1150" s="8" t="s">
        <v>2416</v>
      </c>
      <c r="B1150" s="8" t="s">
        <v>2417</v>
      </c>
      <c r="C1150" s="8" t="s">
        <v>993</v>
      </c>
      <c r="D1150" s="9">
        <v>9.52</v>
      </c>
      <c r="E1150" s="12">
        <f>단가대비표!O66</f>
        <v>200</v>
      </c>
      <c r="F1150" s="13">
        <f>TRUNC(E1150*D1150,1)</f>
        <v>1904</v>
      </c>
      <c r="G1150" s="12">
        <f>단가대비표!P66</f>
        <v>0</v>
      </c>
      <c r="H1150" s="13">
        <f>TRUNC(G1150*D1150,1)</f>
        <v>0</v>
      </c>
      <c r="I1150" s="12">
        <f>단가대비표!V66</f>
        <v>0</v>
      </c>
      <c r="J1150" s="13">
        <f>TRUNC(I1150*D1150,1)</f>
        <v>0</v>
      </c>
      <c r="K1150" s="12">
        <f t="shared" ref="K1150:L1153" si="198">TRUNC(E1150+G1150+I1150,1)</f>
        <v>200</v>
      </c>
      <c r="L1150" s="13">
        <f t="shared" si="198"/>
        <v>1904</v>
      </c>
      <c r="M1150" s="8" t="s">
        <v>52</v>
      </c>
      <c r="N1150" s="2" t="s">
        <v>1313</v>
      </c>
      <c r="O1150" s="2" t="s">
        <v>2418</v>
      </c>
      <c r="P1150" s="2" t="s">
        <v>61</v>
      </c>
      <c r="Q1150" s="2" t="s">
        <v>61</v>
      </c>
      <c r="R1150" s="2" t="s">
        <v>60</v>
      </c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2" t="s">
        <v>52</v>
      </c>
      <c r="AW1150" s="2" t="s">
        <v>2452</v>
      </c>
      <c r="AX1150" s="2" t="s">
        <v>52</v>
      </c>
      <c r="AY1150" s="2" t="s">
        <v>52</v>
      </c>
    </row>
    <row r="1151" spans="1:51" ht="30" customHeight="1" x14ac:dyDescent="0.3">
      <c r="A1151" s="8" t="s">
        <v>2416</v>
      </c>
      <c r="B1151" s="8" t="s">
        <v>2420</v>
      </c>
      <c r="C1151" s="8" t="s">
        <v>993</v>
      </c>
      <c r="D1151" s="9">
        <v>1.36</v>
      </c>
      <c r="E1151" s="12">
        <f>단가대비표!O67</f>
        <v>208</v>
      </c>
      <c r="F1151" s="13">
        <f>TRUNC(E1151*D1151,1)</f>
        <v>282.8</v>
      </c>
      <c r="G1151" s="12">
        <f>단가대비표!P67</f>
        <v>0</v>
      </c>
      <c r="H1151" s="13">
        <f>TRUNC(G1151*D1151,1)</f>
        <v>0</v>
      </c>
      <c r="I1151" s="12">
        <f>단가대비표!V67</f>
        <v>0</v>
      </c>
      <c r="J1151" s="13">
        <f>TRUNC(I1151*D1151,1)</f>
        <v>0</v>
      </c>
      <c r="K1151" s="12">
        <f t="shared" si="198"/>
        <v>208</v>
      </c>
      <c r="L1151" s="13">
        <f t="shared" si="198"/>
        <v>282.8</v>
      </c>
      <c r="M1151" s="8" t="s">
        <v>52</v>
      </c>
      <c r="N1151" s="2" t="s">
        <v>1313</v>
      </c>
      <c r="O1151" s="2" t="s">
        <v>2421</v>
      </c>
      <c r="P1151" s="2" t="s">
        <v>61</v>
      </c>
      <c r="Q1151" s="2" t="s">
        <v>61</v>
      </c>
      <c r="R1151" s="2" t="s">
        <v>60</v>
      </c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2" t="s">
        <v>52</v>
      </c>
      <c r="AW1151" s="2" t="s">
        <v>2453</v>
      </c>
      <c r="AX1151" s="2" t="s">
        <v>52</v>
      </c>
      <c r="AY1151" s="2" t="s">
        <v>52</v>
      </c>
    </row>
    <row r="1152" spans="1:51" ht="30" customHeight="1" x14ac:dyDescent="0.3">
      <c r="A1152" s="8" t="s">
        <v>2423</v>
      </c>
      <c r="B1152" s="8" t="s">
        <v>2454</v>
      </c>
      <c r="C1152" s="8" t="s">
        <v>69</v>
      </c>
      <c r="D1152" s="9">
        <v>1</v>
      </c>
      <c r="E1152" s="12">
        <f>일위대가목록!E174</f>
        <v>0</v>
      </c>
      <c r="F1152" s="13">
        <f>TRUNC(E1152*D1152,1)</f>
        <v>0</v>
      </c>
      <c r="G1152" s="12">
        <f>일위대가목록!F174</f>
        <v>38228</v>
      </c>
      <c r="H1152" s="13">
        <f>TRUNC(G1152*D1152,1)</f>
        <v>38228</v>
      </c>
      <c r="I1152" s="12">
        <f>일위대가목록!G174</f>
        <v>1146</v>
      </c>
      <c r="J1152" s="13">
        <f>TRUNC(I1152*D1152,1)</f>
        <v>1146</v>
      </c>
      <c r="K1152" s="12">
        <f t="shared" si="198"/>
        <v>39374</v>
      </c>
      <c r="L1152" s="13">
        <f t="shared" si="198"/>
        <v>39374</v>
      </c>
      <c r="M1152" s="8" t="s">
        <v>52</v>
      </c>
      <c r="N1152" s="2" t="s">
        <v>1313</v>
      </c>
      <c r="O1152" s="2" t="s">
        <v>2455</v>
      </c>
      <c r="P1152" s="2" t="s">
        <v>60</v>
      </c>
      <c r="Q1152" s="2" t="s">
        <v>61</v>
      </c>
      <c r="R1152" s="2" t="s">
        <v>61</v>
      </c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2" t="s">
        <v>52</v>
      </c>
      <c r="AW1152" s="2" t="s">
        <v>2456</v>
      </c>
      <c r="AX1152" s="2" t="s">
        <v>52</v>
      </c>
      <c r="AY1152" s="2" t="s">
        <v>52</v>
      </c>
    </row>
    <row r="1153" spans="1:51" ht="30" customHeight="1" x14ac:dyDescent="0.3">
      <c r="A1153" s="8" t="s">
        <v>2457</v>
      </c>
      <c r="B1153" s="8" t="s">
        <v>2458</v>
      </c>
      <c r="C1153" s="8" t="s">
        <v>69</v>
      </c>
      <c r="D1153" s="9">
        <v>1</v>
      </c>
      <c r="E1153" s="12">
        <f>일위대가목록!E175</f>
        <v>0</v>
      </c>
      <c r="F1153" s="13">
        <f>TRUNC(E1153*D1153,1)</f>
        <v>0</v>
      </c>
      <c r="G1153" s="12">
        <f>일위대가목록!F175</f>
        <v>3224</v>
      </c>
      <c r="H1153" s="13">
        <f>TRUNC(G1153*D1153,1)</f>
        <v>3224</v>
      </c>
      <c r="I1153" s="12">
        <f>일위대가목록!G175</f>
        <v>0</v>
      </c>
      <c r="J1153" s="13">
        <f>TRUNC(I1153*D1153,1)</f>
        <v>0</v>
      </c>
      <c r="K1153" s="12">
        <f t="shared" si="198"/>
        <v>3224</v>
      </c>
      <c r="L1153" s="13">
        <f t="shared" si="198"/>
        <v>3224</v>
      </c>
      <c r="M1153" s="8" t="s">
        <v>52</v>
      </c>
      <c r="N1153" s="2" t="s">
        <v>1313</v>
      </c>
      <c r="O1153" s="2" t="s">
        <v>2459</v>
      </c>
      <c r="P1153" s="2" t="s">
        <v>60</v>
      </c>
      <c r="Q1153" s="2" t="s">
        <v>61</v>
      </c>
      <c r="R1153" s="2" t="s">
        <v>61</v>
      </c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2" t="s">
        <v>52</v>
      </c>
      <c r="AW1153" s="2" t="s">
        <v>2460</v>
      </c>
      <c r="AX1153" s="2" t="s">
        <v>52</v>
      </c>
      <c r="AY1153" s="2" t="s">
        <v>52</v>
      </c>
    </row>
    <row r="1154" spans="1:51" ht="30" customHeight="1" x14ac:dyDescent="0.3">
      <c r="A1154" s="8" t="s">
        <v>739</v>
      </c>
      <c r="B1154" s="8" t="s">
        <v>52</v>
      </c>
      <c r="C1154" s="8" t="s">
        <v>52</v>
      </c>
      <c r="D1154" s="9"/>
      <c r="E1154" s="12"/>
      <c r="F1154" s="13">
        <f>TRUNC(SUMIF(N1150:N1153, N1149, F1150:F1153),0)</f>
        <v>2186</v>
      </c>
      <c r="G1154" s="12"/>
      <c r="H1154" s="13">
        <f>TRUNC(SUMIF(N1150:N1153, N1149, H1150:H1153),0)</f>
        <v>41452</v>
      </c>
      <c r="I1154" s="12"/>
      <c r="J1154" s="13">
        <f>TRUNC(SUMIF(N1150:N1153, N1149, J1150:J1153),0)</f>
        <v>1146</v>
      </c>
      <c r="K1154" s="12"/>
      <c r="L1154" s="13">
        <f>F1154+H1154+J1154</f>
        <v>44784</v>
      </c>
      <c r="M1154" s="8" t="s">
        <v>52</v>
      </c>
      <c r="N1154" s="2" t="s">
        <v>79</v>
      </c>
      <c r="O1154" s="2" t="s">
        <v>79</v>
      </c>
      <c r="P1154" s="2" t="s">
        <v>52</v>
      </c>
      <c r="Q1154" s="2" t="s">
        <v>52</v>
      </c>
      <c r="R1154" s="2" t="s">
        <v>52</v>
      </c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2" t="s">
        <v>52</v>
      </c>
      <c r="AW1154" s="2" t="s">
        <v>52</v>
      </c>
      <c r="AX1154" s="2" t="s">
        <v>52</v>
      </c>
      <c r="AY1154" s="2" t="s">
        <v>52</v>
      </c>
    </row>
    <row r="1155" spans="1:51" ht="30" customHeight="1" x14ac:dyDescent="0.3">
      <c r="A1155" s="9"/>
      <c r="B1155" s="9"/>
      <c r="C1155" s="9"/>
      <c r="D1155" s="9"/>
      <c r="E1155" s="12"/>
      <c r="F1155" s="13"/>
      <c r="G1155" s="12"/>
      <c r="H1155" s="13"/>
      <c r="I1155" s="12"/>
      <c r="J1155" s="13"/>
      <c r="K1155" s="12"/>
      <c r="L1155" s="13"/>
      <c r="M1155" s="9"/>
    </row>
    <row r="1156" spans="1:51" ht="30" customHeight="1" x14ac:dyDescent="0.3">
      <c r="A1156" s="425" t="s">
        <v>2461</v>
      </c>
      <c r="B1156" s="425"/>
      <c r="C1156" s="425"/>
      <c r="D1156" s="425"/>
      <c r="E1156" s="426"/>
      <c r="F1156" s="427"/>
      <c r="G1156" s="426"/>
      <c r="H1156" s="427"/>
      <c r="I1156" s="426"/>
      <c r="J1156" s="427"/>
      <c r="K1156" s="426"/>
      <c r="L1156" s="427"/>
      <c r="M1156" s="425"/>
      <c r="N1156" s="1" t="s">
        <v>2455</v>
      </c>
    </row>
    <row r="1157" spans="1:51" ht="30" customHeight="1" x14ac:dyDescent="0.3">
      <c r="A1157" s="8" t="s">
        <v>2434</v>
      </c>
      <c r="B1157" s="8" t="s">
        <v>715</v>
      </c>
      <c r="C1157" s="8" t="s">
        <v>716</v>
      </c>
      <c r="D1157" s="9">
        <v>0.152</v>
      </c>
      <c r="E1157" s="12">
        <f>단가대비표!O248</f>
        <v>0</v>
      </c>
      <c r="F1157" s="13">
        <f>TRUNC(E1157*D1157,1)</f>
        <v>0</v>
      </c>
      <c r="G1157" s="12">
        <f>단가대비표!P248</f>
        <v>214930</v>
      </c>
      <c r="H1157" s="13">
        <f>TRUNC(G1157*D1157,1)</f>
        <v>32669.3</v>
      </c>
      <c r="I1157" s="12">
        <f>단가대비표!V248</f>
        <v>0</v>
      </c>
      <c r="J1157" s="13">
        <f>TRUNC(I1157*D1157,1)</f>
        <v>0</v>
      </c>
      <c r="K1157" s="12">
        <f t="shared" ref="K1157:L1159" si="199">TRUNC(E1157+G1157+I1157,1)</f>
        <v>214930</v>
      </c>
      <c r="L1157" s="13">
        <f t="shared" si="199"/>
        <v>32669.3</v>
      </c>
      <c r="M1157" s="8" t="s">
        <v>52</v>
      </c>
      <c r="N1157" s="2" t="s">
        <v>2455</v>
      </c>
      <c r="O1157" s="2" t="s">
        <v>2435</v>
      </c>
      <c r="P1157" s="2" t="s">
        <v>61</v>
      </c>
      <c r="Q1157" s="2" t="s">
        <v>61</v>
      </c>
      <c r="R1157" s="2" t="s">
        <v>60</v>
      </c>
      <c r="S1157" s="3"/>
      <c r="T1157" s="3"/>
      <c r="U1157" s="3"/>
      <c r="V1157" s="3">
        <v>1</v>
      </c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2" t="s">
        <v>52</v>
      </c>
      <c r="AW1157" s="2" t="s">
        <v>2463</v>
      </c>
      <c r="AX1157" s="2" t="s">
        <v>52</v>
      </c>
      <c r="AY1157" s="2" t="s">
        <v>52</v>
      </c>
    </row>
    <row r="1158" spans="1:51" ht="30" customHeight="1" x14ac:dyDescent="0.3">
      <c r="A1158" s="8" t="s">
        <v>719</v>
      </c>
      <c r="B1158" s="8" t="s">
        <v>715</v>
      </c>
      <c r="C1158" s="8" t="s">
        <v>716</v>
      </c>
      <c r="D1158" s="9">
        <v>0.04</v>
      </c>
      <c r="E1158" s="12">
        <f>단가대비표!O233</f>
        <v>0</v>
      </c>
      <c r="F1158" s="13">
        <f>TRUNC(E1158*D1158,1)</f>
        <v>0</v>
      </c>
      <c r="G1158" s="12">
        <f>단가대비표!P233</f>
        <v>138989</v>
      </c>
      <c r="H1158" s="13">
        <f>TRUNC(G1158*D1158,1)</f>
        <v>5559.5</v>
      </c>
      <c r="I1158" s="12">
        <f>단가대비표!V233</f>
        <v>0</v>
      </c>
      <c r="J1158" s="13">
        <f>TRUNC(I1158*D1158,1)</f>
        <v>0</v>
      </c>
      <c r="K1158" s="12">
        <f t="shared" si="199"/>
        <v>138989</v>
      </c>
      <c r="L1158" s="13">
        <f t="shared" si="199"/>
        <v>5559.5</v>
      </c>
      <c r="M1158" s="8" t="s">
        <v>52</v>
      </c>
      <c r="N1158" s="2" t="s">
        <v>2455</v>
      </c>
      <c r="O1158" s="2" t="s">
        <v>720</v>
      </c>
      <c r="P1158" s="2" t="s">
        <v>61</v>
      </c>
      <c r="Q1158" s="2" t="s">
        <v>61</v>
      </c>
      <c r="R1158" s="2" t="s">
        <v>60</v>
      </c>
      <c r="S1158" s="3"/>
      <c r="T1158" s="3"/>
      <c r="U1158" s="3"/>
      <c r="V1158" s="3">
        <v>1</v>
      </c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2" t="s">
        <v>52</v>
      </c>
      <c r="AW1158" s="2" t="s">
        <v>2464</v>
      </c>
      <c r="AX1158" s="2" t="s">
        <v>52</v>
      </c>
      <c r="AY1158" s="2" t="s">
        <v>52</v>
      </c>
    </row>
    <row r="1159" spans="1:51" ht="30" customHeight="1" x14ac:dyDescent="0.3">
      <c r="A1159" s="8" t="s">
        <v>722</v>
      </c>
      <c r="B1159" s="8" t="s">
        <v>1131</v>
      </c>
      <c r="C1159" s="8" t="s">
        <v>724</v>
      </c>
      <c r="D1159" s="9">
        <v>1</v>
      </c>
      <c r="E1159" s="12">
        <v>0</v>
      </c>
      <c r="F1159" s="13">
        <f>TRUNC(E1159*D1159,1)</f>
        <v>0</v>
      </c>
      <c r="G1159" s="12">
        <v>0</v>
      </c>
      <c r="H1159" s="13">
        <f>TRUNC(G1159*D1159,1)</f>
        <v>0</v>
      </c>
      <c r="I1159" s="12">
        <f>TRUNC(SUMIF(V1157:V1159, RIGHTB(O1159, 1), H1157:H1159)*U1159, 2)</f>
        <v>1146.8599999999999</v>
      </c>
      <c r="J1159" s="13">
        <f>TRUNC(I1159*D1159,1)</f>
        <v>1146.8</v>
      </c>
      <c r="K1159" s="12">
        <f t="shared" si="199"/>
        <v>1146.8</v>
      </c>
      <c r="L1159" s="13">
        <f t="shared" si="199"/>
        <v>1146.8</v>
      </c>
      <c r="M1159" s="8" t="s">
        <v>52</v>
      </c>
      <c r="N1159" s="2" t="s">
        <v>2455</v>
      </c>
      <c r="O1159" s="2" t="s">
        <v>725</v>
      </c>
      <c r="P1159" s="2" t="s">
        <v>61</v>
      </c>
      <c r="Q1159" s="2" t="s">
        <v>61</v>
      </c>
      <c r="R1159" s="2" t="s">
        <v>61</v>
      </c>
      <c r="S1159" s="3">
        <v>1</v>
      </c>
      <c r="T1159" s="3">
        <v>2</v>
      </c>
      <c r="U1159" s="3">
        <v>0.03</v>
      </c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2" t="s">
        <v>52</v>
      </c>
      <c r="AW1159" s="2" t="s">
        <v>2465</v>
      </c>
      <c r="AX1159" s="2" t="s">
        <v>52</v>
      </c>
      <c r="AY1159" s="2" t="s">
        <v>52</v>
      </c>
    </row>
    <row r="1160" spans="1:51" ht="30" customHeight="1" x14ac:dyDescent="0.3">
      <c r="A1160" s="8" t="s">
        <v>739</v>
      </c>
      <c r="B1160" s="8" t="s">
        <v>52</v>
      </c>
      <c r="C1160" s="8" t="s">
        <v>52</v>
      </c>
      <c r="D1160" s="9"/>
      <c r="E1160" s="12"/>
      <c r="F1160" s="13">
        <f>TRUNC(SUMIF(N1157:N1159, N1156, F1157:F1159),0)</f>
        <v>0</v>
      </c>
      <c r="G1160" s="12"/>
      <c r="H1160" s="13">
        <f>TRUNC(SUMIF(N1157:N1159, N1156, H1157:H1159),0)</f>
        <v>38228</v>
      </c>
      <c r="I1160" s="12"/>
      <c r="J1160" s="13">
        <f>TRUNC(SUMIF(N1157:N1159, N1156, J1157:J1159),0)</f>
        <v>1146</v>
      </c>
      <c r="K1160" s="12"/>
      <c r="L1160" s="13">
        <f>F1160+H1160+J1160</f>
        <v>39374</v>
      </c>
      <c r="M1160" s="8" t="s">
        <v>52</v>
      </c>
      <c r="N1160" s="2" t="s">
        <v>79</v>
      </c>
      <c r="O1160" s="2" t="s">
        <v>79</v>
      </c>
      <c r="P1160" s="2" t="s">
        <v>52</v>
      </c>
      <c r="Q1160" s="2" t="s">
        <v>52</v>
      </c>
      <c r="R1160" s="2" t="s">
        <v>52</v>
      </c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2" t="s">
        <v>52</v>
      </c>
      <c r="AW1160" s="2" t="s">
        <v>52</v>
      </c>
      <c r="AX1160" s="2" t="s">
        <v>52</v>
      </c>
      <c r="AY1160" s="2" t="s">
        <v>52</v>
      </c>
    </row>
    <row r="1161" spans="1:51" ht="30" customHeight="1" x14ac:dyDescent="0.3">
      <c r="A1161" s="9"/>
      <c r="B1161" s="9"/>
      <c r="C1161" s="9"/>
      <c r="D1161" s="9"/>
      <c r="E1161" s="12"/>
      <c r="F1161" s="13"/>
      <c r="G1161" s="12"/>
      <c r="H1161" s="13"/>
      <c r="I1161" s="12"/>
      <c r="J1161" s="13"/>
      <c r="K1161" s="12"/>
      <c r="L1161" s="13"/>
      <c r="M1161" s="9"/>
    </row>
    <row r="1162" spans="1:51" ht="30" customHeight="1" x14ac:dyDescent="0.3">
      <c r="A1162" s="425" t="s">
        <v>2466</v>
      </c>
      <c r="B1162" s="425"/>
      <c r="C1162" s="425"/>
      <c r="D1162" s="425"/>
      <c r="E1162" s="426"/>
      <c r="F1162" s="427"/>
      <c r="G1162" s="426"/>
      <c r="H1162" s="427"/>
      <c r="I1162" s="426"/>
      <c r="J1162" s="427"/>
      <c r="K1162" s="426"/>
      <c r="L1162" s="427"/>
      <c r="M1162" s="425"/>
      <c r="N1162" s="1" t="s">
        <v>2459</v>
      </c>
    </row>
    <row r="1163" spans="1:51" ht="30" customHeight="1" x14ac:dyDescent="0.3">
      <c r="A1163" s="8" t="s">
        <v>2442</v>
      </c>
      <c r="B1163" s="8" t="s">
        <v>715</v>
      </c>
      <c r="C1163" s="8" t="s">
        <v>716</v>
      </c>
      <c r="D1163" s="9">
        <v>0.02</v>
      </c>
      <c r="E1163" s="12">
        <f>단가대비표!O253</f>
        <v>0</v>
      </c>
      <c r="F1163" s="13">
        <f>TRUNC(E1163*D1163,1)</f>
        <v>0</v>
      </c>
      <c r="G1163" s="12">
        <f>단가대비표!P253</f>
        <v>161213</v>
      </c>
      <c r="H1163" s="13">
        <f>TRUNC(G1163*D1163,1)</f>
        <v>3224.2</v>
      </c>
      <c r="I1163" s="12">
        <f>단가대비표!V253</f>
        <v>0</v>
      </c>
      <c r="J1163" s="13">
        <f>TRUNC(I1163*D1163,1)</f>
        <v>0</v>
      </c>
      <c r="K1163" s="12">
        <f>TRUNC(E1163+G1163+I1163,1)</f>
        <v>161213</v>
      </c>
      <c r="L1163" s="13">
        <f>TRUNC(F1163+H1163+J1163,1)</f>
        <v>3224.2</v>
      </c>
      <c r="M1163" s="8" t="s">
        <v>52</v>
      </c>
      <c r="N1163" s="2" t="s">
        <v>2459</v>
      </c>
      <c r="O1163" s="2" t="s">
        <v>2443</v>
      </c>
      <c r="P1163" s="2" t="s">
        <v>61</v>
      </c>
      <c r="Q1163" s="2" t="s">
        <v>61</v>
      </c>
      <c r="R1163" s="2" t="s">
        <v>60</v>
      </c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2" t="s">
        <v>52</v>
      </c>
      <c r="AW1163" s="2" t="s">
        <v>2468</v>
      </c>
      <c r="AX1163" s="2" t="s">
        <v>52</v>
      </c>
      <c r="AY1163" s="2" t="s">
        <v>52</v>
      </c>
    </row>
    <row r="1164" spans="1:51" ht="30" customHeight="1" x14ac:dyDescent="0.3">
      <c r="A1164" s="8" t="s">
        <v>739</v>
      </c>
      <c r="B1164" s="8" t="s">
        <v>52</v>
      </c>
      <c r="C1164" s="8" t="s">
        <v>52</v>
      </c>
      <c r="D1164" s="9"/>
      <c r="E1164" s="12"/>
      <c r="F1164" s="13">
        <f>TRUNC(SUMIF(N1163:N1163, N1162, F1163:F1163),0)</f>
        <v>0</v>
      </c>
      <c r="G1164" s="12"/>
      <c r="H1164" s="13">
        <f>TRUNC(SUMIF(N1163:N1163, N1162, H1163:H1163),0)</f>
        <v>3224</v>
      </c>
      <c r="I1164" s="12"/>
      <c r="J1164" s="13">
        <f>TRUNC(SUMIF(N1163:N1163, N1162, J1163:J1163),0)</f>
        <v>0</v>
      </c>
      <c r="K1164" s="12"/>
      <c r="L1164" s="13">
        <f>F1164+H1164+J1164</f>
        <v>3224</v>
      </c>
      <c r="M1164" s="8" t="s">
        <v>52</v>
      </c>
      <c r="N1164" s="2" t="s">
        <v>79</v>
      </c>
      <c r="O1164" s="2" t="s">
        <v>79</v>
      </c>
      <c r="P1164" s="2" t="s">
        <v>52</v>
      </c>
      <c r="Q1164" s="2" t="s">
        <v>52</v>
      </c>
      <c r="R1164" s="2" t="s">
        <v>52</v>
      </c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2" t="s">
        <v>52</v>
      </c>
      <c r="AW1164" s="2" t="s">
        <v>52</v>
      </c>
      <c r="AX1164" s="2" t="s">
        <v>52</v>
      </c>
      <c r="AY1164" s="2" t="s">
        <v>52</v>
      </c>
    </row>
    <row r="1165" spans="1:51" ht="30" customHeight="1" x14ac:dyDescent="0.3">
      <c r="A1165" s="9"/>
      <c r="B1165" s="9"/>
      <c r="C1165" s="9"/>
      <c r="D1165" s="9"/>
      <c r="E1165" s="12"/>
      <c r="F1165" s="13"/>
      <c r="G1165" s="12"/>
      <c r="H1165" s="13"/>
      <c r="I1165" s="12"/>
      <c r="J1165" s="13"/>
      <c r="K1165" s="12"/>
      <c r="L1165" s="13"/>
      <c r="M1165" s="9"/>
    </row>
    <row r="1166" spans="1:51" ht="30" customHeight="1" x14ac:dyDescent="0.3">
      <c r="A1166" s="425" t="s">
        <v>2469</v>
      </c>
      <c r="B1166" s="425"/>
      <c r="C1166" s="425"/>
      <c r="D1166" s="425"/>
      <c r="E1166" s="426"/>
      <c r="F1166" s="427"/>
      <c r="G1166" s="426"/>
      <c r="H1166" s="427"/>
      <c r="I1166" s="426"/>
      <c r="J1166" s="427"/>
      <c r="K1166" s="426"/>
      <c r="L1166" s="427"/>
      <c r="M1166" s="425"/>
      <c r="N1166" s="1" t="s">
        <v>1326</v>
      </c>
    </row>
    <row r="1167" spans="1:51" ht="30" customHeight="1" x14ac:dyDescent="0.3">
      <c r="A1167" s="8" t="s">
        <v>2472</v>
      </c>
      <c r="B1167" s="8" t="s">
        <v>1325</v>
      </c>
      <c r="C1167" s="8" t="s">
        <v>993</v>
      </c>
      <c r="D1167" s="9">
        <v>1</v>
      </c>
      <c r="E1167" s="12">
        <f>일위대가목록!E179</f>
        <v>76</v>
      </c>
      <c r="F1167" s="13">
        <f>TRUNC(E1167*D1167,1)</f>
        <v>76</v>
      </c>
      <c r="G1167" s="12">
        <f>일위대가목록!F179</f>
        <v>4753</v>
      </c>
      <c r="H1167" s="13">
        <f>TRUNC(G1167*D1167,1)</f>
        <v>4753</v>
      </c>
      <c r="I1167" s="12">
        <f>일위대가목록!G179</f>
        <v>154</v>
      </c>
      <c r="J1167" s="13">
        <f>TRUNC(I1167*D1167,1)</f>
        <v>154</v>
      </c>
      <c r="K1167" s="12">
        <f>TRUNC(E1167+G1167+I1167,1)</f>
        <v>4983</v>
      </c>
      <c r="L1167" s="13">
        <f>TRUNC(F1167+H1167+J1167,1)</f>
        <v>4983</v>
      </c>
      <c r="M1167" s="8" t="s">
        <v>52</v>
      </c>
      <c r="N1167" s="2" t="s">
        <v>1326</v>
      </c>
      <c r="O1167" s="2" t="s">
        <v>2473</v>
      </c>
      <c r="P1167" s="2" t="s">
        <v>60</v>
      </c>
      <c r="Q1167" s="2" t="s">
        <v>61</v>
      </c>
      <c r="R1167" s="2" t="s">
        <v>61</v>
      </c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2" t="s">
        <v>52</v>
      </c>
      <c r="AW1167" s="2" t="s">
        <v>2474</v>
      </c>
      <c r="AX1167" s="2" t="s">
        <v>52</v>
      </c>
      <c r="AY1167" s="2" t="s">
        <v>52</v>
      </c>
    </row>
    <row r="1168" spans="1:51" ht="30" customHeight="1" x14ac:dyDescent="0.3">
      <c r="A1168" s="8" t="s">
        <v>2475</v>
      </c>
      <c r="B1168" s="8" t="s">
        <v>1325</v>
      </c>
      <c r="C1168" s="8" t="s">
        <v>993</v>
      </c>
      <c r="D1168" s="9">
        <v>1</v>
      </c>
      <c r="E1168" s="12">
        <f>일위대가목록!E180</f>
        <v>13</v>
      </c>
      <c r="F1168" s="13">
        <f>TRUNC(E1168*D1168,1)</f>
        <v>13</v>
      </c>
      <c r="G1168" s="12">
        <f>일위대가목록!F180</f>
        <v>1212</v>
      </c>
      <c r="H1168" s="13">
        <f>TRUNC(G1168*D1168,1)</f>
        <v>1212</v>
      </c>
      <c r="I1168" s="12">
        <f>일위대가목록!G180</f>
        <v>38</v>
      </c>
      <c r="J1168" s="13">
        <f>TRUNC(I1168*D1168,1)</f>
        <v>38</v>
      </c>
      <c r="K1168" s="12">
        <f>TRUNC(E1168+G1168+I1168,1)</f>
        <v>1263</v>
      </c>
      <c r="L1168" s="13">
        <f>TRUNC(F1168+H1168+J1168,1)</f>
        <v>1263</v>
      </c>
      <c r="M1168" s="8" t="s">
        <v>52</v>
      </c>
      <c r="N1168" s="2" t="s">
        <v>1326</v>
      </c>
      <c r="O1168" s="2" t="s">
        <v>2476</v>
      </c>
      <c r="P1168" s="2" t="s">
        <v>60</v>
      </c>
      <c r="Q1168" s="2" t="s">
        <v>61</v>
      </c>
      <c r="R1168" s="2" t="s">
        <v>61</v>
      </c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2" t="s">
        <v>52</v>
      </c>
      <c r="AW1168" s="2" t="s">
        <v>2477</v>
      </c>
      <c r="AX1168" s="2" t="s">
        <v>52</v>
      </c>
      <c r="AY1168" s="2" t="s">
        <v>52</v>
      </c>
    </row>
    <row r="1169" spans="1:51" ht="30" customHeight="1" x14ac:dyDescent="0.3">
      <c r="A1169" s="8" t="s">
        <v>739</v>
      </c>
      <c r="B1169" s="8" t="s">
        <v>52</v>
      </c>
      <c r="C1169" s="8" t="s">
        <v>52</v>
      </c>
      <c r="D1169" s="9"/>
      <c r="E1169" s="12"/>
      <c r="F1169" s="13">
        <f>TRUNC(SUMIF(N1167:N1168, N1166, F1167:F1168),0)</f>
        <v>89</v>
      </c>
      <c r="G1169" s="12"/>
      <c r="H1169" s="13">
        <f>TRUNC(SUMIF(N1167:N1168, N1166, H1167:H1168),0)</f>
        <v>5965</v>
      </c>
      <c r="I1169" s="12"/>
      <c r="J1169" s="13">
        <f>TRUNC(SUMIF(N1167:N1168, N1166, J1167:J1168),0)</f>
        <v>192</v>
      </c>
      <c r="K1169" s="12"/>
      <c r="L1169" s="13">
        <f>F1169+H1169+J1169</f>
        <v>6246</v>
      </c>
      <c r="M1169" s="8" t="s">
        <v>52</v>
      </c>
      <c r="N1169" s="2" t="s">
        <v>79</v>
      </c>
      <c r="O1169" s="2" t="s">
        <v>79</v>
      </c>
      <c r="P1169" s="2" t="s">
        <v>52</v>
      </c>
      <c r="Q1169" s="2" t="s">
        <v>52</v>
      </c>
      <c r="R1169" s="2" t="s">
        <v>52</v>
      </c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2" t="s">
        <v>52</v>
      </c>
      <c r="AW1169" s="2" t="s">
        <v>52</v>
      </c>
      <c r="AX1169" s="2" t="s">
        <v>52</v>
      </c>
      <c r="AY1169" s="2" t="s">
        <v>52</v>
      </c>
    </row>
    <row r="1170" spans="1:51" ht="30" customHeight="1" x14ac:dyDescent="0.3">
      <c r="A1170" s="9"/>
      <c r="B1170" s="9"/>
      <c r="C1170" s="9"/>
      <c r="D1170" s="9"/>
      <c r="E1170" s="12"/>
      <c r="F1170" s="13"/>
      <c r="G1170" s="12"/>
      <c r="H1170" s="13"/>
      <c r="I1170" s="12"/>
      <c r="J1170" s="13"/>
      <c r="K1170" s="12"/>
      <c r="L1170" s="13"/>
      <c r="M1170" s="9"/>
    </row>
    <row r="1171" spans="1:51" ht="30" customHeight="1" x14ac:dyDescent="0.3">
      <c r="A1171" s="425" t="s">
        <v>2478</v>
      </c>
      <c r="B1171" s="425"/>
      <c r="C1171" s="425"/>
      <c r="D1171" s="425"/>
      <c r="E1171" s="426"/>
      <c r="F1171" s="427"/>
      <c r="G1171" s="426"/>
      <c r="H1171" s="427"/>
      <c r="I1171" s="426"/>
      <c r="J1171" s="427"/>
      <c r="K1171" s="426"/>
      <c r="L1171" s="427"/>
      <c r="M1171" s="425"/>
      <c r="N1171" s="1" t="s">
        <v>1329</v>
      </c>
    </row>
    <row r="1172" spans="1:51" ht="30" customHeight="1" x14ac:dyDescent="0.3">
      <c r="A1172" s="8" t="s">
        <v>2472</v>
      </c>
      <c r="B1172" s="8" t="s">
        <v>1328</v>
      </c>
      <c r="C1172" s="8" t="s">
        <v>993</v>
      </c>
      <c r="D1172" s="9">
        <v>1</v>
      </c>
      <c r="E1172" s="12">
        <f>일위대가목록!E181</f>
        <v>217</v>
      </c>
      <c r="F1172" s="13">
        <f>TRUNC(E1172*D1172,1)</f>
        <v>217</v>
      </c>
      <c r="G1172" s="12">
        <f>일위대가목록!F181</f>
        <v>4753</v>
      </c>
      <c r="H1172" s="13">
        <f>TRUNC(G1172*D1172,1)</f>
        <v>4753</v>
      </c>
      <c r="I1172" s="12">
        <f>일위대가목록!G181</f>
        <v>154</v>
      </c>
      <c r="J1172" s="13">
        <f>TRUNC(I1172*D1172,1)</f>
        <v>154</v>
      </c>
      <c r="K1172" s="12">
        <f>TRUNC(E1172+G1172+I1172,1)</f>
        <v>5124</v>
      </c>
      <c r="L1172" s="13">
        <f>TRUNC(F1172+H1172+J1172,1)</f>
        <v>5124</v>
      </c>
      <c r="M1172" s="8" t="s">
        <v>52</v>
      </c>
      <c r="N1172" s="2" t="s">
        <v>1329</v>
      </c>
      <c r="O1172" s="2" t="s">
        <v>2480</v>
      </c>
      <c r="P1172" s="2" t="s">
        <v>60</v>
      </c>
      <c r="Q1172" s="2" t="s">
        <v>61</v>
      </c>
      <c r="R1172" s="2" t="s">
        <v>61</v>
      </c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2" t="s">
        <v>52</v>
      </c>
      <c r="AW1172" s="2" t="s">
        <v>2481</v>
      </c>
      <c r="AX1172" s="2" t="s">
        <v>52</v>
      </c>
      <c r="AY1172" s="2" t="s">
        <v>52</v>
      </c>
    </row>
    <row r="1173" spans="1:51" ht="30" customHeight="1" x14ac:dyDescent="0.3">
      <c r="A1173" s="8" t="s">
        <v>2475</v>
      </c>
      <c r="B1173" s="8" t="s">
        <v>1328</v>
      </c>
      <c r="C1173" s="8" t="s">
        <v>993</v>
      </c>
      <c r="D1173" s="9">
        <v>1</v>
      </c>
      <c r="E1173" s="12">
        <f>일위대가목록!E182</f>
        <v>38</v>
      </c>
      <c r="F1173" s="13">
        <f>TRUNC(E1173*D1173,1)</f>
        <v>38</v>
      </c>
      <c r="G1173" s="12">
        <f>일위대가목록!F182</f>
        <v>1212</v>
      </c>
      <c r="H1173" s="13">
        <f>TRUNC(G1173*D1173,1)</f>
        <v>1212</v>
      </c>
      <c r="I1173" s="12">
        <f>일위대가목록!G182</f>
        <v>38</v>
      </c>
      <c r="J1173" s="13">
        <f>TRUNC(I1173*D1173,1)</f>
        <v>38</v>
      </c>
      <c r="K1173" s="12">
        <f>TRUNC(E1173+G1173+I1173,1)</f>
        <v>1288</v>
      </c>
      <c r="L1173" s="13">
        <f>TRUNC(F1173+H1173+J1173,1)</f>
        <v>1288</v>
      </c>
      <c r="M1173" s="8" t="s">
        <v>52</v>
      </c>
      <c r="N1173" s="2" t="s">
        <v>1329</v>
      </c>
      <c r="O1173" s="2" t="s">
        <v>2482</v>
      </c>
      <c r="P1173" s="2" t="s">
        <v>60</v>
      </c>
      <c r="Q1173" s="2" t="s">
        <v>61</v>
      </c>
      <c r="R1173" s="2" t="s">
        <v>61</v>
      </c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2" t="s">
        <v>52</v>
      </c>
      <c r="AW1173" s="2" t="s">
        <v>2483</v>
      </c>
      <c r="AX1173" s="2" t="s">
        <v>52</v>
      </c>
      <c r="AY1173" s="2" t="s">
        <v>52</v>
      </c>
    </row>
    <row r="1174" spans="1:51" ht="30" customHeight="1" x14ac:dyDescent="0.3">
      <c r="A1174" s="8" t="s">
        <v>739</v>
      </c>
      <c r="B1174" s="8" t="s">
        <v>52</v>
      </c>
      <c r="C1174" s="8" t="s">
        <v>52</v>
      </c>
      <c r="D1174" s="9"/>
      <c r="E1174" s="12"/>
      <c r="F1174" s="13">
        <f>TRUNC(SUMIF(N1172:N1173, N1171, F1172:F1173),0)</f>
        <v>255</v>
      </c>
      <c r="G1174" s="12"/>
      <c r="H1174" s="13">
        <f>TRUNC(SUMIF(N1172:N1173, N1171, H1172:H1173),0)</f>
        <v>5965</v>
      </c>
      <c r="I1174" s="12"/>
      <c r="J1174" s="13">
        <f>TRUNC(SUMIF(N1172:N1173, N1171, J1172:J1173),0)</f>
        <v>192</v>
      </c>
      <c r="K1174" s="12"/>
      <c r="L1174" s="13">
        <f>F1174+H1174+J1174</f>
        <v>6412</v>
      </c>
      <c r="M1174" s="8" t="s">
        <v>52</v>
      </c>
      <c r="N1174" s="2" t="s">
        <v>79</v>
      </c>
      <c r="O1174" s="2" t="s">
        <v>79</v>
      </c>
      <c r="P1174" s="2" t="s">
        <v>52</v>
      </c>
      <c r="Q1174" s="2" t="s">
        <v>52</v>
      </c>
      <c r="R1174" s="2" t="s">
        <v>52</v>
      </c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2" t="s">
        <v>52</v>
      </c>
      <c r="AW1174" s="2" t="s">
        <v>52</v>
      </c>
      <c r="AX1174" s="2" t="s">
        <v>52</v>
      </c>
      <c r="AY1174" s="2" t="s">
        <v>52</v>
      </c>
    </row>
    <row r="1175" spans="1:51" ht="30" customHeight="1" x14ac:dyDescent="0.3">
      <c r="A1175" s="9"/>
      <c r="B1175" s="9"/>
      <c r="C1175" s="9"/>
      <c r="D1175" s="9"/>
      <c r="E1175" s="12"/>
      <c r="F1175" s="13"/>
      <c r="G1175" s="12"/>
      <c r="H1175" s="13"/>
      <c r="I1175" s="12"/>
      <c r="J1175" s="13"/>
      <c r="K1175" s="12"/>
      <c r="L1175" s="13"/>
      <c r="M1175" s="9"/>
    </row>
    <row r="1176" spans="1:51" ht="30" customHeight="1" x14ac:dyDescent="0.3">
      <c r="A1176" s="425" t="s">
        <v>2484</v>
      </c>
      <c r="B1176" s="425"/>
      <c r="C1176" s="425"/>
      <c r="D1176" s="425"/>
      <c r="E1176" s="426"/>
      <c r="F1176" s="427"/>
      <c r="G1176" s="426"/>
      <c r="H1176" s="427"/>
      <c r="I1176" s="426"/>
      <c r="J1176" s="427"/>
      <c r="K1176" s="426"/>
      <c r="L1176" s="427"/>
      <c r="M1176" s="425"/>
      <c r="N1176" s="1" t="s">
        <v>1332</v>
      </c>
    </row>
    <row r="1177" spans="1:51" ht="30" customHeight="1" x14ac:dyDescent="0.3">
      <c r="A1177" s="8" t="s">
        <v>1484</v>
      </c>
      <c r="B1177" s="8" t="s">
        <v>2486</v>
      </c>
      <c r="C1177" s="8" t="s">
        <v>1000</v>
      </c>
      <c r="D1177" s="9">
        <v>1.4999999999999999E-2</v>
      </c>
      <c r="E1177" s="12">
        <f>단가대비표!O211</f>
        <v>12196</v>
      </c>
      <c r="F1177" s="13">
        <f>TRUNC(E1177*D1177,1)</f>
        <v>182.9</v>
      </c>
      <c r="G1177" s="12">
        <f>단가대비표!P211</f>
        <v>0</v>
      </c>
      <c r="H1177" s="13">
        <f>TRUNC(G1177*D1177,1)</f>
        <v>0</v>
      </c>
      <c r="I1177" s="12">
        <f>단가대비표!V211</f>
        <v>0</v>
      </c>
      <c r="J1177" s="13">
        <f>TRUNC(I1177*D1177,1)</f>
        <v>0</v>
      </c>
      <c r="K1177" s="12">
        <f>TRUNC(E1177+G1177+I1177,1)</f>
        <v>12196</v>
      </c>
      <c r="L1177" s="13">
        <f>TRUNC(F1177+H1177+J1177,1)</f>
        <v>182.9</v>
      </c>
      <c r="M1177" s="8" t="s">
        <v>52</v>
      </c>
      <c r="N1177" s="2" t="s">
        <v>1332</v>
      </c>
      <c r="O1177" s="2" t="s">
        <v>2487</v>
      </c>
      <c r="P1177" s="2" t="s">
        <v>61</v>
      </c>
      <c r="Q1177" s="2" t="s">
        <v>61</v>
      </c>
      <c r="R1177" s="2" t="s">
        <v>60</v>
      </c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2" t="s">
        <v>52</v>
      </c>
      <c r="AW1177" s="2" t="s">
        <v>2488</v>
      </c>
      <c r="AX1177" s="2" t="s">
        <v>52</v>
      </c>
      <c r="AY1177" s="2" t="s">
        <v>52</v>
      </c>
    </row>
    <row r="1178" spans="1:51" ht="30" customHeight="1" x14ac:dyDescent="0.3">
      <c r="A1178" s="8" t="s">
        <v>1488</v>
      </c>
      <c r="B1178" s="8" t="s">
        <v>492</v>
      </c>
      <c r="C1178" s="8" t="s">
        <v>58</v>
      </c>
      <c r="D1178" s="9">
        <v>1</v>
      </c>
      <c r="E1178" s="12">
        <f>일위대가목록!E183</f>
        <v>0</v>
      </c>
      <c r="F1178" s="13">
        <f>TRUNC(E1178*D1178,1)</f>
        <v>0</v>
      </c>
      <c r="G1178" s="12">
        <f>일위대가목록!F183</f>
        <v>4542</v>
      </c>
      <c r="H1178" s="13">
        <f>TRUNC(G1178*D1178,1)</f>
        <v>4542</v>
      </c>
      <c r="I1178" s="12">
        <f>일위대가목록!G183</f>
        <v>0</v>
      </c>
      <c r="J1178" s="13">
        <f>TRUNC(I1178*D1178,1)</f>
        <v>0</v>
      </c>
      <c r="K1178" s="12">
        <f>TRUNC(E1178+G1178+I1178,1)</f>
        <v>4542</v>
      </c>
      <c r="L1178" s="13">
        <f>TRUNC(F1178+H1178+J1178,1)</f>
        <v>4542</v>
      </c>
      <c r="M1178" s="8" t="s">
        <v>52</v>
      </c>
      <c r="N1178" s="2" t="s">
        <v>1332</v>
      </c>
      <c r="O1178" s="2" t="s">
        <v>1489</v>
      </c>
      <c r="P1178" s="2" t="s">
        <v>60</v>
      </c>
      <c r="Q1178" s="2" t="s">
        <v>61</v>
      </c>
      <c r="R1178" s="2" t="s">
        <v>61</v>
      </c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2" t="s">
        <v>52</v>
      </c>
      <c r="AW1178" s="2" t="s">
        <v>2489</v>
      </c>
      <c r="AX1178" s="2" t="s">
        <v>52</v>
      </c>
      <c r="AY1178" s="2" t="s">
        <v>52</v>
      </c>
    </row>
    <row r="1179" spans="1:51" ht="30" customHeight="1" x14ac:dyDescent="0.3">
      <c r="A1179" s="8" t="s">
        <v>739</v>
      </c>
      <c r="B1179" s="8" t="s">
        <v>52</v>
      </c>
      <c r="C1179" s="8" t="s">
        <v>52</v>
      </c>
      <c r="D1179" s="9"/>
      <c r="E1179" s="12"/>
      <c r="F1179" s="13">
        <f>TRUNC(SUMIF(N1177:N1178, N1176, F1177:F1178),0)</f>
        <v>182</v>
      </c>
      <c r="G1179" s="12"/>
      <c r="H1179" s="13">
        <f>TRUNC(SUMIF(N1177:N1178, N1176, H1177:H1178),0)</f>
        <v>4542</v>
      </c>
      <c r="I1179" s="12"/>
      <c r="J1179" s="13">
        <f>TRUNC(SUMIF(N1177:N1178, N1176, J1177:J1178),0)</f>
        <v>0</v>
      </c>
      <c r="K1179" s="12"/>
      <c r="L1179" s="13">
        <f>F1179+H1179+J1179</f>
        <v>4724</v>
      </c>
      <c r="M1179" s="8" t="s">
        <v>52</v>
      </c>
      <c r="N1179" s="2" t="s">
        <v>79</v>
      </c>
      <c r="O1179" s="2" t="s">
        <v>79</v>
      </c>
      <c r="P1179" s="2" t="s">
        <v>52</v>
      </c>
      <c r="Q1179" s="2" t="s">
        <v>52</v>
      </c>
      <c r="R1179" s="2" t="s">
        <v>52</v>
      </c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2" t="s">
        <v>52</v>
      </c>
      <c r="AW1179" s="2" t="s">
        <v>52</v>
      </c>
      <c r="AX1179" s="2" t="s">
        <v>52</v>
      </c>
      <c r="AY1179" s="2" t="s">
        <v>52</v>
      </c>
    </row>
    <row r="1180" spans="1:51" ht="30" customHeight="1" x14ac:dyDescent="0.3">
      <c r="A1180" s="9"/>
      <c r="B1180" s="9"/>
      <c r="C1180" s="9"/>
      <c r="D1180" s="9"/>
      <c r="E1180" s="12"/>
      <c r="F1180" s="13"/>
      <c r="G1180" s="12"/>
      <c r="H1180" s="13"/>
      <c r="I1180" s="12"/>
      <c r="J1180" s="13"/>
      <c r="K1180" s="12"/>
      <c r="L1180" s="13"/>
      <c r="M1180" s="9"/>
    </row>
    <row r="1181" spans="1:51" ht="30" customHeight="1" x14ac:dyDescent="0.3">
      <c r="A1181" s="425" t="s">
        <v>2490</v>
      </c>
      <c r="B1181" s="425"/>
      <c r="C1181" s="425"/>
      <c r="D1181" s="425"/>
      <c r="E1181" s="426"/>
      <c r="F1181" s="427"/>
      <c r="G1181" s="426"/>
      <c r="H1181" s="427"/>
      <c r="I1181" s="426"/>
      <c r="J1181" s="427"/>
      <c r="K1181" s="426"/>
      <c r="L1181" s="427"/>
      <c r="M1181" s="425"/>
      <c r="N1181" s="1" t="s">
        <v>2473</v>
      </c>
    </row>
    <row r="1182" spans="1:51" ht="30" customHeight="1" x14ac:dyDescent="0.3">
      <c r="A1182" s="8" t="s">
        <v>2492</v>
      </c>
      <c r="B1182" s="8" t="s">
        <v>2493</v>
      </c>
      <c r="C1182" s="8" t="s">
        <v>993</v>
      </c>
      <c r="D1182" s="9">
        <v>1.5709999999999998E-2</v>
      </c>
      <c r="E1182" s="12">
        <f>단가대비표!O33</f>
        <v>2290</v>
      </c>
      <c r="F1182" s="13">
        <f t="shared" ref="F1182:F1191" si="200">TRUNC(E1182*D1182,1)</f>
        <v>35.9</v>
      </c>
      <c r="G1182" s="12">
        <f>단가대비표!P33</f>
        <v>0</v>
      </c>
      <c r="H1182" s="13">
        <f t="shared" ref="H1182:H1191" si="201">TRUNC(G1182*D1182,1)</f>
        <v>0</v>
      </c>
      <c r="I1182" s="12">
        <f>단가대비표!V33</f>
        <v>0</v>
      </c>
      <c r="J1182" s="13">
        <f t="shared" ref="J1182:J1191" si="202">TRUNC(I1182*D1182,1)</f>
        <v>0</v>
      </c>
      <c r="K1182" s="12">
        <f t="shared" ref="K1182:K1191" si="203">TRUNC(E1182+G1182+I1182,1)</f>
        <v>2290</v>
      </c>
      <c r="L1182" s="13">
        <f t="shared" ref="L1182:L1191" si="204">TRUNC(F1182+H1182+J1182,1)</f>
        <v>35.9</v>
      </c>
      <c r="M1182" s="8" t="s">
        <v>52</v>
      </c>
      <c r="N1182" s="2" t="s">
        <v>2473</v>
      </c>
      <c r="O1182" s="2" t="s">
        <v>2494</v>
      </c>
      <c r="P1182" s="2" t="s">
        <v>61</v>
      </c>
      <c r="Q1182" s="2" t="s">
        <v>61</v>
      </c>
      <c r="R1182" s="2" t="s">
        <v>60</v>
      </c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2" t="s">
        <v>52</v>
      </c>
      <c r="AW1182" s="2" t="s">
        <v>2495</v>
      </c>
      <c r="AX1182" s="2" t="s">
        <v>52</v>
      </c>
      <c r="AY1182" s="2" t="s">
        <v>52</v>
      </c>
    </row>
    <row r="1183" spans="1:51" ht="30" customHeight="1" x14ac:dyDescent="0.3">
      <c r="A1183" s="8" t="s">
        <v>2496</v>
      </c>
      <c r="B1183" s="8" t="s">
        <v>2497</v>
      </c>
      <c r="C1183" s="8" t="s">
        <v>1000</v>
      </c>
      <c r="D1183" s="9">
        <v>5.3550000000000004</v>
      </c>
      <c r="E1183" s="12">
        <f>단가대비표!O21</f>
        <v>2.2200000000000002</v>
      </c>
      <c r="F1183" s="13">
        <f t="shared" si="200"/>
        <v>11.8</v>
      </c>
      <c r="G1183" s="12">
        <f>단가대비표!P21</f>
        <v>0</v>
      </c>
      <c r="H1183" s="13">
        <f t="shared" si="201"/>
        <v>0</v>
      </c>
      <c r="I1183" s="12">
        <f>단가대비표!V21</f>
        <v>0</v>
      </c>
      <c r="J1183" s="13">
        <f t="shared" si="202"/>
        <v>0</v>
      </c>
      <c r="K1183" s="12">
        <f t="shared" si="203"/>
        <v>2.2000000000000002</v>
      </c>
      <c r="L1183" s="13">
        <f t="shared" si="204"/>
        <v>11.8</v>
      </c>
      <c r="M1183" s="8" t="s">
        <v>2498</v>
      </c>
      <c r="N1183" s="2" t="s">
        <v>2473</v>
      </c>
      <c r="O1183" s="2" t="s">
        <v>2499</v>
      </c>
      <c r="P1183" s="2" t="s">
        <v>61</v>
      </c>
      <c r="Q1183" s="2" t="s">
        <v>61</v>
      </c>
      <c r="R1183" s="2" t="s">
        <v>60</v>
      </c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2" t="s">
        <v>52</v>
      </c>
      <c r="AW1183" s="2" t="s">
        <v>2500</v>
      </c>
      <c r="AX1183" s="2" t="s">
        <v>52</v>
      </c>
      <c r="AY1183" s="2" t="s">
        <v>52</v>
      </c>
    </row>
    <row r="1184" spans="1:51" ht="30" customHeight="1" x14ac:dyDescent="0.3">
      <c r="A1184" s="8" t="s">
        <v>2501</v>
      </c>
      <c r="B1184" s="8" t="s">
        <v>2502</v>
      </c>
      <c r="C1184" s="8" t="s">
        <v>993</v>
      </c>
      <c r="D1184" s="9">
        <v>2.3999999999999998E-3</v>
      </c>
      <c r="E1184" s="12">
        <f>단가대비표!O32</f>
        <v>12041.9</v>
      </c>
      <c r="F1184" s="13">
        <f t="shared" si="200"/>
        <v>28.9</v>
      </c>
      <c r="G1184" s="12">
        <f>단가대비표!P32</f>
        <v>0</v>
      </c>
      <c r="H1184" s="13">
        <f t="shared" si="201"/>
        <v>0</v>
      </c>
      <c r="I1184" s="12">
        <f>단가대비표!V32</f>
        <v>0</v>
      </c>
      <c r="J1184" s="13">
        <f t="shared" si="202"/>
        <v>0</v>
      </c>
      <c r="K1184" s="12">
        <f t="shared" si="203"/>
        <v>12041.9</v>
      </c>
      <c r="L1184" s="13">
        <f t="shared" si="204"/>
        <v>28.9</v>
      </c>
      <c r="M1184" s="8" t="s">
        <v>52</v>
      </c>
      <c r="N1184" s="2" t="s">
        <v>2473</v>
      </c>
      <c r="O1184" s="2" t="s">
        <v>2503</v>
      </c>
      <c r="P1184" s="2" t="s">
        <v>61</v>
      </c>
      <c r="Q1184" s="2" t="s">
        <v>61</v>
      </c>
      <c r="R1184" s="2" t="s">
        <v>60</v>
      </c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2" t="s">
        <v>52</v>
      </c>
      <c r="AW1184" s="2" t="s">
        <v>2504</v>
      </c>
      <c r="AX1184" s="2" t="s">
        <v>52</v>
      </c>
      <c r="AY1184" s="2" t="s">
        <v>52</v>
      </c>
    </row>
    <row r="1185" spans="1:51" ht="30" customHeight="1" x14ac:dyDescent="0.3">
      <c r="A1185" s="8" t="s">
        <v>2505</v>
      </c>
      <c r="B1185" s="8" t="s">
        <v>2506</v>
      </c>
      <c r="C1185" s="8" t="s">
        <v>729</v>
      </c>
      <c r="D1185" s="9">
        <v>1.771E-2</v>
      </c>
      <c r="E1185" s="12">
        <f>일위대가목록!E184</f>
        <v>0</v>
      </c>
      <c r="F1185" s="13">
        <f t="shared" si="200"/>
        <v>0</v>
      </c>
      <c r="G1185" s="12">
        <f>일위대가목록!F184</f>
        <v>0</v>
      </c>
      <c r="H1185" s="13">
        <f t="shared" si="201"/>
        <v>0</v>
      </c>
      <c r="I1185" s="12">
        <f>일위대가목록!G184</f>
        <v>138</v>
      </c>
      <c r="J1185" s="13">
        <f t="shared" si="202"/>
        <v>2.4</v>
      </c>
      <c r="K1185" s="12">
        <f t="shared" si="203"/>
        <v>138</v>
      </c>
      <c r="L1185" s="13">
        <f t="shared" si="204"/>
        <v>2.4</v>
      </c>
      <c r="M1185" s="8" t="s">
        <v>52</v>
      </c>
      <c r="N1185" s="2" t="s">
        <v>2473</v>
      </c>
      <c r="O1185" s="2" t="s">
        <v>2507</v>
      </c>
      <c r="P1185" s="2" t="s">
        <v>60</v>
      </c>
      <c r="Q1185" s="2" t="s">
        <v>61</v>
      </c>
      <c r="R1185" s="2" t="s">
        <v>61</v>
      </c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2" t="s">
        <v>52</v>
      </c>
      <c r="AW1185" s="2" t="s">
        <v>2508</v>
      </c>
      <c r="AX1185" s="2" t="s">
        <v>52</v>
      </c>
      <c r="AY1185" s="2" t="s">
        <v>52</v>
      </c>
    </row>
    <row r="1186" spans="1:51" ht="30" customHeight="1" x14ac:dyDescent="0.3">
      <c r="A1186" s="8" t="s">
        <v>2509</v>
      </c>
      <c r="B1186" s="8" t="s">
        <v>2510</v>
      </c>
      <c r="C1186" s="8" t="s">
        <v>2511</v>
      </c>
      <c r="D1186" s="9">
        <v>0.1071</v>
      </c>
      <c r="E1186" s="12">
        <f>단가대비표!O232</f>
        <v>0</v>
      </c>
      <c r="F1186" s="13">
        <f t="shared" si="200"/>
        <v>0</v>
      </c>
      <c r="G1186" s="12">
        <f>단가대비표!P232</f>
        <v>0</v>
      </c>
      <c r="H1186" s="13">
        <f t="shared" si="201"/>
        <v>0</v>
      </c>
      <c r="I1186" s="12">
        <f>단가대비표!V232</f>
        <v>87</v>
      </c>
      <c r="J1186" s="13">
        <f t="shared" si="202"/>
        <v>9.3000000000000007</v>
      </c>
      <c r="K1186" s="12">
        <f t="shared" si="203"/>
        <v>87</v>
      </c>
      <c r="L1186" s="13">
        <f t="shared" si="204"/>
        <v>9.3000000000000007</v>
      </c>
      <c r="M1186" s="8" t="s">
        <v>52</v>
      </c>
      <c r="N1186" s="2" t="s">
        <v>2473</v>
      </c>
      <c r="O1186" s="2" t="s">
        <v>2512</v>
      </c>
      <c r="P1186" s="2" t="s">
        <v>61</v>
      </c>
      <c r="Q1186" s="2" t="s">
        <v>61</v>
      </c>
      <c r="R1186" s="2" t="s">
        <v>60</v>
      </c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2" t="s">
        <v>52</v>
      </c>
      <c r="AW1186" s="2" t="s">
        <v>2513</v>
      </c>
      <c r="AX1186" s="2" t="s">
        <v>52</v>
      </c>
      <c r="AY1186" s="2" t="s">
        <v>52</v>
      </c>
    </row>
    <row r="1187" spans="1:51" ht="30" customHeight="1" x14ac:dyDescent="0.3">
      <c r="A1187" s="8" t="s">
        <v>2514</v>
      </c>
      <c r="B1187" s="8" t="s">
        <v>715</v>
      </c>
      <c r="C1187" s="8" t="s">
        <v>716</v>
      </c>
      <c r="D1187" s="9">
        <v>2.18E-2</v>
      </c>
      <c r="E1187" s="12">
        <f>단가대비표!O239</f>
        <v>0</v>
      </c>
      <c r="F1187" s="13">
        <f t="shared" si="200"/>
        <v>0</v>
      </c>
      <c r="G1187" s="12">
        <f>단가대비표!P239</f>
        <v>186880</v>
      </c>
      <c r="H1187" s="13">
        <f t="shared" si="201"/>
        <v>4073.9</v>
      </c>
      <c r="I1187" s="12">
        <f>단가대비표!V239</f>
        <v>0</v>
      </c>
      <c r="J1187" s="13">
        <f t="shared" si="202"/>
        <v>0</v>
      </c>
      <c r="K1187" s="12">
        <f t="shared" si="203"/>
        <v>186880</v>
      </c>
      <c r="L1187" s="13">
        <f t="shared" si="204"/>
        <v>4073.9</v>
      </c>
      <c r="M1187" s="8" t="s">
        <v>52</v>
      </c>
      <c r="N1187" s="2" t="s">
        <v>2473</v>
      </c>
      <c r="O1187" s="2" t="s">
        <v>2515</v>
      </c>
      <c r="P1187" s="2" t="s">
        <v>61</v>
      </c>
      <c r="Q1187" s="2" t="s">
        <v>61</v>
      </c>
      <c r="R1187" s="2" t="s">
        <v>60</v>
      </c>
      <c r="S1187" s="3"/>
      <c r="T1187" s="3"/>
      <c r="U1187" s="3"/>
      <c r="V1187" s="3">
        <v>1</v>
      </c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2" t="s">
        <v>52</v>
      </c>
      <c r="AW1187" s="2" t="s">
        <v>2516</v>
      </c>
      <c r="AX1187" s="2" t="s">
        <v>52</v>
      </c>
      <c r="AY1187" s="2" t="s">
        <v>52</v>
      </c>
    </row>
    <row r="1188" spans="1:51" ht="30" customHeight="1" x14ac:dyDescent="0.3">
      <c r="A1188" s="8" t="s">
        <v>719</v>
      </c>
      <c r="B1188" s="8" t="s">
        <v>715</v>
      </c>
      <c r="C1188" s="8" t="s">
        <v>716</v>
      </c>
      <c r="D1188" s="9">
        <v>5.5999999999999995E-4</v>
      </c>
      <c r="E1188" s="12">
        <f>단가대비표!O233</f>
        <v>0</v>
      </c>
      <c r="F1188" s="13">
        <f t="shared" si="200"/>
        <v>0</v>
      </c>
      <c r="G1188" s="12">
        <f>단가대비표!P233</f>
        <v>138989</v>
      </c>
      <c r="H1188" s="13">
        <f t="shared" si="201"/>
        <v>77.8</v>
      </c>
      <c r="I1188" s="12">
        <f>단가대비표!V233</f>
        <v>0</v>
      </c>
      <c r="J1188" s="13">
        <f t="shared" si="202"/>
        <v>0</v>
      </c>
      <c r="K1188" s="12">
        <f t="shared" si="203"/>
        <v>138989</v>
      </c>
      <c r="L1188" s="13">
        <f t="shared" si="204"/>
        <v>77.8</v>
      </c>
      <c r="M1188" s="8" t="s">
        <v>52</v>
      </c>
      <c r="N1188" s="2" t="s">
        <v>2473</v>
      </c>
      <c r="O1188" s="2" t="s">
        <v>720</v>
      </c>
      <c r="P1188" s="2" t="s">
        <v>61</v>
      </c>
      <c r="Q1188" s="2" t="s">
        <v>61</v>
      </c>
      <c r="R1188" s="2" t="s">
        <v>60</v>
      </c>
      <c r="S1188" s="3"/>
      <c r="T1188" s="3"/>
      <c r="U1188" s="3"/>
      <c r="V1188" s="3">
        <v>1</v>
      </c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2" t="s">
        <v>52</v>
      </c>
      <c r="AW1188" s="2" t="s">
        <v>2517</v>
      </c>
      <c r="AX1188" s="2" t="s">
        <v>52</v>
      </c>
      <c r="AY1188" s="2" t="s">
        <v>52</v>
      </c>
    </row>
    <row r="1189" spans="1:51" ht="30" customHeight="1" x14ac:dyDescent="0.3">
      <c r="A1189" s="8" t="s">
        <v>2518</v>
      </c>
      <c r="B1189" s="8" t="s">
        <v>715</v>
      </c>
      <c r="C1189" s="8" t="s">
        <v>716</v>
      </c>
      <c r="D1189" s="9">
        <v>2.2100000000000002E-3</v>
      </c>
      <c r="E1189" s="12">
        <f>단가대비표!O240</f>
        <v>0</v>
      </c>
      <c r="F1189" s="13">
        <f t="shared" si="200"/>
        <v>0</v>
      </c>
      <c r="G1189" s="12">
        <f>단가대비표!P240</f>
        <v>224357</v>
      </c>
      <c r="H1189" s="13">
        <f t="shared" si="201"/>
        <v>495.8</v>
      </c>
      <c r="I1189" s="12">
        <f>단가대비표!V240</f>
        <v>0</v>
      </c>
      <c r="J1189" s="13">
        <f t="shared" si="202"/>
        <v>0</v>
      </c>
      <c r="K1189" s="12">
        <f t="shared" si="203"/>
        <v>224357</v>
      </c>
      <c r="L1189" s="13">
        <f t="shared" si="204"/>
        <v>495.8</v>
      </c>
      <c r="M1189" s="8" t="s">
        <v>52</v>
      </c>
      <c r="N1189" s="2" t="s">
        <v>2473</v>
      </c>
      <c r="O1189" s="2" t="s">
        <v>2519</v>
      </c>
      <c r="P1189" s="2" t="s">
        <v>61</v>
      </c>
      <c r="Q1189" s="2" t="s">
        <v>61</v>
      </c>
      <c r="R1189" s="2" t="s">
        <v>60</v>
      </c>
      <c r="S1189" s="3"/>
      <c r="T1189" s="3"/>
      <c r="U1189" s="3"/>
      <c r="V1189" s="3">
        <v>1</v>
      </c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2" t="s">
        <v>52</v>
      </c>
      <c r="AW1189" s="2" t="s">
        <v>2520</v>
      </c>
      <c r="AX1189" s="2" t="s">
        <v>52</v>
      </c>
      <c r="AY1189" s="2" t="s">
        <v>52</v>
      </c>
    </row>
    <row r="1190" spans="1:51" ht="30" customHeight="1" x14ac:dyDescent="0.3">
      <c r="A1190" s="8" t="s">
        <v>773</v>
      </c>
      <c r="B1190" s="8" t="s">
        <v>715</v>
      </c>
      <c r="C1190" s="8" t="s">
        <v>716</v>
      </c>
      <c r="D1190" s="9">
        <v>6.3000000000000003E-4</v>
      </c>
      <c r="E1190" s="12">
        <f>단가대비표!O234</f>
        <v>0</v>
      </c>
      <c r="F1190" s="13">
        <f t="shared" si="200"/>
        <v>0</v>
      </c>
      <c r="G1190" s="12">
        <f>단가대비표!P234</f>
        <v>167926</v>
      </c>
      <c r="H1190" s="13">
        <f t="shared" si="201"/>
        <v>105.7</v>
      </c>
      <c r="I1190" s="12">
        <f>단가대비표!V234</f>
        <v>0</v>
      </c>
      <c r="J1190" s="13">
        <f t="shared" si="202"/>
        <v>0</v>
      </c>
      <c r="K1190" s="12">
        <f t="shared" si="203"/>
        <v>167926</v>
      </c>
      <c r="L1190" s="13">
        <f t="shared" si="204"/>
        <v>105.7</v>
      </c>
      <c r="M1190" s="8" t="s">
        <v>52</v>
      </c>
      <c r="N1190" s="2" t="s">
        <v>2473</v>
      </c>
      <c r="O1190" s="2" t="s">
        <v>774</v>
      </c>
      <c r="P1190" s="2" t="s">
        <v>61</v>
      </c>
      <c r="Q1190" s="2" t="s">
        <v>61</v>
      </c>
      <c r="R1190" s="2" t="s">
        <v>60</v>
      </c>
      <c r="S1190" s="3"/>
      <c r="T1190" s="3"/>
      <c r="U1190" s="3"/>
      <c r="V1190" s="3">
        <v>1</v>
      </c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2" t="s">
        <v>52</v>
      </c>
      <c r="AW1190" s="2" t="s">
        <v>2521</v>
      </c>
      <c r="AX1190" s="2" t="s">
        <v>52</v>
      </c>
      <c r="AY1190" s="2" t="s">
        <v>52</v>
      </c>
    </row>
    <row r="1191" spans="1:51" ht="30" customHeight="1" x14ac:dyDescent="0.3">
      <c r="A1191" s="8" t="s">
        <v>722</v>
      </c>
      <c r="B1191" s="8" t="s">
        <v>1131</v>
      </c>
      <c r="C1191" s="8" t="s">
        <v>724</v>
      </c>
      <c r="D1191" s="9">
        <v>1</v>
      </c>
      <c r="E1191" s="12">
        <v>0</v>
      </c>
      <c r="F1191" s="13">
        <f t="shared" si="200"/>
        <v>0</v>
      </c>
      <c r="G1191" s="12">
        <v>0</v>
      </c>
      <c r="H1191" s="13">
        <f t="shared" si="201"/>
        <v>0</v>
      </c>
      <c r="I1191" s="12">
        <f>TRUNC(SUMIF(V1182:V1191, RIGHTB(O1191, 1), H1182:H1191)*U1191, 2)</f>
        <v>142.59</v>
      </c>
      <c r="J1191" s="13">
        <f t="shared" si="202"/>
        <v>142.5</v>
      </c>
      <c r="K1191" s="12">
        <f t="shared" si="203"/>
        <v>142.5</v>
      </c>
      <c r="L1191" s="13">
        <f t="shared" si="204"/>
        <v>142.5</v>
      </c>
      <c r="M1191" s="8" t="s">
        <v>52</v>
      </c>
      <c r="N1191" s="2" t="s">
        <v>2473</v>
      </c>
      <c r="O1191" s="2" t="s">
        <v>725</v>
      </c>
      <c r="P1191" s="2" t="s">
        <v>61</v>
      </c>
      <c r="Q1191" s="2" t="s">
        <v>61</v>
      </c>
      <c r="R1191" s="2" t="s">
        <v>61</v>
      </c>
      <c r="S1191" s="3">
        <v>1</v>
      </c>
      <c r="T1191" s="3">
        <v>2</v>
      </c>
      <c r="U1191" s="3">
        <v>0.03</v>
      </c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2" t="s">
        <v>52</v>
      </c>
      <c r="AW1191" s="2" t="s">
        <v>2522</v>
      </c>
      <c r="AX1191" s="2" t="s">
        <v>52</v>
      </c>
      <c r="AY1191" s="2" t="s">
        <v>52</v>
      </c>
    </row>
    <row r="1192" spans="1:51" ht="30" customHeight="1" x14ac:dyDescent="0.3">
      <c r="A1192" s="8" t="s">
        <v>739</v>
      </c>
      <c r="B1192" s="8" t="s">
        <v>52</v>
      </c>
      <c r="C1192" s="8" t="s">
        <v>52</v>
      </c>
      <c r="D1192" s="9"/>
      <c r="E1192" s="12"/>
      <c r="F1192" s="13">
        <f>TRUNC(SUMIF(N1182:N1191, N1181, F1182:F1191),0)</f>
        <v>76</v>
      </c>
      <c r="G1192" s="12"/>
      <c r="H1192" s="13">
        <f>TRUNC(SUMIF(N1182:N1191, N1181, H1182:H1191),0)</f>
        <v>4753</v>
      </c>
      <c r="I1192" s="12"/>
      <c r="J1192" s="13">
        <f>TRUNC(SUMIF(N1182:N1191, N1181, J1182:J1191),0)</f>
        <v>154</v>
      </c>
      <c r="K1192" s="12"/>
      <c r="L1192" s="13">
        <f>F1192+H1192+J1192</f>
        <v>4983</v>
      </c>
      <c r="M1192" s="8" t="s">
        <v>52</v>
      </c>
      <c r="N1192" s="2" t="s">
        <v>79</v>
      </c>
      <c r="O1192" s="2" t="s">
        <v>79</v>
      </c>
      <c r="P1192" s="2" t="s">
        <v>52</v>
      </c>
      <c r="Q1192" s="2" t="s">
        <v>52</v>
      </c>
      <c r="R1192" s="2" t="s">
        <v>52</v>
      </c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2" t="s">
        <v>52</v>
      </c>
      <c r="AW1192" s="2" t="s">
        <v>52</v>
      </c>
      <c r="AX1192" s="2" t="s">
        <v>52</v>
      </c>
      <c r="AY1192" s="2" t="s">
        <v>52</v>
      </c>
    </row>
    <row r="1193" spans="1:51" ht="30" customHeight="1" x14ac:dyDescent="0.3">
      <c r="A1193" s="9"/>
      <c r="B1193" s="9"/>
      <c r="C1193" s="9"/>
      <c r="D1193" s="9"/>
      <c r="E1193" s="12"/>
      <c r="F1193" s="13"/>
      <c r="G1193" s="12"/>
      <c r="H1193" s="13"/>
      <c r="I1193" s="12"/>
      <c r="J1193" s="13"/>
      <c r="K1193" s="12"/>
      <c r="L1193" s="13"/>
      <c r="M1193" s="9"/>
    </row>
    <row r="1194" spans="1:51" ht="30" customHeight="1" x14ac:dyDescent="0.3">
      <c r="A1194" s="425" t="s">
        <v>2523</v>
      </c>
      <c r="B1194" s="425"/>
      <c r="C1194" s="425"/>
      <c r="D1194" s="425"/>
      <c r="E1194" s="426"/>
      <c r="F1194" s="427"/>
      <c r="G1194" s="426"/>
      <c r="H1194" s="427"/>
      <c r="I1194" s="426"/>
      <c r="J1194" s="427"/>
      <c r="K1194" s="426"/>
      <c r="L1194" s="427"/>
      <c r="M1194" s="425"/>
      <c r="N1194" s="1" t="s">
        <v>2476</v>
      </c>
    </row>
    <row r="1195" spans="1:51" ht="30" customHeight="1" x14ac:dyDescent="0.3">
      <c r="A1195" s="8" t="s">
        <v>2492</v>
      </c>
      <c r="B1195" s="8" t="s">
        <v>2493</v>
      </c>
      <c r="C1195" s="8" t="s">
        <v>993</v>
      </c>
      <c r="D1195" s="9">
        <v>2.7699999999999999E-3</v>
      </c>
      <c r="E1195" s="12">
        <f>단가대비표!O33</f>
        <v>2290</v>
      </c>
      <c r="F1195" s="13">
        <f t="shared" ref="F1195:F1204" si="205">TRUNC(E1195*D1195,1)</f>
        <v>6.3</v>
      </c>
      <c r="G1195" s="12">
        <f>단가대비표!P33</f>
        <v>0</v>
      </c>
      <c r="H1195" s="13">
        <f t="shared" ref="H1195:H1204" si="206">TRUNC(G1195*D1195,1)</f>
        <v>0</v>
      </c>
      <c r="I1195" s="12">
        <f>단가대비표!V33</f>
        <v>0</v>
      </c>
      <c r="J1195" s="13">
        <f t="shared" ref="J1195:J1204" si="207">TRUNC(I1195*D1195,1)</f>
        <v>0</v>
      </c>
      <c r="K1195" s="12">
        <f t="shared" ref="K1195:K1204" si="208">TRUNC(E1195+G1195+I1195,1)</f>
        <v>2290</v>
      </c>
      <c r="L1195" s="13">
        <f t="shared" ref="L1195:L1204" si="209">TRUNC(F1195+H1195+J1195,1)</f>
        <v>6.3</v>
      </c>
      <c r="M1195" s="8" t="s">
        <v>52</v>
      </c>
      <c r="N1195" s="2" t="s">
        <v>2476</v>
      </c>
      <c r="O1195" s="2" t="s">
        <v>2494</v>
      </c>
      <c r="P1195" s="2" t="s">
        <v>61</v>
      </c>
      <c r="Q1195" s="2" t="s">
        <v>61</v>
      </c>
      <c r="R1195" s="2" t="s">
        <v>60</v>
      </c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2" t="s">
        <v>52</v>
      </c>
      <c r="AW1195" s="2" t="s">
        <v>2525</v>
      </c>
      <c r="AX1195" s="2" t="s">
        <v>52</v>
      </c>
      <c r="AY1195" s="2" t="s">
        <v>52</v>
      </c>
    </row>
    <row r="1196" spans="1:51" ht="30" customHeight="1" x14ac:dyDescent="0.3">
      <c r="A1196" s="8" t="s">
        <v>2496</v>
      </c>
      <c r="B1196" s="8" t="s">
        <v>2497</v>
      </c>
      <c r="C1196" s="8" t="s">
        <v>1000</v>
      </c>
      <c r="D1196" s="9">
        <v>0.94499999999999995</v>
      </c>
      <c r="E1196" s="12">
        <f>단가대비표!O21</f>
        <v>2.2200000000000002</v>
      </c>
      <c r="F1196" s="13">
        <f t="shared" si="205"/>
        <v>2</v>
      </c>
      <c r="G1196" s="12">
        <f>단가대비표!P21</f>
        <v>0</v>
      </c>
      <c r="H1196" s="13">
        <f t="shared" si="206"/>
        <v>0</v>
      </c>
      <c r="I1196" s="12">
        <f>단가대비표!V21</f>
        <v>0</v>
      </c>
      <c r="J1196" s="13">
        <f t="shared" si="207"/>
        <v>0</v>
      </c>
      <c r="K1196" s="12">
        <f t="shared" si="208"/>
        <v>2.2000000000000002</v>
      </c>
      <c r="L1196" s="13">
        <f t="shared" si="209"/>
        <v>2</v>
      </c>
      <c r="M1196" s="8" t="s">
        <v>2498</v>
      </c>
      <c r="N1196" s="2" t="s">
        <v>2476</v>
      </c>
      <c r="O1196" s="2" t="s">
        <v>2499</v>
      </c>
      <c r="P1196" s="2" t="s">
        <v>61</v>
      </c>
      <c r="Q1196" s="2" t="s">
        <v>61</v>
      </c>
      <c r="R1196" s="2" t="s">
        <v>60</v>
      </c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2" t="s">
        <v>52</v>
      </c>
      <c r="AW1196" s="2" t="s">
        <v>2526</v>
      </c>
      <c r="AX1196" s="2" t="s">
        <v>52</v>
      </c>
      <c r="AY1196" s="2" t="s">
        <v>52</v>
      </c>
    </row>
    <row r="1197" spans="1:51" ht="30" customHeight="1" x14ac:dyDescent="0.3">
      <c r="A1197" s="8" t="s">
        <v>2501</v>
      </c>
      <c r="B1197" s="8" t="s">
        <v>2502</v>
      </c>
      <c r="C1197" s="8" t="s">
        <v>993</v>
      </c>
      <c r="D1197" s="9">
        <v>4.0000000000000002E-4</v>
      </c>
      <c r="E1197" s="12">
        <f>단가대비표!O32</f>
        <v>12041.9</v>
      </c>
      <c r="F1197" s="13">
        <f t="shared" si="205"/>
        <v>4.8</v>
      </c>
      <c r="G1197" s="12">
        <f>단가대비표!P32</f>
        <v>0</v>
      </c>
      <c r="H1197" s="13">
        <f t="shared" si="206"/>
        <v>0</v>
      </c>
      <c r="I1197" s="12">
        <f>단가대비표!V32</f>
        <v>0</v>
      </c>
      <c r="J1197" s="13">
        <f t="shared" si="207"/>
        <v>0</v>
      </c>
      <c r="K1197" s="12">
        <f t="shared" si="208"/>
        <v>12041.9</v>
      </c>
      <c r="L1197" s="13">
        <f t="shared" si="209"/>
        <v>4.8</v>
      </c>
      <c r="M1197" s="8" t="s">
        <v>52</v>
      </c>
      <c r="N1197" s="2" t="s">
        <v>2476</v>
      </c>
      <c r="O1197" s="2" t="s">
        <v>2503</v>
      </c>
      <c r="P1197" s="2" t="s">
        <v>61</v>
      </c>
      <c r="Q1197" s="2" t="s">
        <v>61</v>
      </c>
      <c r="R1197" s="2" t="s">
        <v>60</v>
      </c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2" t="s">
        <v>52</v>
      </c>
      <c r="AW1197" s="2" t="s">
        <v>2527</v>
      </c>
      <c r="AX1197" s="2" t="s">
        <v>52</v>
      </c>
      <c r="AY1197" s="2" t="s">
        <v>52</v>
      </c>
    </row>
    <row r="1198" spans="1:51" ht="30" customHeight="1" x14ac:dyDescent="0.3">
      <c r="A1198" s="8" t="s">
        <v>2505</v>
      </c>
      <c r="B1198" s="8" t="s">
        <v>2506</v>
      </c>
      <c r="C1198" s="8" t="s">
        <v>729</v>
      </c>
      <c r="D1198" s="9">
        <v>3.1199999999999999E-3</v>
      </c>
      <c r="E1198" s="12">
        <f>일위대가목록!E184</f>
        <v>0</v>
      </c>
      <c r="F1198" s="13">
        <f t="shared" si="205"/>
        <v>0</v>
      </c>
      <c r="G1198" s="12">
        <f>일위대가목록!F184</f>
        <v>0</v>
      </c>
      <c r="H1198" s="13">
        <f t="shared" si="206"/>
        <v>0</v>
      </c>
      <c r="I1198" s="12">
        <f>일위대가목록!G184</f>
        <v>138</v>
      </c>
      <c r="J1198" s="13">
        <f t="shared" si="207"/>
        <v>0.4</v>
      </c>
      <c r="K1198" s="12">
        <f t="shared" si="208"/>
        <v>138</v>
      </c>
      <c r="L1198" s="13">
        <f t="shared" si="209"/>
        <v>0.4</v>
      </c>
      <c r="M1198" s="8" t="s">
        <v>52</v>
      </c>
      <c r="N1198" s="2" t="s">
        <v>2476</v>
      </c>
      <c r="O1198" s="2" t="s">
        <v>2507</v>
      </c>
      <c r="P1198" s="2" t="s">
        <v>60</v>
      </c>
      <c r="Q1198" s="2" t="s">
        <v>61</v>
      </c>
      <c r="R1198" s="2" t="s">
        <v>61</v>
      </c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2" t="s">
        <v>52</v>
      </c>
      <c r="AW1198" s="2" t="s">
        <v>2528</v>
      </c>
      <c r="AX1198" s="2" t="s">
        <v>52</v>
      </c>
      <c r="AY1198" s="2" t="s">
        <v>52</v>
      </c>
    </row>
    <row r="1199" spans="1:51" ht="30" customHeight="1" x14ac:dyDescent="0.3">
      <c r="A1199" s="8" t="s">
        <v>2509</v>
      </c>
      <c r="B1199" s="8" t="s">
        <v>2510</v>
      </c>
      <c r="C1199" s="8" t="s">
        <v>2511</v>
      </c>
      <c r="D1199" s="9">
        <v>1.89E-2</v>
      </c>
      <c r="E1199" s="12">
        <f>단가대비표!O232</f>
        <v>0</v>
      </c>
      <c r="F1199" s="13">
        <f t="shared" si="205"/>
        <v>0</v>
      </c>
      <c r="G1199" s="12">
        <f>단가대비표!P232</f>
        <v>0</v>
      </c>
      <c r="H1199" s="13">
        <f t="shared" si="206"/>
        <v>0</v>
      </c>
      <c r="I1199" s="12">
        <f>단가대비표!V232</f>
        <v>87</v>
      </c>
      <c r="J1199" s="13">
        <f t="shared" si="207"/>
        <v>1.6</v>
      </c>
      <c r="K1199" s="12">
        <f t="shared" si="208"/>
        <v>87</v>
      </c>
      <c r="L1199" s="13">
        <f t="shared" si="209"/>
        <v>1.6</v>
      </c>
      <c r="M1199" s="8" t="s">
        <v>52</v>
      </c>
      <c r="N1199" s="2" t="s">
        <v>2476</v>
      </c>
      <c r="O1199" s="2" t="s">
        <v>2512</v>
      </c>
      <c r="P1199" s="2" t="s">
        <v>61</v>
      </c>
      <c r="Q1199" s="2" t="s">
        <v>61</v>
      </c>
      <c r="R1199" s="2" t="s">
        <v>60</v>
      </c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2" t="s">
        <v>52</v>
      </c>
      <c r="AW1199" s="2" t="s">
        <v>2529</v>
      </c>
      <c r="AX1199" s="2" t="s">
        <v>52</v>
      </c>
      <c r="AY1199" s="2" t="s">
        <v>52</v>
      </c>
    </row>
    <row r="1200" spans="1:51" ht="30" customHeight="1" x14ac:dyDescent="0.3">
      <c r="A1200" s="8" t="s">
        <v>2514</v>
      </c>
      <c r="B1200" s="8" t="s">
        <v>715</v>
      </c>
      <c r="C1200" s="8" t="s">
        <v>716</v>
      </c>
      <c r="D1200" s="9">
        <v>5.8500000000000002E-3</v>
      </c>
      <c r="E1200" s="12">
        <f>단가대비표!O239</f>
        <v>0</v>
      </c>
      <c r="F1200" s="13">
        <f t="shared" si="205"/>
        <v>0</v>
      </c>
      <c r="G1200" s="12">
        <f>단가대비표!P239</f>
        <v>186880</v>
      </c>
      <c r="H1200" s="13">
        <f t="shared" si="206"/>
        <v>1093.2</v>
      </c>
      <c r="I1200" s="12">
        <f>단가대비표!V239</f>
        <v>0</v>
      </c>
      <c r="J1200" s="13">
        <f t="shared" si="207"/>
        <v>0</v>
      </c>
      <c r="K1200" s="12">
        <f t="shared" si="208"/>
        <v>186880</v>
      </c>
      <c r="L1200" s="13">
        <f t="shared" si="209"/>
        <v>1093.2</v>
      </c>
      <c r="M1200" s="8" t="s">
        <v>52</v>
      </c>
      <c r="N1200" s="2" t="s">
        <v>2476</v>
      </c>
      <c r="O1200" s="2" t="s">
        <v>2515</v>
      </c>
      <c r="P1200" s="2" t="s">
        <v>61</v>
      </c>
      <c r="Q1200" s="2" t="s">
        <v>61</v>
      </c>
      <c r="R1200" s="2" t="s">
        <v>60</v>
      </c>
      <c r="S1200" s="3"/>
      <c r="T1200" s="3"/>
      <c r="U1200" s="3"/>
      <c r="V1200" s="3">
        <v>1</v>
      </c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2" t="s">
        <v>52</v>
      </c>
      <c r="AW1200" s="2" t="s">
        <v>2530</v>
      </c>
      <c r="AX1200" s="2" t="s">
        <v>52</v>
      </c>
      <c r="AY1200" s="2" t="s">
        <v>52</v>
      </c>
    </row>
    <row r="1201" spans="1:51" ht="30" customHeight="1" x14ac:dyDescent="0.3">
      <c r="A1201" s="8" t="s">
        <v>719</v>
      </c>
      <c r="B1201" s="8" t="s">
        <v>715</v>
      </c>
      <c r="C1201" s="8" t="s">
        <v>716</v>
      </c>
      <c r="D1201" s="9">
        <v>1E-4</v>
      </c>
      <c r="E1201" s="12">
        <f>단가대비표!O233</f>
        <v>0</v>
      </c>
      <c r="F1201" s="13">
        <f t="shared" si="205"/>
        <v>0</v>
      </c>
      <c r="G1201" s="12">
        <f>단가대비표!P233</f>
        <v>138989</v>
      </c>
      <c r="H1201" s="13">
        <f t="shared" si="206"/>
        <v>13.8</v>
      </c>
      <c r="I1201" s="12">
        <f>단가대비표!V233</f>
        <v>0</v>
      </c>
      <c r="J1201" s="13">
        <f t="shared" si="207"/>
        <v>0</v>
      </c>
      <c r="K1201" s="12">
        <f t="shared" si="208"/>
        <v>138989</v>
      </c>
      <c r="L1201" s="13">
        <f t="shared" si="209"/>
        <v>13.8</v>
      </c>
      <c r="M1201" s="8" t="s">
        <v>52</v>
      </c>
      <c r="N1201" s="2" t="s">
        <v>2476</v>
      </c>
      <c r="O1201" s="2" t="s">
        <v>720</v>
      </c>
      <c r="P1201" s="2" t="s">
        <v>61</v>
      </c>
      <c r="Q1201" s="2" t="s">
        <v>61</v>
      </c>
      <c r="R1201" s="2" t="s">
        <v>60</v>
      </c>
      <c r="S1201" s="3"/>
      <c r="T1201" s="3"/>
      <c r="U1201" s="3"/>
      <c r="V1201" s="3">
        <v>1</v>
      </c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2" t="s">
        <v>52</v>
      </c>
      <c r="AW1201" s="2" t="s">
        <v>2531</v>
      </c>
      <c r="AX1201" s="2" t="s">
        <v>52</v>
      </c>
      <c r="AY1201" s="2" t="s">
        <v>52</v>
      </c>
    </row>
    <row r="1202" spans="1:51" ht="30" customHeight="1" x14ac:dyDescent="0.3">
      <c r="A1202" s="8" t="s">
        <v>2518</v>
      </c>
      <c r="B1202" s="8" t="s">
        <v>715</v>
      </c>
      <c r="C1202" s="8" t="s">
        <v>716</v>
      </c>
      <c r="D1202" s="9">
        <v>3.8999999999999999E-4</v>
      </c>
      <c r="E1202" s="12">
        <f>단가대비표!O240</f>
        <v>0</v>
      </c>
      <c r="F1202" s="13">
        <f t="shared" si="205"/>
        <v>0</v>
      </c>
      <c r="G1202" s="12">
        <f>단가대비표!P240</f>
        <v>224357</v>
      </c>
      <c r="H1202" s="13">
        <f t="shared" si="206"/>
        <v>87.4</v>
      </c>
      <c r="I1202" s="12">
        <f>단가대비표!V240</f>
        <v>0</v>
      </c>
      <c r="J1202" s="13">
        <f t="shared" si="207"/>
        <v>0</v>
      </c>
      <c r="K1202" s="12">
        <f t="shared" si="208"/>
        <v>224357</v>
      </c>
      <c r="L1202" s="13">
        <f t="shared" si="209"/>
        <v>87.4</v>
      </c>
      <c r="M1202" s="8" t="s">
        <v>52</v>
      </c>
      <c r="N1202" s="2" t="s">
        <v>2476</v>
      </c>
      <c r="O1202" s="2" t="s">
        <v>2519</v>
      </c>
      <c r="P1202" s="2" t="s">
        <v>61</v>
      </c>
      <c r="Q1202" s="2" t="s">
        <v>61</v>
      </c>
      <c r="R1202" s="2" t="s">
        <v>60</v>
      </c>
      <c r="S1202" s="3"/>
      <c r="T1202" s="3"/>
      <c r="U1202" s="3"/>
      <c r="V1202" s="3">
        <v>1</v>
      </c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2" t="s">
        <v>52</v>
      </c>
      <c r="AW1202" s="2" t="s">
        <v>2532</v>
      </c>
      <c r="AX1202" s="2" t="s">
        <v>52</v>
      </c>
      <c r="AY1202" s="2" t="s">
        <v>52</v>
      </c>
    </row>
    <row r="1203" spans="1:51" ht="30" customHeight="1" x14ac:dyDescent="0.3">
      <c r="A1203" s="8" t="s">
        <v>773</v>
      </c>
      <c r="B1203" s="8" t="s">
        <v>715</v>
      </c>
      <c r="C1203" s="8" t="s">
        <v>716</v>
      </c>
      <c r="D1203" s="9">
        <v>1.1E-4</v>
      </c>
      <c r="E1203" s="12">
        <f>단가대비표!O234</f>
        <v>0</v>
      </c>
      <c r="F1203" s="13">
        <f t="shared" si="205"/>
        <v>0</v>
      </c>
      <c r="G1203" s="12">
        <f>단가대비표!P234</f>
        <v>167926</v>
      </c>
      <c r="H1203" s="13">
        <f t="shared" si="206"/>
        <v>18.399999999999999</v>
      </c>
      <c r="I1203" s="12">
        <f>단가대비표!V234</f>
        <v>0</v>
      </c>
      <c r="J1203" s="13">
        <f t="shared" si="207"/>
        <v>0</v>
      </c>
      <c r="K1203" s="12">
        <f t="shared" si="208"/>
        <v>167926</v>
      </c>
      <c r="L1203" s="13">
        <f t="shared" si="209"/>
        <v>18.399999999999999</v>
      </c>
      <c r="M1203" s="8" t="s">
        <v>52</v>
      </c>
      <c r="N1203" s="2" t="s">
        <v>2476</v>
      </c>
      <c r="O1203" s="2" t="s">
        <v>774</v>
      </c>
      <c r="P1203" s="2" t="s">
        <v>61</v>
      </c>
      <c r="Q1203" s="2" t="s">
        <v>61</v>
      </c>
      <c r="R1203" s="2" t="s">
        <v>60</v>
      </c>
      <c r="S1203" s="3"/>
      <c r="T1203" s="3"/>
      <c r="U1203" s="3"/>
      <c r="V1203" s="3">
        <v>1</v>
      </c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2" t="s">
        <v>52</v>
      </c>
      <c r="AW1203" s="2" t="s">
        <v>2533</v>
      </c>
      <c r="AX1203" s="2" t="s">
        <v>52</v>
      </c>
      <c r="AY1203" s="2" t="s">
        <v>52</v>
      </c>
    </row>
    <row r="1204" spans="1:51" ht="30" customHeight="1" x14ac:dyDescent="0.3">
      <c r="A1204" s="8" t="s">
        <v>722</v>
      </c>
      <c r="B1204" s="8" t="s">
        <v>1131</v>
      </c>
      <c r="C1204" s="8" t="s">
        <v>724</v>
      </c>
      <c r="D1204" s="9">
        <v>1</v>
      </c>
      <c r="E1204" s="12">
        <v>0</v>
      </c>
      <c r="F1204" s="13">
        <f t="shared" si="205"/>
        <v>0</v>
      </c>
      <c r="G1204" s="12">
        <v>0</v>
      </c>
      <c r="H1204" s="13">
        <f t="shared" si="206"/>
        <v>0</v>
      </c>
      <c r="I1204" s="12">
        <f>TRUNC(SUMIF(V1195:V1204, RIGHTB(O1204, 1), H1195:H1204)*U1204, 2)</f>
        <v>36.380000000000003</v>
      </c>
      <c r="J1204" s="13">
        <f t="shared" si="207"/>
        <v>36.299999999999997</v>
      </c>
      <c r="K1204" s="12">
        <f t="shared" si="208"/>
        <v>36.299999999999997</v>
      </c>
      <c r="L1204" s="13">
        <f t="shared" si="209"/>
        <v>36.299999999999997</v>
      </c>
      <c r="M1204" s="8" t="s">
        <v>52</v>
      </c>
      <c r="N1204" s="2" t="s">
        <v>2476</v>
      </c>
      <c r="O1204" s="2" t="s">
        <v>725</v>
      </c>
      <c r="P1204" s="2" t="s">
        <v>61</v>
      </c>
      <c r="Q1204" s="2" t="s">
        <v>61</v>
      </c>
      <c r="R1204" s="2" t="s">
        <v>61</v>
      </c>
      <c r="S1204" s="3">
        <v>1</v>
      </c>
      <c r="T1204" s="3">
        <v>2</v>
      </c>
      <c r="U1204" s="3">
        <v>0.03</v>
      </c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2" t="s">
        <v>52</v>
      </c>
      <c r="AW1204" s="2" t="s">
        <v>2534</v>
      </c>
      <c r="AX1204" s="2" t="s">
        <v>52</v>
      </c>
      <c r="AY1204" s="2" t="s">
        <v>52</v>
      </c>
    </row>
    <row r="1205" spans="1:51" ht="30" customHeight="1" x14ac:dyDescent="0.3">
      <c r="A1205" s="8" t="s">
        <v>739</v>
      </c>
      <c r="B1205" s="8" t="s">
        <v>52</v>
      </c>
      <c r="C1205" s="8" t="s">
        <v>52</v>
      </c>
      <c r="D1205" s="9"/>
      <c r="E1205" s="12"/>
      <c r="F1205" s="13">
        <f>TRUNC(SUMIF(N1195:N1204, N1194, F1195:F1204),0)</f>
        <v>13</v>
      </c>
      <c r="G1205" s="12"/>
      <c r="H1205" s="13">
        <f>TRUNC(SUMIF(N1195:N1204, N1194, H1195:H1204),0)</f>
        <v>1212</v>
      </c>
      <c r="I1205" s="12"/>
      <c r="J1205" s="13">
        <f>TRUNC(SUMIF(N1195:N1204, N1194, J1195:J1204),0)</f>
        <v>38</v>
      </c>
      <c r="K1205" s="12"/>
      <c r="L1205" s="13">
        <f>F1205+H1205+J1205</f>
        <v>1263</v>
      </c>
      <c r="M1205" s="8" t="s">
        <v>52</v>
      </c>
      <c r="N1205" s="2" t="s">
        <v>79</v>
      </c>
      <c r="O1205" s="2" t="s">
        <v>79</v>
      </c>
      <c r="P1205" s="2" t="s">
        <v>52</v>
      </c>
      <c r="Q1205" s="2" t="s">
        <v>52</v>
      </c>
      <c r="R1205" s="2" t="s">
        <v>52</v>
      </c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2" t="s">
        <v>52</v>
      </c>
      <c r="AW1205" s="2" t="s">
        <v>52</v>
      </c>
      <c r="AX1205" s="2" t="s">
        <v>52</v>
      </c>
      <c r="AY1205" s="2" t="s">
        <v>52</v>
      </c>
    </row>
    <row r="1206" spans="1:51" ht="30" customHeight="1" x14ac:dyDescent="0.3">
      <c r="A1206" s="9"/>
      <c r="B1206" s="9"/>
      <c r="C1206" s="9"/>
      <c r="D1206" s="9"/>
      <c r="E1206" s="12"/>
      <c r="F1206" s="13"/>
      <c r="G1206" s="12"/>
      <c r="H1206" s="13"/>
      <c r="I1206" s="12"/>
      <c r="J1206" s="13"/>
      <c r="K1206" s="12"/>
      <c r="L1206" s="13"/>
      <c r="M1206" s="9"/>
    </row>
    <row r="1207" spans="1:51" ht="30" customHeight="1" x14ac:dyDescent="0.3">
      <c r="A1207" s="425" t="s">
        <v>2535</v>
      </c>
      <c r="B1207" s="425"/>
      <c r="C1207" s="425"/>
      <c r="D1207" s="425"/>
      <c r="E1207" s="426"/>
      <c r="F1207" s="427"/>
      <c r="G1207" s="426"/>
      <c r="H1207" s="427"/>
      <c r="I1207" s="426"/>
      <c r="J1207" s="427"/>
      <c r="K1207" s="426"/>
      <c r="L1207" s="427"/>
      <c r="M1207" s="425"/>
      <c r="N1207" s="1" t="s">
        <v>2480</v>
      </c>
    </row>
    <row r="1208" spans="1:51" ht="30" customHeight="1" x14ac:dyDescent="0.3">
      <c r="A1208" s="8" t="s">
        <v>2537</v>
      </c>
      <c r="B1208" s="8" t="s">
        <v>2538</v>
      </c>
      <c r="C1208" s="8" t="s">
        <v>993</v>
      </c>
      <c r="D1208" s="9">
        <v>1.5709999999999998E-2</v>
      </c>
      <c r="E1208" s="12">
        <f>단가대비표!O34</f>
        <v>11270</v>
      </c>
      <c r="F1208" s="13">
        <f t="shared" ref="F1208:F1217" si="210">TRUNC(E1208*D1208,1)</f>
        <v>177</v>
      </c>
      <c r="G1208" s="12">
        <f>단가대비표!P34</f>
        <v>0</v>
      </c>
      <c r="H1208" s="13">
        <f t="shared" ref="H1208:H1217" si="211">TRUNC(G1208*D1208,1)</f>
        <v>0</v>
      </c>
      <c r="I1208" s="12">
        <f>단가대비표!V34</f>
        <v>0</v>
      </c>
      <c r="J1208" s="13">
        <f t="shared" ref="J1208:J1217" si="212">TRUNC(I1208*D1208,1)</f>
        <v>0</v>
      </c>
      <c r="K1208" s="12">
        <f t="shared" ref="K1208:K1217" si="213">TRUNC(E1208+G1208+I1208,1)</f>
        <v>11270</v>
      </c>
      <c r="L1208" s="13">
        <f t="shared" ref="L1208:L1217" si="214">TRUNC(F1208+H1208+J1208,1)</f>
        <v>177</v>
      </c>
      <c r="M1208" s="8" t="s">
        <v>52</v>
      </c>
      <c r="N1208" s="2" t="s">
        <v>2480</v>
      </c>
      <c r="O1208" s="2" t="s">
        <v>2539</v>
      </c>
      <c r="P1208" s="2" t="s">
        <v>61</v>
      </c>
      <c r="Q1208" s="2" t="s">
        <v>61</v>
      </c>
      <c r="R1208" s="2" t="s">
        <v>60</v>
      </c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2" t="s">
        <v>52</v>
      </c>
      <c r="AW1208" s="2" t="s">
        <v>2540</v>
      </c>
      <c r="AX1208" s="2" t="s">
        <v>52</v>
      </c>
      <c r="AY1208" s="2" t="s">
        <v>52</v>
      </c>
    </row>
    <row r="1209" spans="1:51" ht="30" customHeight="1" x14ac:dyDescent="0.3">
      <c r="A1209" s="8" t="s">
        <v>2496</v>
      </c>
      <c r="B1209" s="8" t="s">
        <v>2497</v>
      </c>
      <c r="C1209" s="8" t="s">
        <v>1000</v>
      </c>
      <c r="D1209" s="9">
        <v>5.3550000000000004</v>
      </c>
      <c r="E1209" s="12">
        <f>단가대비표!O21</f>
        <v>2.2200000000000002</v>
      </c>
      <c r="F1209" s="13">
        <f t="shared" si="210"/>
        <v>11.8</v>
      </c>
      <c r="G1209" s="12">
        <f>단가대비표!P21</f>
        <v>0</v>
      </c>
      <c r="H1209" s="13">
        <f t="shared" si="211"/>
        <v>0</v>
      </c>
      <c r="I1209" s="12">
        <f>단가대비표!V21</f>
        <v>0</v>
      </c>
      <c r="J1209" s="13">
        <f t="shared" si="212"/>
        <v>0</v>
      </c>
      <c r="K1209" s="12">
        <f t="shared" si="213"/>
        <v>2.2000000000000002</v>
      </c>
      <c r="L1209" s="13">
        <f t="shared" si="214"/>
        <v>11.8</v>
      </c>
      <c r="M1209" s="8" t="s">
        <v>2498</v>
      </c>
      <c r="N1209" s="2" t="s">
        <v>2480</v>
      </c>
      <c r="O1209" s="2" t="s">
        <v>2499</v>
      </c>
      <c r="P1209" s="2" t="s">
        <v>61</v>
      </c>
      <c r="Q1209" s="2" t="s">
        <v>61</v>
      </c>
      <c r="R1209" s="2" t="s">
        <v>60</v>
      </c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2" t="s">
        <v>52</v>
      </c>
      <c r="AW1209" s="2" t="s">
        <v>2541</v>
      </c>
      <c r="AX1209" s="2" t="s">
        <v>52</v>
      </c>
      <c r="AY1209" s="2" t="s">
        <v>52</v>
      </c>
    </row>
    <row r="1210" spans="1:51" ht="30" customHeight="1" x14ac:dyDescent="0.3">
      <c r="A1210" s="8" t="s">
        <v>2501</v>
      </c>
      <c r="B1210" s="8" t="s">
        <v>2502</v>
      </c>
      <c r="C1210" s="8" t="s">
        <v>993</v>
      </c>
      <c r="D1210" s="9">
        <v>2.3999999999999998E-3</v>
      </c>
      <c r="E1210" s="12">
        <f>단가대비표!O32</f>
        <v>12041.9</v>
      </c>
      <c r="F1210" s="13">
        <f t="shared" si="210"/>
        <v>28.9</v>
      </c>
      <c r="G1210" s="12">
        <f>단가대비표!P32</f>
        <v>0</v>
      </c>
      <c r="H1210" s="13">
        <f t="shared" si="211"/>
        <v>0</v>
      </c>
      <c r="I1210" s="12">
        <f>단가대비표!V32</f>
        <v>0</v>
      </c>
      <c r="J1210" s="13">
        <f t="shared" si="212"/>
        <v>0</v>
      </c>
      <c r="K1210" s="12">
        <f t="shared" si="213"/>
        <v>12041.9</v>
      </c>
      <c r="L1210" s="13">
        <f t="shared" si="214"/>
        <v>28.9</v>
      </c>
      <c r="M1210" s="8" t="s">
        <v>52</v>
      </c>
      <c r="N1210" s="2" t="s">
        <v>2480</v>
      </c>
      <c r="O1210" s="2" t="s">
        <v>2503</v>
      </c>
      <c r="P1210" s="2" t="s">
        <v>61</v>
      </c>
      <c r="Q1210" s="2" t="s">
        <v>61</v>
      </c>
      <c r="R1210" s="2" t="s">
        <v>60</v>
      </c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2" t="s">
        <v>52</v>
      </c>
      <c r="AW1210" s="2" t="s">
        <v>2542</v>
      </c>
      <c r="AX1210" s="2" t="s">
        <v>52</v>
      </c>
      <c r="AY1210" s="2" t="s">
        <v>52</v>
      </c>
    </row>
    <row r="1211" spans="1:51" ht="30" customHeight="1" x14ac:dyDescent="0.3">
      <c r="A1211" s="8" t="s">
        <v>2505</v>
      </c>
      <c r="B1211" s="8" t="s">
        <v>2506</v>
      </c>
      <c r="C1211" s="8" t="s">
        <v>729</v>
      </c>
      <c r="D1211" s="9">
        <v>1.771E-2</v>
      </c>
      <c r="E1211" s="12">
        <f>일위대가목록!E184</f>
        <v>0</v>
      </c>
      <c r="F1211" s="13">
        <f t="shared" si="210"/>
        <v>0</v>
      </c>
      <c r="G1211" s="12">
        <f>일위대가목록!F184</f>
        <v>0</v>
      </c>
      <c r="H1211" s="13">
        <f t="shared" si="211"/>
        <v>0</v>
      </c>
      <c r="I1211" s="12">
        <f>일위대가목록!G184</f>
        <v>138</v>
      </c>
      <c r="J1211" s="13">
        <f t="shared" si="212"/>
        <v>2.4</v>
      </c>
      <c r="K1211" s="12">
        <f t="shared" si="213"/>
        <v>138</v>
      </c>
      <c r="L1211" s="13">
        <f t="shared" si="214"/>
        <v>2.4</v>
      </c>
      <c r="M1211" s="8" t="s">
        <v>52</v>
      </c>
      <c r="N1211" s="2" t="s">
        <v>2480</v>
      </c>
      <c r="O1211" s="2" t="s">
        <v>2507</v>
      </c>
      <c r="P1211" s="2" t="s">
        <v>60</v>
      </c>
      <c r="Q1211" s="2" t="s">
        <v>61</v>
      </c>
      <c r="R1211" s="2" t="s">
        <v>61</v>
      </c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2" t="s">
        <v>52</v>
      </c>
      <c r="AW1211" s="2" t="s">
        <v>2543</v>
      </c>
      <c r="AX1211" s="2" t="s">
        <v>52</v>
      </c>
      <c r="AY1211" s="2" t="s">
        <v>52</v>
      </c>
    </row>
    <row r="1212" spans="1:51" ht="30" customHeight="1" x14ac:dyDescent="0.3">
      <c r="A1212" s="8" t="s">
        <v>2509</v>
      </c>
      <c r="B1212" s="8" t="s">
        <v>2510</v>
      </c>
      <c r="C1212" s="8" t="s">
        <v>2511</v>
      </c>
      <c r="D1212" s="9">
        <v>0.1071</v>
      </c>
      <c r="E1212" s="12">
        <f>단가대비표!O232</f>
        <v>0</v>
      </c>
      <c r="F1212" s="13">
        <f t="shared" si="210"/>
        <v>0</v>
      </c>
      <c r="G1212" s="12">
        <f>단가대비표!P232</f>
        <v>0</v>
      </c>
      <c r="H1212" s="13">
        <f t="shared" si="211"/>
        <v>0</v>
      </c>
      <c r="I1212" s="12">
        <f>단가대비표!V232</f>
        <v>87</v>
      </c>
      <c r="J1212" s="13">
        <f t="shared" si="212"/>
        <v>9.3000000000000007</v>
      </c>
      <c r="K1212" s="12">
        <f t="shared" si="213"/>
        <v>87</v>
      </c>
      <c r="L1212" s="13">
        <f t="shared" si="214"/>
        <v>9.3000000000000007</v>
      </c>
      <c r="M1212" s="8" t="s">
        <v>52</v>
      </c>
      <c r="N1212" s="2" t="s">
        <v>2480</v>
      </c>
      <c r="O1212" s="2" t="s">
        <v>2512</v>
      </c>
      <c r="P1212" s="2" t="s">
        <v>61</v>
      </c>
      <c r="Q1212" s="2" t="s">
        <v>61</v>
      </c>
      <c r="R1212" s="2" t="s">
        <v>60</v>
      </c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2" t="s">
        <v>52</v>
      </c>
      <c r="AW1212" s="2" t="s">
        <v>2544</v>
      </c>
      <c r="AX1212" s="2" t="s">
        <v>52</v>
      </c>
      <c r="AY1212" s="2" t="s">
        <v>52</v>
      </c>
    </row>
    <row r="1213" spans="1:51" ht="30" customHeight="1" x14ac:dyDescent="0.3">
      <c r="A1213" s="8" t="s">
        <v>2514</v>
      </c>
      <c r="B1213" s="8" t="s">
        <v>715</v>
      </c>
      <c r="C1213" s="8" t="s">
        <v>716</v>
      </c>
      <c r="D1213" s="9">
        <v>2.18E-2</v>
      </c>
      <c r="E1213" s="12">
        <f>단가대비표!O239</f>
        <v>0</v>
      </c>
      <c r="F1213" s="13">
        <f t="shared" si="210"/>
        <v>0</v>
      </c>
      <c r="G1213" s="12">
        <f>단가대비표!P239</f>
        <v>186880</v>
      </c>
      <c r="H1213" s="13">
        <f t="shared" si="211"/>
        <v>4073.9</v>
      </c>
      <c r="I1213" s="12">
        <f>단가대비표!V239</f>
        <v>0</v>
      </c>
      <c r="J1213" s="13">
        <f t="shared" si="212"/>
        <v>0</v>
      </c>
      <c r="K1213" s="12">
        <f t="shared" si="213"/>
        <v>186880</v>
      </c>
      <c r="L1213" s="13">
        <f t="shared" si="214"/>
        <v>4073.9</v>
      </c>
      <c r="M1213" s="8" t="s">
        <v>52</v>
      </c>
      <c r="N1213" s="2" t="s">
        <v>2480</v>
      </c>
      <c r="O1213" s="2" t="s">
        <v>2515</v>
      </c>
      <c r="P1213" s="2" t="s">
        <v>61</v>
      </c>
      <c r="Q1213" s="2" t="s">
        <v>61</v>
      </c>
      <c r="R1213" s="2" t="s">
        <v>60</v>
      </c>
      <c r="S1213" s="3"/>
      <c r="T1213" s="3"/>
      <c r="U1213" s="3"/>
      <c r="V1213" s="3">
        <v>1</v>
      </c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2" t="s">
        <v>52</v>
      </c>
      <c r="AW1213" s="2" t="s">
        <v>2545</v>
      </c>
      <c r="AX1213" s="2" t="s">
        <v>52</v>
      </c>
      <c r="AY1213" s="2" t="s">
        <v>52</v>
      </c>
    </row>
    <row r="1214" spans="1:51" ht="30" customHeight="1" x14ac:dyDescent="0.3">
      <c r="A1214" s="8" t="s">
        <v>719</v>
      </c>
      <c r="B1214" s="8" t="s">
        <v>715</v>
      </c>
      <c r="C1214" s="8" t="s">
        <v>716</v>
      </c>
      <c r="D1214" s="9">
        <v>5.5999999999999995E-4</v>
      </c>
      <c r="E1214" s="12">
        <f>단가대비표!O233</f>
        <v>0</v>
      </c>
      <c r="F1214" s="13">
        <f t="shared" si="210"/>
        <v>0</v>
      </c>
      <c r="G1214" s="12">
        <f>단가대비표!P233</f>
        <v>138989</v>
      </c>
      <c r="H1214" s="13">
        <f t="shared" si="211"/>
        <v>77.8</v>
      </c>
      <c r="I1214" s="12">
        <f>단가대비표!V233</f>
        <v>0</v>
      </c>
      <c r="J1214" s="13">
        <f t="shared" si="212"/>
        <v>0</v>
      </c>
      <c r="K1214" s="12">
        <f t="shared" si="213"/>
        <v>138989</v>
      </c>
      <c r="L1214" s="13">
        <f t="shared" si="214"/>
        <v>77.8</v>
      </c>
      <c r="M1214" s="8" t="s">
        <v>52</v>
      </c>
      <c r="N1214" s="2" t="s">
        <v>2480</v>
      </c>
      <c r="O1214" s="2" t="s">
        <v>720</v>
      </c>
      <c r="P1214" s="2" t="s">
        <v>61</v>
      </c>
      <c r="Q1214" s="2" t="s">
        <v>61</v>
      </c>
      <c r="R1214" s="2" t="s">
        <v>60</v>
      </c>
      <c r="S1214" s="3"/>
      <c r="T1214" s="3"/>
      <c r="U1214" s="3"/>
      <c r="V1214" s="3">
        <v>1</v>
      </c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2" t="s">
        <v>52</v>
      </c>
      <c r="AW1214" s="2" t="s">
        <v>2546</v>
      </c>
      <c r="AX1214" s="2" t="s">
        <v>52</v>
      </c>
      <c r="AY1214" s="2" t="s">
        <v>52</v>
      </c>
    </row>
    <row r="1215" spans="1:51" ht="30" customHeight="1" x14ac:dyDescent="0.3">
      <c r="A1215" s="8" t="s">
        <v>2518</v>
      </c>
      <c r="B1215" s="8" t="s">
        <v>715</v>
      </c>
      <c r="C1215" s="8" t="s">
        <v>716</v>
      </c>
      <c r="D1215" s="9">
        <v>2.2100000000000002E-3</v>
      </c>
      <c r="E1215" s="12">
        <f>단가대비표!O240</f>
        <v>0</v>
      </c>
      <c r="F1215" s="13">
        <f t="shared" si="210"/>
        <v>0</v>
      </c>
      <c r="G1215" s="12">
        <f>단가대비표!P240</f>
        <v>224357</v>
      </c>
      <c r="H1215" s="13">
        <f t="shared" si="211"/>
        <v>495.8</v>
      </c>
      <c r="I1215" s="12">
        <f>단가대비표!V240</f>
        <v>0</v>
      </c>
      <c r="J1215" s="13">
        <f t="shared" si="212"/>
        <v>0</v>
      </c>
      <c r="K1215" s="12">
        <f t="shared" si="213"/>
        <v>224357</v>
      </c>
      <c r="L1215" s="13">
        <f t="shared" si="214"/>
        <v>495.8</v>
      </c>
      <c r="M1215" s="8" t="s">
        <v>52</v>
      </c>
      <c r="N1215" s="2" t="s">
        <v>2480</v>
      </c>
      <c r="O1215" s="2" t="s">
        <v>2519</v>
      </c>
      <c r="P1215" s="2" t="s">
        <v>61</v>
      </c>
      <c r="Q1215" s="2" t="s">
        <v>61</v>
      </c>
      <c r="R1215" s="2" t="s">
        <v>60</v>
      </c>
      <c r="S1215" s="3"/>
      <c r="T1215" s="3"/>
      <c r="U1215" s="3"/>
      <c r="V1215" s="3">
        <v>1</v>
      </c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2" t="s">
        <v>52</v>
      </c>
      <c r="AW1215" s="2" t="s">
        <v>2547</v>
      </c>
      <c r="AX1215" s="2" t="s">
        <v>52</v>
      </c>
      <c r="AY1215" s="2" t="s">
        <v>52</v>
      </c>
    </row>
    <row r="1216" spans="1:51" ht="30" customHeight="1" x14ac:dyDescent="0.3">
      <c r="A1216" s="8" t="s">
        <v>773</v>
      </c>
      <c r="B1216" s="8" t="s">
        <v>715</v>
      </c>
      <c r="C1216" s="8" t="s">
        <v>716</v>
      </c>
      <c r="D1216" s="9">
        <v>6.3000000000000003E-4</v>
      </c>
      <c r="E1216" s="12">
        <f>단가대비표!O234</f>
        <v>0</v>
      </c>
      <c r="F1216" s="13">
        <f t="shared" si="210"/>
        <v>0</v>
      </c>
      <c r="G1216" s="12">
        <f>단가대비표!P234</f>
        <v>167926</v>
      </c>
      <c r="H1216" s="13">
        <f t="shared" si="211"/>
        <v>105.7</v>
      </c>
      <c r="I1216" s="12">
        <f>단가대비표!V234</f>
        <v>0</v>
      </c>
      <c r="J1216" s="13">
        <f t="shared" si="212"/>
        <v>0</v>
      </c>
      <c r="K1216" s="12">
        <f t="shared" si="213"/>
        <v>167926</v>
      </c>
      <c r="L1216" s="13">
        <f t="shared" si="214"/>
        <v>105.7</v>
      </c>
      <c r="M1216" s="8" t="s">
        <v>52</v>
      </c>
      <c r="N1216" s="2" t="s">
        <v>2480</v>
      </c>
      <c r="O1216" s="2" t="s">
        <v>774</v>
      </c>
      <c r="P1216" s="2" t="s">
        <v>61</v>
      </c>
      <c r="Q1216" s="2" t="s">
        <v>61</v>
      </c>
      <c r="R1216" s="2" t="s">
        <v>60</v>
      </c>
      <c r="S1216" s="3"/>
      <c r="T1216" s="3"/>
      <c r="U1216" s="3"/>
      <c r="V1216" s="3">
        <v>1</v>
      </c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2" t="s">
        <v>52</v>
      </c>
      <c r="AW1216" s="2" t="s">
        <v>2548</v>
      </c>
      <c r="AX1216" s="2" t="s">
        <v>52</v>
      </c>
      <c r="AY1216" s="2" t="s">
        <v>52</v>
      </c>
    </row>
    <row r="1217" spans="1:51" ht="30" customHeight="1" x14ac:dyDescent="0.3">
      <c r="A1217" s="8" t="s">
        <v>722</v>
      </c>
      <c r="B1217" s="8" t="s">
        <v>1131</v>
      </c>
      <c r="C1217" s="8" t="s">
        <v>724</v>
      </c>
      <c r="D1217" s="9">
        <v>1</v>
      </c>
      <c r="E1217" s="12">
        <v>0</v>
      </c>
      <c r="F1217" s="13">
        <f t="shared" si="210"/>
        <v>0</v>
      </c>
      <c r="G1217" s="12">
        <v>0</v>
      </c>
      <c r="H1217" s="13">
        <f t="shared" si="211"/>
        <v>0</v>
      </c>
      <c r="I1217" s="12">
        <f>TRUNC(SUMIF(V1208:V1217, RIGHTB(O1217, 1), H1208:H1217)*U1217, 2)</f>
        <v>142.59</v>
      </c>
      <c r="J1217" s="13">
        <f t="shared" si="212"/>
        <v>142.5</v>
      </c>
      <c r="K1217" s="12">
        <f t="shared" si="213"/>
        <v>142.5</v>
      </c>
      <c r="L1217" s="13">
        <f t="shared" si="214"/>
        <v>142.5</v>
      </c>
      <c r="M1217" s="8" t="s">
        <v>52</v>
      </c>
      <c r="N1217" s="2" t="s">
        <v>2480</v>
      </c>
      <c r="O1217" s="2" t="s">
        <v>725</v>
      </c>
      <c r="P1217" s="2" t="s">
        <v>61</v>
      </c>
      <c r="Q1217" s="2" t="s">
        <v>61</v>
      </c>
      <c r="R1217" s="2" t="s">
        <v>61</v>
      </c>
      <c r="S1217" s="3">
        <v>1</v>
      </c>
      <c r="T1217" s="3">
        <v>2</v>
      </c>
      <c r="U1217" s="3">
        <v>0.03</v>
      </c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2" t="s">
        <v>52</v>
      </c>
      <c r="AW1217" s="2" t="s">
        <v>2549</v>
      </c>
      <c r="AX1217" s="2" t="s">
        <v>52</v>
      </c>
      <c r="AY1217" s="2" t="s">
        <v>52</v>
      </c>
    </row>
    <row r="1218" spans="1:51" ht="30" customHeight="1" x14ac:dyDescent="0.3">
      <c r="A1218" s="8" t="s">
        <v>739</v>
      </c>
      <c r="B1218" s="8" t="s">
        <v>52</v>
      </c>
      <c r="C1218" s="8" t="s">
        <v>52</v>
      </c>
      <c r="D1218" s="9"/>
      <c r="E1218" s="12"/>
      <c r="F1218" s="13">
        <f>TRUNC(SUMIF(N1208:N1217, N1207, F1208:F1217),0)</f>
        <v>217</v>
      </c>
      <c r="G1218" s="12"/>
      <c r="H1218" s="13">
        <f>TRUNC(SUMIF(N1208:N1217, N1207, H1208:H1217),0)</f>
        <v>4753</v>
      </c>
      <c r="I1218" s="12"/>
      <c r="J1218" s="13">
        <f>TRUNC(SUMIF(N1208:N1217, N1207, J1208:J1217),0)</f>
        <v>154</v>
      </c>
      <c r="K1218" s="12"/>
      <c r="L1218" s="13">
        <f>F1218+H1218+J1218</f>
        <v>5124</v>
      </c>
      <c r="M1218" s="8" t="s">
        <v>52</v>
      </c>
      <c r="N1218" s="2" t="s">
        <v>79</v>
      </c>
      <c r="O1218" s="2" t="s">
        <v>79</v>
      </c>
      <c r="P1218" s="2" t="s">
        <v>52</v>
      </c>
      <c r="Q1218" s="2" t="s">
        <v>52</v>
      </c>
      <c r="R1218" s="2" t="s">
        <v>52</v>
      </c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2" t="s">
        <v>52</v>
      </c>
      <c r="AW1218" s="2" t="s">
        <v>52</v>
      </c>
      <c r="AX1218" s="2" t="s">
        <v>52</v>
      </c>
      <c r="AY1218" s="2" t="s">
        <v>52</v>
      </c>
    </row>
    <row r="1219" spans="1:51" ht="30" customHeight="1" x14ac:dyDescent="0.3">
      <c r="A1219" s="9"/>
      <c r="B1219" s="9"/>
      <c r="C1219" s="9"/>
      <c r="D1219" s="9"/>
      <c r="E1219" s="12"/>
      <c r="F1219" s="13"/>
      <c r="G1219" s="12"/>
      <c r="H1219" s="13"/>
      <c r="I1219" s="12"/>
      <c r="J1219" s="13"/>
      <c r="K1219" s="12"/>
      <c r="L1219" s="13"/>
      <c r="M1219" s="9"/>
    </row>
    <row r="1220" spans="1:51" ht="30" customHeight="1" x14ac:dyDescent="0.3">
      <c r="A1220" s="425" t="s">
        <v>2550</v>
      </c>
      <c r="B1220" s="425"/>
      <c r="C1220" s="425"/>
      <c r="D1220" s="425"/>
      <c r="E1220" s="426"/>
      <c r="F1220" s="427"/>
      <c r="G1220" s="426"/>
      <c r="H1220" s="427"/>
      <c r="I1220" s="426"/>
      <c r="J1220" s="427"/>
      <c r="K1220" s="426"/>
      <c r="L1220" s="427"/>
      <c r="M1220" s="425"/>
      <c r="N1220" s="1" t="s">
        <v>2482</v>
      </c>
    </row>
    <row r="1221" spans="1:51" ht="30" customHeight="1" x14ac:dyDescent="0.3">
      <c r="A1221" s="8" t="s">
        <v>2537</v>
      </c>
      <c r="B1221" s="8" t="s">
        <v>2538</v>
      </c>
      <c r="C1221" s="8" t="s">
        <v>993</v>
      </c>
      <c r="D1221" s="9">
        <v>2.7699999999999999E-3</v>
      </c>
      <c r="E1221" s="12">
        <f>단가대비표!O34</f>
        <v>11270</v>
      </c>
      <c r="F1221" s="13">
        <f t="shared" ref="F1221:F1230" si="215">TRUNC(E1221*D1221,1)</f>
        <v>31.2</v>
      </c>
      <c r="G1221" s="12">
        <f>단가대비표!P34</f>
        <v>0</v>
      </c>
      <c r="H1221" s="13">
        <f t="shared" ref="H1221:H1230" si="216">TRUNC(G1221*D1221,1)</f>
        <v>0</v>
      </c>
      <c r="I1221" s="12">
        <f>단가대비표!V34</f>
        <v>0</v>
      </c>
      <c r="J1221" s="13">
        <f t="shared" ref="J1221:J1230" si="217">TRUNC(I1221*D1221,1)</f>
        <v>0</v>
      </c>
      <c r="K1221" s="12">
        <f t="shared" ref="K1221:K1230" si="218">TRUNC(E1221+G1221+I1221,1)</f>
        <v>11270</v>
      </c>
      <c r="L1221" s="13">
        <f t="shared" ref="L1221:L1230" si="219">TRUNC(F1221+H1221+J1221,1)</f>
        <v>31.2</v>
      </c>
      <c r="M1221" s="8" t="s">
        <v>52</v>
      </c>
      <c r="N1221" s="2" t="s">
        <v>2482</v>
      </c>
      <c r="O1221" s="2" t="s">
        <v>2539</v>
      </c>
      <c r="P1221" s="2" t="s">
        <v>61</v>
      </c>
      <c r="Q1221" s="2" t="s">
        <v>61</v>
      </c>
      <c r="R1221" s="2" t="s">
        <v>60</v>
      </c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2" t="s">
        <v>52</v>
      </c>
      <c r="AW1221" s="2" t="s">
        <v>2552</v>
      </c>
      <c r="AX1221" s="2" t="s">
        <v>52</v>
      </c>
      <c r="AY1221" s="2" t="s">
        <v>52</v>
      </c>
    </row>
    <row r="1222" spans="1:51" ht="30" customHeight="1" x14ac:dyDescent="0.3">
      <c r="A1222" s="8" t="s">
        <v>2496</v>
      </c>
      <c r="B1222" s="8" t="s">
        <v>2497</v>
      </c>
      <c r="C1222" s="8" t="s">
        <v>1000</v>
      </c>
      <c r="D1222" s="9">
        <v>0.94499999999999995</v>
      </c>
      <c r="E1222" s="12">
        <f>단가대비표!O21</f>
        <v>2.2200000000000002</v>
      </c>
      <c r="F1222" s="13">
        <f t="shared" si="215"/>
        <v>2</v>
      </c>
      <c r="G1222" s="12">
        <f>단가대비표!P21</f>
        <v>0</v>
      </c>
      <c r="H1222" s="13">
        <f t="shared" si="216"/>
        <v>0</v>
      </c>
      <c r="I1222" s="12">
        <f>단가대비표!V21</f>
        <v>0</v>
      </c>
      <c r="J1222" s="13">
        <f t="shared" si="217"/>
        <v>0</v>
      </c>
      <c r="K1222" s="12">
        <f t="shared" si="218"/>
        <v>2.2000000000000002</v>
      </c>
      <c r="L1222" s="13">
        <f t="shared" si="219"/>
        <v>2</v>
      </c>
      <c r="M1222" s="8" t="s">
        <v>2498</v>
      </c>
      <c r="N1222" s="2" t="s">
        <v>2482</v>
      </c>
      <c r="O1222" s="2" t="s">
        <v>2499</v>
      </c>
      <c r="P1222" s="2" t="s">
        <v>61</v>
      </c>
      <c r="Q1222" s="2" t="s">
        <v>61</v>
      </c>
      <c r="R1222" s="2" t="s">
        <v>60</v>
      </c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2" t="s">
        <v>52</v>
      </c>
      <c r="AW1222" s="2" t="s">
        <v>2553</v>
      </c>
      <c r="AX1222" s="2" t="s">
        <v>52</v>
      </c>
      <c r="AY1222" s="2" t="s">
        <v>52</v>
      </c>
    </row>
    <row r="1223" spans="1:51" ht="30" customHeight="1" x14ac:dyDescent="0.3">
      <c r="A1223" s="8" t="s">
        <v>2501</v>
      </c>
      <c r="B1223" s="8" t="s">
        <v>2502</v>
      </c>
      <c r="C1223" s="8" t="s">
        <v>993</v>
      </c>
      <c r="D1223" s="9">
        <v>4.0000000000000002E-4</v>
      </c>
      <c r="E1223" s="12">
        <f>단가대비표!O32</f>
        <v>12041.9</v>
      </c>
      <c r="F1223" s="13">
        <f t="shared" si="215"/>
        <v>4.8</v>
      </c>
      <c r="G1223" s="12">
        <f>단가대비표!P32</f>
        <v>0</v>
      </c>
      <c r="H1223" s="13">
        <f t="shared" si="216"/>
        <v>0</v>
      </c>
      <c r="I1223" s="12">
        <f>단가대비표!V32</f>
        <v>0</v>
      </c>
      <c r="J1223" s="13">
        <f t="shared" si="217"/>
        <v>0</v>
      </c>
      <c r="K1223" s="12">
        <f t="shared" si="218"/>
        <v>12041.9</v>
      </c>
      <c r="L1223" s="13">
        <f t="shared" si="219"/>
        <v>4.8</v>
      </c>
      <c r="M1223" s="8" t="s">
        <v>52</v>
      </c>
      <c r="N1223" s="2" t="s">
        <v>2482</v>
      </c>
      <c r="O1223" s="2" t="s">
        <v>2503</v>
      </c>
      <c r="P1223" s="2" t="s">
        <v>61</v>
      </c>
      <c r="Q1223" s="2" t="s">
        <v>61</v>
      </c>
      <c r="R1223" s="2" t="s">
        <v>60</v>
      </c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2" t="s">
        <v>52</v>
      </c>
      <c r="AW1223" s="2" t="s">
        <v>2554</v>
      </c>
      <c r="AX1223" s="2" t="s">
        <v>52</v>
      </c>
      <c r="AY1223" s="2" t="s">
        <v>52</v>
      </c>
    </row>
    <row r="1224" spans="1:51" ht="30" customHeight="1" x14ac:dyDescent="0.3">
      <c r="A1224" s="8" t="s">
        <v>2505</v>
      </c>
      <c r="B1224" s="8" t="s">
        <v>2506</v>
      </c>
      <c r="C1224" s="8" t="s">
        <v>729</v>
      </c>
      <c r="D1224" s="9">
        <v>3.1199999999999999E-3</v>
      </c>
      <c r="E1224" s="12">
        <f>일위대가목록!E184</f>
        <v>0</v>
      </c>
      <c r="F1224" s="13">
        <f t="shared" si="215"/>
        <v>0</v>
      </c>
      <c r="G1224" s="12">
        <f>일위대가목록!F184</f>
        <v>0</v>
      </c>
      <c r="H1224" s="13">
        <f t="shared" si="216"/>
        <v>0</v>
      </c>
      <c r="I1224" s="12">
        <f>일위대가목록!G184</f>
        <v>138</v>
      </c>
      <c r="J1224" s="13">
        <f t="shared" si="217"/>
        <v>0.4</v>
      </c>
      <c r="K1224" s="12">
        <f t="shared" si="218"/>
        <v>138</v>
      </c>
      <c r="L1224" s="13">
        <f t="shared" si="219"/>
        <v>0.4</v>
      </c>
      <c r="M1224" s="8" t="s">
        <v>52</v>
      </c>
      <c r="N1224" s="2" t="s">
        <v>2482</v>
      </c>
      <c r="O1224" s="2" t="s">
        <v>2507</v>
      </c>
      <c r="P1224" s="2" t="s">
        <v>60</v>
      </c>
      <c r="Q1224" s="2" t="s">
        <v>61</v>
      </c>
      <c r="R1224" s="2" t="s">
        <v>61</v>
      </c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2" t="s">
        <v>52</v>
      </c>
      <c r="AW1224" s="2" t="s">
        <v>2555</v>
      </c>
      <c r="AX1224" s="2" t="s">
        <v>52</v>
      </c>
      <c r="AY1224" s="2" t="s">
        <v>52</v>
      </c>
    </row>
    <row r="1225" spans="1:51" ht="30" customHeight="1" x14ac:dyDescent="0.3">
      <c r="A1225" s="8" t="s">
        <v>2509</v>
      </c>
      <c r="B1225" s="8" t="s">
        <v>2510</v>
      </c>
      <c r="C1225" s="8" t="s">
        <v>2511</v>
      </c>
      <c r="D1225" s="9">
        <v>1.89E-2</v>
      </c>
      <c r="E1225" s="12">
        <f>단가대비표!O232</f>
        <v>0</v>
      </c>
      <c r="F1225" s="13">
        <f t="shared" si="215"/>
        <v>0</v>
      </c>
      <c r="G1225" s="12">
        <f>단가대비표!P232</f>
        <v>0</v>
      </c>
      <c r="H1225" s="13">
        <f t="shared" si="216"/>
        <v>0</v>
      </c>
      <c r="I1225" s="12">
        <f>단가대비표!V232</f>
        <v>87</v>
      </c>
      <c r="J1225" s="13">
        <f t="shared" si="217"/>
        <v>1.6</v>
      </c>
      <c r="K1225" s="12">
        <f t="shared" si="218"/>
        <v>87</v>
      </c>
      <c r="L1225" s="13">
        <f t="shared" si="219"/>
        <v>1.6</v>
      </c>
      <c r="M1225" s="8" t="s">
        <v>52</v>
      </c>
      <c r="N1225" s="2" t="s">
        <v>2482</v>
      </c>
      <c r="O1225" s="2" t="s">
        <v>2512</v>
      </c>
      <c r="P1225" s="2" t="s">
        <v>61</v>
      </c>
      <c r="Q1225" s="2" t="s">
        <v>61</v>
      </c>
      <c r="R1225" s="2" t="s">
        <v>60</v>
      </c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2" t="s">
        <v>52</v>
      </c>
      <c r="AW1225" s="2" t="s">
        <v>2556</v>
      </c>
      <c r="AX1225" s="2" t="s">
        <v>52</v>
      </c>
      <c r="AY1225" s="2" t="s">
        <v>52</v>
      </c>
    </row>
    <row r="1226" spans="1:51" ht="30" customHeight="1" x14ac:dyDescent="0.3">
      <c r="A1226" s="8" t="s">
        <v>2514</v>
      </c>
      <c r="B1226" s="8" t="s">
        <v>715</v>
      </c>
      <c r="C1226" s="8" t="s">
        <v>716</v>
      </c>
      <c r="D1226" s="9">
        <v>5.8500000000000002E-3</v>
      </c>
      <c r="E1226" s="12">
        <f>단가대비표!O239</f>
        <v>0</v>
      </c>
      <c r="F1226" s="13">
        <f t="shared" si="215"/>
        <v>0</v>
      </c>
      <c r="G1226" s="12">
        <f>단가대비표!P239</f>
        <v>186880</v>
      </c>
      <c r="H1226" s="13">
        <f t="shared" si="216"/>
        <v>1093.2</v>
      </c>
      <c r="I1226" s="12">
        <f>단가대비표!V239</f>
        <v>0</v>
      </c>
      <c r="J1226" s="13">
        <f t="shared" si="217"/>
        <v>0</v>
      </c>
      <c r="K1226" s="12">
        <f t="shared" si="218"/>
        <v>186880</v>
      </c>
      <c r="L1226" s="13">
        <f t="shared" si="219"/>
        <v>1093.2</v>
      </c>
      <c r="M1226" s="8" t="s">
        <v>52</v>
      </c>
      <c r="N1226" s="2" t="s">
        <v>2482</v>
      </c>
      <c r="O1226" s="2" t="s">
        <v>2515</v>
      </c>
      <c r="P1226" s="2" t="s">
        <v>61</v>
      </c>
      <c r="Q1226" s="2" t="s">
        <v>61</v>
      </c>
      <c r="R1226" s="2" t="s">
        <v>60</v>
      </c>
      <c r="S1226" s="3"/>
      <c r="T1226" s="3"/>
      <c r="U1226" s="3"/>
      <c r="V1226" s="3">
        <v>1</v>
      </c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2" t="s">
        <v>52</v>
      </c>
      <c r="AW1226" s="2" t="s">
        <v>2557</v>
      </c>
      <c r="AX1226" s="2" t="s">
        <v>52</v>
      </c>
      <c r="AY1226" s="2" t="s">
        <v>52</v>
      </c>
    </row>
    <row r="1227" spans="1:51" ht="30" customHeight="1" x14ac:dyDescent="0.3">
      <c r="A1227" s="8" t="s">
        <v>719</v>
      </c>
      <c r="B1227" s="8" t="s">
        <v>715</v>
      </c>
      <c r="C1227" s="8" t="s">
        <v>716</v>
      </c>
      <c r="D1227" s="9">
        <v>1E-4</v>
      </c>
      <c r="E1227" s="12">
        <f>단가대비표!O233</f>
        <v>0</v>
      </c>
      <c r="F1227" s="13">
        <f t="shared" si="215"/>
        <v>0</v>
      </c>
      <c r="G1227" s="12">
        <f>단가대비표!P233</f>
        <v>138989</v>
      </c>
      <c r="H1227" s="13">
        <f t="shared" si="216"/>
        <v>13.8</v>
      </c>
      <c r="I1227" s="12">
        <f>단가대비표!V233</f>
        <v>0</v>
      </c>
      <c r="J1227" s="13">
        <f t="shared" si="217"/>
        <v>0</v>
      </c>
      <c r="K1227" s="12">
        <f t="shared" si="218"/>
        <v>138989</v>
      </c>
      <c r="L1227" s="13">
        <f t="shared" si="219"/>
        <v>13.8</v>
      </c>
      <c r="M1227" s="8" t="s">
        <v>52</v>
      </c>
      <c r="N1227" s="2" t="s">
        <v>2482</v>
      </c>
      <c r="O1227" s="2" t="s">
        <v>720</v>
      </c>
      <c r="P1227" s="2" t="s">
        <v>61</v>
      </c>
      <c r="Q1227" s="2" t="s">
        <v>61</v>
      </c>
      <c r="R1227" s="2" t="s">
        <v>60</v>
      </c>
      <c r="S1227" s="3"/>
      <c r="T1227" s="3"/>
      <c r="U1227" s="3"/>
      <c r="V1227" s="3">
        <v>1</v>
      </c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2" t="s">
        <v>52</v>
      </c>
      <c r="AW1227" s="2" t="s">
        <v>2558</v>
      </c>
      <c r="AX1227" s="2" t="s">
        <v>52</v>
      </c>
      <c r="AY1227" s="2" t="s">
        <v>52</v>
      </c>
    </row>
    <row r="1228" spans="1:51" ht="30" customHeight="1" x14ac:dyDescent="0.3">
      <c r="A1228" s="8" t="s">
        <v>2518</v>
      </c>
      <c r="B1228" s="8" t="s">
        <v>715</v>
      </c>
      <c r="C1228" s="8" t="s">
        <v>716</v>
      </c>
      <c r="D1228" s="9">
        <v>3.8999999999999999E-4</v>
      </c>
      <c r="E1228" s="12">
        <f>단가대비표!O240</f>
        <v>0</v>
      </c>
      <c r="F1228" s="13">
        <f t="shared" si="215"/>
        <v>0</v>
      </c>
      <c r="G1228" s="12">
        <f>단가대비표!P240</f>
        <v>224357</v>
      </c>
      <c r="H1228" s="13">
        <f t="shared" si="216"/>
        <v>87.4</v>
      </c>
      <c r="I1228" s="12">
        <f>단가대비표!V240</f>
        <v>0</v>
      </c>
      <c r="J1228" s="13">
        <f t="shared" si="217"/>
        <v>0</v>
      </c>
      <c r="K1228" s="12">
        <f t="shared" si="218"/>
        <v>224357</v>
      </c>
      <c r="L1228" s="13">
        <f t="shared" si="219"/>
        <v>87.4</v>
      </c>
      <c r="M1228" s="8" t="s">
        <v>52</v>
      </c>
      <c r="N1228" s="2" t="s">
        <v>2482</v>
      </c>
      <c r="O1228" s="2" t="s">
        <v>2519</v>
      </c>
      <c r="P1228" s="2" t="s">
        <v>61</v>
      </c>
      <c r="Q1228" s="2" t="s">
        <v>61</v>
      </c>
      <c r="R1228" s="2" t="s">
        <v>60</v>
      </c>
      <c r="S1228" s="3"/>
      <c r="T1228" s="3"/>
      <c r="U1228" s="3"/>
      <c r="V1228" s="3">
        <v>1</v>
      </c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2" t="s">
        <v>52</v>
      </c>
      <c r="AW1228" s="2" t="s">
        <v>2559</v>
      </c>
      <c r="AX1228" s="2" t="s">
        <v>52</v>
      </c>
      <c r="AY1228" s="2" t="s">
        <v>52</v>
      </c>
    </row>
    <row r="1229" spans="1:51" ht="30" customHeight="1" x14ac:dyDescent="0.3">
      <c r="A1229" s="8" t="s">
        <v>773</v>
      </c>
      <c r="B1229" s="8" t="s">
        <v>715</v>
      </c>
      <c r="C1229" s="8" t="s">
        <v>716</v>
      </c>
      <c r="D1229" s="9">
        <v>1.1E-4</v>
      </c>
      <c r="E1229" s="12">
        <f>단가대비표!O234</f>
        <v>0</v>
      </c>
      <c r="F1229" s="13">
        <f t="shared" si="215"/>
        <v>0</v>
      </c>
      <c r="G1229" s="12">
        <f>단가대비표!P234</f>
        <v>167926</v>
      </c>
      <c r="H1229" s="13">
        <f t="shared" si="216"/>
        <v>18.399999999999999</v>
      </c>
      <c r="I1229" s="12">
        <f>단가대비표!V234</f>
        <v>0</v>
      </c>
      <c r="J1229" s="13">
        <f t="shared" si="217"/>
        <v>0</v>
      </c>
      <c r="K1229" s="12">
        <f t="shared" si="218"/>
        <v>167926</v>
      </c>
      <c r="L1229" s="13">
        <f t="shared" si="219"/>
        <v>18.399999999999999</v>
      </c>
      <c r="M1229" s="8" t="s">
        <v>52</v>
      </c>
      <c r="N1229" s="2" t="s">
        <v>2482</v>
      </c>
      <c r="O1229" s="2" t="s">
        <v>774</v>
      </c>
      <c r="P1229" s="2" t="s">
        <v>61</v>
      </c>
      <c r="Q1229" s="2" t="s">
        <v>61</v>
      </c>
      <c r="R1229" s="2" t="s">
        <v>60</v>
      </c>
      <c r="S1229" s="3"/>
      <c r="T1229" s="3"/>
      <c r="U1229" s="3"/>
      <c r="V1229" s="3">
        <v>1</v>
      </c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2" t="s">
        <v>52</v>
      </c>
      <c r="AW1229" s="2" t="s">
        <v>2560</v>
      </c>
      <c r="AX1229" s="2" t="s">
        <v>52</v>
      </c>
      <c r="AY1229" s="2" t="s">
        <v>52</v>
      </c>
    </row>
    <row r="1230" spans="1:51" ht="30" customHeight="1" x14ac:dyDescent="0.3">
      <c r="A1230" s="8" t="s">
        <v>722</v>
      </c>
      <c r="B1230" s="8" t="s">
        <v>1131</v>
      </c>
      <c r="C1230" s="8" t="s">
        <v>724</v>
      </c>
      <c r="D1230" s="9">
        <v>1</v>
      </c>
      <c r="E1230" s="12">
        <v>0</v>
      </c>
      <c r="F1230" s="13">
        <f t="shared" si="215"/>
        <v>0</v>
      </c>
      <c r="G1230" s="12">
        <v>0</v>
      </c>
      <c r="H1230" s="13">
        <f t="shared" si="216"/>
        <v>0</v>
      </c>
      <c r="I1230" s="12">
        <f>TRUNC(SUMIF(V1221:V1230, RIGHTB(O1230, 1), H1221:H1230)*U1230, 2)</f>
        <v>36.380000000000003</v>
      </c>
      <c r="J1230" s="13">
        <f t="shared" si="217"/>
        <v>36.299999999999997</v>
      </c>
      <c r="K1230" s="12">
        <f t="shared" si="218"/>
        <v>36.299999999999997</v>
      </c>
      <c r="L1230" s="13">
        <f t="shared" si="219"/>
        <v>36.299999999999997</v>
      </c>
      <c r="M1230" s="8" t="s">
        <v>52</v>
      </c>
      <c r="N1230" s="2" t="s">
        <v>2482</v>
      </c>
      <c r="O1230" s="2" t="s">
        <v>725</v>
      </c>
      <c r="P1230" s="2" t="s">
        <v>61</v>
      </c>
      <c r="Q1230" s="2" t="s">
        <v>61</v>
      </c>
      <c r="R1230" s="2" t="s">
        <v>61</v>
      </c>
      <c r="S1230" s="3">
        <v>1</v>
      </c>
      <c r="T1230" s="3">
        <v>2</v>
      </c>
      <c r="U1230" s="3">
        <v>0.03</v>
      </c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2" t="s">
        <v>52</v>
      </c>
      <c r="AW1230" s="2" t="s">
        <v>2561</v>
      </c>
      <c r="AX1230" s="2" t="s">
        <v>52</v>
      </c>
      <c r="AY1230" s="2" t="s">
        <v>52</v>
      </c>
    </row>
    <row r="1231" spans="1:51" ht="30" customHeight="1" x14ac:dyDescent="0.3">
      <c r="A1231" s="8" t="s">
        <v>739</v>
      </c>
      <c r="B1231" s="8" t="s">
        <v>52</v>
      </c>
      <c r="C1231" s="8" t="s">
        <v>52</v>
      </c>
      <c r="D1231" s="9"/>
      <c r="E1231" s="12"/>
      <c r="F1231" s="13">
        <f>TRUNC(SUMIF(N1221:N1230, N1220, F1221:F1230),0)</f>
        <v>38</v>
      </c>
      <c r="G1231" s="12"/>
      <c r="H1231" s="13">
        <f>TRUNC(SUMIF(N1221:N1230, N1220, H1221:H1230),0)</f>
        <v>1212</v>
      </c>
      <c r="I1231" s="12"/>
      <c r="J1231" s="13">
        <f>TRUNC(SUMIF(N1221:N1230, N1220, J1221:J1230),0)</f>
        <v>38</v>
      </c>
      <c r="K1231" s="12"/>
      <c r="L1231" s="13">
        <f>F1231+H1231+J1231</f>
        <v>1288</v>
      </c>
      <c r="M1231" s="8" t="s">
        <v>52</v>
      </c>
      <c r="N1231" s="2" t="s">
        <v>79</v>
      </c>
      <c r="O1231" s="2" t="s">
        <v>79</v>
      </c>
      <c r="P1231" s="2" t="s">
        <v>52</v>
      </c>
      <c r="Q1231" s="2" t="s">
        <v>52</v>
      </c>
      <c r="R1231" s="2" t="s">
        <v>52</v>
      </c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2" t="s">
        <v>52</v>
      </c>
      <c r="AW1231" s="2" t="s">
        <v>52</v>
      </c>
      <c r="AX1231" s="2" t="s">
        <v>52</v>
      </c>
      <c r="AY1231" s="2" t="s">
        <v>52</v>
      </c>
    </row>
    <row r="1232" spans="1:51" ht="30" customHeight="1" x14ac:dyDescent="0.3">
      <c r="A1232" s="9"/>
      <c r="B1232" s="9"/>
      <c r="C1232" s="9"/>
      <c r="D1232" s="9"/>
      <c r="E1232" s="12"/>
      <c r="F1232" s="13"/>
      <c r="G1232" s="12"/>
      <c r="H1232" s="13"/>
      <c r="I1232" s="12"/>
      <c r="J1232" s="13"/>
      <c r="K1232" s="12"/>
      <c r="L1232" s="13"/>
      <c r="M1232" s="9"/>
    </row>
    <row r="1233" spans="1:51" ht="30" customHeight="1" x14ac:dyDescent="0.3">
      <c r="A1233" s="425" t="s">
        <v>2562</v>
      </c>
      <c r="B1233" s="425"/>
      <c r="C1233" s="425"/>
      <c r="D1233" s="425"/>
      <c r="E1233" s="426"/>
      <c r="F1233" s="427"/>
      <c r="G1233" s="426"/>
      <c r="H1233" s="427"/>
      <c r="I1233" s="426"/>
      <c r="J1233" s="427"/>
      <c r="K1233" s="426"/>
      <c r="L1233" s="427"/>
      <c r="M1233" s="425"/>
      <c r="N1233" s="1" t="s">
        <v>1489</v>
      </c>
    </row>
    <row r="1234" spans="1:51" ht="30" customHeight="1" x14ac:dyDescent="0.3">
      <c r="A1234" s="8" t="s">
        <v>1756</v>
      </c>
      <c r="B1234" s="8" t="s">
        <v>1757</v>
      </c>
      <c r="C1234" s="8" t="s">
        <v>716</v>
      </c>
      <c r="D1234" s="9">
        <v>2.5000000000000001E-2</v>
      </c>
      <c r="E1234" s="12">
        <f>단가대비표!O258</f>
        <v>0</v>
      </c>
      <c r="F1234" s="13">
        <f>TRUNC(E1234*D1234,1)</f>
        <v>0</v>
      </c>
      <c r="G1234" s="12">
        <f>단가대비표!P258</f>
        <v>181699</v>
      </c>
      <c r="H1234" s="13">
        <f>TRUNC(G1234*D1234,1)</f>
        <v>4542.3999999999996</v>
      </c>
      <c r="I1234" s="12">
        <f>단가대비표!V258</f>
        <v>0</v>
      </c>
      <c r="J1234" s="13">
        <f>TRUNC(I1234*D1234,1)</f>
        <v>0</v>
      </c>
      <c r="K1234" s="12">
        <f>TRUNC(E1234+G1234+I1234,1)</f>
        <v>181699</v>
      </c>
      <c r="L1234" s="13">
        <f>TRUNC(F1234+H1234+J1234,1)</f>
        <v>4542.3999999999996</v>
      </c>
      <c r="M1234" s="8" t="s">
        <v>52</v>
      </c>
      <c r="N1234" s="2" t="s">
        <v>1489</v>
      </c>
      <c r="O1234" s="2" t="s">
        <v>1758</v>
      </c>
      <c r="P1234" s="2" t="s">
        <v>61</v>
      </c>
      <c r="Q1234" s="2" t="s">
        <v>61</v>
      </c>
      <c r="R1234" s="2" t="s">
        <v>60</v>
      </c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2" t="s">
        <v>52</v>
      </c>
      <c r="AW1234" s="2" t="s">
        <v>2564</v>
      </c>
      <c r="AX1234" s="2" t="s">
        <v>52</v>
      </c>
      <c r="AY1234" s="2" t="s">
        <v>52</v>
      </c>
    </row>
    <row r="1235" spans="1:51" ht="30" customHeight="1" x14ac:dyDescent="0.3">
      <c r="A1235" s="8" t="s">
        <v>739</v>
      </c>
      <c r="B1235" s="8" t="s">
        <v>52</v>
      </c>
      <c r="C1235" s="8" t="s">
        <v>52</v>
      </c>
      <c r="D1235" s="9"/>
      <c r="E1235" s="12"/>
      <c r="F1235" s="13">
        <f>TRUNC(SUMIF(N1234:N1234, N1233, F1234:F1234),0)</f>
        <v>0</v>
      </c>
      <c r="G1235" s="12"/>
      <c r="H1235" s="13">
        <f>TRUNC(SUMIF(N1234:N1234, N1233, H1234:H1234),0)</f>
        <v>4542</v>
      </c>
      <c r="I1235" s="12"/>
      <c r="J1235" s="13">
        <f>TRUNC(SUMIF(N1234:N1234, N1233, J1234:J1234),0)</f>
        <v>0</v>
      </c>
      <c r="K1235" s="12"/>
      <c r="L1235" s="13">
        <f>F1235+H1235+J1235</f>
        <v>4542</v>
      </c>
      <c r="M1235" s="8" t="s">
        <v>52</v>
      </c>
      <c r="N1235" s="2" t="s">
        <v>79</v>
      </c>
      <c r="O1235" s="2" t="s">
        <v>79</v>
      </c>
      <c r="P1235" s="2" t="s">
        <v>52</v>
      </c>
      <c r="Q1235" s="2" t="s">
        <v>52</v>
      </c>
      <c r="R1235" s="2" t="s">
        <v>52</v>
      </c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2" t="s">
        <v>52</v>
      </c>
      <c r="AW1235" s="2" t="s">
        <v>52</v>
      </c>
      <c r="AX1235" s="2" t="s">
        <v>52</v>
      </c>
      <c r="AY1235" s="2" t="s">
        <v>52</v>
      </c>
    </row>
    <row r="1236" spans="1:51" ht="30" customHeight="1" x14ac:dyDescent="0.3">
      <c r="A1236" s="9"/>
      <c r="B1236" s="9"/>
      <c r="C1236" s="9"/>
      <c r="D1236" s="9"/>
      <c r="E1236" s="12"/>
      <c r="F1236" s="13"/>
      <c r="G1236" s="12"/>
      <c r="H1236" s="13"/>
      <c r="I1236" s="12"/>
      <c r="J1236" s="13"/>
      <c r="K1236" s="12"/>
      <c r="L1236" s="13"/>
      <c r="M1236" s="9"/>
    </row>
    <row r="1237" spans="1:51" ht="30" customHeight="1" x14ac:dyDescent="0.3">
      <c r="A1237" s="425" t="s">
        <v>2565</v>
      </c>
      <c r="B1237" s="425"/>
      <c r="C1237" s="425"/>
      <c r="D1237" s="425"/>
      <c r="E1237" s="426"/>
      <c r="F1237" s="427"/>
      <c r="G1237" s="426"/>
      <c r="H1237" s="427"/>
      <c r="I1237" s="426"/>
      <c r="J1237" s="427"/>
      <c r="K1237" s="426"/>
      <c r="L1237" s="427"/>
      <c r="M1237" s="425"/>
      <c r="N1237" s="1" t="s">
        <v>2507</v>
      </c>
    </row>
    <row r="1238" spans="1:51" ht="30" customHeight="1" x14ac:dyDescent="0.3">
      <c r="A1238" s="8" t="s">
        <v>2505</v>
      </c>
      <c r="B1238" s="8" t="s">
        <v>2506</v>
      </c>
      <c r="C1238" s="8" t="s">
        <v>101</v>
      </c>
      <c r="D1238" s="9">
        <v>0.23619999999999999</v>
      </c>
      <c r="E1238" s="12">
        <f>단가대비표!O10</f>
        <v>0</v>
      </c>
      <c r="F1238" s="13">
        <f>TRUNC(E1238*D1238,1)</f>
        <v>0</v>
      </c>
      <c r="G1238" s="12">
        <f>단가대비표!P10</f>
        <v>0</v>
      </c>
      <c r="H1238" s="13">
        <f>TRUNC(G1238*D1238,1)</f>
        <v>0</v>
      </c>
      <c r="I1238" s="12">
        <f>단가대비표!V10</f>
        <v>588</v>
      </c>
      <c r="J1238" s="13">
        <f>TRUNC(I1238*D1238,1)</f>
        <v>138.80000000000001</v>
      </c>
      <c r="K1238" s="12">
        <f>TRUNC(E1238+G1238+I1238,1)</f>
        <v>588</v>
      </c>
      <c r="L1238" s="13">
        <f>TRUNC(F1238+H1238+J1238,1)</f>
        <v>138.80000000000001</v>
      </c>
      <c r="M1238" s="8" t="s">
        <v>2057</v>
      </c>
      <c r="N1238" s="2" t="s">
        <v>2507</v>
      </c>
      <c r="O1238" s="2" t="s">
        <v>2568</v>
      </c>
      <c r="P1238" s="2" t="s">
        <v>61</v>
      </c>
      <c r="Q1238" s="2" t="s">
        <v>61</v>
      </c>
      <c r="R1238" s="2" t="s">
        <v>60</v>
      </c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2" t="s">
        <v>52</v>
      </c>
      <c r="AW1238" s="2" t="s">
        <v>2569</v>
      </c>
      <c r="AX1238" s="2" t="s">
        <v>52</v>
      </c>
      <c r="AY1238" s="2" t="s">
        <v>52</v>
      </c>
    </row>
    <row r="1239" spans="1:51" ht="30" customHeight="1" x14ac:dyDescent="0.3">
      <c r="A1239" s="8" t="s">
        <v>739</v>
      </c>
      <c r="B1239" s="8" t="s">
        <v>52</v>
      </c>
      <c r="C1239" s="8" t="s">
        <v>52</v>
      </c>
      <c r="D1239" s="9"/>
      <c r="E1239" s="12"/>
      <c r="F1239" s="13">
        <f>TRUNC(SUMIF(N1238:N1238, N1237, F1238:F1238),0)</f>
        <v>0</v>
      </c>
      <c r="G1239" s="12"/>
      <c r="H1239" s="13">
        <f>TRUNC(SUMIF(N1238:N1238, N1237, H1238:H1238),0)</f>
        <v>0</v>
      </c>
      <c r="I1239" s="12"/>
      <c r="J1239" s="13">
        <f>TRUNC(SUMIF(N1238:N1238, N1237, J1238:J1238),0)</f>
        <v>138</v>
      </c>
      <c r="K1239" s="12"/>
      <c r="L1239" s="13">
        <f>F1239+H1239+J1239</f>
        <v>138</v>
      </c>
      <c r="M1239" s="8" t="s">
        <v>52</v>
      </c>
      <c r="N1239" s="2" t="s">
        <v>79</v>
      </c>
      <c r="O1239" s="2" t="s">
        <v>79</v>
      </c>
      <c r="P1239" s="2" t="s">
        <v>52</v>
      </c>
      <c r="Q1239" s="2" t="s">
        <v>52</v>
      </c>
      <c r="R1239" s="2" t="s">
        <v>52</v>
      </c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2" t="s">
        <v>52</v>
      </c>
      <c r="AW1239" s="2" t="s">
        <v>52</v>
      </c>
      <c r="AX1239" s="2" t="s">
        <v>52</v>
      </c>
      <c r="AY1239" s="2" t="s">
        <v>52</v>
      </c>
    </row>
    <row r="1240" spans="1:51" ht="30" customHeight="1" x14ac:dyDescent="0.3">
      <c r="A1240" s="9"/>
      <c r="B1240" s="9"/>
      <c r="C1240" s="9"/>
      <c r="D1240" s="9"/>
      <c r="E1240" s="12"/>
      <c r="F1240" s="13"/>
      <c r="G1240" s="12"/>
      <c r="H1240" s="13"/>
      <c r="I1240" s="12"/>
      <c r="J1240" s="13"/>
      <c r="K1240" s="12"/>
      <c r="L1240" s="13"/>
      <c r="M1240" s="9"/>
    </row>
    <row r="1241" spans="1:51" ht="30" customHeight="1" x14ac:dyDescent="0.3">
      <c r="A1241" s="425" t="s">
        <v>2570</v>
      </c>
      <c r="B1241" s="425"/>
      <c r="C1241" s="425"/>
      <c r="D1241" s="425"/>
      <c r="E1241" s="426"/>
      <c r="F1241" s="427"/>
      <c r="G1241" s="426"/>
      <c r="H1241" s="427"/>
      <c r="I1241" s="426"/>
      <c r="J1241" s="427"/>
      <c r="K1241" s="426"/>
      <c r="L1241" s="427"/>
      <c r="M1241" s="425"/>
      <c r="N1241" s="1" t="s">
        <v>1353</v>
      </c>
    </row>
    <row r="1242" spans="1:51" ht="30" customHeight="1" x14ac:dyDescent="0.3">
      <c r="A1242" s="8" t="s">
        <v>1383</v>
      </c>
      <c r="B1242" s="8" t="s">
        <v>715</v>
      </c>
      <c r="C1242" s="8" t="s">
        <v>716</v>
      </c>
      <c r="D1242" s="9">
        <v>0.09</v>
      </c>
      <c r="E1242" s="12">
        <f>단가대비표!O246</f>
        <v>0</v>
      </c>
      <c r="F1242" s="13">
        <f>TRUNC(E1242*D1242,1)</f>
        <v>0</v>
      </c>
      <c r="G1242" s="12">
        <f>단가대비표!P246</f>
        <v>165332</v>
      </c>
      <c r="H1242" s="13">
        <f>TRUNC(G1242*D1242,1)</f>
        <v>14879.8</v>
      </c>
      <c r="I1242" s="12">
        <f>단가대비표!V246</f>
        <v>0</v>
      </c>
      <c r="J1242" s="13">
        <f>TRUNC(I1242*D1242,1)</f>
        <v>0</v>
      </c>
      <c r="K1242" s="12">
        <f t="shared" ref="K1242:L1244" si="220">TRUNC(E1242+G1242+I1242,1)</f>
        <v>165332</v>
      </c>
      <c r="L1242" s="13">
        <f t="shared" si="220"/>
        <v>14879.8</v>
      </c>
      <c r="M1242" s="8" t="s">
        <v>52</v>
      </c>
      <c r="N1242" s="2" t="s">
        <v>1353</v>
      </c>
      <c r="O1242" s="2" t="s">
        <v>1384</v>
      </c>
      <c r="P1242" s="2" t="s">
        <v>61</v>
      </c>
      <c r="Q1242" s="2" t="s">
        <v>61</v>
      </c>
      <c r="R1242" s="2" t="s">
        <v>60</v>
      </c>
      <c r="S1242" s="3"/>
      <c r="T1242" s="3"/>
      <c r="U1242" s="3"/>
      <c r="V1242" s="3">
        <v>1</v>
      </c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2" t="s">
        <v>52</v>
      </c>
      <c r="AW1242" s="2" t="s">
        <v>2572</v>
      </c>
      <c r="AX1242" s="2" t="s">
        <v>52</v>
      </c>
      <c r="AY1242" s="2" t="s">
        <v>52</v>
      </c>
    </row>
    <row r="1243" spans="1:51" ht="30" customHeight="1" x14ac:dyDescent="0.3">
      <c r="A1243" s="8" t="s">
        <v>719</v>
      </c>
      <c r="B1243" s="8" t="s">
        <v>715</v>
      </c>
      <c r="C1243" s="8" t="s">
        <v>716</v>
      </c>
      <c r="D1243" s="9">
        <v>0.05</v>
      </c>
      <c r="E1243" s="12">
        <f>단가대비표!O233</f>
        <v>0</v>
      </c>
      <c r="F1243" s="13">
        <f>TRUNC(E1243*D1243,1)</f>
        <v>0</v>
      </c>
      <c r="G1243" s="12">
        <f>단가대비표!P233</f>
        <v>138989</v>
      </c>
      <c r="H1243" s="13">
        <f>TRUNC(G1243*D1243,1)</f>
        <v>6949.4</v>
      </c>
      <c r="I1243" s="12">
        <f>단가대비표!V233</f>
        <v>0</v>
      </c>
      <c r="J1243" s="13">
        <f>TRUNC(I1243*D1243,1)</f>
        <v>0</v>
      </c>
      <c r="K1243" s="12">
        <f t="shared" si="220"/>
        <v>138989</v>
      </c>
      <c r="L1243" s="13">
        <f t="shared" si="220"/>
        <v>6949.4</v>
      </c>
      <c r="M1243" s="8" t="s">
        <v>52</v>
      </c>
      <c r="N1243" s="2" t="s">
        <v>1353</v>
      </c>
      <c r="O1243" s="2" t="s">
        <v>720</v>
      </c>
      <c r="P1243" s="2" t="s">
        <v>61</v>
      </c>
      <c r="Q1243" s="2" t="s">
        <v>61</v>
      </c>
      <c r="R1243" s="2" t="s">
        <v>60</v>
      </c>
      <c r="S1243" s="3"/>
      <c r="T1243" s="3"/>
      <c r="U1243" s="3"/>
      <c r="V1243" s="3">
        <v>1</v>
      </c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2" t="s">
        <v>52</v>
      </c>
      <c r="AW1243" s="2" t="s">
        <v>2573</v>
      </c>
      <c r="AX1243" s="2" t="s">
        <v>52</v>
      </c>
      <c r="AY1243" s="2" t="s">
        <v>52</v>
      </c>
    </row>
    <row r="1244" spans="1:51" ht="30" customHeight="1" x14ac:dyDescent="0.3">
      <c r="A1244" s="8" t="s">
        <v>722</v>
      </c>
      <c r="B1244" s="8" t="s">
        <v>1131</v>
      </c>
      <c r="C1244" s="8" t="s">
        <v>724</v>
      </c>
      <c r="D1244" s="9">
        <v>1</v>
      </c>
      <c r="E1244" s="12">
        <f>TRUNC(SUMIF(V1242:V1244, RIGHTB(O1244, 1), H1242:H1244)*U1244, 2)</f>
        <v>654.87</v>
      </c>
      <c r="F1244" s="13">
        <f>TRUNC(E1244*D1244,1)</f>
        <v>654.79999999999995</v>
      </c>
      <c r="G1244" s="12">
        <v>0</v>
      </c>
      <c r="H1244" s="13">
        <f>TRUNC(G1244*D1244,1)</f>
        <v>0</v>
      </c>
      <c r="I1244" s="12">
        <v>0</v>
      </c>
      <c r="J1244" s="13">
        <f>TRUNC(I1244*D1244,1)</f>
        <v>0</v>
      </c>
      <c r="K1244" s="12">
        <f t="shared" si="220"/>
        <v>654.79999999999995</v>
      </c>
      <c r="L1244" s="13">
        <f t="shared" si="220"/>
        <v>654.79999999999995</v>
      </c>
      <c r="M1244" s="8" t="s">
        <v>52</v>
      </c>
      <c r="N1244" s="2" t="s">
        <v>1353</v>
      </c>
      <c r="O1244" s="2" t="s">
        <v>725</v>
      </c>
      <c r="P1244" s="2" t="s">
        <v>61</v>
      </c>
      <c r="Q1244" s="2" t="s">
        <v>61</v>
      </c>
      <c r="R1244" s="2" t="s">
        <v>61</v>
      </c>
      <c r="S1244" s="3">
        <v>1</v>
      </c>
      <c r="T1244" s="3">
        <v>0</v>
      </c>
      <c r="U1244" s="3">
        <v>0.03</v>
      </c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2" t="s">
        <v>52</v>
      </c>
      <c r="AW1244" s="2" t="s">
        <v>2574</v>
      </c>
      <c r="AX1244" s="2" t="s">
        <v>52</v>
      </c>
      <c r="AY1244" s="2" t="s">
        <v>52</v>
      </c>
    </row>
    <row r="1245" spans="1:51" ht="30" customHeight="1" x14ac:dyDescent="0.3">
      <c r="A1245" s="8" t="s">
        <v>739</v>
      </c>
      <c r="B1245" s="8" t="s">
        <v>52</v>
      </c>
      <c r="C1245" s="8" t="s">
        <v>52</v>
      </c>
      <c r="D1245" s="9"/>
      <c r="E1245" s="12"/>
      <c r="F1245" s="13">
        <f>TRUNC(SUMIF(N1242:N1244, N1241, F1242:F1244),0)</f>
        <v>654</v>
      </c>
      <c r="G1245" s="12"/>
      <c r="H1245" s="13">
        <f>TRUNC(SUMIF(N1242:N1244, N1241, H1242:H1244),0)</f>
        <v>21829</v>
      </c>
      <c r="I1245" s="12"/>
      <c r="J1245" s="13">
        <f>TRUNC(SUMIF(N1242:N1244, N1241, J1242:J1244),0)</f>
        <v>0</v>
      </c>
      <c r="K1245" s="12"/>
      <c r="L1245" s="13">
        <f>F1245+H1245+J1245</f>
        <v>22483</v>
      </c>
      <c r="M1245" s="8" t="s">
        <v>52</v>
      </c>
      <c r="N1245" s="2" t="s">
        <v>79</v>
      </c>
      <c r="O1245" s="2" t="s">
        <v>79</v>
      </c>
      <c r="P1245" s="2" t="s">
        <v>52</v>
      </c>
      <c r="Q1245" s="2" t="s">
        <v>52</v>
      </c>
      <c r="R1245" s="2" t="s">
        <v>52</v>
      </c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2" t="s">
        <v>52</v>
      </c>
      <c r="AW1245" s="2" t="s">
        <v>52</v>
      </c>
      <c r="AX1245" s="2" t="s">
        <v>52</v>
      </c>
      <c r="AY1245" s="2" t="s">
        <v>52</v>
      </c>
    </row>
    <row r="1246" spans="1:51" ht="30" customHeight="1" x14ac:dyDescent="0.3">
      <c r="A1246" s="9"/>
      <c r="B1246" s="9"/>
      <c r="C1246" s="9"/>
      <c r="D1246" s="9"/>
      <c r="E1246" s="12"/>
      <c r="F1246" s="13"/>
      <c r="G1246" s="12"/>
      <c r="H1246" s="13"/>
      <c r="I1246" s="12"/>
      <c r="J1246" s="13"/>
      <c r="K1246" s="12"/>
      <c r="L1246" s="13"/>
      <c r="M1246" s="9"/>
    </row>
    <row r="1247" spans="1:51" ht="30" customHeight="1" x14ac:dyDescent="0.3">
      <c r="A1247" s="425" t="s">
        <v>2575</v>
      </c>
      <c r="B1247" s="425"/>
      <c r="C1247" s="425"/>
      <c r="D1247" s="425"/>
      <c r="E1247" s="426"/>
      <c r="F1247" s="427"/>
      <c r="G1247" s="426"/>
      <c r="H1247" s="427"/>
      <c r="I1247" s="426"/>
      <c r="J1247" s="427"/>
      <c r="K1247" s="426"/>
      <c r="L1247" s="427"/>
      <c r="M1247" s="425"/>
      <c r="N1247" s="1" t="s">
        <v>1361</v>
      </c>
    </row>
    <row r="1248" spans="1:51" ht="30" customHeight="1" x14ac:dyDescent="0.3">
      <c r="A1248" s="8" t="s">
        <v>1383</v>
      </c>
      <c r="B1248" s="8" t="s">
        <v>715</v>
      </c>
      <c r="C1248" s="8" t="s">
        <v>716</v>
      </c>
      <c r="D1248" s="9">
        <v>7.0000000000000007E-2</v>
      </c>
      <c r="E1248" s="12">
        <f>단가대비표!O246</f>
        <v>0</v>
      </c>
      <c r="F1248" s="13">
        <f>TRUNC(E1248*D1248,1)</f>
        <v>0</v>
      </c>
      <c r="G1248" s="12">
        <f>단가대비표!P246</f>
        <v>165332</v>
      </c>
      <c r="H1248" s="13">
        <f>TRUNC(G1248*D1248,1)</f>
        <v>11573.2</v>
      </c>
      <c r="I1248" s="12">
        <f>단가대비표!V246</f>
        <v>0</v>
      </c>
      <c r="J1248" s="13">
        <f>TRUNC(I1248*D1248,1)</f>
        <v>0</v>
      </c>
      <c r="K1248" s="12">
        <f t="shared" ref="K1248:L1250" si="221">TRUNC(E1248+G1248+I1248,1)</f>
        <v>165332</v>
      </c>
      <c r="L1248" s="13">
        <f t="shared" si="221"/>
        <v>11573.2</v>
      </c>
      <c r="M1248" s="8" t="s">
        <v>52</v>
      </c>
      <c r="N1248" s="2" t="s">
        <v>1361</v>
      </c>
      <c r="O1248" s="2" t="s">
        <v>1384</v>
      </c>
      <c r="P1248" s="2" t="s">
        <v>61</v>
      </c>
      <c r="Q1248" s="2" t="s">
        <v>61</v>
      </c>
      <c r="R1248" s="2" t="s">
        <v>60</v>
      </c>
      <c r="S1248" s="3"/>
      <c r="T1248" s="3"/>
      <c r="U1248" s="3"/>
      <c r="V1248" s="3">
        <v>1</v>
      </c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2" t="s">
        <v>52</v>
      </c>
      <c r="AW1248" s="2" t="s">
        <v>2577</v>
      </c>
      <c r="AX1248" s="2" t="s">
        <v>52</v>
      </c>
      <c r="AY1248" s="2" t="s">
        <v>52</v>
      </c>
    </row>
    <row r="1249" spans="1:51" ht="30" customHeight="1" x14ac:dyDescent="0.3">
      <c r="A1249" s="8" t="s">
        <v>719</v>
      </c>
      <c r="B1249" s="8" t="s">
        <v>715</v>
      </c>
      <c r="C1249" s="8" t="s">
        <v>716</v>
      </c>
      <c r="D1249" s="9">
        <v>0.04</v>
      </c>
      <c r="E1249" s="12">
        <f>단가대비표!O233</f>
        <v>0</v>
      </c>
      <c r="F1249" s="13">
        <f>TRUNC(E1249*D1249,1)</f>
        <v>0</v>
      </c>
      <c r="G1249" s="12">
        <f>단가대비표!P233</f>
        <v>138989</v>
      </c>
      <c r="H1249" s="13">
        <f>TRUNC(G1249*D1249,1)</f>
        <v>5559.5</v>
      </c>
      <c r="I1249" s="12">
        <f>단가대비표!V233</f>
        <v>0</v>
      </c>
      <c r="J1249" s="13">
        <f>TRUNC(I1249*D1249,1)</f>
        <v>0</v>
      </c>
      <c r="K1249" s="12">
        <f t="shared" si="221"/>
        <v>138989</v>
      </c>
      <c r="L1249" s="13">
        <f t="shared" si="221"/>
        <v>5559.5</v>
      </c>
      <c r="M1249" s="8" t="s">
        <v>52</v>
      </c>
      <c r="N1249" s="2" t="s">
        <v>1361</v>
      </c>
      <c r="O1249" s="2" t="s">
        <v>720</v>
      </c>
      <c r="P1249" s="2" t="s">
        <v>61</v>
      </c>
      <c r="Q1249" s="2" t="s">
        <v>61</v>
      </c>
      <c r="R1249" s="2" t="s">
        <v>60</v>
      </c>
      <c r="S1249" s="3"/>
      <c r="T1249" s="3"/>
      <c r="U1249" s="3"/>
      <c r="V1249" s="3">
        <v>1</v>
      </c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2" t="s">
        <v>52</v>
      </c>
      <c r="AW1249" s="2" t="s">
        <v>2578</v>
      </c>
      <c r="AX1249" s="2" t="s">
        <v>52</v>
      </c>
      <c r="AY1249" s="2" t="s">
        <v>52</v>
      </c>
    </row>
    <row r="1250" spans="1:51" ht="30" customHeight="1" x14ac:dyDescent="0.3">
      <c r="A1250" s="8" t="s">
        <v>722</v>
      </c>
      <c r="B1250" s="8" t="s">
        <v>1131</v>
      </c>
      <c r="C1250" s="8" t="s">
        <v>724</v>
      </c>
      <c r="D1250" s="9">
        <v>1</v>
      </c>
      <c r="E1250" s="12">
        <f>TRUNC(SUMIF(V1248:V1250, RIGHTB(O1250, 1), H1248:H1250)*U1250, 2)</f>
        <v>513.98</v>
      </c>
      <c r="F1250" s="13">
        <f>TRUNC(E1250*D1250,1)</f>
        <v>513.9</v>
      </c>
      <c r="G1250" s="12">
        <v>0</v>
      </c>
      <c r="H1250" s="13">
        <f>TRUNC(G1250*D1250,1)</f>
        <v>0</v>
      </c>
      <c r="I1250" s="12">
        <v>0</v>
      </c>
      <c r="J1250" s="13">
        <f>TRUNC(I1250*D1250,1)</f>
        <v>0</v>
      </c>
      <c r="K1250" s="12">
        <f t="shared" si="221"/>
        <v>513.9</v>
      </c>
      <c r="L1250" s="13">
        <f t="shared" si="221"/>
        <v>513.9</v>
      </c>
      <c r="M1250" s="8" t="s">
        <v>52</v>
      </c>
      <c r="N1250" s="2" t="s">
        <v>1361</v>
      </c>
      <c r="O1250" s="2" t="s">
        <v>725</v>
      </c>
      <c r="P1250" s="2" t="s">
        <v>61</v>
      </c>
      <c r="Q1250" s="2" t="s">
        <v>61</v>
      </c>
      <c r="R1250" s="2" t="s">
        <v>61</v>
      </c>
      <c r="S1250" s="3">
        <v>1</v>
      </c>
      <c r="T1250" s="3">
        <v>0</v>
      </c>
      <c r="U1250" s="3">
        <v>0.03</v>
      </c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2" t="s">
        <v>52</v>
      </c>
      <c r="AW1250" s="2" t="s">
        <v>2579</v>
      </c>
      <c r="AX1250" s="2" t="s">
        <v>52</v>
      </c>
      <c r="AY1250" s="2" t="s">
        <v>52</v>
      </c>
    </row>
    <row r="1251" spans="1:51" ht="30" customHeight="1" x14ac:dyDescent="0.3">
      <c r="A1251" s="8" t="s">
        <v>739</v>
      </c>
      <c r="B1251" s="8" t="s">
        <v>52</v>
      </c>
      <c r="C1251" s="8" t="s">
        <v>52</v>
      </c>
      <c r="D1251" s="9"/>
      <c r="E1251" s="12"/>
      <c r="F1251" s="13">
        <f>TRUNC(SUMIF(N1248:N1250, N1247, F1248:F1250),0)</f>
        <v>513</v>
      </c>
      <c r="G1251" s="12"/>
      <c r="H1251" s="13">
        <f>TRUNC(SUMIF(N1248:N1250, N1247, H1248:H1250),0)</f>
        <v>17132</v>
      </c>
      <c r="I1251" s="12"/>
      <c r="J1251" s="13">
        <f>TRUNC(SUMIF(N1248:N1250, N1247, J1248:J1250),0)</f>
        <v>0</v>
      </c>
      <c r="K1251" s="12"/>
      <c r="L1251" s="13">
        <f>F1251+H1251+J1251</f>
        <v>17645</v>
      </c>
      <c r="M1251" s="8" t="s">
        <v>52</v>
      </c>
      <c r="N1251" s="2" t="s">
        <v>79</v>
      </c>
      <c r="O1251" s="2" t="s">
        <v>79</v>
      </c>
      <c r="P1251" s="2" t="s">
        <v>52</v>
      </c>
      <c r="Q1251" s="2" t="s">
        <v>52</v>
      </c>
      <c r="R1251" s="2" t="s">
        <v>52</v>
      </c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2" t="s">
        <v>52</v>
      </c>
      <c r="AW1251" s="2" t="s">
        <v>52</v>
      </c>
      <c r="AX1251" s="2" t="s">
        <v>52</v>
      </c>
      <c r="AY1251" s="2" t="s">
        <v>52</v>
      </c>
    </row>
    <row r="1252" spans="1:51" ht="30" customHeight="1" x14ac:dyDescent="0.3">
      <c r="A1252" s="9"/>
      <c r="B1252" s="9"/>
      <c r="C1252" s="9"/>
      <c r="D1252" s="9"/>
      <c r="E1252" s="12"/>
      <c r="F1252" s="13"/>
      <c r="G1252" s="12"/>
      <c r="H1252" s="13"/>
      <c r="I1252" s="12"/>
      <c r="J1252" s="13"/>
      <c r="K1252" s="12"/>
      <c r="L1252" s="13"/>
      <c r="M1252" s="9"/>
    </row>
    <row r="1253" spans="1:51" ht="30" customHeight="1" x14ac:dyDescent="0.3">
      <c r="A1253" s="425" t="s">
        <v>2580</v>
      </c>
      <c r="B1253" s="425"/>
      <c r="C1253" s="425"/>
      <c r="D1253" s="425"/>
      <c r="E1253" s="426"/>
      <c r="F1253" s="427"/>
      <c r="G1253" s="426"/>
      <c r="H1253" s="427"/>
      <c r="I1253" s="426"/>
      <c r="J1253" s="427"/>
      <c r="K1253" s="426"/>
      <c r="L1253" s="427"/>
      <c r="M1253" s="425"/>
      <c r="N1253" s="1" t="s">
        <v>1501</v>
      </c>
    </row>
    <row r="1254" spans="1:51" ht="30" customHeight="1" x14ac:dyDescent="0.3">
      <c r="A1254" s="8" t="s">
        <v>2582</v>
      </c>
      <c r="B1254" s="8" t="s">
        <v>715</v>
      </c>
      <c r="C1254" s="8" t="s">
        <v>716</v>
      </c>
      <c r="D1254" s="9">
        <v>0.17</v>
      </c>
      <c r="E1254" s="12">
        <f>단가대비표!O254</f>
        <v>0</v>
      </c>
      <c r="F1254" s="13">
        <f>TRUNC(E1254*D1254,1)</f>
        <v>0</v>
      </c>
      <c r="G1254" s="12">
        <f>단가대비표!P254</f>
        <v>189198</v>
      </c>
      <c r="H1254" s="13">
        <f>TRUNC(G1254*D1254,1)</f>
        <v>32163.599999999999</v>
      </c>
      <c r="I1254" s="12">
        <f>단가대비표!V254</f>
        <v>0</v>
      </c>
      <c r="J1254" s="13">
        <f>TRUNC(I1254*D1254,1)</f>
        <v>0</v>
      </c>
      <c r="K1254" s="12">
        <f>TRUNC(E1254+G1254+I1254,1)</f>
        <v>189198</v>
      </c>
      <c r="L1254" s="13">
        <f>TRUNC(F1254+H1254+J1254,1)</f>
        <v>32163.599999999999</v>
      </c>
      <c r="M1254" s="8" t="s">
        <v>52</v>
      </c>
      <c r="N1254" s="2" t="s">
        <v>1501</v>
      </c>
      <c r="O1254" s="2" t="s">
        <v>2583</v>
      </c>
      <c r="P1254" s="2" t="s">
        <v>61</v>
      </c>
      <c r="Q1254" s="2" t="s">
        <v>61</v>
      </c>
      <c r="R1254" s="2" t="s">
        <v>60</v>
      </c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2" t="s">
        <v>52</v>
      </c>
      <c r="AW1254" s="2" t="s">
        <v>2584</v>
      </c>
      <c r="AX1254" s="2" t="s">
        <v>52</v>
      </c>
      <c r="AY1254" s="2" t="s">
        <v>52</v>
      </c>
    </row>
    <row r="1255" spans="1:51" ht="30" customHeight="1" x14ac:dyDescent="0.3">
      <c r="A1255" s="8" t="s">
        <v>719</v>
      </c>
      <c r="B1255" s="8" t="s">
        <v>715</v>
      </c>
      <c r="C1255" s="8" t="s">
        <v>716</v>
      </c>
      <c r="D1255" s="9">
        <v>0.04</v>
      </c>
      <c r="E1255" s="12">
        <f>단가대비표!O233</f>
        <v>0</v>
      </c>
      <c r="F1255" s="13">
        <f>TRUNC(E1255*D1255,1)</f>
        <v>0</v>
      </c>
      <c r="G1255" s="12">
        <f>단가대비표!P233</f>
        <v>138989</v>
      </c>
      <c r="H1255" s="13">
        <f>TRUNC(G1255*D1255,1)</f>
        <v>5559.5</v>
      </c>
      <c r="I1255" s="12">
        <f>단가대비표!V233</f>
        <v>0</v>
      </c>
      <c r="J1255" s="13">
        <f>TRUNC(I1255*D1255,1)</f>
        <v>0</v>
      </c>
      <c r="K1255" s="12">
        <f>TRUNC(E1255+G1255+I1255,1)</f>
        <v>138989</v>
      </c>
      <c r="L1255" s="13">
        <f>TRUNC(F1255+H1255+J1255,1)</f>
        <v>5559.5</v>
      </c>
      <c r="M1255" s="8" t="s">
        <v>52</v>
      </c>
      <c r="N1255" s="2" t="s">
        <v>1501</v>
      </c>
      <c r="O1255" s="2" t="s">
        <v>720</v>
      </c>
      <c r="P1255" s="2" t="s">
        <v>61</v>
      </c>
      <c r="Q1255" s="2" t="s">
        <v>61</v>
      </c>
      <c r="R1255" s="2" t="s">
        <v>60</v>
      </c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2" t="s">
        <v>52</v>
      </c>
      <c r="AW1255" s="2" t="s">
        <v>2585</v>
      </c>
      <c r="AX1255" s="2" t="s">
        <v>52</v>
      </c>
      <c r="AY1255" s="2" t="s">
        <v>52</v>
      </c>
    </row>
    <row r="1256" spans="1:51" ht="30" customHeight="1" x14ac:dyDescent="0.3">
      <c r="A1256" s="8" t="s">
        <v>739</v>
      </c>
      <c r="B1256" s="8" t="s">
        <v>52</v>
      </c>
      <c r="C1256" s="8" t="s">
        <v>52</v>
      </c>
      <c r="D1256" s="9"/>
      <c r="E1256" s="12"/>
      <c r="F1256" s="13">
        <f>TRUNC(SUMIF(N1254:N1255, N1253, F1254:F1255),0)</f>
        <v>0</v>
      </c>
      <c r="G1256" s="12"/>
      <c r="H1256" s="13">
        <f>TRUNC(SUMIF(N1254:N1255, N1253, H1254:H1255),0)</f>
        <v>37723</v>
      </c>
      <c r="I1256" s="12"/>
      <c r="J1256" s="13">
        <f>TRUNC(SUMIF(N1254:N1255, N1253, J1254:J1255),0)</f>
        <v>0</v>
      </c>
      <c r="K1256" s="12"/>
      <c r="L1256" s="13">
        <f>F1256+H1256+J1256</f>
        <v>37723</v>
      </c>
      <c r="M1256" s="8" t="s">
        <v>52</v>
      </c>
      <c r="N1256" s="2" t="s">
        <v>79</v>
      </c>
      <c r="O1256" s="2" t="s">
        <v>79</v>
      </c>
      <c r="P1256" s="2" t="s">
        <v>52</v>
      </c>
      <c r="Q1256" s="2" t="s">
        <v>52</v>
      </c>
      <c r="R1256" s="2" t="s">
        <v>52</v>
      </c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2" t="s">
        <v>52</v>
      </c>
      <c r="AW1256" s="2" t="s">
        <v>52</v>
      </c>
      <c r="AX1256" s="2" t="s">
        <v>52</v>
      </c>
      <c r="AY1256" s="2" t="s">
        <v>52</v>
      </c>
    </row>
    <row r="1257" spans="1:51" ht="30" customHeight="1" x14ac:dyDescent="0.3">
      <c r="A1257" s="9"/>
      <c r="B1257" s="9"/>
      <c r="C1257" s="9"/>
      <c r="D1257" s="9"/>
      <c r="E1257" s="12"/>
      <c r="F1257" s="13"/>
      <c r="G1257" s="12"/>
      <c r="H1257" s="13"/>
      <c r="I1257" s="12"/>
      <c r="J1257" s="13"/>
      <c r="K1257" s="12"/>
      <c r="L1257" s="13"/>
      <c r="M1257" s="9"/>
    </row>
    <row r="1258" spans="1:51" ht="30" customHeight="1" x14ac:dyDescent="0.3">
      <c r="A1258" s="425" t="s">
        <v>2586</v>
      </c>
      <c r="B1258" s="425"/>
      <c r="C1258" s="425"/>
      <c r="D1258" s="425"/>
      <c r="E1258" s="426"/>
      <c r="F1258" s="427"/>
      <c r="G1258" s="426"/>
      <c r="H1258" s="427"/>
      <c r="I1258" s="426"/>
      <c r="J1258" s="427"/>
      <c r="K1258" s="426"/>
      <c r="L1258" s="427"/>
      <c r="M1258" s="425"/>
      <c r="N1258" s="1" t="s">
        <v>1513</v>
      </c>
    </row>
    <row r="1259" spans="1:51" ht="30" customHeight="1" x14ac:dyDescent="0.3">
      <c r="A1259" s="8" t="s">
        <v>773</v>
      </c>
      <c r="B1259" s="8" t="s">
        <v>715</v>
      </c>
      <c r="C1259" s="8" t="s">
        <v>716</v>
      </c>
      <c r="D1259" s="9">
        <v>6.0000000000000001E-3</v>
      </c>
      <c r="E1259" s="12">
        <f>단가대비표!O234</f>
        <v>0</v>
      </c>
      <c r="F1259" s="13">
        <f>TRUNC(E1259*D1259,1)</f>
        <v>0</v>
      </c>
      <c r="G1259" s="12">
        <f>단가대비표!P234</f>
        <v>167926</v>
      </c>
      <c r="H1259" s="13">
        <f>TRUNC(G1259*D1259,1)</f>
        <v>1007.5</v>
      </c>
      <c r="I1259" s="12">
        <f>단가대비표!V234</f>
        <v>0</v>
      </c>
      <c r="J1259" s="13">
        <f>TRUNC(I1259*D1259,1)</f>
        <v>0</v>
      </c>
      <c r="K1259" s="12">
        <f>TRUNC(E1259+G1259+I1259,1)</f>
        <v>167926</v>
      </c>
      <c r="L1259" s="13">
        <f>TRUNC(F1259+H1259+J1259,1)</f>
        <v>1007.5</v>
      </c>
      <c r="M1259" s="8" t="s">
        <v>52</v>
      </c>
      <c r="N1259" s="2" t="s">
        <v>1513</v>
      </c>
      <c r="O1259" s="2" t="s">
        <v>774</v>
      </c>
      <c r="P1259" s="2" t="s">
        <v>61</v>
      </c>
      <c r="Q1259" s="2" t="s">
        <v>61</v>
      </c>
      <c r="R1259" s="2" t="s">
        <v>60</v>
      </c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2" t="s">
        <v>52</v>
      </c>
      <c r="AW1259" s="2" t="s">
        <v>2588</v>
      </c>
      <c r="AX1259" s="2" t="s">
        <v>52</v>
      </c>
      <c r="AY1259" s="2" t="s">
        <v>52</v>
      </c>
    </row>
    <row r="1260" spans="1:51" ht="30" customHeight="1" x14ac:dyDescent="0.3">
      <c r="A1260" s="8" t="s">
        <v>739</v>
      </c>
      <c r="B1260" s="8" t="s">
        <v>52</v>
      </c>
      <c r="C1260" s="8" t="s">
        <v>52</v>
      </c>
      <c r="D1260" s="9"/>
      <c r="E1260" s="12"/>
      <c r="F1260" s="13">
        <f>TRUNC(SUMIF(N1259:N1259, N1258, F1259:F1259),0)</f>
        <v>0</v>
      </c>
      <c r="G1260" s="12"/>
      <c r="H1260" s="13">
        <f>TRUNC(SUMIF(N1259:N1259, N1258, H1259:H1259),0)</f>
        <v>1007</v>
      </c>
      <c r="I1260" s="12"/>
      <c r="J1260" s="13">
        <f>TRUNC(SUMIF(N1259:N1259, N1258, J1259:J1259),0)</f>
        <v>0</v>
      </c>
      <c r="K1260" s="12"/>
      <c r="L1260" s="13">
        <f>F1260+H1260+J1260</f>
        <v>1007</v>
      </c>
      <c r="M1260" s="8" t="s">
        <v>52</v>
      </c>
      <c r="N1260" s="2" t="s">
        <v>79</v>
      </c>
      <c r="O1260" s="2" t="s">
        <v>79</v>
      </c>
      <c r="P1260" s="2" t="s">
        <v>52</v>
      </c>
      <c r="Q1260" s="2" t="s">
        <v>52</v>
      </c>
      <c r="R1260" s="2" t="s">
        <v>52</v>
      </c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2" t="s">
        <v>52</v>
      </c>
      <c r="AW1260" s="2" t="s">
        <v>52</v>
      </c>
      <c r="AX1260" s="2" t="s">
        <v>52</v>
      </c>
      <c r="AY1260" s="2" t="s">
        <v>52</v>
      </c>
    </row>
    <row r="1261" spans="1:51" ht="30" customHeight="1" x14ac:dyDescent="0.3">
      <c r="A1261" s="9"/>
      <c r="B1261" s="9"/>
      <c r="C1261" s="9"/>
      <c r="D1261" s="9"/>
      <c r="E1261" s="12"/>
      <c r="F1261" s="13"/>
      <c r="G1261" s="12"/>
      <c r="H1261" s="13"/>
      <c r="I1261" s="12"/>
      <c r="J1261" s="13"/>
      <c r="K1261" s="12"/>
      <c r="L1261" s="13"/>
      <c r="M1261" s="9"/>
    </row>
    <row r="1262" spans="1:51" ht="30" customHeight="1" x14ac:dyDescent="0.3">
      <c r="A1262" s="425" t="s">
        <v>2589</v>
      </c>
      <c r="B1262" s="425"/>
      <c r="C1262" s="425"/>
      <c r="D1262" s="425"/>
      <c r="E1262" s="426"/>
      <c r="F1262" s="427"/>
      <c r="G1262" s="426"/>
      <c r="H1262" s="427"/>
      <c r="I1262" s="426"/>
      <c r="J1262" s="427"/>
      <c r="K1262" s="426"/>
      <c r="L1262" s="427"/>
      <c r="M1262" s="425"/>
      <c r="N1262" s="1" t="s">
        <v>1533</v>
      </c>
    </row>
    <row r="1263" spans="1:51" ht="30" customHeight="1" x14ac:dyDescent="0.3">
      <c r="A1263" s="8" t="s">
        <v>2472</v>
      </c>
      <c r="B1263" s="8" t="s">
        <v>1532</v>
      </c>
      <c r="C1263" s="8" t="s">
        <v>993</v>
      </c>
      <c r="D1263" s="9">
        <v>1</v>
      </c>
      <c r="E1263" s="12">
        <f>일위대가목록!E191</f>
        <v>76</v>
      </c>
      <c r="F1263" s="13">
        <f>TRUNC(E1263*D1263,1)</f>
        <v>76</v>
      </c>
      <c r="G1263" s="12">
        <f>일위대가목록!F191</f>
        <v>4915</v>
      </c>
      <c r="H1263" s="13">
        <f>TRUNC(G1263*D1263,1)</f>
        <v>4915</v>
      </c>
      <c r="I1263" s="12">
        <f>일위대가목록!G191</f>
        <v>159</v>
      </c>
      <c r="J1263" s="13">
        <f>TRUNC(I1263*D1263,1)</f>
        <v>159</v>
      </c>
      <c r="K1263" s="12">
        <f>TRUNC(E1263+G1263+I1263,1)</f>
        <v>5150</v>
      </c>
      <c r="L1263" s="13">
        <f>TRUNC(F1263+H1263+J1263,1)</f>
        <v>5150</v>
      </c>
      <c r="M1263" s="8" t="s">
        <v>52</v>
      </c>
      <c r="N1263" s="2" t="s">
        <v>1533</v>
      </c>
      <c r="O1263" s="2" t="s">
        <v>2591</v>
      </c>
      <c r="P1263" s="2" t="s">
        <v>60</v>
      </c>
      <c r="Q1263" s="2" t="s">
        <v>61</v>
      </c>
      <c r="R1263" s="2" t="s">
        <v>61</v>
      </c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2" t="s">
        <v>52</v>
      </c>
      <c r="AW1263" s="2" t="s">
        <v>2592</v>
      </c>
      <c r="AX1263" s="2" t="s">
        <v>52</v>
      </c>
      <c r="AY1263" s="2" t="s">
        <v>52</v>
      </c>
    </row>
    <row r="1264" spans="1:51" ht="30" customHeight="1" x14ac:dyDescent="0.3">
      <c r="A1264" s="8" t="s">
        <v>2475</v>
      </c>
      <c r="B1264" s="8" t="s">
        <v>1532</v>
      </c>
      <c r="C1264" s="8" t="s">
        <v>993</v>
      </c>
      <c r="D1264" s="9">
        <v>1</v>
      </c>
      <c r="E1264" s="12">
        <f>일위대가목록!E192</f>
        <v>13</v>
      </c>
      <c r="F1264" s="13">
        <f>TRUNC(E1264*D1264,1)</f>
        <v>13</v>
      </c>
      <c r="G1264" s="12">
        <f>일위대가목록!F192</f>
        <v>1256</v>
      </c>
      <c r="H1264" s="13">
        <f>TRUNC(G1264*D1264,1)</f>
        <v>1256</v>
      </c>
      <c r="I1264" s="12">
        <f>일위대가목록!G192</f>
        <v>39</v>
      </c>
      <c r="J1264" s="13">
        <f>TRUNC(I1264*D1264,1)</f>
        <v>39</v>
      </c>
      <c r="K1264" s="12">
        <f>TRUNC(E1264+G1264+I1264,1)</f>
        <v>1308</v>
      </c>
      <c r="L1264" s="13">
        <f>TRUNC(F1264+H1264+J1264,1)</f>
        <v>1308</v>
      </c>
      <c r="M1264" s="8" t="s">
        <v>52</v>
      </c>
      <c r="N1264" s="2" t="s">
        <v>1533</v>
      </c>
      <c r="O1264" s="2" t="s">
        <v>2593</v>
      </c>
      <c r="P1264" s="2" t="s">
        <v>60</v>
      </c>
      <c r="Q1264" s="2" t="s">
        <v>61</v>
      </c>
      <c r="R1264" s="2" t="s">
        <v>61</v>
      </c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2" t="s">
        <v>52</v>
      </c>
      <c r="AW1264" s="2" t="s">
        <v>2594</v>
      </c>
      <c r="AX1264" s="2" t="s">
        <v>52</v>
      </c>
      <c r="AY1264" s="2" t="s">
        <v>52</v>
      </c>
    </row>
    <row r="1265" spans="1:51" ht="30" customHeight="1" x14ac:dyDescent="0.3">
      <c r="A1265" s="8" t="s">
        <v>739</v>
      </c>
      <c r="B1265" s="8" t="s">
        <v>52</v>
      </c>
      <c r="C1265" s="8" t="s">
        <v>52</v>
      </c>
      <c r="D1265" s="9"/>
      <c r="E1265" s="12"/>
      <c r="F1265" s="13">
        <f>TRUNC(SUMIF(N1263:N1264, N1262, F1263:F1264),0)</f>
        <v>89</v>
      </c>
      <c r="G1265" s="12"/>
      <c r="H1265" s="13">
        <f>TRUNC(SUMIF(N1263:N1264, N1262, H1263:H1264),0)</f>
        <v>6171</v>
      </c>
      <c r="I1265" s="12"/>
      <c r="J1265" s="13">
        <f>TRUNC(SUMIF(N1263:N1264, N1262, J1263:J1264),0)</f>
        <v>198</v>
      </c>
      <c r="K1265" s="12"/>
      <c r="L1265" s="13">
        <f>F1265+H1265+J1265</f>
        <v>6458</v>
      </c>
      <c r="M1265" s="8" t="s">
        <v>52</v>
      </c>
      <c r="N1265" s="2" t="s">
        <v>79</v>
      </c>
      <c r="O1265" s="2" t="s">
        <v>79</v>
      </c>
      <c r="P1265" s="2" t="s">
        <v>52</v>
      </c>
      <c r="Q1265" s="2" t="s">
        <v>52</v>
      </c>
      <c r="R1265" s="2" t="s">
        <v>52</v>
      </c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2" t="s">
        <v>52</v>
      </c>
      <c r="AW1265" s="2" t="s">
        <v>52</v>
      </c>
      <c r="AX1265" s="2" t="s">
        <v>52</v>
      </c>
      <c r="AY1265" s="2" t="s">
        <v>52</v>
      </c>
    </row>
    <row r="1266" spans="1:51" ht="30" customHeight="1" x14ac:dyDescent="0.3">
      <c r="A1266" s="9"/>
      <c r="B1266" s="9"/>
      <c r="C1266" s="9"/>
      <c r="D1266" s="9"/>
      <c r="E1266" s="12"/>
      <c r="F1266" s="13"/>
      <c r="G1266" s="12"/>
      <c r="H1266" s="13"/>
      <c r="I1266" s="12"/>
      <c r="J1266" s="13"/>
      <c r="K1266" s="12"/>
      <c r="L1266" s="13"/>
      <c r="M1266" s="9"/>
    </row>
    <row r="1267" spans="1:51" ht="30" customHeight="1" x14ac:dyDescent="0.3">
      <c r="A1267" s="425" t="s">
        <v>2595</v>
      </c>
      <c r="B1267" s="425"/>
      <c r="C1267" s="425"/>
      <c r="D1267" s="425"/>
      <c r="E1267" s="426"/>
      <c r="F1267" s="427"/>
      <c r="G1267" s="426"/>
      <c r="H1267" s="427"/>
      <c r="I1267" s="426"/>
      <c r="J1267" s="427"/>
      <c r="K1267" s="426"/>
      <c r="L1267" s="427"/>
      <c r="M1267" s="425"/>
      <c r="N1267" s="1" t="s">
        <v>1539</v>
      </c>
    </row>
    <row r="1268" spans="1:51" ht="30" customHeight="1" x14ac:dyDescent="0.3">
      <c r="A1268" s="8" t="s">
        <v>1831</v>
      </c>
      <c r="B1268" s="8" t="s">
        <v>1538</v>
      </c>
      <c r="C1268" s="8" t="s">
        <v>69</v>
      </c>
      <c r="D1268" s="9">
        <v>1</v>
      </c>
      <c r="E1268" s="12">
        <f>일위대가목록!E193</f>
        <v>508</v>
      </c>
      <c r="F1268" s="13">
        <f>TRUNC(E1268*D1268,1)</f>
        <v>508</v>
      </c>
      <c r="G1268" s="12">
        <f>일위대가목록!F193</f>
        <v>0</v>
      </c>
      <c r="H1268" s="13">
        <f>TRUNC(G1268*D1268,1)</f>
        <v>0</v>
      </c>
      <c r="I1268" s="12">
        <f>일위대가목록!G193</f>
        <v>0</v>
      </c>
      <c r="J1268" s="13">
        <f>TRUNC(I1268*D1268,1)</f>
        <v>0</v>
      </c>
      <c r="K1268" s="12">
        <f>TRUNC(E1268+G1268+I1268,1)</f>
        <v>508</v>
      </c>
      <c r="L1268" s="13">
        <f>TRUNC(F1268+H1268+J1268,1)</f>
        <v>508</v>
      </c>
      <c r="M1268" s="8" t="s">
        <v>52</v>
      </c>
      <c r="N1268" s="2" t="s">
        <v>1539</v>
      </c>
      <c r="O1268" s="2" t="s">
        <v>2597</v>
      </c>
      <c r="P1268" s="2" t="s">
        <v>60</v>
      </c>
      <c r="Q1268" s="2" t="s">
        <v>61</v>
      </c>
      <c r="R1268" s="2" t="s">
        <v>61</v>
      </c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2" t="s">
        <v>52</v>
      </c>
      <c r="AW1268" s="2" t="s">
        <v>2598</v>
      </c>
      <c r="AX1268" s="2" t="s">
        <v>52</v>
      </c>
      <c r="AY1268" s="2" t="s">
        <v>52</v>
      </c>
    </row>
    <row r="1269" spans="1:51" ht="30" customHeight="1" x14ac:dyDescent="0.3">
      <c r="A1269" s="8" t="s">
        <v>1831</v>
      </c>
      <c r="B1269" s="8" t="s">
        <v>1834</v>
      </c>
      <c r="C1269" s="8" t="s">
        <v>69</v>
      </c>
      <c r="D1269" s="9">
        <v>1</v>
      </c>
      <c r="E1269" s="12">
        <f>일위대가목록!E132</f>
        <v>0</v>
      </c>
      <c r="F1269" s="13">
        <f>TRUNC(E1269*D1269,1)</f>
        <v>0</v>
      </c>
      <c r="G1269" s="12">
        <f>일위대가목록!F132</f>
        <v>3422</v>
      </c>
      <c r="H1269" s="13">
        <f>TRUNC(G1269*D1269,1)</f>
        <v>3422</v>
      </c>
      <c r="I1269" s="12">
        <f>일위대가목록!G132</f>
        <v>0</v>
      </c>
      <c r="J1269" s="13">
        <f>TRUNC(I1269*D1269,1)</f>
        <v>0</v>
      </c>
      <c r="K1269" s="12">
        <f>TRUNC(E1269+G1269+I1269,1)</f>
        <v>3422</v>
      </c>
      <c r="L1269" s="13">
        <f>TRUNC(F1269+H1269+J1269,1)</f>
        <v>3422</v>
      </c>
      <c r="M1269" s="8" t="s">
        <v>52</v>
      </c>
      <c r="N1269" s="2" t="s">
        <v>1539</v>
      </c>
      <c r="O1269" s="2" t="s">
        <v>1835</v>
      </c>
      <c r="P1269" s="2" t="s">
        <v>60</v>
      </c>
      <c r="Q1269" s="2" t="s">
        <v>61</v>
      </c>
      <c r="R1269" s="2" t="s">
        <v>61</v>
      </c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2" t="s">
        <v>52</v>
      </c>
      <c r="AW1269" s="2" t="s">
        <v>2599</v>
      </c>
      <c r="AX1269" s="2" t="s">
        <v>52</v>
      </c>
      <c r="AY1269" s="2" t="s">
        <v>52</v>
      </c>
    </row>
    <row r="1270" spans="1:51" ht="30" customHeight="1" x14ac:dyDescent="0.3">
      <c r="A1270" s="8" t="s">
        <v>739</v>
      </c>
      <c r="B1270" s="8" t="s">
        <v>52</v>
      </c>
      <c r="C1270" s="8" t="s">
        <v>52</v>
      </c>
      <c r="D1270" s="9"/>
      <c r="E1270" s="12"/>
      <c r="F1270" s="13">
        <f>TRUNC(SUMIF(N1268:N1269, N1267, F1268:F1269),0)</f>
        <v>508</v>
      </c>
      <c r="G1270" s="12"/>
      <c r="H1270" s="13">
        <f>TRUNC(SUMIF(N1268:N1269, N1267, H1268:H1269),0)</f>
        <v>3422</v>
      </c>
      <c r="I1270" s="12"/>
      <c r="J1270" s="13">
        <f>TRUNC(SUMIF(N1268:N1269, N1267, J1268:J1269),0)</f>
        <v>0</v>
      </c>
      <c r="K1270" s="12"/>
      <c r="L1270" s="13">
        <f>F1270+H1270+J1270</f>
        <v>3930</v>
      </c>
      <c r="M1270" s="8" t="s">
        <v>52</v>
      </c>
      <c r="N1270" s="2" t="s">
        <v>79</v>
      </c>
      <c r="O1270" s="2" t="s">
        <v>79</v>
      </c>
      <c r="P1270" s="2" t="s">
        <v>52</v>
      </c>
      <c r="Q1270" s="2" t="s">
        <v>52</v>
      </c>
      <c r="R1270" s="2" t="s">
        <v>52</v>
      </c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2" t="s">
        <v>52</v>
      </c>
      <c r="AW1270" s="2" t="s">
        <v>52</v>
      </c>
      <c r="AX1270" s="2" t="s">
        <v>52</v>
      </c>
      <c r="AY1270" s="2" t="s">
        <v>52</v>
      </c>
    </row>
    <row r="1271" spans="1:51" ht="30" customHeight="1" x14ac:dyDescent="0.3">
      <c r="A1271" s="9"/>
      <c r="B1271" s="9"/>
      <c r="C1271" s="9"/>
      <c r="D1271" s="9"/>
      <c r="E1271" s="12"/>
      <c r="F1271" s="13"/>
      <c r="G1271" s="12"/>
      <c r="H1271" s="13"/>
      <c r="I1271" s="12"/>
      <c r="J1271" s="13"/>
      <c r="K1271" s="12"/>
      <c r="L1271" s="13"/>
      <c r="M1271" s="9"/>
    </row>
    <row r="1272" spans="1:51" ht="30" customHeight="1" x14ac:dyDescent="0.3">
      <c r="A1272" s="425" t="s">
        <v>2600</v>
      </c>
      <c r="B1272" s="425"/>
      <c r="C1272" s="425"/>
      <c r="D1272" s="425"/>
      <c r="E1272" s="426"/>
      <c r="F1272" s="427"/>
      <c r="G1272" s="426"/>
      <c r="H1272" s="427"/>
      <c r="I1272" s="426"/>
      <c r="J1272" s="427"/>
      <c r="K1272" s="426"/>
      <c r="L1272" s="427"/>
      <c r="M1272" s="425"/>
      <c r="N1272" s="1" t="s">
        <v>2591</v>
      </c>
    </row>
    <row r="1273" spans="1:51" ht="30" customHeight="1" x14ac:dyDescent="0.3">
      <c r="A1273" s="8" t="s">
        <v>2492</v>
      </c>
      <c r="B1273" s="8" t="s">
        <v>2493</v>
      </c>
      <c r="C1273" s="8" t="s">
        <v>993</v>
      </c>
      <c r="D1273" s="9">
        <v>1.5709999999999998E-2</v>
      </c>
      <c r="E1273" s="12">
        <f>단가대비표!O33</f>
        <v>2290</v>
      </c>
      <c r="F1273" s="13">
        <f t="shared" ref="F1273:F1282" si="222">TRUNC(E1273*D1273,1)</f>
        <v>35.9</v>
      </c>
      <c r="G1273" s="12">
        <f>단가대비표!P33</f>
        <v>0</v>
      </c>
      <c r="H1273" s="13">
        <f t="shared" ref="H1273:H1282" si="223">TRUNC(G1273*D1273,1)</f>
        <v>0</v>
      </c>
      <c r="I1273" s="12">
        <f>단가대비표!V33</f>
        <v>0</v>
      </c>
      <c r="J1273" s="13">
        <f t="shared" ref="J1273:J1282" si="224">TRUNC(I1273*D1273,1)</f>
        <v>0</v>
      </c>
      <c r="K1273" s="12">
        <f t="shared" ref="K1273:K1282" si="225">TRUNC(E1273+G1273+I1273,1)</f>
        <v>2290</v>
      </c>
      <c r="L1273" s="13">
        <f t="shared" ref="L1273:L1282" si="226">TRUNC(F1273+H1273+J1273,1)</f>
        <v>35.9</v>
      </c>
      <c r="M1273" s="8" t="s">
        <v>52</v>
      </c>
      <c r="N1273" s="2" t="s">
        <v>2591</v>
      </c>
      <c r="O1273" s="2" t="s">
        <v>2494</v>
      </c>
      <c r="P1273" s="2" t="s">
        <v>61</v>
      </c>
      <c r="Q1273" s="2" t="s">
        <v>61</v>
      </c>
      <c r="R1273" s="2" t="s">
        <v>60</v>
      </c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2" t="s">
        <v>52</v>
      </c>
      <c r="AW1273" s="2" t="s">
        <v>2602</v>
      </c>
      <c r="AX1273" s="2" t="s">
        <v>52</v>
      </c>
      <c r="AY1273" s="2" t="s">
        <v>52</v>
      </c>
    </row>
    <row r="1274" spans="1:51" ht="30" customHeight="1" x14ac:dyDescent="0.3">
      <c r="A1274" s="8" t="s">
        <v>2496</v>
      </c>
      <c r="B1274" s="8" t="s">
        <v>2497</v>
      </c>
      <c r="C1274" s="8" t="s">
        <v>1000</v>
      </c>
      <c r="D1274" s="9">
        <v>5.3550000000000004</v>
      </c>
      <c r="E1274" s="12">
        <f>단가대비표!O21</f>
        <v>2.2200000000000002</v>
      </c>
      <c r="F1274" s="13">
        <f t="shared" si="222"/>
        <v>11.8</v>
      </c>
      <c r="G1274" s="12">
        <f>단가대비표!P21</f>
        <v>0</v>
      </c>
      <c r="H1274" s="13">
        <f t="shared" si="223"/>
        <v>0</v>
      </c>
      <c r="I1274" s="12">
        <f>단가대비표!V21</f>
        <v>0</v>
      </c>
      <c r="J1274" s="13">
        <f t="shared" si="224"/>
        <v>0</v>
      </c>
      <c r="K1274" s="12">
        <f t="shared" si="225"/>
        <v>2.2000000000000002</v>
      </c>
      <c r="L1274" s="13">
        <f t="shared" si="226"/>
        <v>11.8</v>
      </c>
      <c r="M1274" s="8" t="s">
        <v>2498</v>
      </c>
      <c r="N1274" s="2" t="s">
        <v>2591</v>
      </c>
      <c r="O1274" s="2" t="s">
        <v>2499</v>
      </c>
      <c r="P1274" s="2" t="s">
        <v>61</v>
      </c>
      <c r="Q1274" s="2" t="s">
        <v>61</v>
      </c>
      <c r="R1274" s="2" t="s">
        <v>60</v>
      </c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2" t="s">
        <v>52</v>
      </c>
      <c r="AW1274" s="2" t="s">
        <v>2603</v>
      </c>
      <c r="AX1274" s="2" t="s">
        <v>52</v>
      </c>
      <c r="AY1274" s="2" t="s">
        <v>52</v>
      </c>
    </row>
    <row r="1275" spans="1:51" ht="30" customHeight="1" x14ac:dyDescent="0.3">
      <c r="A1275" s="8" t="s">
        <v>2501</v>
      </c>
      <c r="B1275" s="8" t="s">
        <v>2502</v>
      </c>
      <c r="C1275" s="8" t="s">
        <v>993</v>
      </c>
      <c r="D1275" s="9">
        <v>2.3999999999999998E-3</v>
      </c>
      <c r="E1275" s="12">
        <f>단가대비표!O32</f>
        <v>12041.9</v>
      </c>
      <c r="F1275" s="13">
        <f t="shared" si="222"/>
        <v>28.9</v>
      </c>
      <c r="G1275" s="12">
        <f>단가대비표!P32</f>
        <v>0</v>
      </c>
      <c r="H1275" s="13">
        <f t="shared" si="223"/>
        <v>0</v>
      </c>
      <c r="I1275" s="12">
        <f>단가대비표!V32</f>
        <v>0</v>
      </c>
      <c r="J1275" s="13">
        <f t="shared" si="224"/>
        <v>0</v>
      </c>
      <c r="K1275" s="12">
        <f t="shared" si="225"/>
        <v>12041.9</v>
      </c>
      <c r="L1275" s="13">
        <f t="shared" si="226"/>
        <v>28.9</v>
      </c>
      <c r="M1275" s="8" t="s">
        <v>52</v>
      </c>
      <c r="N1275" s="2" t="s">
        <v>2591</v>
      </c>
      <c r="O1275" s="2" t="s">
        <v>2503</v>
      </c>
      <c r="P1275" s="2" t="s">
        <v>61</v>
      </c>
      <c r="Q1275" s="2" t="s">
        <v>61</v>
      </c>
      <c r="R1275" s="2" t="s">
        <v>60</v>
      </c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2" t="s">
        <v>52</v>
      </c>
      <c r="AW1275" s="2" t="s">
        <v>2604</v>
      </c>
      <c r="AX1275" s="2" t="s">
        <v>52</v>
      </c>
      <c r="AY1275" s="2" t="s">
        <v>52</v>
      </c>
    </row>
    <row r="1276" spans="1:51" ht="30" customHeight="1" x14ac:dyDescent="0.3">
      <c r="A1276" s="8" t="s">
        <v>2505</v>
      </c>
      <c r="B1276" s="8" t="s">
        <v>2506</v>
      </c>
      <c r="C1276" s="8" t="s">
        <v>729</v>
      </c>
      <c r="D1276" s="9">
        <v>1.771E-2</v>
      </c>
      <c r="E1276" s="12">
        <f>일위대가목록!E184</f>
        <v>0</v>
      </c>
      <c r="F1276" s="13">
        <f t="shared" si="222"/>
        <v>0</v>
      </c>
      <c r="G1276" s="12">
        <f>일위대가목록!F184</f>
        <v>0</v>
      </c>
      <c r="H1276" s="13">
        <f t="shared" si="223"/>
        <v>0</v>
      </c>
      <c r="I1276" s="12">
        <f>일위대가목록!G184</f>
        <v>138</v>
      </c>
      <c r="J1276" s="13">
        <f t="shared" si="224"/>
        <v>2.4</v>
      </c>
      <c r="K1276" s="12">
        <f t="shared" si="225"/>
        <v>138</v>
      </c>
      <c r="L1276" s="13">
        <f t="shared" si="226"/>
        <v>2.4</v>
      </c>
      <c r="M1276" s="8" t="s">
        <v>52</v>
      </c>
      <c r="N1276" s="2" t="s">
        <v>2591</v>
      </c>
      <c r="O1276" s="2" t="s">
        <v>2507</v>
      </c>
      <c r="P1276" s="2" t="s">
        <v>60</v>
      </c>
      <c r="Q1276" s="2" t="s">
        <v>61</v>
      </c>
      <c r="R1276" s="2" t="s">
        <v>61</v>
      </c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2" t="s">
        <v>52</v>
      </c>
      <c r="AW1276" s="2" t="s">
        <v>2605</v>
      </c>
      <c r="AX1276" s="2" t="s">
        <v>52</v>
      </c>
      <c r="AY1276" s="2" t="s">
        <v>52</v>
      </c>
    </row>
    <row r="1277" spans="1:51" ht="30" customHeight="1" x14ac:dyDescent="0.3">
      <c r="A1277" s="8" t="s">
        <v>2509</v>
      </c>
      <c r="B1277" s="8" t="s">
        <v>2510</v>
      </c>
      <c r="C1277" s="8" t="s">
        <v>2511</v>
      </c>
      <c r="D1277" s="9">
        <v>0.1071</v>
      </c>
      <c r="E1277" s="12">
        <f>단가대비표!O232</f>
        <v>0</v>
      </c>
      <c r="F1277" s="13">
        <f t="shared" si="222"/>
        <v>0</v>
      </c>
      <c r="G1277" s="12">
        <f>단가대비표!P232</f>
        <v>0</v>
      </c>
      <c r="H1277" s="13">
        <f t="shared" si="223"/>
        <v>0</v>
      </c>
      <c r="I1277" s="12">
        <f>단가대비표!V232</f>
        <v>87</v>
      </c>
      <c r="J1277" s="13">
        <f t="shared" si="224"/>
        <v>9.3000000000000007</v>
      </c>
      <c r="K1277" s="12">
        <f t="shared" si="225"/>
        <v>87</v>
      </c>
      <c r="L1277" s="13">
        <f t="shared" si="226"/>
        <v>9.3000000000000007</v>
      </c>
      <c r="M1277" s="8" t="s">
        <v>52</v>
      </c>
      <c r="N1277" s="2" t="s">
        <v>2591</v>
      </c>
      <c r="O1277" s="2" t="s">
        <v>2512</v>
      </c>
      <c r="P1277" s="2" t="s">
        <v>61</v>
      </c>
      <c r="Q1277" s="2" t="s">
        <v>61</v>
      </c>
      <c r="R1277" s="2" t="s">
        <v>60</v>
      </c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2" t="s">
        <v>52</v>
      </c>
      <c r="AW1277" s="2" t="s">
        <v>2606</v>
      </c>
      <c r="AX1277" s="2" t="s">
        <v>52</v>
      </c>
      <c r="AY1277" s="2" t="s">
        <v>52</v>
      </c>
    </row>
    <row r="1278" spans="1:51" ht="30" customHeight="1" x14ac:dyDescent="0.3">
      <c r="A1278" s="8" t="s">
        <v>2002</v>
      </c>
      <c r="B1278" s="8" t="s">
        <v>715</v>
      </c>
      <c r="C1278" s="8" t="s">
        <v>716</v>
      </c>
      <c r="D1278" s="9">
        <v>2.18E-2</v>
      </c>
      <c r="E1278" s="12">
        <f>단가대비표!O238</f>
        <v>0</v>
      </c>
      <c r="F1278" s="13">
        <f t="shared" si="222"/>
        <v>0</v>
      </c>
      <c r="G1278" s="12">
        <f>단가대비표!P238</f>
        <v>194315</v>
      </c>
      <c r="H1278" s="13">
        <f t="shared" si="223"/>
        <v>4236</v>
      </c>
      <c r="I1278" s="12">
        <f>단가대비표!V238</f>
        <v>0</v>
      </c>
      <c r="J1278" s="13">
        <f t="shared" si="224"/>
        <v>0</v>
      </c>
      <c r="K1278" s="12">
        <f t="shared" si="225"/>
        <v>194315</v>
      </c>
      <c r="L1278" s="13">
        <f t="shared" si="226"/>
        <v>4236</v>
      </c>
      <c r="M1278" s="8" t="s">
        <v>52</v>
      </c>
      <c r="N1278" s="2" t="s">
        <v>2591</v>
      </c>
      <c r="O1278" s="2" t="s">
        <v>2003</v>
      </c>
      <c r="P1278" s="2" t="s">
        <v>61</v>
      </c>
      <c r="Q1278" s="2" t="s">
        <v>61</v>
      </c>
      <c r="R1278" s="2" t="s">
        <v>60</v>
      </c>
      <c r="S1278" s="3"/>
      <c r="T1278" s="3"/>
      <c r="U1278" s="3"/>
      <c r="V1278" s="3">
        <v>1</v>
      </c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2" t="s">
        <v>52</v>
      </c>
      <c r="AW1278" s="2" t="s">
        <v>2607</v>
      </c>
      <c r="AX1278" s="2" t="s">
        <v>52</v>
      </c>
      <c r="AY1278" s="2" t="s">
        <v>52</v>
      </c>
    </row>
    <row r="1279" spans="1:51" ht="30" customHeight="1" x14ac:dyDescent="0.3">
      <c r="A1279" s="8" t="s">
        <v>719</v>
      </c>
      <c r="B1279" s="8" t="s">
        <v>715</v>
      </c>
      <c r="C1279" s="8" t="s">
        <v>716</v>
      </c>
      <c r="D1279" s="9">
        <v>5.5999999999999995E-4</v>
      </c>
      <c r="E1279" s="12">
        <f>단가대비표!O233</f>
        <v>0</v>
      </c>
      <c r="F1279" s="13">
        <f t="shared" si="222"/>
        <v>0</v>
      </c>
      <c r="G1279" s="12">
        <f>단가대비표!P233</f>
        <v>138989</v>
      </c>
      <c r="H1279" s="13">
        <f t="shared" si="223"/>
        <v>77.8</v>
      </c>
      <c r="I1279" s="12">
        <f>단가대비표!V233</f>
        <v>0</v>
      </c>
      <c r="J1279" s="13">
        <f t="shared" si="224"/>
        <v>0</v>
      </c>
      <c r="K1279" s="12">
        <f t="shared" si="225"/>
        <v>138989</v>
      </c>
      <c r="L1279" s="13">
        <f t="shared" si="226"/>
        <v>77.8</v>
      </c>
      <c r="M1279" s="8" t="s">
        <v>52</v>
      </c>
      <c r="N1279" s="2" t="s">
        <v>2591</v>
      </c>
      <c r="O1279" s="2" t="s">
        <v>720</v>
      </c>
      <c r="P1279" s="2" t="s">
        <v>61</v>
      </c>
      <c r="Q1279" s="2" t="s">
        <v>61</v>
      </c>
      <c r="R1279" s="2" t="s">
        <v>60</v>
      </c>
      <c r="S1279" s="3"/>
      <c r="T1279" s="3"/>
      <c r="U1279" s="3"/>
      <c r="V1279" s="3">
        <v>1</v>
      </c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2" t="s">
        <v>52</v>
      </c>
      <c r="AW1279" s="2" t="s">
        <v>2608</v>
      </c>
      <c r="AX1279" s="2" t="s">
        <v>52</v>
      </c>
      <c r="AY1279" s="2" t="s">
        <v>52</v>
      </c>
    </row>
    <row r="1280" spans="1:51" ht="30" customHeight="1" x14ac:dyDescent="0.3">
      <c r="A1280" s="8" t="s">
        <v>2518</v>
      </c>
      <c r="B1280" s="8" t="s">
        <v>715</v>
      </c>
      <c r="C1280" s="8" t="s">
        <v>716</v>
      </c>
      <c r="D1280" s="9">
        <v>2.2100000000000002E-3</v>
      </c>
      <c r="E1280" s="12">
        <f>단가대비표!O240</f>
        <v>0</v>
      </c>
      <c r="F1280" s="13">
        <f t="shared" si="222"/>
        <v>0</v>
      </c>
      <c r="G1280" s="12">
        <f>단가대비표!P240</f>
        <v>224357</v>
      </c>
      <c r="H1280" s="13">
        <f t="shared" si="223"/>
        <v>495.8</v>
      </c>
      <c r="I1280" s="12">
        <f>단가대비표!V240</f>
        <v>0</v>
      </c>
      <c r="J1280" s="13">
        <f t="shared" si="224"/>
        <v>0</v>
      </c>
      <c r="K1280" s="12">
        <f t="shared" si="225"/>
        <v>224357</v>
      </c>
      <c r="L1280" s="13">
        <f t="shared" si="226"/>
        <v>495.8</v>
      </c>
      <c r="M1280" s="8" t="s">
        <v>52</v>
      </c>
      <c r="N1280" s="2" t="s">
        <v>2591</v>
      </c>
      <c r="O1280" s="2" t="s">
        <v>2519</v>
      </c>
      <c r="P1280" s="2" t="s">
        <v>61</v>
      </c>
      <c r="Q1280" s="2" t="s">
        <v>61</v>
      </c>
      <c r="R1280" s="2" t="s">
        <v>60</v>
      </c>
      <c r="S1280" s="3"/>
      <c r="T1280" s="3"/>
      <c r="U1280" s="3"/>
      <c r="V1280" s="3">
        <v>1</v>
      </c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2" t="s">
        <v>52</v>
      </c>
      <c r="AW1280" s="2" t="s">
        <v>2609</v>
      </c>
      <c r="AX1280" s="2" t="s">
        <v>52</v>
      </c>
      <c r="AY1280" s="2" t="s">
        <v>52</v>
      </c>
    </row>
    <row r="1281" spans="1:51" ht="30" customHeight="1" x14ac:dyDescent="0.3">
      <c r="A1281" s="8" t="s">
        <v>773</v>
      </c>
      <c r="B1281" s="8" t="s">
        <v>715</v>
      </c>
      <c r="C1281" s="8" t="s">
        <v>716</v>
      </c>
      <c r="D1281" s="9">
        <v>6.3000000000000003E-4</v>
      </c>
      <c r="E1281" s="12">
        <f>단가대비표!O234</f>
        <v>0</v>
      </c>
      <c r="F1281" s="13">
        <f t="shared" si="222"/>
        <v>0</v>
      </c>
      <c r="G1281" s="12">
        <f>단가대비표!P234</f>
        <v>167926</v>
      </c>
      <c r="H1281" s="13">
        <f t="shared" si="223"/>
        <v>105.7</v>
      </c>
      <c r="I1281" s="12">
        <f>단가대비표!V234</f>
        <v>0</v>
      </c>
      <c r="J1281" s="13">
        <f t="shared" si="224"/>
        <v>0</v>
      </c>
      <c r="K1281" s="12">
        <f t="shared" si="225"/>
        <v>167926</v>
      </c>
      <c r="L1281" s="13">
        <f t="shared" si="226"/>
        <v>105.7</v>
      </c>
      <c r="M1281" s="8" t="s">
        <v>52</v>
      </c>
      <c r="N1281" s="2" t="s">
        <v>2591</v>
      </c>
      <c r="O1281" s="2" t="s">
        <v>774</v>
      </c>
      <c r="P1281" s="2" t="s">
        <v>61</v>
      </c>
      <c r="Q1281" s="2" t="s">
        <v>61</v>
      </c>
      <c r="R1281" s="2" t="s">
        <v>60</v>
      </c>
      <c r="S1281" s="3"/>
      <c r="T1281" s="3"/>
      <c r="U1281" s="3"/>
      <c r="V1281" s="3">
        <v>1</v>
      </c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2" t="s">
        <v>52</v>
      </c>
      <c r="AW1281" s="2" t="s">
        <v>2610</v>
      </c>
      <c r="AX1281" s="2" t="s">
        <v>52</v>
      </c>
      <c r="AY1281" s="2" t="s">
        <v>52</v>
      </c>
    </row>
    <row r="1282" spans="1:51" ht="30" customHeight="1" x14ac:dyDescent="0.3">
      <c r="A1282" s="8" t="s">
        <v>722</v>
      </c>
      <c r="B1282" s="8" t="s">
        <v>1131</v>
      </c>
      <c r="C1282" s="8" t="s">
        <v>724</v>
      </c>
      <c r="D1282" s="9">
        <v>1</v>
      </c>
      <c r="E1282" s="12">
        <v>0</v>
      </c>
      <c r="F1282" s="13">
        <f t="shared" si="222"/>
        <v>0</v>
      </c>
      <c r="G1282" s="12">
        <v>0</v>
      </c>
      <c r="H1282" s="13">
        <f t="shared" si="223"/>
        <v>0</v>
      </c>
      <c r="I1282" s="12">
        <f>TRUNC(SUMIF(V1273:V1282, RIGHTB(O1282, 1), H1273:H1282)*U1282, 2)</f>
        <v>147.44999999999999</v>
      </c>
      <c r="J1282" s="13">
        <f t="shared" si="224"/>
        <v>147.4</v>
      </c>
      <c r="K1282" s="12">
        <f t="shared" si="225"/>
        <v>147.4</v>
      </c>
      <c r="L1282" s="13">
        <f t="shared" si="226"/>
        <v>147.4</v>
      </c>
      <c r="M1282" s="8" t="s">
        <v>52</v>
      </c>
      <c r="N1282" s="2" t="s">
        <v>2591</v>
      </c>
      <c r="O1282" s="2" t="s">
        <v>725</v>
      </c>
      <c r="P1282" s="2" t="s">
        <v>61</v>
      </c>
      <c r="Q1282" s="2" t="s">
        <v>61</v>
      </c>
      <c r="R1282" s="2" t="s">
        <v>61</v>
      </c>
      <c r="S1282" s="3">
        <v>1</v>
      </c>
      <c r="T1282" s="3">
        <v>2</v>
      </c>
      <c r="U1282" s="3">
        <v>0.03</v>
      </c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2" t="s">
        <v>52</v>
      </c>
      <c r="AW1282" s="2" t="s">
        <v>2611</v>
      </c>
      <c r="AX1282" s="2" t="s">
        <v>52</v>
      </c>
      <c r="AY1282" s="2" t="s">
        <v>52</v>
      </c>
    </row>
    <row r="1283" spans="1:51" ht="30" customHeight="1" x14ac:dyDescent="0.3">
      <c r="A1283" s="8" t="s">
        <v>739</v>
      </c>
      <c r="B1283" s="8" t="s">
        <v>52</v>
      </c>
      <c r="C1283" s="8" t="s">
        <v>52</v>
      </c>
      <c r="D1283" s="9"/>
      <c r="E1283" s="12"/>
      <c r="F1283" s="13">
        <f>TRUNC(SUMIF(N1273:N1282, N1272, F1273:F1282),0)</f>
        <v>76</v>
      </c>
      <c r="G1283" s="12"/>
      <c r="H1283" s="13">
        <f>TRUNC(SUMIF(N1273:N1282, N1272, H1273:H1282),0)</f>
        <v>4915</v>
      </c>
      <c r="I1283" s="12"/>
      <c r="J1283" s="13">
        <f>TRUNC(SUMIF(N1273:N1282, N1272, J1273:J1282),0)</f>
        <v>159</v>
      </c>
      <c r="K1283" s="12"/>
      <c r="L1283" s="13">
        <f>F1283+H1283+J1283</f>
        <v>5150</v>
      </c>
      <c r="M1283" s="8" t="s">
        <v>52</v>
      </c>
      <c r="N1283" s="2" t="s">
        <v>79</v>
      </c>
      <c r="O1283" s="2" t="s">
        <v>79</v>
      </c>
      <c r="P1283" s="2" t="s">
        <v>52</v>
      </c>
      <c r="Q1283" s="2" t="s">
        <v>52</v>
      </c>
      <c r="R1283" s="2" t="s">
        <v>52</v>
      </c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2" t="s">
        <v>52</v>
      </c>
      <c r="AW1283" s="2" t="s">
        <v>52</v>
      </c>
      <c r="AX1283" s="2" t="s">
        <v>52</v>
      </c>
      <c r="AY1283" s="2" t="s">
        <v>52</v>
      </c>
    </row>
    <row r="1284" spans="1:51" ht="30" customHeight="1" x14ac:dyDescent="0.3">
      <c r="A1284" s="9"/>
      <c r="B1284" s="9"/>
      <c r="C1284" s="9"/>
      <c r="D1284" s="9"/>
      <c r="E1284" s="12"/>
      <c r="F1284" s="13"/>
      <c r="G1284" s="12"/>
      <c r="H1284" s="13"/>
      <c r="I1284" s="12"/>
      <c r="J1284" s="13"/>
      <c r="K1284" s="12"/>
      <c r="L1284" s="13"/>
      <c r="M1284" s="9"/>
    </row>
    <row r="1285" spans="1:51" ht="30" customHeight="1" x14ac:dyDescent="0.3">
      <c r="A1285" s="425" t="s">
        <v>2612</v>
      </c>
      <c r="B1285" s="425"/>
      <c r="C1285" s="425"/>
      <c r="D1285" s="425"/>
      <c r="E1285" s="426"/>
      <c r="F1285" s="427"/>
      <c r="G1285" s="426"/>
      <c r="H1285" s="427"/>
      <c r="I1285" s="426"/>
      <c r="J1285" s="427"/>
      <c r="K1285" s="426"/>
      <c r="L1285" s="427"/>
      <c r="M1285" s="425"/>
      <c r="N1285" s="1" t="s">
        <v>2593</v>
      </c>
    </row>
    <row r="1286" spans="1:51" ht="30" customHeight="1" x14ac:dyDescent="0.3">
      <c r="A1286" s="8" t="s">
        <v>2492</v>
      </c>
      <c r="B1286" s="8" t="s">
        <v>2493</v>
      </c>
      <c r="C1286" s="8" t="s">
        <v>993</v>
      </c>
      <c r="D1286" s="9">
        <v>2.7699999999999999E-3</v>
      </c>
      <c r="E1286" s="12">
        <f>단가대비표!O33</f>
        <v>2290</v>
      </c>
      <c r="F1286" s="13">
        <f t="shared" ref="F1286:F1295" si="227">TRUNC(E1286*D1286,1)</f>
        <v>6.3</v>
      </c>
      <c r="G1286" s="12">
        <f>단가대비표!P33</f>
        <v>0</v>
      </c>
      <c r="H1286" s="13">
        <f t="shared" ref="H1286:H1295" si="228">TRUNC(G1286*D1286,1)</f>
        <v>0</v>
      </c>
      <c r="I1286" s="12">
        <f>단가대비표!V33</f>
        <v>0</v>
      </c>
      <c r="J1286" s="13">
        <f t="shared" ref="J1286:J1295" si="229">TRUNC(I1286*D1286,1)</f>
        <v>0</v>
      </c>
      <c r="K1286" s="12">
        <f t="shared" ref="K1286:K1295" si="230">TRUNC(E1286+G1286+I1286,1)</f>
        <v>2290</v>
      </c>
      <c r="L1286" s="13">
        <f t="shared" ref="L1286:L1295" si="231">TRUNC(F1286+H1286+J1286,1)</f>
        <v>6.3</v>
      </c>
      <c r="M1286" s="8" t="s">
        <v>52</v>
      </c>
      <c r="N1286" s="2" t="s">
        <v>2593</v>
      </c>
      <c r="O1286" s="2" t="s">
        <v>2494</v>
      </c>
      <c r="P1286" s="2" t="s">
        <v>61</v>
      </c>
      <c r="Q1286" s="2" t="s">
        <v>61</v>
      </c>
      <c r="R1286" s="2" t="s">
        <v>60</v>
      </c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2" t="s">
        <v>52</v>
      </c>
      <c r="AW1286" s="2" t="s">
        <v>2614</v>
      </c>
      <c r="AX1286" s="2" t="s">
        <v>52</v>
      </c>
      <c r="AY1286" s="2" t="s">
        <v>52</v>
      </c>
    </row>
    <row r="1287" spans="1:51" ht="30" customHeight="1" x14ac:dyDescent="0.3">
      <c r="A1287" s="8" t="s">
        <v>2496</v>
      </c>
      <c r="B1287" s="8" t="s">
        <v>2497</v>
      </c>
      <c r="C1287" s="8" t="s">
        <v>1000</v>
      </c>
      <c r="D1287" s="9">
        <v>0.94499999999999995</v>
      </c>
      <c r="E1287" s="12">
        <f>단가대비표!O21</f>
        <v>2.2200000000000002</v>
      </c>
      <c r="F1287" s="13">
        <f t="shared" si="227"/>
        <v>2</v>
      </c>
      <c r="G1287" s="12">
        <f>단가대비표!P21</f>
        <v>0</v>
      </c>
      <c r="H1287" s="13">
        <f t="shared" si="228"/>
        <v>0</v>
      </c>
      <c r="I1287" s="12">
        <f>단가대비표!V21</f>
        <v>0</v>
      </c>
      <c r="J1287" s="13">
        <f t="shared" si="229"/>
        <v>0</v>
      </c>
      <c r="K1287" s="12">
        <f t="shared" si="230"/>
        <v>2.2000000000000002</v>
      </c>
      <c r="L1287" s="13">
        <f t="shared" si="231"/>
        <v>2</v>
      </c>
      <c r="M1287" s="8" t="s">
        <v>2498</v>
      </c>
      <c r="N1287" s="2" t="s">
        <v>2593</v>
      </c>
      <c r="O1287" s="2" t="s">
        <v>2499</v>
      </c>
      <c r="P1287" s="2" t="s">
        <v>61</v>
      </c>
      <c r="Q1287" s="2" t="s">
        <v>61</v>
      </c>
      <c r="R1287" s="2" t="s">
        <v>60</v>
      </c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2" t="s">
        <v>52</v>
      </c>
      <c r="AW1287" s="2" t="s">
        <v>2615</v>
      </c>
      <c r="AX1287" s="2" t="s">
        <v>52</v>
      </c>
      <c r="AY1287" s="2" t="s">
        <v>52</v>
      </c>
    </row>
    <row r="1288" spans="1:51" ht="30" customHeight="1" x14ac:dyDescent="0.3">
      <c r="A1288" s="8" t="s">
        <v>2501</v>
      </c>
      <c r="B1288" s="8" t="s">
        <v>2502</v>
      </c>
      <c r="C1288" s="8" t="s">
        <v>993</v>
      </c>
      <c r="D1288" s="9">
        <v>4.0000000000000002E-4</v>
      </c>
      <c r="E1288" s="12">
        <f>단가대비표!O32</f>
        <v>12041.9</v>
      </c>
      <c r="F1288" s="13">
        <f t="shared" si="227"/>
        <v>4.8</v>
      </c>
      <c r="G1288" s="12">
        <f>단가대비표!P32</f>
        <v>0</v>
      </c>
      <c r="H1288" s="13">
        <f t="shared" si="228"/>
        <v>0</v>
      </c>
      <c r="I1288" s="12">
        <f>단가대비표!V32</f>
        <v>0</v>
      </c>
      <c r="J1288" s="13">
        <f t="shared" si="229"/>
        <v>0</v>
      </c>
      <c r="K1288" s="12">
        <f t="shared" si="230"/>
        <v>12041.9</v>
      </c>
      <c r="L1288" s="13">
        <f t="shared" si="231"/>
        <v>4.8</v>
      </c>
      <c r="M1288" s="8" t="s">
        <v>52</v>
      </c>
      <c r="N1288" s="2" t="s">
        <v>2593</v>
      </c>
      <c r="O1288" s="2" t="s">
        <v>2503</v>
      </c>
      <c r="P1288" s="2" t="s">
        <v>61</v>
      </c>
      <c r="Q1288" s="2" t="s">
        <v>61</v>
      </c>
      <c r="R1288" s="2" t="s">
        <v>60</v>
      </c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2" t="s">
        <v>52</v>
      </c>
      <c r="AW1288" s="2" t="s">
        <v>2616</v>
      </c>
      <c r="AX1288" s="2" t="s">
        <v>52</v>
      </c>
      <c r="AY1288" s="2" t="s">
        <v>52</v>
      </c>
    </row>
    <row r="1289" spans="1:51" ht="30" customHeight="1" x14ac:dyDescent="0.3">
      <c r="A1289" s="8" t="s">
        <v>2505</v>
      </c>
      <c r="B1289" s="8" t="s">
        <v>2506</v>
      </c>
      <c r="C1289" s="8" t="s">
        <v>729</v>
      </c>
      <c r="D1289" s="9">
        <v>3.1199999999999999E-3</v>
      </c>
      <c r="E1289" s="12">
        <f>일위대가목록!E184</f>
        <v>0</v>
      </c>
      <c r="F1289" s="13">
        <f t="shared" si="227"/>
        <v>0</v>
      </c>
      <c r="G1289" s="12">
        <f>일위대가목록!F184</f>
        <v>0</v>
      </c>
      <c r="H1289" s="13">
        <f t="shared" si="228"/>
        <v>0</v>
      </c>
      <c r="I1289" s="12">
        <f>일위대가목록!G184</f>
        <v>138</v>
      </c>
      <c r="J1289" s="13">
        <f t="shared" si="229"/>
        <v>0.4</v>
      </c>
      <c r="K1289" s="12">
        <f t="shared" si="230"/>
        <v>138</v>
      </c>
      <c r="L1289" s="13">
        <f t="shared" si="231"/>
        <v>0.4</v>
      </c>
      <c r="M1289" s="8" t="s">
        <v>52</v>
      </c>
      <c r="N1289" s="2" t="s">
        <v>2593</v>
      </c>
      <c r="O1289" s="2" t="s">
        <v>2507</v>
      </c>
      <c r="P1289" s="2" t="s">
        <v>60</v>
      </c>
      <c r="Q1289" s="2" t="s">
        <v>61</v>
      </c>
      <c r="R1289" s="2" t="s">
        <v>61</v>
      </c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2" t="s">
        <v>52</v>
      </c>
      <c r="AW1289" s="2" t="s">
        <v>2617</v>
      </c>
      <c r="AX1289" s="2" t="s">
        <v>52</v>
      </c>
      <c r="AY1289" s="2" t="s">
        <v>52</v>
      </c>
    </row>
    <row r="1290" spans="1:51" ht="30" customHeight="1" x14ac:dyDescent="0.3">
      <c r="A1290" s="8" t="s">
        <v>2509</v>
      </c>
      <c r="B1290" s="8" t="s">
        <v>2510</v>
      </c>
      <c r="C1290" s="8" t="s">
        <v>2511</v>
      </c>
      <c r="D1290" s="9">
        <v>1.89E-2</v>
      </c>
      <c r="E1290" s="12">
        <f>단가대비표!O232</f>
        <v>0</v>
      </c>
      <c r="F1290" s="13">
        <f t="shared" si="227"/>
        <v>0</v>
      </c>
      <c r="G1290" s="12">
        <f>단가대비표!P232</f>
        <v>0</v>
      </c>
      <c r="H1290" s="13">
        <f t="shared" si="228"/>
        <v>0</v>
      </c>
      <c r="I1290" s="12">
        <f>단가대비표!V232</f>
        <v>87</v>
      </c>
      <c r="J1290" s="13">
        <f t="shared" si="229"/>
        <v>1.6</v>
      </c>
      <c r="K1290" s="12">
        <f t="shared" si="230"/>
        <v>87</v>
      </c>
      <c r="L1290" s="13">
        <f t="shared" si="231"/>
        <v>1.6</v>
      </c>
      <c r="M1290" s="8" t="s">
        <v>52</v>
      </c>
      <c r="N1290" s="2" t="s">
        <v>2593</v>
      </c>
      <c r="O1290" s="2" t="s">
        <v>2512</v>
      </c>
      <c r="P1290" s="2" t="s">
        <v>61</v>
      </c>
      <c r="Q1290" s="2" t="s">
        <v>61</v>
      </c>
      <c r="R1290" s="2" t="s">
        <v>60</v>
      </c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2" t="s">
        <v>52</v>
      </c>
      <c r="AW1290" s="2" t="s">
        <v>2618</v>
      </c>
      <c r="AX1290" s="2" t="s">
        <v>52</v>
      </c>
      <c r="AY1290" s="2" t="s">
        <v>52</v>
      </c>
    </row>
    <row r="1291" spans="1:51" ht="30" customHeight="1" x14ac:dyDescent="0.3">
      <c r="A1291" s="8" t="s">
        <v>2002</v>
      </c>
      <c r="B1291" s="8" t="s">
        <v>715</v>
      </c>
      <c r="C1291" s="8" t="s">
        <v>716</v>
      </c>
      <c r="D1291" s="9">
        <v>5.8500000000000002E-3</v>
      </c>
      <c r="E1291" s="12">
        <f>단가대비표!O238</f>
        <v>0</v>
      </c>
      <c r="F1291" s="13">
        <f t="shared" si="227"/>
        <v>0</v>
      </c>
      <c r="G1291" s="12">
        <f>단가대비표!P238</f>
        <v>194315</v>
      </c>
      <c r="H1291" s="13">
        <f t="shared" si="228"/>
        <v>1136.7</v>
      </c>
      <c r="I1291" s="12">
        <f>단가대비표!V238</f>
        <v>0</v>
      </c>
      <c r="J1291" s="13">
        <f t="shared" si="229"/>
        <v>0</v>
      </c>
      <c r="K1291" s="12">
        <f t="shared" si="230"/>
        <v>194315</v>
      </c>
      <c r="L1291" s="13">
        <f t="shared" si="231"/>
        <v>1136.7</v>
      </c>
      <c r="M1291" s="8" t="s">
        <v>52</v>
      </c>
      <c r="N1291" s="2" t="s">
        <v>2593</v>
      </c>
      <c r="O1291" s="2" t="s">
        <v>2003</v>
      </c>
      <c r="P1291" s="2" t="s">
        <v>61</v>
      </c>
      <c r="Q1291" s="2" t="s">
        <v>61</v>
      </c>
      <c r="R1291" s="2" t="s">
        <v>60</v>
      </c>
      <c r="S1291" s="3"/>
      <c r="T1291" s="3"/>
      <c r="U1291" s="3"/>
      <c r="V1291" s="3">
        <v>1</v>
      </c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2" t="s">
        <v>52</v>
      </c>
      <c r="AW1291" s="2" t="s">
        <v>2619</v>
      </c>
      <c r="AX1291" s="2" t="s">
        <v>52</v>
      </c>
      <c r="AY1291" s="2" t="s">
        <v>52</v>
      </c>
    </row>
    <row r="1292" spans="1:51" ht="30" customHeight="1" x14ac:dyDescent="0.3">
      <c r="A1292" s="8" t="s">
        <v>719</v>
      </c>
      <c r="B1292" s="8" t="s">
        <v>715</v>
      </c>
      <c r="C1292" s="8" t="s">
        <v>716</v>
      </c>
      <c r="D1292" s="9">
        <v>1E-4</v>
      </c>
      <c r="E1292" s="12">
        <f>단가대비표!O233</f>
        <v>0</v>
      </c>
      <c r="F1292" s="13">
        <f t="shared" si="227"/>
        <v>0</v>
      </c>
      <c r="G1292" s="12">
        <f>단가대비표!P233</f>
        <v>138989</v>
      </c>
      <c r="H1292" s="13">
        <f t="shared" si="228"/>
        <v>13.8</v>
      </c>
      <c r="I1292" s="12">
        <f>단가대비표!V233</f>
        <v>0</v>
      </c>
      <c r="J1292" s="13">
        <f t="shared" si="229"/>
        <v>0</v>
      </c>
      <c r="K1292" s="12">
        <f t="shared" si="230"/>
        <v>138989</v>
      </c>
      <c r="L1292" s="13">
        <f t="shared" si="231"/>
        <v>13.8</v>
      </c>
      <c r="M1292" s="8" t="s">
        <v>52</v>
      </c>
      <c r="N1292" s="2" t="s">
        <v>2593</v>
      </c>
      <c r="O1292" s="2" t="s">
        <v>720</v>
      </c>
      <c r="P1292" s="2" t="s">
        <v>61</v>
      </c>
      <c r="Q1292" s="2" t="s">
        <v>61</v>
      </c>
      <c r="R1292" s="2" t="s">
        <v>60</v>
      </c>
      <c r="S1292" s="3"/>
      <c r="T1292" s="3"/>
      <c r="U1292" s="3"/>
      <c r="V1292" s="3">
        <v>1</v>
      </c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2" t="s">
        <v>52</v>
      </c>
      <c r="AW1292" s="2" t="s">
        <v>2620</v>
      </c>
      <c r="AX1292" s="2" t="s">
        <v>52</v>
      </c>
      <c r="AY1292" s="2" t="s">
        <v>52</v>
      </c>
    </row>
    <row r="1293" spans="1:51" ht="30" customHeight="1" x14ac:dyDescent="0.3">
      <c r="A1293" s="8" t="s">
        <v>2518</v>
      </c>
      <c r="B1293" s="8" t="s">
        <v>715</v>
      </c>
      <c r="C1293" s="8" t="s">
        <v>716</v>
      </c>
      <c r="D1293" s="9">
        <v>3.8999999999999999E-4</v>
      </c>
      <c r="E1293" s="12">
        <f>단가대비표!O240</f>
        <v>0</v>
      </c>
      <c r="F1293" s="13">
        <f t="shared" si="227"/>
        <v>0</v>
      </c>
      <c r="G1293" s="12">
        <f>단가대비표!P240</f>
        <v>224357</v>
      </c>
      <c r="H1293" s="13">
        <f t="shared" si="228"/>
        <v>87.4</v>
      </c>
      <c r="I1293" s="12">
        <f>단가대비표!V240</f>
        <v>0</v>
      </c>
      <c r="J1293" s="13">
        <f t="shared" si="229"/>
        <v>0</v>
      </c>
      <c r="K1293" s="12">
        <f t="shared" si="230"/>
        <v>224357</v>
      </c>
      <c r="L1293" s="13">
        <f t="shared" si="231"/>
        <v>87.4</v>
      </c>
      <c r="M1293" s="8" t="s">
        <v>52</v>
      </c>
      <c r="N1293" s="2" t="s">
        <v>2593</v>
      </c>
      <c r="O1293" s="2" t="s">
        <v>2519</v>
      </c>
      <c r="P1293" s="2" t="s">
        <v>61</v>
      </c>
      <c r="Q1293" s="2" t="s">
        <v>61</v>
      </c>
      <c r="R1293" s="2" t="s">
        <v>60</v>
      </c>
      <c r="S1293" s="3"/>
      <c r="T1293" s="3"/>
      <c r="U1293" s="3"/>
      <c r="V1293" s="3">
        <v>1</v>
      </c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2" t="s">
        <v>52</v>
      </c>
      <c r="AW1293" s="2" t="s">
        <v>2621</v>
      </c>
      <c r="AX1293" s="2" t="s">
        <v>52</v>
      </c>
      <c r="AY1293" s="2" t="s">
        <v>52</v>
      </c>
    </row>
    <row r="1294" spans="1:51" ht="30" customHeight="1" x14ac:dyDescent="0.3">
      <c r="A1294" s="8" t="s">
        <v>773</v>
      </c>
      <c r="B1294" s="8" t="s">
        <v>715</v>
      </c>
      <c r="C1294" s="8" t="s">
        <v>716</v>
      </c>
      <c r="D1294" s="9">
        <v>1.1E-4</v>
      </c>
      <c r="E1294" s="12">
        <f>단가대비표!O234</f>
        <v>0</v>
      </c>
      <c r="F1294" s="13">
        <f t="shared" si="227"/>
        <v>0</v>
      </c>
      <c r="G1294" s="12">
        <f>단가대비표!P234</f>
        <v>167926</v>
      </c>
      <c r="H1294" s="13">
        <f t="shared" si="228"/>
        <v>18.399999999999999</v>
      </c>
      <c r="I1294" s="12">
        <f>단가대비표!V234</f>
        <v>0</v>
      </c>
      <c r="J1294" s="13">
        <f t="shared" si="229"/>
        <v>0</v>
      </c>
      <c r="K1294" s="12">
        <f t="shared" si="230"/>
        <v>167926</v>
      </c>
      <c r="L1294" s="13">
        <f t="shared" si="231"/>
        <v>18.399999999999999</v>
      </c>
      <c r="M1294" s="8" t="s">
        <v>52</v>
      </c>
      <c r="N1294" s="2" t="s">
        <v>2593</v>
      </c>
      <c r="O1294" s="2" t="s">
        <v>774</v>
      </c>
      <c r="P1294" s="2" t="s">
        <v>61</v>
      </c>
      <c r="Q1294" s="2" t="s">
        <v>61</v>
      </c>
      <c r="R1294" s="2" t="s">
        <v>60</v>
      </c>
      <c r="S1294" s="3"/>
      <c r="T1294" s="3"/>
      <c r="U1294" s="3"/>
      <c r="V1294" s="3">
        <v>1</v>
      </c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2" t="s">
        <v>52</v>
      </c>
      <c r="AW1294" s="2" t="s">
        <v>2622</v>
      </c>
      <c r="AX1294" s="2" t="s">
        <v>52</v>
      </c>
      <c r="AY1294" s="2" t="s">
        <v>52</v>
      </c>
    </row>
    <row r="1295" spans="1:51" ht="30" customHeight="1" x14ac:dyDescent="0.3">
      <c r="A1295" s="8" t="s">
        <v>722</v>
      </c>
      <c r="B1295" s="8" t="s">
        <v>1131</v>
      </c>
      <c r="C1295" s="8" t="s">
        <v>724</v>
      </c>
      <c r="D1295" s="9">
        <v>1</v>
      </c>
      <c r="E1295" s="12">
        <v>0</v>
      </c>
      <c r="F1295" s="13">
        <f t="shared" si="227"/>
        <v>0</v>
      </c>
      <c r="G1295" s="12">
        <v>0</v>
      </c>
      <c r="H1295" s="13">
        <f t="shared" si="228"/>
        <v>0</v>
      </c>
      <c r="I1295" s="12">
        <f>TRUNC(SUMIF(V1286:V1295, RIGHTB(O1295, 1), H1286:H1295)*U1295, 2)</f>
        <v>37.68</v>
      </c>
      <c r="J1295" s="13">
        <f t="shared" si="229"/>
        <v>37.6</v>
      </c>
      <c r="K1295" s="12">
        <f t="shared" si="230"/>
        <v>37.6</v>
      </c>
      <c r="L1295" s="13">
        <f t="shared" si="231"/>
        <v>37.6</v>
      </c>
      <c r="M1295" s="8" t="s">
        <v>52</v>
      </c>
      <c r="N1295" s="2" t="s">
        <v>2593</v>
      </c>
      <c r="O1295" s="2" t="s">
        <v>725</v>
      </c>
      <c r="P1295" s="2" t="s">
        <v>61</v>
      </c>
      <c r="Q1295" s="2" t="s">
        <v>61</v>
      </c>
      <c r="R1295" s="2" t="s">
        <v>61</v>
      </c>
      <c r="S1295" s="3">
        <v>1</v>
      </c>
      <c r="T1295" s="3">
        <v>2</v>
      </c>
      <c r="U1295" s="3">
        <v>0.03</v>
      </c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2" t="s">
        <v>52</v>
      </c>
      <c r="AW1295" s="2" t="s">
        <v>2623</v>
      </c>
      <c r="AX1295" s="2" t="s">
        <v>52</v>
      </c>
      <c r="AY1295" s="2" t="s">
        <v>52</v>
      </c>
    </row>
    <row r="1296" spans="1:51" ht="30" customHeight="1" x14ac:dyDescent="0.3">
      <c r="A1296" s="8" t="s">
        <v>739</v>
      </c>
      <c r="B1296" s="8" t="s">
        <v>52</v>
      </c>
      <c r="C1296" s="8" t="s">
        <v>52</v>
      </c>
      <c r="D1296" s="9"/>
      <c r="E1296" s="12"/>
      <c r="F1296" s="13">
        <f>TRUNC(SUMIF(N1286:N1295, N1285, F1286:F1295),0)</f>
        <v>13</v>
      </c>
      <c r="G1296" s="12"/>
      <c r="H1296" s="13">
        <f>TRUNC(SUMIF(N1286:N1295, N1285, H1286:H1295),0)</f>
        <v>1256</v>
      </c>
      <c r="I1296" s="12"/>
      <c r="J1296" s="13">
        <f>TRUNC(SUMIF(N1286:N1295, N1285, J1286:J1295),0)</f>
        <v>39</v>
      </c>
      <c r="K1296" s="12"/>
      <c r="L1296" s="13">
        <f>F1296+H1296+J1296</f>
        <v>1308</v>
      </c>
      <c r="M1296" s="8" t="s">
        <v>52</v>
      </c>
      <c r="N1296" s="2" t="s">
        <v>79</v>
      </c>
      <c r="O1296" s="2" t="s">
        <v>79</v>
      </c>
      <c r="P1296" s="2" t="s">
        <v>52</v>
      </c>
      <c r="Q1296" s="2" t="s">
        <v>52</v>
      </c>
      <c r="R1296" s="2" t="s">
        <v>52</v>
      </c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2" t="s">
        <v>52</v>
      </c>
      <c r="AW1296" s="2" t="s">
        <v>52</v>
      </c>
      <c r="AX1296" s="2" t="s">
        <v>52</v>
      </c>
      <c r="AY1296" s="2" t="s">
        <v>52</v>
      </c>
    </row>
    <row r="1297" spans="1:51" ht="30" customHeight="1" x14ac:dyDescent="0.3">
      <c r="A1297" s="9"/>
      <c r="B1297" s="9"/>
      <c r="C1297" s="9"/>
      <c r="D1297" s="9"/>
      <c r="E1297" s="12"/>
      <c r="F1297" s="13"/>
      <c r="G1297" s="12"/>
      <c r="H1297" s="13"/>
      <c r="I1297" s="12"/>
      <c r="J1297" s="13"/>
      <c r="K1297" s="12"/>
      <c r="L1297" s="13"/>
      <c r="M1297" s="9"/>
    </row>
    <row r="1298" spans="1:51" ht="30" customHeight="1" x14ac:dyDescent="0.3">
      <c r="A1298" s="425" t="s">
        <v>2624</v>
      </c>
      <c r="B1298" s="425"/>
      <c r="C1298" s="425"/>
      <c r="D1298" s="425"/>
      <c r="E1298" s="426"/>
      <c r="F1298" s="427"/>
      <c r="G1298" s="426"/>
      <c r="H1298" s="427"/>
      <c r="I1298" s="426"/>
      <c r="J1298" s="427"/>
      <c r="K1298" s="426"/>
      <c r="L1298" s="427"/>
      <c r="M1298" s="425"/>
      <c r="N1298" s="1" t="s">
        <v>2597</v>
      </c>
    </row>
    <row r="1299" spans="1:51" ht="30" customHeight="1" x14ac:dyDescent="0.3">
      <c r="A1299" s="8" t="s">
        <v>2093</v>
      </c>
      <c r="B1299" s="8" t="s">
        <v>2626</v>
      </c>
      <c r="C1299" s="8" t="s">
        <v>1000</v>
      </c>
      <c r="D1299" s="9">
        <v>0.08</v>
      </c>
      <c r="E1299" s="12">
        <f>단가대비표!O207</f>
        <v>6010</v>
      </c>
      <c r="F1299" s="13">
        <f>TRUNC(E1299*D1299,1)</f>
        <v>480.8</v>
      </c>
      <c r="G1299" s="12">
        <f>단가대비표!P207</f>
        <v>0</v>
      </c>
      <c r="H1299" s="13">
        <f>TRUNC(G1299*D1299,1)</f>
        <v>0</v>
      </c>
      <c r="I1299" s="12">
        <f>단가대비표!V207</f>
        <v>0</v>
      </c>
      <c r="J1299" s="13">
        <f>TRUNC(I1299*D1299,1)</f>
        <v>0</v>
      </c>
      <c r="K1299" s="12">
        <f t="shared" ref="K1299:L1301" si="232">TRUNC(E1299+G1299+I1299,1)</f>
        <v>6010</v>
      </c>
      <c r="L1299" s="13">
        <f t="shared" si="232"/>
        <v>480.8</v>
      </c>
      <c r="M1299" s="8" t="s">
        <v>52</v>
      </c>
      <c r="N1299" s="2" t="s">
        <v>2597</v>
      </c>
      <c r="O1299" s="2" t="s">
        <v>2627</v>
      </c>
      <c r="P1299" s="2" t="s">
        <v>61</v>
      </c>
      <c r="Q1299" s="2" t="s">
        <v>61</v>
      </c>
      <c r="R1299" s="2" t="s">
        <v>60</v>
      </c>
      <c r="S1299" s="3"/>
      <c r="T1299" s="3"/>
      <c r="U1299" s="3"/>
      <c r="V1299" s="3">
        <v>1</v>
      </c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2" t="s">
        <v>52</v>
      </c>
      <c r="AW1299" s="2" t="s">
        <v>2628</v>
      </c>
      <c r="AX1299" s="2" t="s">
        <v>52</v>
      </c>
      <c r="AY1299" s="2" t="s">
        <v>52</v>
      </c>
    </row>
    <row r="1300" spans="1:51" ht="30" customHeight="1" x14ac:dyDescent="0.3">
      <c r="A1300" s="8" t="s">
        <v>2097</v>
      </c>
      <c r="B1300" s="8" t="s">
        <v>2629</v>
      </c>
      <c r="C1300" s="8" t="s">
        <v>1000</v>
      </c>
      <c r="D1300" s="9">
        <v>4.0000000000000001E-3</v>
      </c>
      <c r="E1300" s="12">
        <f>단가대비표!O215</f>
        <v>3338.88</v>
      </c>
      <c r="F1300" s="13">
        <f>TRUNC(E1300*D1300,1)</f>
        <v>13.3</v>
      </c>
      <c r="G1300" s="12">
        <f>단가대비표!P215</f>
        <v>0</v>
      </c>
      <c r="H1300" s="13">
        <f>TRUNC(G1300*D1300,1)</f>
        <v>0</v>
      </c>
      <c r="I1300" s="12">
        <f>단가대비표!V215</f>
        <v>0</v>
      </c>
      <c r="J1300" s="13">
        <f>TRUNC(I1300*D1300,1)</f>
        <v>0</v>
      </c>
      <c r="K1300" s="12">
        <f t="shared" si="232"/>
        <v>3338.8</v>
      </c>
      <c r="L1300" s="13">
        <f t="shared" si="232"/>
        <v>13.3</v>
      </c>
      <c r="M1300" s="8" t="s">
        <v>52</v>
      </c>
      <c r="N1300" s="2" t="s">
        <v>2597</v>
      </c>
      <c r="O1300" s="2" t="s">
        <v>2630</v>
      </c>
      <c r="P1300" s="2" t="s">
        <v>61</v>
      </c>
      <c r="Q1300" s="2" t="s">
        <v>61</v>
      </c>
      <c r="R1300" s="2" t="s">
        <v>60</v>
      </c>
      <c r="S1300" s="3"/>
      <c r="T1300" s="3"/>
      <c r="U1300" s="3"/>
      <c r="V1300" s="3">
        <v>1</v>
      </c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2" t="s">
        <v>52</v>
      </c>
      <c r="AW1300" s="2" t="s">
        <v>2631</v>
      </c>
      <c r="AX1300" s="2" t="s">
        <v>52</v>
      </c>
      <c r="AY1300" s="2" t="s">
        <v>52</v>
      </c>
    </row>
    <row r="1301" spans="1:51" ht="30" customHeight="1" x14ac:dyDescent="0.3">
      <c r="A1301" s="8" t="s">
        <v>1498</v>
      </c>
      <c r="B1301" s="8" t="s">
        <v>1510</v>
      </c>
      <c r="C1301" s="8" t="s">
        <v>724</v>
      </c>
      <c r="D1301" s="9">
        <v>1</v>
      </c>
      <c r="E1301" s="12">
        <f>TRUNC(SUMIF(V1299:V1301, RIGHTB(O1301, 1), F1299:F1301)*U1301, 2)</f>
        <v>14.82</v>
      </c>
      <c r="F1301" s="13">
        <f>TRUNC(E1301*D1301,1)</f>
        <v>14.8</v>
      </c>
      <c r="G1301" s="12">
        <v>0</v>
      </c>
      <c r="H1301" s="13">
        <f>TRUNC(G1301*D1301,1)</f>
        <v>0</v>
      </c>
      <c r="I1301" s="12">
        <v>0</v>
      </c>
      <c r="J1301" s="13">
        <f>TRUNC(I1301*D1301,1)</f>
        <v>0</v>
      </c>
      <c r="K1301" s="12">
        <f t="shared" si="232"/>
        <v>14.8</v>
      </c>
      <c r="L1301" s="13">
        <f t="shared" si="232"/>
        <v>14.8</v>
      </c>
      <c r="M1301" s="8" t="s">
        <v>52</v>
      </c>
      <c r="N1301" s="2" t="s">
        <v>2597</v>
      </c>
      <c r="O1301" s="2" t="s">
        <v>725</v>
      </c>
      <c r="P1301" s="2" t="s">
        <v>61</v>
      </c>
      <c r="Q1301" s="2" t="s">
        <v>61</v>
      </c>
      <c r="R1301" s="2" t="s">
        <v>61</v>
      </c>
      <c r="S1301" s="3">
        <v>0</v>
      </c>
      <c r="T1301" s="3">
        <v>0</v>
      </c>
      <c r="U1301" s="3">
        <v>0.03</v>
      </c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2" t="s">
        <v>52</v>
      </c>
      <c r="AW1301" s="2" t="s">
        <v>2632</v>
      </c>
      <c r="AX1301" s="2" t="s">
        <v>52</v>
      </c>
      <c r="AY1301" s="2" t="s">
        <v>52</v>
      </c>
    </row>
    <row r="1302" spans="1:51" ht="30" customHeight="1" x14ac:dyDescent="0.3">
      <c r="A1302" s="8" t="s">
        <v>739</v>
      </c>
      <c r="B1302" s="8" t="s">
        <v>52</v>
      </c>
      <c r="C1302" s="8" t="s">
        <v>52</v>
      </c>
      <c r="D1302" s="9"/>
      <c r="E1302" s="12"/>
      <c r="F1302" s="13">
        <f>TRUNC(SUMIF(N1299:N1301, N1298, F1299:F1301),0)</f>
        <v>508</v>
      </c>
      <c r="G1302" s="12"/>
      <c r="H1302" s="13">
        <f>TRUNC(SUMIF(N1299:N1301, N1298, H1299:H1301),0)</f>
        <v>0</v>
      </c>
      <c r="I1302" s="12"/>
      <c r="J1302" s="13">
        <f>TRUNC(SUMIF(N1299:N1301, N1298, J1299:J1301),0)</f>
        <v>0</v>
      </c>
      <c r="K1302" s="12"/>
      <c r="L1302" s="13">
        <f>F1302+H1302+J1302</f>
        <v>508</v>
      </c>
      <c r="M1302" s="8" t="s">
        <v>52</v>
      </c>
      <c r="N1302" s="2" t="s">
        <v>79</v>
      </c>
      <c r="O1302" s="2" t="s">
        <v>79</v>
      </c>
      <c r="P1302" s="2" t="s">
        <v>52</v>
      </c>
      <c r="Q1302" s="2" t="s">
        <v>52</v>
      </c>
      <c r="R1302" s="2" t="s">
        <v>52</v>
      </c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2" t="s">
        <v>52</v>
      </c>
      <c r="AW1302" s="2" t="s">
        <v>52</v>
      </c>
      <c r="AX1302" s="2" t="s">
        <v>52</v>
      </c>
      <c r="AY1302" s="2" t="s">
        <v>52</v>
      </c>
    </row>
    <row r="1303" spans="1:51" ht="30" customHeight="1" x14ac:dyDescent="0.3">
      <c r="A1303" s="9"/>
      <c r="B1303" s="9"/>
      <c r="C1303" s="9"/>
      <c r="D1303" s="9"/>
      <c r="E1303" s="12"/>
      <c r="F1303" s="13"/>
      <c r="G1303" s="12"/>
      <c r="H1303" s="13"/>
      <c r="I1303" s="12"/>
      <c r="J1303" s="13"/>
      <c r="K1303" s="12"/>
      <c r="L1303" s="13"/>
      <c r="M1303" s="9"/>
    </row>
    <row r="1304" spans="1:51" ht="30" customHeight="1" x14ac:dyDescent="0.3">
      <c r="A1304" s="425" t="s">
        <v>2633</v>
      </c>
      <c r="B1304" s="425"/>
      <c r="C1304" s="425"/>
      <c r="D1304" s="425"/>
      <c r="E1304" s="426"/>
      <c r="F1304" s="427"/>
      <c r="G1304" s="426"/>
      <c r="H1304" s="427"/>
      <c r="I1304" s="426"/>
      <c r="J1304" s="427"/>
      <c r="K1304" s="426"/>
      <c r="L1304" s="427"/>
      <c r="M1304" s="425"/>
      <c r="N1304" s="1" t="s">
        <v>1568</v>
      </c>
    </row>
    <row r="1305" spans="1:51" ht="30" customHeight="1" x14ac:dyDescent="0.3">
      <c r="A1305" s="8" t="s">
        <v>1320</v>
      </c>
      <c r="B1305" s="8" t="s">
        <v>1321</v>
      </c>
      <c r="C1305" s="8" t="s">
        <v>993</v>
      </c>
      <c r="D1305" s="9">
        <v>3.7600000000000001E-2</v>
      </c>
      <c r="E1305" s="12">
        <f>단가대비표!O53</f>
        <v>2856</v>
      </c>
      <c r="F1305" s="13">
        <f>TRUNC(E1305*D1305,1)</f>
        <v>107.3</v>
      </c>
      <c r="G1305" s="12">
        <f>단가대비표!P53</f>
        <v>0</v>
      </c>
      <c r="H1305" s="13">
        <f>TRUNC(G1305*D1305,1)</f>
        <v>0</v>
      </c>
      <c r="I1305" s="12">
        <f>단가대비표!V53</f>
        <v>0</v>
      </c>
      <c r="J1305" s="13">
        <f>TRUNC(I1305*D1305,1)</f>
        <v>0</v>
      </c>
      <c r="K1305" s="12">
        <f t="shared" ref="K1305:L1307" si="233">TRUNC(E1305+G1305+I1305,1)</f>
        <v>2856</v>
      </c>
      <c r="L1305" s="13">
        <f t="shared" si="233"/>
        <v>107.3</v>
      </c>
      <c r="M1305" s="8" t="s">
        <v>52</v>
      </c>
      <c r="N1305" s="2" t="s">
        <v>1568</v>
      </c>
      <c r="O1305" s="2" t="s">
        <v>1322</v>
      </c>
      <c r="P1305" s="2" t="s">
        <v>61</v>
      </c>
      <c r="Q1305" s="2" t="s">
        <v>61</v>
      </c>
      <c r="R1305" s="2" t="s">
        <v>60</v>
      </c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2" t="s">
        <v>52</v>
      </c>
      <c r="AW1305" s="2" t="s">
        <v>2635</v>
      </c>
      <c r="AX1305" s="2" t="s">
        <v>52</v>
      </c>
      <c r="AY1305" s="2" t="s">
        <v>52</v>
      </c>
    </row>
    <row r="1306" spans="1:51" ht="30" customHeight="1" x14ac:dyDescent="0.3">
      <c r="A1306" s="8" t="s">
        <v>2472</v>
      </c>
      <c r="B1306" s="8" t="s">
        <v>2636</v>
      </c>
      <c r="C1306" s="8" t="s">
        <v>993</v>
      </c>
      <c r="D1306" s="9">
        <v>3.4200000000000001E-2</v>
      </c>
      <c r="E1306" s="12">
        <f>일위대가목록!E196</f>
        <v>217</v>
      </c>
      <c r="F1306" s="13">
        <f>TRUNC(E1306*D1306,1)</f>
        <v>7.4</v>
      </c>
      <c r="G1306" s="12">
        <f>일위대가목록!F196</f>
        <v>4915</v>
      </c>
      <c r="H1306" s="13">
        <f>TRUNC(G1306*D1306,1)</f>
        <v>168</v>
      </c>
      <c r="I1306" s="12">
        <f>일위대가목록!G196</f>
        <v>159</v>
      </c>
      <c r="J1306" s="13">
        <f>TRUNC(I1306*D1306,1)</f>
        <v>5.4</v>
      </c>
      <c r="K1306" s="12">
        <f t="shared" si="233"/>
        <v>5291</v>
      </c>
      <c r="L1306" s="13">
        <f t="shared" si="233"/>
        <v>180.8</v>
      </c>
      <c r="M1306" s="8" t="s">
        <v>52</v>
      </c>
      <c r="N1306" s="2" t="s">
        <v>1568</v>
      </c>
      <c r="O1306" s="2" t="s">
        <v>2637</v>
      </c>
      <c r="P1306" s="2" t="s">
        <v>60</v>
      </c>
      <c r="Q1306" s="2" t="s">
        <v>61</v>
      </c>
      <c r="R1306" s="2" t="s">
        <v>61</v>
      </c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2" t="s">
        <v>52</v>
      </c>
      <c r="AW1306" s="2" t="s">
        <v>2638</v>
      </c>
      <c r="AX1306" s="2" t="s">
        <v>52</v>
      </c>
      <c r="AY1306" s="2" t="s">
        <v>52</v>
      </c>
    </row>
    <row r="1307" spans="1:51" ht="30" customHeight="1" x14ac:dyDescent="0.3">
      <c r="A1307" s="8" t="s">
        <v>170</v>
      </c>
      <c r="B1307" s="8" t="s">
        <v>1336</v>
      </c>
      <c r="C1307" s="8" t="s">
        <v>993</v>
      </c>
      <c r="D1307" s="9">
        <v>-3.0000000000000001E-3</v>
      </c>
      <c r="E1307" s="12">
        <f>단가대비표!O20</f>
        <v>1050</v>
      </c>
      <c r="F1307" s="13">
        <f>TRUNC(E1307*D1307,1)</f>
        <v>-3.1</v>
      </c>
      <c r="G1307" s="12">
        <f>단가대비표!P20</f>
        <v>0</v>
      </c>
      <c r="H1307" s="13">
        <f>TRUNC(G1307*D1307,1)</f>
        <v>0</v>
      </c>
      <c r="I1307" s="12">
        <f>단가대비표!V20</f>
        <v>0</v>
      </c>
      <c r="J1307" s="13">
        <f>TRUNC(I1307*D1307,1)</f>
        <v>0</v>
      </c>
      <c r="K1307" s="12">
        <f t="shared" si="233"/>
        <v>1050</v>
      </c>
      <c r="L1307" s="13">
        <f t="shared" si="233"/>
        <v>-3.1</v>
      </c>
      <c r="M1307" s="8" t="s">
        <v>172</v>
      </c>
      <c r="N1307" s="2" t="s">
        <v>1568</v>
      </c>
      <c r="O1307" s="2" t="s">
        <v>1337</v>
      </c>
      <c r="P1307" s="2" t="s">
        <v>61</v>
      </c>
      <c r="Q1307" s="2" t="s">
        <v>61</v>
      </c>
      <c r="R1307" s="2" t="s">
        <v>60</v>
      </c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2" t="s">
        <v>52</v>
      </c>
      <c r="AW1307" s="2" t="s">
        <v>2639</v>
      </c>
      <c r="AX1307" s="2" t="s">
        <v>52</v>
      </c>
      <c r="AY1307" s="2" t="s">
        <v>52</v>
      </c>
    </row>
    <row r="1308" spans="1:51" ht="30" customHeight="1" x14ac:dyDescent="0.3">
      <c r="A1308" s="8" t="s">
        <v>739</v>
      </c>
      <c r="B1308" s="8" t="s">
        <v>52</v>
      </c>
      <c r="C1308" s="8" t="s">
        <v>52</v>
      </c>
      <c r="D1308" s="9"/>
      <c r="E1308" s="12"/>
      <c r="F1308" s="13">
        <f>TRUNC(SUMIF(N1305:N1307, N1304, F1305:F1307),0)</f>
        <v>111</v>
      </c>
      <c r="G1308" s="12"/>
      <c r="H1308" s="13">
        <f>TRUNC(SUMIF(N1305:N1307, N1304, H1305:H1307),0)</f>
        <v>168</v>
      </c>
      <c r="I1308" s="12"/>
      <c r="J1308" s="13">
        <f>TRUNC(SUMIF(N1305:N1307, N1304, J1305:J1307),0)</f>
        <v>5</v>
      </c>
      <c r="K1308" s="12"/>
      <c r="L1308" s="13">
        <f>F1308+H1308+J1308</f>
        <v>284</v>
      </c>
      <c r="M1308" s="8" t="s">
        <v>52</v>
      </c>
      <c r="N1308" s="2" t="s">
        <v>79</v>
      </c>
      <c r="O1308" s="2" t="s">
        <v>79</v>
      </c>
      <c r="P1308" s="2" t="s">
        <v>52</v>
      </c>
      <c r="Q1308" s="2" t="s">
        <v>52</v>
      </c>
      <c r="R1308" s="2" t="s">
        <v>52</v>
      </c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2" t="s">
        <v>52</v>
      </c>
      <c r="AW1308" s="2" t="s">
        <v>52</v>
      </c>
      <c r="AX1308" s="2" t="s">
        <v>52</v>
      </c>
      <c r="AY1308" s="2" t="s">
        <v>52</v>
      </c>
    </row>
    <row r="1309" spans="1:51" ht="30" customHeight="1" x14ac:dyDescent="0.3">
      <c r="A1309" s="9"/>
      <c r="B1309" s="9"/>
      <c r="C1309" s="9"/>
      <c r="D1309" s="9"/>
      <c r="E1309" s="12"/>
      <c r="F1309" s="13"/>
      <c r="G1309" s="12"/>
      <c r="H1309" s="13"/>
      <c r="I1309" s="12"/>
      <c r="J1309" s="13"/>
      <c r="K1309" s="12"/>
      <c r="L1309" s="13"/>
      <c r="M1309" s="9"/>
    </row>
    <row r="1310" spans="1:51" ht="30" customHeight="1" x14ac:dyDescent="0.3">
      <c r="A1310" s="425" t="s">
        <v>2640</v>
      </c>
      <c r="B1310" s="425"/>
      <c r="C1310" s="425"/>
      <c r="D1310" s="425"/>
      <c r="E1310" s="426"/>
      <c r="F1310" s="427"/>
      <c r="G1310" s="426"/>
      <c r="H1310" s="427"/>
      <c r="I1310" s="426"/>
      <c r="J1310" s="427"/>
      <c r="K1310" s="426"/>
      <c r="L1310" s="427"/>
      <c r="M1310" s="425"/>
      <c r="N1310" s="1" t="s">
        <v>1572</v>
      </c>
    </row>
    <row r="1311" spans="1:51" ht="30" customHeight="1" x14ac:dyDescent="0.3">
      <c r="A1311" s="8" t="s">
        <v>2518</v>
      </c>
      <c r="B1311" s="8" t="s">
        <v>715</v>
      </c>
      <c r="C1311" s="8" t="s">
        <v>716</v>
      </c>
      <c r="D1311" s="9">
        <v>1.2160000000000001E-2</v>
      </c>
      <c r="E1311" s="12">
        <f>단가대비표!O240</f>
        <v>0</v>
      </c>
      <c r="F1311" s="13">
        <f>TRUNC(E1311*D1311,1)</f>
        <v>0</v>
      </c>
      <c r="G1311" s="12">
        <f>단가대비표!P240</f>
        <v>224357</v>
      </c>
      <c r="H1311" s="13">
        <f>TRUNC(G1311*D1311,1)</f>
        <v>2728.1</v>
      </c>
      <c r="I1311" s="12">
        <f>단가대비표!V240</f>
        <v>0</v>
      </c>
      <c r="J1311" s="13">
        <f>TRUNC(I1311*D1311,1)</f>
        <v>0</v>
      </c>
      <c r="K1311" s="12">
        <f t="shared" ref="K1311:L1315" si="234">TRUNC(E1311+G1311+I1311,1)</f>
        <v>224357</v>
      </c>
      <c r="L1311" s="13">
        <f t="shared" si="234"/>
        <v>2728.1</v>
      </c>
      <c r="M1311" s="8" t="s">
        <v>52</v>
      </c>
      <c r="N1311" s="2" t="s">
        <v>1572</v>
      </c>
      <c r="O1311" s="2" t="s">
        <v>2519</v>
      </c>
      <c r="P1311" s="2" t="s">
        <v>61</v>
      </c>
      <c r="Q1311" s="2" t="s">
        <v>61</v>
      </c>
      <c r="R1311" s="2" t="s">
        <v>60</v>
      </c>
      <c r="S1311" s="3"/>
      <c r="T1311" s="3"/>
      <c r="U1311" s="3"/>
      <c r="V1311" s="3">
        <v>1</v>
      </c>
      <c r="W1311" s="3">
        <v>2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2" t="s">
        <v>52</v>
      </c>
      <c r="AW1311" s="2" t="s">
        <v>2643</v>
      </c>
      <c r="AX1311" s="2" t="s">
        <v>52</v>
      </c>
      <c r="AY1311" s="2" t="s">
        <v>52</v>
      </c>
    </row>
    <row r="1312" spans="1:51" ht="30" customHeight="1" x14ac:dyDescent="0.3">
      <c r="A1312" s="8" t="s">
        <v>773</v>
      </c>
      <c r="B1312" s="8" t="s">
        <v>715</v>
      </c>
      <c r="C1312" s="8" t="s">
        <v>716</v>
      </c>
      <c r="D1312" s="9">
        <v>1.3509999999999999E-2</v>
      </c>
      <c r="E1312" s="12">
        <f>단가대비표!O234</f>
        <v>0</v>
      </c>
      <c r="F1312" s="13">
        <f>TRUNC(E1312*D1312,1)</f>
        <v>0</v>
      </c>
      <c r="G1312" s="12">
        <f>단가대비표!P234</f>
        <v>167926</v>
      </c>
      <c r="H1312" s="13">
        <f>TRUNC(G1312*D1312,1)</f>
        <v>2268.6</v>
      </c>
      <c r="I1312" s="12">
        <f>단가대비표!V234</f>
        <v>0</v>
      </c>
      <c r="J1312" s="13">
        <f>TRUNC(I1312*D1312,1)</f>
        <v>0</v>
      </c>
      <c r="K1312" s="12">
        <f t="shared" si="234"/>
        <v>167926</v>
      </c>
      <c r="L1312" s="13">
        <f t="shared" si="234"/>
        <v>2268.6</v>
      </c>
      <c r="M1312" s="8" t="s">
        <v>52</v>
      </c>
      <c r="N1312" s="2" t="s">
        <v>1572</v>
      </c>
      <c r="O1312" s="2" t="s">
        <v>774</v>
      </c>
      <c r="P1312" s="2" t="s">
        <v>61</v>
      </c>
      <c r="Q1312" s="2" t="s">
        <v>61</v>
      </c>
      <c r="R1312" s="2" t="s">
        <v>60</v>
      </c>
      <c r="S1312" s="3"/>
      <c r="T1312" s="3"/>
      <c r="U1312" s="3"/>
      <c r="V1312" s="3">
        <v>1</v>
      </c>
      <c r="W1312" s="3">
        <v>2</v>
      </c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2" t="s">
        <v>52</v>
      </c>
      <c r="AW1312" s="2" t="s">
        <v>2644</v>
      </c>
      <c r="AX1312" s="2" t="s">
        <v>52</v>
      </c>
      <c r="AY1312" s="2" t="s">
        <v>52</v>
      </c>
    </row>
    <row r="1313" spans="1:51" ht="30" customHeight="1" x14ac:dyDescent="0.3">
      <c r="A1313" s="8" t="s">
        <v>719</v>
      </c>
      <c r="B1313" s="8" t="s">
        <v>715</v>
      </c>
      <c r="C1313" s="8" t="s">
        <v>716</v>
      </c>
      <c r="D1313" s="9">
        <v>3.9500000000000004E-3</v>
      </c>
      <c r="E1313" s="12">
        <f>단가대비표!O233</f>
        <v>0</v>
      </c>
      <c r="F1313" s="13">
        <f>TRUNC(E1313*D1313,1)</f>
        <v>0</v>
      </c>
      <c r="G1313" s="12">
        <f>단가대비표!P233</f>
        <v>138989</v>
      </c>
      <c r="H1313" s="13">
        <f>TRUNC(G1313*D1313,1)</f>
        <v>549</v>
      </c>
      <c r="I1313" s="12">
        <f>단가대비표!V233</f>
        <v>0</v>
      </c>
      <c r="J1313" s="13">
        <f>TRUNC(I1313*D1313,1)</f>
        <v>0</v>
      </c>
      <c r="K1313" s="12">
        <f t="shared" si="234"/>
        <v>138989</v>
      </c>
      <c r="L1313" s="13">
        <f t="shared" si="234"/>
        <v>549</v>
      </c>
      <c r="M1313" s="8" t="s">
        <v>52</v>
      </c>
      <c r="N1313" s="2" t="s">
        <v>1572</v>
      </c>
      <c r="O1313" s="2" t="s">
        <v>720</v>
      </c>
      <c r="P1313" s="2" t="s">
        <v>61</v>
      </c>
      <c r="Q1313" s="2" t="s">
        <v>61</v>
      </c>
      <c r="R1313" s="2" t="s">
        <v>60</v>
      </c>
      <c r="S1313" s="3"/>
      <c r="T1313" s="3"/>
      <c r="U1313" s="3"/>
      <c r="V1313" s="3">
        <v>1</v>
      </c>
      <c r="W1313" s="3">
        <v>2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2" t="s">
        <v>52</v>
      </c>
      <c r="AW1313" s="2" t="s">
        <v>2645</v>
      </c>
      <c r="AX1313" s="2" t="s">
        <v>52</v>
      </c>
      <c r="AY1313" s="2" t="s">
        <v>52</v>
      </c>
    </row>
    <row r="1314" spans="1:51" ht="30" customHeight="1" x14ac:dyDescent="0.3">
      <c r="A1314" s="8" t="s">
        <v>722</v>
      </c>
      <c r="B1314" s="8" t="s">
        <v>923</v>
      </c>
      <c r="C1314" s="8" t="s">
        <v>724</v>
      </c>
      <c r="D1314" s="9">
        <v>1</v>
      </c>
      <c r="E1314" s="12">
        <v>0</v>
      </c>
      <c r="F1314" s="13">
        <f>TRUNC(E1314*D1314,1)</f>
        <v>0</v>
      </c>
      <c r="G1314" s="12">
        <v>0</v>
      </c>
      <c r="H1314" s="13">
        <f>TRUNC(G1314*D1314,1)</f>
        <v>0</v>
      </c>
      <c r="I1314" s="12">
        <f>TRUNC(SUMIF(V1311:V1315, RIGHTB(O1314, 1), H1311:H1315)*U1314, 2)</f>
        <v>110.91</v>
      </c>
      <c r="J1314" s="13">
        <f>TRUNC(I1314*D1314,1)</f>
        <v>110.9</v>
      </c>
      <c r="K1314" s="12">
        <f t="shared" si="234"/>
        <v>110.9</v>
      </c>
      <c r="L1314" s="13">
        <f t="shared" si="234"/>
        <v>110.9</v>
      </c>
      <c r="M1314" s="8" t="s">
        <v>52</v>
      </c>
      <c r="N1314" s="2" t="s">
        <v>1572</v>
      </c>
      <c r="O1314" s="2" t="s">
        <v>725</v>
      </c>
      <c r="P1314" s="2" t="s">
        <v>61</v>
      </c>
      <c r="Q1314" s="2" t="s">
        <v>61</v>
      </c>
      <c r="R1314" s="2" t="s">
        <v>61</v>
      </c>
      <c r="S1314" s="3">
        <v>1</v>
      </c>
      <c r="T1314" s="3">
        <v>2</v>
      </c>
      <c r="U1314" s="3">
        <v>0.02</v>
      </c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2" t="s">
        <v>52</v>
      </c>
      <c r="AW1314" s="2" t="s">
        <v>2646</v>
      </c>
      <c r="AX1314" s="2" t="s">
        <v>52</v>
      </c>
      <c r="AY1314" s="2" t="s">
        <v>52</v>
      </c>
    </row>
    <row r="1315" spans="1:51" ht="30" customHeight="1" x14ac:dyDescent="0.3">
      <c r="A1315" s="8" t="s">
        <v>1498</v>
      </c>
      <c r="B1315" s="8" t="s">
        <v>923</v>
      </c>
      <c r="C1315" s="8" t="s">
        <v>724</v>
      </c>
      <c r="D1315" s="9">
        <v>1</v>
      </c>
      <c r="E1315" s="12">
        <f>TRUNC(SUMIF(W1311:W1315, RIGHTB(O1315, 1), H1311:H1315)*U1315, 2)</f>
        <v>110.91</v>
      </c>
      <c r="F1315" s="13">
        <f>TRUNC(E1315*D1315,1)</f>
        <v>110.9</v>
      </c>
      <c r="G1315" s="12">
        <v>0</v>
      </c>
      <c r="H1315" s="13">
        <f>TRUNC(G1315*D1315,1)</f>
        <v>0</v>
      </c>
      <c r="I1315" s="12">
        <v>0</v>
      </c>
      <c r="J1315" s="13">
        <f>TRUNC(I1315*D1315,1)</f>
        <v>0</v>
      </c>
      <c r="K1315" s="12">
        <f t="shared" si="234"/>
        <v>110.9</v>
      </c>
      <c r="L1315" s="13">
        <f t="shared" si="234"/>
        <v>110.9</v>
      </c>
      <c r="M1315" s="8" t="s">
        <v>52</v>
      </c>
      <c r="N1315" s="2" t="s">
        <v>1572</v>
      </c>
      <c r="O1315" s="2" t="s">
        <v>734</v>
      </c>
      <c r="P1315" s="2" t="s">
        <v>61</v>
      </c>
      <c r="Q1315" s="2" t="s">
        <v>61</v>
      </c>
      <c r="R1315" s="2" t="s">
        <v>61</v>
      </c>
      <c r="S1315" s="3">
        <v>1</v>
      </c>
      <c r="T1315" s="3">
        <v>0</v>
      </c>
      <c r="U1315" s="3">
        <v>0.02</v>
      </c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2" t="s">
        <v>52</v>
      </c>
      <c r="AW1315" s="2" t="s">
        <v>2647</v>
      </c>
      <c r="AX1315" s="2" t="s">
        <v>52</v>
      </c>
      <c r="AY1315" s="2" t="s">
        <v>52</v>
      </c>
    </row>
    <row r="1316" spans="1:51" ht="30" customHeight="1" x14ac:dyDescent="0.3">
      <c r="A1316" s="8" t="s">
        <v>739</v>
      </c>
      <c r="B1316" s="8" t="s">
        <v>52</v>
      </c>
      <c r="C1316" s="8" t="s">
        <v>52</v>
      </c>
      <c r="D1316" s="9"/>
      <c r="E1316" s="12"/>
      <c r="F1316" s="13">
        <f>TRUNC(SUMIF(N1311:N1315, N1310, F1311:F1315),0)</f>
        <v>110</v>
      </c>
      <c r="G1316" s="12"/>
      <c r="H1316" s="13">
        <f>TRUNC(SUMIF(N1311:N1315, N1310, H1311:H1315),0)</f>
        <v>5545</v>
      </c>
      <c r="I1316" s="12"/>
      <c r="J1316" s="13">
        <f>TRUNC(SUMIF(N1311:N1315, N1310, J1311:J1315),0)</f>
        <v>110</v>
      </c>
      <c r="K1316" s="12"/>
      <c r="L1316" s="13">
        <f>F1316+H1316+J1316</f>
        <v>5765</v>
      </c>
      <c r="M1316" s="8" t="s">
        <v>52</v>
      </c>
      <c r="N1316" s="2" t="s">
        <v>79</v>
      </c>
      <c r="O1316" s="2" t="s">
        <v>79</v>
      </c>
      <c r="P1316" s="2" t="s">
        <v>52</v>
      </c>
      <c r="Q1316" s="2" t="s">
        <v>52</v>
      </c>
      <c r="R1316" s="2" t="s">
        <v>52</v>
      </c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2" t="s">
        <v>52</v>
      </c>
      <c r="AW1316" s="2" t="s">
        <v>52</v>
      </c>
      <c r="AX1316" s="2" t="s">
        <v>52</v>
      </c>
      <c r="AY1316" s="2" t="s">
        <v>52</v>
      </c>
    </row>
    <row r="1317" spans="1:51" ht="30" customHeight="1" x14ac:dyDescent="0.3">
      <c r="A1317" s="9"/>
      <c r="B1317" s="9"/>
      <c r="C1317" s="9"/>
      <c r="D1317" s="9"/>
      <c r="E1317" s="12"/>
      <c r="F1317" s="13"/>
      <c r="G1317" s="12"/>
      <c r="H1317" s="13"/>
      <c r="I1317" s="12"/>
      <c r="J1317" s="13"/>
      <c r="K1317" s="12"/>
      <c r="L1317" s="13"/>
      <c r="M1317" s="9"/>
    </row>
    <row r="1318" spans="1:51" ht="30" customHeight="1" x14ac:dyDescent="0.3">
      <c r="A1318" s="425" t="s">
        <v>2648</v>
      </c>
      <c r="B1318" s="425"/>
      <c r="C1318" s="425"/>
      <c r="D1318" s="425"/>
      <c r="E1318" s="426"/>
      <c r="F1318" s="427"/>
      <c r="G1318" s="426"/>
      <c r="H1318" s="427"/>
      <c r="I1318" s="426"/>
      <c r="J1318" s="427"/>
      <c r="K1318" s="426"/>
      <c r="L1318" s="427"/>
      <c r="M1318" s="425"/>
      <c r="N1318" s="1" t="s">
        <v>2637</v>
      </c>
    </row>
    <row r="1319" spans="1:51" ht="30" customHeight="1" x14ac:dyDescent="0.3">
      <c r="A1319" s="8" t="s">
        <v>2537</v>
      </c>
      <c r="B1319" s="8" t="s">
        <v>2538</v>
      </c>
      <c r="C1319" s="8" t="s">
        <v>993</v>
      </c>
      <c r="D1319" s="9">
        <v>1.5709999999999998E-2</v>
      </c>
      <c r="E1319" s="12">
        <f>단가대비표!O34</f>
        <v>11270</v>
      </c>
      <c r="F1319" s="13">
        <f t="shared" ref="F1319:F1328" si="235">TRUNC(E1319*D1319,1)</f>
        <v>177</v>
      </c>
      <c r="G1319" s="12">
        <f>단가대비표!P34</f>
        <v>0</v>
      </c>
      <c r="H1319" s="13">
        <f t="shared" ref="H1319:H1328" si="236">TRUNC(G1319*D1319,1)</f>
        <v>0</v>
      </c>
      <c r="I1319" s="12">
        <f>단가대비표!V34</f>
        <v>0</v>
      </c>
      <c r="J1319" s="13">
        <f t="shared" ref="J1319:J1328" si="237">TRUNC(I1319*D1319,1)</f>
        <v>0</v>
      </c>
      <c r="K1319" s="12">
        <f t="shared" ref="K1319:K1328" si="238">TRUNC(E1319+G1319+I1319,1)</f>
        <v>11270</v>
      </c>
      <c r="L1319" s="13">
        <f t="shared" ref="L1319:L1328" si="239">TRUNC(F1319+H1319+J1319,1)</f>
        <v>177</v>
      </c>
      <c r="M1319" s="8" t="s">
        <v>52</v>
      </c>
      <c r="N1319" s="2" t="s">
        <v>2637</v>
      </c>
      <c r="O1319" s="2" t="s">
        <v>2539</v>
      </c>
      <c r="P1319" s="2" t="s">
        <v>61</v>
      </c>
      <c r="Q1319" s="2" t="s">
        <v>61</v>
      </c>
      <c r="R1319" s="2" t="s">
        <v>60</v>
      </c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2" t="s">
        <v>52</v>
      </c>
      <c r="AW1319" s="2" t="s">
        <v>2650</v>
      </c>
      <c r="AX1319" s="2" t="s">
        <v>52</v>
      </c>
      <c r="AY1319" s="2" t="s">
        <v>52</v>
      </c>
    </row>
    <row r="1320" spans="1:51" ht="30" customHeight="1" x14ac:dyDescent="0.3">
      <c r="A1320" s="8" t="s">
        <v>2496</v>
      </c>
      <c r="B1320" s="8" t="s">
        <v>2497</v>
      </c>
      <c r="C1320" s="8" t="s">
        <v>1000</v>
      </c>
      <c r="D1320" s="9">
        <v>5.3550000000000004</v>
      </c>
      <c r="E1320" s="12">
        <f>단가대비표!O21</f>
        <v>2.2200000000000002</v>
      </c>
      <c r="F1320" s="13">
        <f t="shared" si="235"/>
        <v>11.8</v>
      </c>
      <c r="G1320" s="12">
        <f>단가대비표!P21</f>
        <v>0</v>
      </c>
      <c r="H1320" s="13">
        <f t="shared" si="236"/>
        <v>0</v>
      </c>
      <c r="I1320" s="12">
        <f>단가대비표!V21</f>
        <v>0</v>
      </c>
      <c r="J1320" s="13">
        <f t="shared" si="237"/>
        <v>0</v>
      </c>
      <c r="K1320" s="12">
        <f t="shared" si="238"/>
        <v>2.2000000000000002</v>
      </c>
      <c r="L1320" s="13">
        <f t="shared" si="239"/>
        <v>11.8</v>
      </c>
      <c r="M1320" s="8" t="s">
        <v>2498</v>
      </c>
      <c r="N1320" s="2" t="s">
        <v>2637</v>
      </c>
      <c r="O1320" s="2" t="s">
        <v>2499</v>
      </c>
      <c r="P1320" s="2" t="s">
        <v>61</v>
      </c>
      <c r="Q1320" s="2" t="s">
        <v>61</v>
      </c>
      <c r="R1320" s="2" t="s">
        <v>60</v>
      </c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2" t="s">
        <v>52</v>
      </c>
      <c r="AW1320" s="2" t="s">
        <v>2651</v>
      </c>
      <c r="AX1320" s="2" t="s">
        <v>52</v>
      </c>
      <c r="AY1320" s="2" t="s">
        <v>52</v>
      </c>
    </row>
    <row r="1321" spans="1:51" ht="30" customHeight="1" x14ac:dyDescent="0.3">
      <c r="A1321" s="8" t="s">
        <v>2501</v>
      </c>
      <c r="B1321" s="8" t="s">
        <v>2502</v>
      </c>
      <c r="C1321" s="8" t="s">
        <v>993</v>
      </c>
      <c r="D1321" s="9">
        <v>2.3999999999999998E-3</v>
      </c>
      <c r="E1321" s="12">
        <f>단가대비표!O32</f>
        <v>12041.9</v>
      </c>
      <c r="F1321" s="13">
        <f t="shared" si="235"/>
        <v>28.9</v>
      </c>
      <c r="G1321" s="12">
        <f>단가대비표!P32</f>
        <v>0</v>
      </c>
      <c r="H1321" s="13">
        <f t="shared" si="236"/>
        <v>0</v>
      </c>
      <c r="I1321" s="12">
        <f>단가대비표!V32</f>
        <v>0</v>
      </c>
      <c r="J1321" s="13">
        <f t="shared" si="237"/>
        <v>0</v>
      </c>
      <c r="K1321" s="12">
        <f t="shared" si="238"/>
        <v>12041.9</v>
      </c>
      <c r="L1321" s="13">
        <f t="shared" si="239"/>
        <v>28.9</v>
      </c>
      <c r="M1321" s="8" t="s">
        <v>52</v>
      </c>
      <c r="N1321" s="2" t="s">
        <v>2637</v>
      </c>
      <c r="O1321" s="2" t="s">
        <v>2503</v>
      </c>
      <c r="P1321" s="2" t="s">
        <v>61</v>
      </c>
      <c r="Q1321" s="2" t="s">
        <v>61</v>
      </c>
      <c r="R1321" s="2" t="s">
        <v>60</v>
      </c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2" t="s">
        <v>52</v>
      </c>
      <c r="AW1321" s="2" t="s">
        <v>2652</v>
      </c>
      <c r="AX1321" s="2" t="s">
        <v>52</v>
      </c>
      <c r="AY1321" s="2" t="s">
        <v>52</v>
      </c>
    </row>
    <row r="1322" spans="1:51" ht="30" customHeight="1" x14ac:dyDescent="0.3">
      <c r="A1322" s="8" t="s">
        <v>2505</v>
      </c>
      <c r="B1322" s="8" t="s">
        <v>2506</v>
      </c>
      <c r="C1322" s="8" t="s">
        <v>729</v>
      </c>
      <c r="D1322" s="9">
        <v>1.771E-2</v>
      </c>
      <c r="E1322" s="12">
        <f>일위대가목록!E184</f>
        <v>0</v>
      </c>
      <c r="F1322" s="13">
        <f t="shared" si="235"/>
        <v>0</v>
      </c>
      <c r="G1322" s="12">
        <f>일위대가목록!F184</f>
        <v>0</v>
      </c>
      <c r="H1322" s="13">
        <f t="shared" si="236"/>
        <v>0</v>
      </c>
      <c r="I1322" s="12">
        <f>일위대가목록!G184</f>
        <v>138</v>
      </c>
      <c r="J1322" s="13">
        <f t="shared" si="237"/>
        <v>2.4</v>
      </c>
      <c r="K1322" s="12">
        <f t="shared" si="238"/>
        <v>138</v>
      </c>
      <c r="L1322" s="13">
        <f t="shared" si="239"/>
        <v>2.4</v>
      </c>
      <c r="M1322" s="8" t="s">
        <v>52</v>
      </c>
      <c r="N1322" s="2" t="s">
        <v>2637</v>
      </c>
      <c r="O1322" s="2" t="s">
        <v>2507</v>
      </c>
      <c r="P1322" s="2" t="s">
        <v>60</v>
      </c>
      <c r="Q1322" s="2" t="s">
        <v>61</v>
      </c>
      <c r="R1322" s="2" t="s">
        <v>61</v>
      </c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2" t="s">
        <v>52</v>
      </c>
      <c r="AW1322" s="2" t="s">
        <v>2653</v>
      </c>
      <c r="AX1322" s="2" t="s">
        <v>52</v>
      </c>
      <c r="AY1322" s="2" t="s">
        <v>52</v>
      </c>
    </row>
    <row r="1323" spans="1:51" ht="30" customHeight="1" x14ac:dyDescent="0.3">
      <c r="A1323" s="8" t="s">
        <v>2509</v>
      </c>
      <c r="B1323" s="8" t="s">
        <v>2510</v>
      </c>
      <c r="C1323" s="8" t="s">
        <v>2511</v>
      </c>
      <c r="D1323" s="9">
        <v>0.1071</v>
      </c>
      <c r="E1323" s="12">
        <f>단가대비표!O232</f>
        <v>0</v>
      </c>
      <c r="F1323" s="13">
        <f t="shared" si="235"/>
        <v>0</v>
      </c>
      <c r="G1323" s="12">
        <f>단가대비표!P232</f>
        <v>0</v>
      </c>
      <c r="H1323" s="13">
        <f t="shared" si="236"/>
        <v>0</v>
      </c>
      <c r="I1323" s="12">
        <f>단가대비표!V232</f>
        <v>87</v>
      </c>
      <c r="J1323" s="13">
        <f t="shared" si="237"/>
        <v>9.3000000000000007</v>
      </c>
      <c r="K1323" s="12">
        <f t="shared" si="238"/>
        <v>87</v>
      </c>
      <c r="L1323" s="13">
        <f t="shared" si="239"/>
        <v>9.3000000000000007</v>
      </c>
      <c r="M1323" s="8" t="s">
        <v>52</v>
      </c>
      <c r="N1323" s="2" t="s">
        <v>2637</v>
      </c>
      <c r="O1323" s="2" t="s">
        <v>2512</v>
      </c>
      <c r="P1323" s="2" t="s">
        <v>61</v>
      </c>
      <c r="Q1323" s="2" t="s">
        <v>61</v>
      </c>
      <c r="R1323" s="2" t="s">
        <v>60</v>
      </c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2" t="s">
        <v>52</v>
      </c>
      <c r="AW1323" s="2" t="s">
        <v>2654</v>
      </c>
      <c r="AX1323" s="2" t="s">
        <v>52</v>
      </c>
      <c r="AY1323" s="2" t="s">
        <v>52</v>
      </c>
    </row>
    <row r="1324" spans="1:51" ht="30" customHeight="1" x14ac:dyDescent="0.3">
      <c r="A1324" s="8" t="s">
        <v>2002</v>
      </c>
      <c r="B1324" s="8" t="s">
        <v>715</v>
      </c>
      <c r="C1324" s="8" t="s">
        <v>716</v>
      </c>
      <c r="D1324" s="9">
        <v>2.18E-2</v>
      </c>
      <c r="E1324" s="12">
        <f>단가대비표!O238</f>
        <v>0</v>
      </c>
      <c r="F1324" s="13">
        <f t="shared" si="235"/>
        <v>0</v>
      </c>
      <c r="G1324" s="12">
        <f>단가대비표!P238</f>
        <v>194315</v>
      </c>
      <c r="H1324" s="13">
        <f t="shared" si="236"/>
        <v>4236</v>
      </c>
      <c r="I1324" s="12">
        <f>단가대비표!V238</f>
        <v>0</v>
      </c>
      <c r="J1324" s="13">
        <f t="shared" si="237"/>
        <v>0</v>
      </c>
      <c r="K1324" s="12">
        <f t="shared" si="238"/>
        <v>194315</v>
      </c>
      <c r="L1324" s="13">
        <f t="shared" si="239"/>
        <v>4236</v>
      </c>
      <c r="M1324" s="8" t="s">
        <v>52</v>
      </c>
      <c r="N1324" s="2" t="s">
        <v>2637</v>
      </c>
      <c r="O1324" s="2" t="s">
        <v>2003</v>
      </c>
      <c r="P1324" s="2" t="s">
        <v>61</v>
      </c>
      <c r="Q1324" s="2" t="s">
        <v>61</v>
      </c>
      <c r="R1324" s="2" t="s">
        <v>60</v>
      </c>
      <c r="S1324" s="3"/>
      <c r="T1324" s="3"/>
      <c r="U1324" s="3"/>
      <c r="V1324" s="3">
        <v>1</v>
      </c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2" t="s">
        <v>52</v>
      </c>
      <c r="AW1324" s="2" t="s">
        <v>2655</v>
      </c>
      <c r="AX1324" s="2" t="s">
        <v>52</v>
      </c>
      <c r="AY1324" s="2" t="s">
        <v>52</v>
      </c>
    </row>
    <row r="1325" spans="1:51" ht="30" customHeight="1" x14ac:dyDescent="0.3">
      <c r="A1325" s="8" t="s">
        <v>719</v>
      </c>
      <c r="B1325" s="8" t="s">
        <v>715</v>
      </c>
      <c r="C1325" s="8" t="s">
        <v>716</v>
      </c>
      <c r="D1325" s="9">
        <v>5.5999999999999995E-4</v>
      </c>
      <c r="E1325" s="12">
        <f>단가대비표!O233</f>
        <v>0</v>
      </c>
      <c r="F1325" s="13">
        <f t="shared" si="235"/>
        <v>0</v>
      </c>
      <c r="G1325" s="12">
        <f>단가대비표!P233</f>
        <v>138989</v>
      </c>
      <c r="H1325" s="13">
        <f t="shared" si="236"/>
        <v>77.8</v>
      </c>
      <c r="I1325" s="12">
        <f>단가대비표!V233</f>
        <v>0</v>
      </c>
      <c r="J1325" s="13">
        <f t="shared" si="237"/>
        <v>0</v>
      </c>
      <c r="K1325" s="12">
        <f t="shared" si="238"/>
        <v>138989</v>
      </c>
      <c r="L1325" s="13">
        <f t="shared" si="239"/>
        <v>77.8</v>
      </c>
      <c r="M1325" s="8" t="s">
        <v>52</v>
      </c>
      <c r="N1325" s="2" t="s">
        <v>2637</v>
      </c>
      <c r="O1325" s="2" t="s">
        <v>720</v>
      </c>
      <c r="P1325" s="2" t="s">
        <v>61</v>
      </c>
      <c r="Q1325" s="2" t="s">
        <v>61</v>
      </c>
      <c r="R1325" s="2" t="s">
        <v>60</v>
      </c>
      <c r="S1325" s="3"/>
      <c r="T1325" s="3"/>
      <c r="U1325" s="3"/>
      <c r="V1325" s="3">
        <v>1</v>
      </c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2" t="s">
        <v>52</v>
      </c>
      <c r="AW1325" s="2" t="s">
        <v>2656</v>
      </c>
      <c r="AX1325" s="2" t="s">
        <v>52</v>
      </c>
      <c r="AY1325" s="2" t="s">
        <v>52</v>
      </c>
    </row>
    <row r="1326" spans="1:51" ht="30" customHeight="1" x14ac:dyDescent="0.3">
      <c r="A1326" s="8" t="s">
        <v>2518</v>
      </c>
      <c r="B1326" s="8" t="s">
        <v>715</v>
      </c>
      <c r="C1326" s="8" t="s">
        <v>716</v>
      </c>
      <c r="D1326" s="9">
        <v>2.2100000000000002E-3</v>
      </c>
      <c r="E1326" s="12">
        <f>단가대비표!O240</f>
        <v>0</v>
      </c>
      <c r="F1326" s="13">
        <f t="shared" si="235"/>
        <v>0</v>
      </c>
      <c r="G1326" s="12">
        <f>단가대비표!P240</f>
        <v>224357</v>
      </c>
      <c r="H1326" s="13">
        <f t="shared" si="236"/>
        <v>495.8</v>
      </c>
      <c r="I1326" s="12">
        <f>단가대비표!V240</f>
        <v>0</v>
      </c>
      <c r="J1326" s="13">
        <f t="shared" si="237"/>
        <v>0</v>
      </c>
      <c r="K1326" s="12">
        <f t="shared" si="238"/>
        <v>224357</v>
      </c>
      <c r="L1326" s="13">
        <f t="shared" si="239"/>
        <v>495.8</v>
      </c>
      <c r="M1326" s="8" t="s">
        <v>52</v>
      </c>
      <c r="N1326" s="2" t="s">
        <v>2637</v>
      </c>
      <c r="O1326" s="2" t="s">
        <v>2519</v>
      </c>
      <c r="P1326" s="2" t="s">
        <v>61</v>
      </c>
      <c r="Q1326" s="2" t="s">
        <v>61</v>
      </c>
      <c r="R1326" s="2" t="s">
        <v>60</v>
      </c>
      <c r="S1326" s="3"/>
      <c r="T1326" s="3"/>
      <c r="U1326" s="3"/>
      <c r="V1326" s="3">
        <v>1</v>
      </c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2" t="s">
        <v>52</v>
      </c>
      <c r="AW1326" s="2" t="s">
        <v>2657</v>
      </c>
      <c r="AX1326" s="2" t="s">
        <v>52</v>
      </c>
      <c r="AY1326" s="2" t="s">
        <v>52</v>
      </c>
    </row>
    <row r="1327" spans="1:51" ht="30" customHeight="1" x14ac:dyDescent="0.3">
      <c r="A1327" s="8" t="s">
        <v>773</v>
      </c>
      <c r="B1327" s="8" t="s">
        <v>715</v>
      </c>
      <c r="C1327" s="8" t="s">
        <v>716</v>
      </c>
      <c r="D1327" s="9">
        <v>6.3000000000000003E-4</v>
      </c>
      <c r="E1327" s="12">
        <f>단가대비표!O234</f>
        <v>0</v>
      </c>
      <c r="F1327" s="13">
        <f t="shared" si="235"/>
        <v>0</v>
      </c>
      <c r="G1327" s="12">
        <f>단가대비표!P234</f>
        <v>167926</v>
      </c>
      <c r="H1327" s="13">
        <f t="shared" si="236"/>
        <v>105.7</v>
      </c>
      <c r="I1327" s="12">
        <f>단가대비표!V234</f>
        <v>0</v>
      </c>
      <c r="J1327" s="13">
        <f t="shared" si="237"/>
        <v>0</v>
      </c>
      <c r="K1327" s="12">
        <f t="shared" si="238"/>
        <v>167926</v>
      </c>
      <c r="L1327" s="13">
        <f t="shared" si="239"/>
        <v>105.7</v>
      </c>
      <c r="M1327" s="8" t="s">
        <v>52</v>
      </c>
      <c r="N1327" s="2" t="s">
        <v>2637</v>
      </c>
      <c r="O1327" s="2" t="s">
        <v>774</v>
      </c>
      <c r="P1327" s="2" t="s">
        <v>61</v>
      </c>
      <c r="Q1327" s="2" t="s">
        <v>61</v>
      </c>
      <c r="R1327" s="2" t="s">
        <v>60</v>
      </c>
      <c r="S1327" s="3"/>
      <c r="T1327" s="3"/>
      <c r="U1327" s="3"/>
      <c r="V1327" s="3">
        <v>1</v>
      </c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2" t="s">
        <v>52</v>
      </c>
      <c r="AW1327" s="2" t="s">
        <v>2658</v>
      </c>
      <c r="AX1327" s="2" t="s">
        <v>52</v>
      </c>
      <c r="AY1327" s="2" t="s">
        <v>52</v>
      </c>
    </row>
    <row r="1328" spans="1:51" ht="30" customHeight="1" x14ac:dyDescent="0.3">
      <c r="A1328" s="8" t="s">
        <v>722</v>
      </c>
      <c r="B1328" s="8" t="s">
        <v>1131</v>
      </c>
      <c r="C1328" s="8" t="s">
        <v>724</v>
      </c>
      <c r="D1328" s="9">
        <v>1</v>
      </c>
      <c r="E1328" s="12">
        <v>0</v>
      </c>
      <c r="F1328" s="13">
        <f t="shared" si="235"/>
        <v>0</v>
      </c>
      <c r="G1328" s="12">
        <v>0</v>
      </c>
      <c r="H1328" s="13">
        <f t="shared" si="236"/>
        <v>0</v>
      </c>
      <c r="I1328" s="12">
        <f>TRUNC(SUMIF(V1319:V1328, RIGHTB(O1328, 1), H1319:H1328)*U1328, 2)</f>
        <v>147.44999999999999</v>
      </c>
      <c r="J1328" s="13">
        <f t="shared" si="237"/>
        <v>147.4</v>
      </c>
      <c r="K1328" s="12">
        <f t="shared" si="238"/>
        <v>147.4</v>
      </c>
      <c r="L1328" s="13">
        <f t="shared" si="239"/>
        <v>147.4</v>
      </c>
      <c r="M1328" s="8" t="s">
        <v>52</v>
      </c>
      <c r="N1328" s="2" t="s">
        <v>2637</v>
      </c>
      <c r="O1328" s="2" t="s">
        <v>725</v>
      </c>
      <c r="P1328" s="2" t="s">
        <v>61</v>
      </c>
      <c r="Q1328" s="2" t="s">
        <v>61</v>
      </c>
      <c r="R1328" s="2" t="s">
        <v>61</v>
      </c>
      <c r="S1328" s="3">
        <v>1</v>
      </c>
      <c r="T1328" s="3">
        <v>2</v>
      </c>
      <c r="U1328" s="3">
        <v>0.03</v>
      </c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2" t="s">
        <v>52</v>
      </c>
      <c r="AW1328" s="2" t="s">
        <v>2659</v>
      </c>
      <c r="AX1328" s="2" t="s">
        <v>52</v>
      </c>
      <c r="AY1328" s="2" t="s">
        <v>52</v>
      </c>
    </row>
    <row r="1329" spans="1:51" ht="30" customHeight="1" x14ac:dyDescent="0.3">
      <c r="A1329" s="8" t="s">
        <v>739</v>
      </c>
      <c r="B1329" s="8" t="s">
        <v>52</v>
      </c>
      <c r="C1329" s="8" t="s">
        <v>52</v>
      </c>
      <c r="D1329" s="9"/>
      <c r="E1329" s="12"/>
      <c r="F1329" s="13">
        <f>TRUNC(SUMIF(N1319:N1328, N1318, F1319:F1328),0)</f>
        <v>217</v>
      </c>
      <c r="G1329" s="12"/>
      <c r="H1329" s="13">
        <f>TRUNC(SUMIF(N1319:N1328, N1318, H1319:H1328),0)</f>
        <v>4915</v>
      </c>
      <c r="I1329" s="12"/>
      <c r="J1329" s="13">
        <f>TRUNC(SUMIF(N1319:N1328, N1318, J1319:J1328),0)</f>
        <v>159</v>
      </c>
      <c r="K1329" s="12"/>
      <c r="L1329" s="13">
        <f>F1329+H1329+J1329</f>
        <v>5291</v>
      </c>
      <c r="M1329" s="8" t="s">
        <v>52</v>
      </c>
      <c r="N1329" s="2" t="s">
        <v>79</v>
      </c>
      <c r="O1329" s="2" t="s">
        <v>79</v>
      </c>
      <c r="P1329" s="2" t="s">
        <v>52</v>
      </c>
      <c r="Q1329" s="2" t="s">
        <v>52</v>
      </c>
      <c r="R1329" s="2" t="s">
        <v>52</v>
      </c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2" t="s">
        <v>52</v>
      </c>
      <c r="AW1329" s="2" t="s">
        <v>52</v>
      </c>
      <c r="AX1329" s="2" t="s">
        <v>52</v>
      </c>
      <c r="AY1329" s="2" t="s">
        <v>52</v>
      </c>
    </row>
    <row r="1330" spans="1:51" ht="30" customHeight="1" x14ac:dyDescent="0.3">
      <c r="A1330" s="9"/>
      <c r="B1330" s="9"/>
      <c r="C1330" s="9"/>
      <c r="D1330" s="9"/>
      <c r="E1330" s="12"/>
      <c r="F1330" s="13"/>
      <c r="G1330" s="12"/>
      <c r="H1330" s="13"/>
      <c r="I1330" s="12"/>
      <c r="J1330" s="13"/>
      <c r="K1330" s="12"/>
      <c r="L1330" s="13"/>
      <c r="M1330" s="9"/>
    </row>
    <row r="1331" spans="1:51" ht="30" customHeight="1" x14ac:dyDescent="0.3">
      <c r="A1331" s="425" t="s">
        <v>2660</v>
      </c>
      <c r="B1331" s="425"/>
      <c r="C1331" s="425"/>
      <c r="D1331" s="425"/>
      <c r="E1331" s="426"/>
      <c r="F1331" s="427"/>
      <c r="G1331" s="426"/>
      <c r="H1331" s="427"/>
      <c r="I1331" s="426"/>
      <c r="J1331" s="427"/>
      <c r="K1331" s="426"/>
      <c r="L1331" s="427"/>
      <c r="M1331" s="425"/>
      <c r="N1331" s="1" t="s">
        <v>1587</v>
      </c>
    </row>
    <row r="1332" spans="1:51" ht="30" customHeight="1" x14ac:dyDescent="0.3">
      <c r="A1332" s="8" t="s">
        <v>758</v>
      </c>
      <c r="B1332" s="8" t="s">
        <v>2662</v>
      </c>
      <c r="C1332" s="8" t="s">
        <v>993</v>
      </c>
      <c r="D1332" s="9">
        <v>4.3499999999999997E-2</v>
      </c>
      <c r="E1332" s="12">
        <f>단가대비표!O50</f>
        <v>750</v>
      </c>
      <c r="F1332" s="13">
        <f>TRUNC(E1332*D1332,1)</f>
        <v>32.6</v>
      </c>
      <c r="G1332" s="12">
        <f>단가대비표!P50</f>
        <v>0</v>
      </c>
      <c r="H1332" s="13">
        <f>TRUNC(G1332*D1332,1)</f>
        <v>0</v>
      </c>
      <c r="I1332" s="12">
        <f>단가대비표!V50</f>
        <v>0</v>
      </c>
      <c r="J1332" s="13">
        <f>TRUNC(I1332*D1332,1)</f>
        <v>0</v>
      </c>
      <c r="K1332" s="12">
        <f t="shared" ref="K1332:L1336" si="240">TRUNC(E1332+G1332+I1332,1)</f>
        <v>750</v>
      </c>
      <c r="L1332" s="13">
        <f t="shared" si="240"/>
        <v>32.6</v>
      </c>
      <c r="M1332" s="8" t="s">
        <v>52</v>
      </c>
      <c r="N1332" s="2" t="s">
        <v>1587</v>
      </c>
      <c r="O1332" s="2" t="s">
        <v>2663</v>
      </c>
      <c r="P1332" s="2" t="s">
        <v>61</v>
      </c>
      <c r="Q1332" s="2" t="s">
        <v>61</v>
      </c>
      <c r="R1332" s="2" t="s">
        <v>60</v>
      </c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2" t="s">
        <v>52</v>
      </c>
      <c r="AW1332" s="2" t="s">
        <v>2664</v>
      </c>
      <c r="AX1332" s="2" t="s">
        <v>52</v>
      </c>
      <c r="AY1332" s="2" t="s">
        <v>52</v>
      </c>
    </row>
    <row r="1333" spans="1:51" ht="30" customHeight="1" x14ac:dyDescent="0.3">
      <c r="A1333" s="8" t="s">
        <v>2472</v>
      </c>
      <c r="B1333" s="8" t="s">
        <v>1532</v>
      </c>
      <c r="C1333" s="8" t="s">
        <v>993</v>
      </c>
      <c r="D1333" s="9">
        <v>3.95E-2</v>
      </c>
      <c r="E1333" s="12">
        <f>일위대가목록!E191</f>
        <v>76</v>
      </c>
      <c r="F1333" s="13">
        <f>TRUNC(E1333*D1333,1)</f>
        <v>3</v>
      </c>
      <c r="G1333" s="12">
        <f>일위대가목록!F191</f>
        <v>4915</v>
      </c>
      <c r="H1333" s="13">
        <f>TRUNC(G1333*D1333,1)</f>
        <v>194.1</v>
      </c>
      <c r="I1333" s="12">
        <f>일위대가목록!G191</f>
        <v>159</v>
      </c>
      <c r="J1333" s="13">
        <f>TRUNC(I1333*D1333,1)</f>
        <v>6.2</v>
      </c>
      <c r="K1333" s="12">
        <f t="shared" si="240"/>
        <v>5150</v>
      </c>
      <c r="L1333" s="13">
        <f t="shared" si="240"/>
        <v>203.3</v>
      </c>
      <c r="M1333" s="8" t="s">
        <v>52</v>
      </c>
      <c r="N1333" s="2" t="s">
        <v>1587</v>
      </c>
      <c r="O1333" s="2" t="s">
        <v>2591</v>
      </c>
      <c r="P1333" s="2" t="s">
        <v>60</v>
      </c>
      <c r="Q1333" s="2" t="s">
        <v>61</v>
      </c>
      <c r="R1333" s="2" t="s">
        <v>61</v>
      </c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2" t="s">
        <v>52</v>
      </c>
      <c r="AW1333" s="2" t="s">
        <v>2665</v>
      </c>
      <c r="AX1333" s="2" t="s">
        <v>52</v>
      </c>
      <c r="AY1333" s="2" t="s">
        <v>52</v>
      </c>
    </row>
    <row r="1334" spans="1:51" ht="30" customHeight="1" x14ac:dyDescent="0.3">
      <c r="A1334" s="8" t="s">
        <v>594</v>
      </c>
      <c r="B1334" s="8" t="s">
        <v>1538</v>
      </c>
      <c r="C1334" s="8" t="s">
        <v>69</v>
      </c>
      <c r="D1334" s="9">
        <v>4.5999999999999999E-3</v>
      </c>
      <c r="E1334" s="12">
        <f>일위대가목록!E190</f>
        <v>508</v>
      </c>
      <c r="F1334" s="13">
        <f>TRUNC(E1334*D1334,1)</f>
        <v>2.2999999999999998</v>
      </c>
      <c r="G1334" s="12">
        <f>일위대가목록!F190</f>
        <v>3422</v>
      </c>
      <c r="H1334" s="13">
        <f>TRUNC(G1334*D1334,1)</f>
        <v>15.7</v>
      </c>
      <c r="I1334" s="12">
        <f>일위대가목록!G190</f>
        <v>0</v>
      </c>
      <c r="J1334" s="13">
        <f>TRUNC(I1334*D1334,1)</f>
        <v>0</v>
      </c>
      <c r="K1334" s="12">
        <f t="shared" si="240"/>
        <v>3930</v>
      </c>
      <c r="L1334" s="13">
        <f t="shared" si="240"/>
        <v>18</v>
      </c>
      <c r="M1334" s="8" t="s">
        <v>52</v>
      </c>
      <c r="N1334" s="2" t="s">
        <v>1587</v>
      </c>
      <c r="O1334" s="2" t="s">
        <v>1539</v>
      </c>
      <c r="P1334" s="2" t="s">
        <v>60</v>
      </c>
      <c r="Q1334" s="2" t="s">
        <v>61</v>
      </c>
      <c r="R1334" s="2" t="s">
        <v>61</v>
      </c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2" t="s">
        <v>52</v>
      </c>
      <c r="AW1334" s="2" t="s">
        <v>2666</v>
      </c>
      <c r="AX1334" s="2" t="s">
        <v>52</v>
      </c>
      <c r="AY1334" s="2" t="s">
        <v>52</v>
      </c>
    </row>
    <row r="1335" spans="1:51" ht="30" customHeight="1" x14ac:dyDescent="0.3">
      <c r="A1335" s="8" t="s">
        <v>598</v>
      </c>
      <c r="B1335" s="8" t="s">
        <v>599</v>
      </c>
      <c r="C1335" s="8" t="s">
        <v>69</v>
      </c>
      <c r="D1335" s="9">
        <v>4.5999999999999999E-3</v>
      </c>
      <c r="E1335" s="12">
        <f>일위대가목록!E113</f>
        <v>900</v>
      </c>
      <c r="F1335" s="13">
        <f>TRUNC(E1335*D1335,1)</f>
        <v>4.0999999999999996</v>
      </c>
      <c r="G1335" s="12">
        <f>일위대가목록!F113</f>
        <v>9127</v>
      </c>
      <c r="H1335" s="13">
        <f>TRUNC(G1335*D1335,1)</f>
        <v>41.9</v>
      </c>
      <c r="I1335" s="12">
        <f>일위대가목록!G113</f>
        <v>0</v>
      </c>
      <c r="J1335" s="13">
        <f>TRUNC(I1335*D1335,1)</f>
        <v>0</v>
      </c>
      <c r="K1335" s="12">
        <f t="shared" si="240"/>
        <v>10027</v>
      </c>
      <c r="L1335" s="13">
        <f t="shared" si="240"/>
        <v>46</v>
      </c>
      <c r="M1335" s="8" t="s">
        <v>52</v>
      </c>
      <c r="N1335" s="2" t="s">
        <v>1587</v>
      </c>
      <c r="O1335" s="2" t="s">
        <v>600</v>
      </c>
      <c r="P1335" s="2" t="s">
        <v>60</v>
      </c>
      <c r="Q1335" s="2" t="s">
        <v>61</v>
      </c>
      <c r="R1335" s="2" t="s">
        <v>61</v>
      </c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2" t="s">
        <v>52</v>
      </c>
      <c r="AW1335" s="2" t="s">
        <v>2667</v>
      </c>
      <c r="AX1335" s="2" t="s">
        <v>52</v>
      </c>
      <c r="AY1335" s="2" t="s">
        <v>52</v>
      </c>
    </row>
    <row r="1336" spans="1:51" ht="30" customHeight="1" x14ac:dyDescent="0.3">
      <c r="A1336" s="8" t="s">
        <v>170</v>
      </c>
      <c r="B1336" s="8" t="s">
        <v>171</v>
      </c>
      <c r="C1336" s="8" t="s">
        <v>993</v>
      </c>
      <c r="D1336" s="9">
        <v>-3.5999999999999999E-3</v>
      </c>
      <c r="E1336" s="12">
        <f>단가대비표!O19</f>
        <v>140</v>
      </c>
      <c r="F1336" s="13">
        <f>TRUNC(E1336*D1336,1)</f>
        <v>-0.5</v>
      </c>
      <c r="G1336" s="12">
        <f>단가대비표!P19</f>
        <v>0</v>
      </c>
      <c r="H1336" s="13">
        <f>TRUNC(G1336*D1336,1)</f>
        <v>0</v>
      </c>
      <c r="I1336" s="12">
        <f>단가대비표!V19</f>
        <v>0</v>
      </c>
      <c r="J1336" s="13">
        <f>TRUNC(I1336*D1336,1)</f>
        <v>0</v>
      </c>
      <c r="K1336" s="12">
        <f t="shared" si="240"/>
        <v>140</v>
      </c>
      <c r="L1336" s="13">
        <f t="shared" si="240"/>
        <v>-0.5</v>
      </c>
      <c r="M1336" s="8" t="s">
        <v>172</v>
      </c>
      <c r="N1336" s="2" t="s">
        <v>1587</v>
      </c>
      <c r="O1336" s="2" t="s">
        <v>1334</v>
      </c>
      <c r="P1336" s="2" t="s">
        <v>61</v>
      </c>
      <c r="Q1336" s="2" t="s">
        <v>61</v>
      </c>
      <c r="R1336" s="2" t="s">
        <v>60</v>
      </c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2" t="s">
        <v>52</v>
      </c>
      <c r="AW1336" s="2" t="s">
        <v>2668</v>
      </c>
      <c r="AX1336" s="2" t="s">
        <v>52</v>
      </c>
      <c r="AY1336" s="2" t="s">
        <v>52</v>
      </c>
    </row>
    <row r="1337" spans="1:51" ht="30" customHeight="1" x14ac:dyDescent="0.3">
      <c r="A1337" s="8" t="s">
        <v>739</v>
      </c>
      <c r="B1337" s="8" t="s">
        <v>52</v>
      </c>
      <c r="C1337" s="8" t="s">
        <v>52</v>
      </c>
      <c r="D1337" s="9"/>
      <c r="E1337" s="12"/>
      <c r="F1337" s="13">
        <f>TRUNC(SUMIF(N1332:N1336, N1331, F1332:F1336),0)</f>
        <v>41</v>
      </c>
      <c r="G1337" s="12"/>
      <c r="H1337" s="13">
        <f>TRUNC(SUMIF(N1332:N1336, N1331, H1332:H1336),0)</f>
        <v>251</v>
      </c>
      <c r="I1337" s="12"/>
      <c r="J1337" s="13">
        <f>TRUNC(SUMIF(N1332:N1336, N1331, J1332:J1336),0)</f>
        <v>6</v>
      </c>
      <c r="K1337" s="12"/>
      <c r="L1337" s="13">
        <f>F1337+H1337+J1337</f>
        <v>298</v>
      </c>
      <c r="M1337" s="8" t="s">
        <v>52</v>
      </c>
      <c r="N1337" s="2" t="s">
        <v>79</v>
      </c>
      <c r="O1337" s="2" t="s">
        <v>79</v>
      </c>
      <c r="P1337" s="2" t="s">
        <v>52</v>
      </c>
      <c r="Q1337" s="2" t="s">
        <v>52</v>
      </c>
      <c r="R1337" s="2" t="s">
        <v>52</v>
      </c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2" t="s">
        <v>52</v>
      </c>
      <c r="AW1337" s="2" t="s">
        <v>52</v>
      </c>
      <c r="AX1337" s="2" t="s">
        <v>52</v>
      </c>
      <c r="AY1337" s="2" t="s">
        <v>52</v>
      </c>
    </row>
    <row r="1338" spans="1:51" ht="30" customHeight="1" x14ac:dyDescent="0.3">
      <c r="A1338" s="9"/>
      <c r="B1338" s="9"/>
      <c r="C1338" s="9"/>
      <c r="D1338" s="9"/>
      <c r="E1338" s="12"/>
      <c r="F1338" s="13"/>
      <c r="G1338" s="12"/>
      <c r="H1338" s="13"/>
      <c r="I1338" s="12"/>
      <c r="J1338" s="13"/>
      <c r="K1338" s="12"/>
      <c r="L1338" s="13"/>
      <c r="M1338" s="9"/>
    </row>
    <row r="1339" spans="1:51" ht="30" customHeight="1" x14ac:dyDescent="0.3">
      <c r="A1339" s="425" t="s">
        <v>2669</v>
      </c>
      <c r="B1339" s="425"/>
      <c r="C1339" s="425"/>
      <c r="D1339" s="425"/>
      <c r="E1339" s="426"/>
      <c r="F1339" s="427"/>
      <c r="G1339" s="426"/>
      <c r="H1339" s="427"/>
      <c r="I1339" s="426"/>
      <c r="J1339" s="427"/>
      <c r="K1339" s="426"/>
      <c r="L1339" s="427"/>
      <c r="M1339" s="425"/>
      <c r="N1339" s="1" t="s">
        <v>1590</v>
      </c>
    </row>
    <row r="1340" spans="1:51" ht="30" customHeight="1" x14ac:dyDescent="0.3">
      <c r="A1340" s="8" t="s">
        <v>2518</v>
      </c>
      <c r="B1340" s="8" t="s">
        <v>715</v>
      </c>
      <c r="C1340" s="8" t="s">
        <v>716</v>
      </c>
      <c r="D1340" s="9">
        <v>9.7300000000000008E-3</v>
      </c>
      <c r="E1340" s="12">
        <f>단가대비표!O240</f>
        <v>0</v>
      </c>
      <c r="F1340" s="13">
        <f>TRUNC(E1340*D1340,1)</f>
        <v>0</v>
      </c>
      <c r="G1340" s="12">
        <f>단가대비표!P240</f>
        <v>224357</v>
      </c>
      <c r="H1340" s="13">
        <f>TRUNC(G1340*D1340,1)</f>
        <v>2182.9</v>
      </c>
      <c r="I1340" s="12">
        <f>단가대비표!V240</f>
        <v>0</v>
      </c>
      <c r="J1340" s="13">
        <f>TRUNC(I1340*D1340,1)</f>
        <v>0</v>
      </c>
      <c r="K1340" s="12">
        <f t="shared" ref="K1340:L1344" si="241">TRUNC(E1340+G1340+I1340,1)</f>
        <v>224357</v>
      </c>
      <c r="L1340" s="13">
        <f t="shared" si="241"/>
        <v>2182.9</v>
      </c>
      <c r="M1340" s="8" t="s">
        <v>52</v>
      </c>
      <c r="N1340" s="2" t="s">
        <v>1590</v>
      </c>
      <c r="O1340" s="2" t="s">
        <v>2519</v>
      </c>
      <c r="P1340" s="2" t="s">
        <v>61</v>
      </c>
      <c r="Q1340" s="2" t="s">
        <v>61</v>
      </c>
      <c r="R1340" s="2" t="s">
        <v>60</v>
      </c>
      <c r="S1340" s="3"/>
      <c r="T1340" s="3"/>
      <c r="U1340" s="3"/>
      <c r="V1340" s="3">
        <v>1</v>
      </c>
      <c r="W1340" s="3">
        <v>2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2" t="s">
        <v>52</v>
      </c>
      <c r="AW1340" s="2" t="s">
        <v>2671</v>
      </c>
      <c r="AX1340" s="2" t="s">
        <v>52</v>
      </c>
      <c r="AY1340" s="2" t="s">
        <v>52</v>
      </c>
    </row>
    <row r="1341" spans="1:51" ht="30" customHeight="1" x14ac:dyDescent="0.3">
      <c r="A1341" s="8" t="s">
        <v>773</v>
      </c>
      <c r="B1341" s="8" t="s">
        <v>715</v>
      </c>
      <c r="C1341" s="8" t="s">
        <v>716</v>
      </c>
      <c r="D1341" s="9">
        <v>1.081E-2</v>
      </c>
      <c r="E1341" s="12">
        <f>단가대비표!O234</f>
        <v>0</v>
      </c>
      <c r="F1341" s="13">
        <f>TRUNC(E1341*D1341,1)</f>
        <v>0</v>
      </c>
      <c r="G1341" s="12">
        <f>단가대비표!P234</f>
        <v>167926</v>
      </c>
      <c r="H1341" s="13">
        <f>TRUNC(G1341*D1341,1)</f>
        <v>1815.2</v>
      </c>
      <c r="I1341" s="12">
        <f>단가대비표!V234</f>
        <v>0</v>
      </c>
      <c r="J1341" s="13">
        <f>TRUNC(I1341*D1341,1)</f>
        <v>0</v>
      </c>
      <c r="K1341" s="12">
        <f t="shared" si="241"/>
        <v>167926</v>
      </c>
      <c r="L1341" s="13">
        <f t="shared" si="241"/>
        <v>1815.2</v>
      </c>
      <c r="M1341" s="8" t="s">
        <v>52</v>
      </c>
      <c r="N1341" s="2" t="s">
        <v>1590</v>
      </c>
      <c r="O1341" s="2" t="s">
        <v>774</v>
      </c>
      <c r="P1341" s="2" t="s">
        <v>61</v>
      </c>
      <c r="Q1341" s="2" t="s">
        <v>61</v>
      </c>
      <c r="R1341" s="2" t="s">
        <v>60</v>
      </c>
      <c r="S1341" s="3"/>
      <c r="T1341" s="3"/>
      <c r="U1341" s="3"/>
      <c r="V1341" s="3">
        <v>1</v>
      </c>
      <c r="W1341" s="3">
        <v>2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2" t="s">
        <v>52</v>
      </c>
      <c r="AW1341" s="2" t="s">
        <v>2672</v>
      </c>
      <c r="AX1341" s="2" t="s">
        <v>52</v>
      </c>
      <c r="AY1341" s="2" t="s">
        <v>52</v>
      </c>
    </row>
    <row r="1342" spans="1:51" ht="30" customHeight="1" x14ac:dyDescent="0.3">
      <c r="A1342" s="8" t="s">
        <v>719</v>
      </c>
      <c r="B1342" s="8" t="s">
        <v>715</v>
      </c>
      <c r="C1342" s="8" t="s">
        <v>716</v>
      </c>
      <c r="D1342" s="9">
        <v>3.16E-3</v>
      </c>
      <c r="E1342" s="12">
        <f>단가대비표!O233</f>
        <v>0</v>
      </c>
      <c r="F1342" s="13">
        <f>TRUNC(E1342*D1342,1)</f>
        <v>0</v>
      </c>
      <c r="G1342" s="12">
        <f>단가대비표!P233</f>
        <v>138989</v>
      </c>
      <c r="H1342" s="13">
        <f>TRUNC(G1342*D1342,1)</f>
        <v>439.2</v>
      </c>
      <c r="I1342" s="12">
        <f>단가대비표!V233</f>
        <v>0</v>
      </c>
      <c r="J1342" s="13">
        <f>TRUNC(I1342*D1342,1)</f>
        <v>0</v>
      </c>
      <c r="K1342" s="12">
        <f t="shared" si="241"/>
        <v>138989</v>
      </c>
      <c r="L1342" s="13">
        <f t="shared" si="241"/>
        <v>439.2</v>
      </c>
      <c r="M1342" s="8" t="s">
        <v>52</v>
      </c>
      <c r="N1342" s="2" t="s">
        <v>1590</v>
      </c>
      <c r="O1342" s="2" t="s">
        <v>720</v>
      </c>
      <c r="P1342" s="2" t="s">
        <v>61</v>
      </c>
      <c r="Q1342" s="2" t="s">
        <v>61</v>
      </c>
      <c r="R1342" s="2" t="s">
        <v>60</v>
      </c>
      <c r="S1342" s="3"/>
      <c r="T1342" s="3"/>
      <c r="U1342" s="3"/>
      <c r="V1342" s="3">
        <v>1</v>
      </c>
      <c r="W1342" s="3">
        <v>2</v>
      </c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2" t="s">
        <v>52</v>
      </c>
      <c r="AW1342" s="2" t="s">
        <v>2673</v>
      </c>
      <c r="AX1342" s="2" t="s">
        <v>52</v>
      </c>
      <c r="AY1342" s="2" t="s">
        <v>52</v>
      </c>
    </row>
    <row r="1343" spans="1:51" ht="30" customHeight="1" x14ac:dyDescent="0.3">
      <c r="A1343" s="8" t="s">
        <v>722</v>
      </c>
      <c r="B1343" s="8" t="s">
        <v>923</v>
      </c>
      <c r="C1343" s="8" t="s">
        <v>724</v>
      </c>
      <c r="D1343" s="9">
        <v>1</v>
      </c>
      <c r="E1343" s="12">
        <v>0</v>
      </c>
      <c r="F1343" s="13">
        <f>TRUNC(E1343*D1343,1)</f>
        <v>0</v>
      </c>
      <c r="G1343" s="12">
        <v>0</v>
      </c>
      <c r="H1343" s="13">
        <f>TRUNC(G1343*D1343,1)</f>
        <v>0</v>
      </c>
      <c r="I1343" s="12">
        <f>TRUNC(SUMIF(V1340:V1344, RIGHTB(O1343, 1), H1340:H1344)*U1343, 2)</f>
        <v>88.74</v>
      </c>
      <c r="J1343" s="13">
        <f>TRUNC(I1343*D1343,1)</f>
        <v>88.7</v>
      </c>
      <c r="K1343" s="12">
        <f t="shared" si="241"/>
        <v>88.7</v>
      </c>
      <c r="L1343" s="13">
        <f t="shared" si="241"/>
        <v>88.7</v>
      </c>
      <c r="M1343" s="8" t="s">
        <v>52</v>
      </c>
      <c r="N1343" s="2" t="s">
        <v>1590</v>
      </c>
      <c r="O1343" s="2" t="s">
        <v>725</v>
      </c>
      <c r="P1343" s="2" t="s">
        <v>61</v>
      </c>
      <c r="Q1343" s="2" t="s">
        <v>61</v>
      </c>
      <c r="R1343" s="2" t="s">
        <v>61</v>
      </c>
      <c r="S1343" s="3">
        <v>1</v>
      </c>
      <c r="T1343" s="3">
        <v>2</v>
      </c>
      <c r="U1343" s="3">
        <v>0.02</v>
      </c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2" t="s">
        <v>52</v>
      </c>
      <c r="AW1343" s="2" t="s">
        <v>2674</v>
      </c>
      <c r="AX1343" s="2" t="s">
        <v>52</v>
      </c>
      <c r="AY1343" s="2" t="s">
        <v>52</v>
      </c>
    </row>
    <row r="1344" spans="1:51" ht="30" customHeight="1" x14ac:dyDescent="0.3">
      <c r="A1344" s="8" t="s">
        <v>1498</v>
      </c>
      <c r="B1344" s="8" t="s">
        <v>923</v>
      </c>
      <c r="C1344" s="8" t="s">
        <v>724</v>
      </c>
      <c r="D1344" s="9">
        <v>1</v>
      </c>
      <c r="E1344" s="12">
        <f>TRUNC(SUMIF(W1340:W1344, RIGHTB(O1344, 1), H1340:H1344)*U1344, 2)</f>
        <v>88.74</v>
      </c>
      <c r="F1344" s="13">
        <f>TRUNC(E1344*D1344,1)</f>
        <v>88.7</v>
      </c>
      <c r="G1344" s="12">
        <v>0</v>
      </c>
      <c r="H1344" s="13">
        <f>TRUNC(G1344*D1344,1)</f>
        <v>0</v>
      </c>
      <c r="I1344" s="12">
        <v>0</v>
      </c>
      <c r="J1344" s="13">
        <f>TRUNC(I1344*D1344,1)</f>
        <v>0</v>
      </c>
      <c r="K1344" s="12">
        <f t="shared" si="241"/>
        <v>88.7</v>
      </c>
      <c r="L1344" s="13">
        <f t="shared" si="241"/>
        <v>88.7</v>
      </c>
      <c r="M1344" s="8" t="s">
        <v>52</v>
      </c>
      <c r="N1344" s="2" t="s">
        <v>1590</v>
      </c>
      <c r="O1344" s="2" t="s">
        <v>734</v>
      </c>
      <c r="P1344" s="2" t="s">
        <v>61</v>
      </c>
      <c r="Q1344" s="2" t="s">
        <v>61</v>
      </c>
      <c r="R1344" s="2" t="s">
        <v>61</v>
      </c>
      <c r="S1344" s="3">
        <v>1</v>
      </c>
      <c r="T1344" s="3">
        <v>0</v>
      </c>
      <c r="U1344" s="3">
        <v>0.02</v>
      </c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2" t="s">
        <v>52</v>
      </c>
      <c r="AW1344" s="2" t="s">
        <v>2675</v>
      </c>
      <c r="AX1344" s="2" t="s">
        <v>52</v>
      </c>
      <c r="AY1344" s="2" t="s">
        <v>52</v>
      </c>
    </row>
    <row r="1345" spans="1:51" ht="30" customHeight="1" x14ac:dyDescent="0.3">
      <c r="A1345" s="8" t="s">
        <v>739</v>
      </c>
      <c r="B1345" s="8" t="s">
        <v>52</v>
      </c>
      <c r="C1345" s="8" t="s">
        <v>52</v>
      </c>
      <c r="D1345" s="9"/>
      <c r="E1345" s="12"/>
      <c r="F1345" s="13">
        <f>TRUNC(SUMIF(N1340:N1344, N1339, F1340:F1344),0)</f>
        <v>88</v>
      </c>
      <c r="G1345" s="12"/>
      <c r="H1345" s="13">
        <f>TRUNC(SUMIF(N1340:N1344, N1339, H1340:H1344),0)</f>
        <v>4437</v>
      </c>
      <c r="I1345" s="12"/>
      <c r="J1345" s="13">
        <f>TRUNC(SUMIF(N1340:N1344, N1339, J1340:J1344),0)</f>
        <v>88</v>
      </c>
      <c r="K1345" s="12"/>
      <c r="L1345" s="13">
        <f>F1345+H1345+J1345</f>
        <v>4613</v>
      </c>
      <c r="M1345" s="8" t="s">
        <v>52</v>
      </c>
      <c r="N1345" s="2" t="s">
        <v>79</v>
      </c>
      <c r="O1345" s="2" t="s">
        <v>79</v>
      </c>
      <c r="P1345" s="2" t="s">
        <v>52</v>
      </c>
      <c r="Q1345" s="2" t="s">
        <v>52</v>
      </c>
      <c r="R1345" s="2" t="s">
        <v>52</v>
      </c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2" t="s">
        <v>52</v>
      </c>
      <c r="AW1345" s="2" t="s">
        <v>52</v>
      </c>
      <c r="AX1345" s="2" t="s">
        <v>52</v>
      </c>
      <c r="AY1345" s="2" t="s">
        <v>52</v>
      </c>
    </row>
    <row r="1346" spans="1:51" ht="30" customHeight="1" x14ac:dyDescent="0.3">
      <c r="A1346" s="9"/>
      <c r="B1346" s="9"/>
      <c r="C1346" s="9"/>
      <c r="D1346" s="9"/>
      <c r="E1346" s="12"/>
      <c r="F1346" s="13"/>
      <c r="G1346" s="12"/>
      <c r="H1346" s="13"/>
      <c r="I1346" s="12"/>
      <c r="J1346" s="13"/>
      <c r="K1346" s="12"/>
      <c r="L1346" s="13"/>
      <c r="M1346" s="9"/>
    </row>
    <row r="1347" spans="1:51" ht="30" customHeight="1" x14ac:dyDescent="0.3">
      <c r="A1347" s="425" t="s">
        <v>2676</v>
      </c>
      <c r="B1347" s="425"/>
      <c r="C1347" s="425"/>
      <c r="D1347" s="425"/>
      <c r="E1347" s="426"/>
      <c r="F1347" s="427"/>
      <c r="G1347" s="426"/>
      <c r="H1347" s="427"/>
      <c r="I1347" s="426"/>
      <c r="J1347" s="427"/>
      <c r="K1347" s="426"/>
      <c r="L1347" s="427"/>
      <c r="M1347" s="425"/>
      <c r="N1347" s="1" t="s">
        <v>1599</v>
      </c>
    </row>
    <row r="1348" spans="1:51" ht="30" customHeight="1" x14ac:dyDescent="0.3">
      <c r="A1348" s="8" t="s">
        <v>1555</v>
      </c>
      <c r="B1348" s="8" t="s">
        <v>2678</v>
      </c>
      <c r="C1348" s="8" t="s">
        <v>58</v>
      </c>
      <c r="D1348" s="9">
        <v>2.2574999999999998</v>
      </c>
      <c r="E1348" s="12">
        <f>단가대비표!O227</f>
        <v>5360</v>
      </c>
      <c r="F1348" s="13">
        <f t="shared" ref="F1348:F1353" si="242">TRUNC(E1348*D1348,1)</f>
        <v>12100.2</v>
      </c>
      <c r="G1348" s="12">
        <f>단가대비표!P227</f>
        <v>0</v>
      </c>
      <c r="H1348" s="13">
        <f t="shared" ref="H1348:H1353" si="243">TRUNC(G1348*D1348,1)</f>
        <v>0</v>
      </c>
      <c r="I1348" s="12">
        <f>단가대비표!V227</f>
        <v>0</v>
      </c>
      <c r="J1348" s="13">
        <f t="shared" ref="J1348:J1353" si="244">TRUNC(I1348*D1348,1)</f>
        <v>0</v>
      </c>
      <c r="K1348" s="12">
        <f t="shared" ref="K1348:L1353" si="245">TRUNC(E1348+G1348+I1348,1)</f>
        <v>5360</v>
      </c>
      <c r="L1348" s="13">
        <f t="shared" si="245"/>
        <v>12100.2</v>
      </c>
      <c r="M1348" s="8" t="s">
        <v>52</v>
      </c>
      <c r="N1348" s="2" t="s">
        <v>1599</v>
      </c>
      <c r="O1348" s="2" t="s">
        <v>2679</v>
      </c>
      <c r="P1348" s="2" t="s">
        <v>61</v>
      </c>
      <c r="Q1348" s="2" t="s">
        <v>61</v>
      </c>
      <c r="R1348" s="2" t="s">
        <v>60</v>
      </c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2" t="s">
        <v>52</v>
      </c>
      <c r="AW1348" s="2" t="s">
        <v>2680</v>
      </c>
      <c r="AX1348" s="2" t="s">
        <v>52</v>
      </c>
      <c r="AY1348" s="2" t="s">
        <v>52</v>
      </c>
    </row>
    <row r="1349" spans="1:51" ht="30" customHeight="1" x14ac:dyDescent="0.3">
      <c r="A1349" s="8" t="s">
        <v>1555</v>
      </c>
      <c r="B1349" s="8" t="s">
        <v>2681</v>
      </c>
      <c r="C1349" s="8" t="s">
        <v>58</v>
      </c>
      <c r="D1349" s="9">
        <v>1.3986000000000001</v>
      </c>
      <c r="E1349" s="12">
        <f>단가대비표!O224</f>
        <v>3880</v>
      </c>
      <c r="F1349" s="13">
        <f t="shared" si="242"/>
        <v>5426.5</v>
      </c>
      <c r="G1349" s="12">
        <f>단가대비표!P224</f>
        <v>0</v>
      </c>
      <c r="H1349" s="13">
        <f t="shared" si="243"/>
        <v>0</v>
      </c>
      <c r="I1349" s="12">
        <f>단가대비표!V224</f>
        <v>0</v>
      </c>
      <c r="J1349" s="13">
        <f t="shared" si="244"/>
        <v>0</v>
      </c>
      <c r="K1349" s="12">
        <f t="shared" si="245"/>
        <v>3880</v>
      </c>
      <c r="L1349" s="13">
        <f t="shared" si="245"/>
        <v>5426.5</v>
      </c>
      <c r="M1349" s="8" t="s">
        <v>52</v>
      </c>
      <c r="N1349" s="2" t="s">
        <v>1599</v>
      </c>
      <c r="O1349" s="2" t="s">
        <v>2682</v>
      </c>
      <c r="P1349" s="2" t="s">
        <v>61</v>
      </c>
      <c r="Q1349" s="2" t="s">
        <v>61</v>
      </c>
      <c r="R1349" s="2" t="s">
        <v>60</v>
      </c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2" t="s">
        <v>52</v>
      </c>
      <c r="AW1349" s="2" t="s">
        <v>2683</v>
      </c>
      <c r="AX1349" s="2" t="s">
        <v>52</v>
      </c>
      <c r="AY1349" s="2" t="s">
        <v>52</v>
      </c>
    </row>
    <row r="1350" spans="1:51" ht="30" customHeight="1" x14ac:dyDescent="0.3">
      <c r="A1350" s="8" t="s">
        <v>1562</v>
      </c>
      <c r="B1350" s="8" t="s">
        <v>1563</v>
      </c>
      <c r="C1350" s="8" t="s">
        <v>406</v>
      </c>
      <c r="D1350" s="9">
        <v>0.5</v>
      </c>
      <c r="E1350" s="12">
        <f>단가대비표!O187</f>
        <v>0</v>
      </c>
      <c r="F1350" s="13">
        <f t="shared" si="242"/>
        <v>0</v>
      </c>
      <c r="G1350" s="12">
        <f>단가대비표!P187</f>
        <v>0</v>
      </c>
      <c r="H1350" s="13">
        <f t="shared" si="243"/>
        <v>0</v>
      </c>
      <c r="I1350" s="12">
        <f>단가대비표!V187</f>
        <v>0</v>
      </c>
      <c r="J1350" s="13">
        <f t="shared" si="244"/>
        <v>0</v>
      </c>
      <c r="K1350" s="12">
        <f t="shared" si="245"/>
        <v>0</v>
      </c>
      <c r="L1350" s="13">
        <f t="shared" si="245"/>
        <v>0</v>
      </c>
      <c r="M1350" s="8" t="s">
        <v>52</v>
      </c>
      <c r="N1350" s="2" t="s">
        <v>1599</v>
      </c>
      <c r="O1350" s="2" t="s">
        <v>1564</v>
      </c>
      <c r="P1350" s="2" t="s">
        <v>61</v>
      </c>
      <c r="Q1350" s="2" t="s">
        <v>61</v>
      </c>
      <c r="R1350" s="2" t="s">
        <v>60</v>
      </c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2" t="s">
        <v>52</v>
      </c>
      <c r="AW1350" s="2" t="s">
        <v>2684</v>
      </c>
      <c r="AX1350" s="2" t="s">
        <v>52</v>
      </c>
      <c r="AY1350" s="2" t="s">
        <v>52</v>
      </c>
    </row>
    <row r="1351" spans="1:51" ht="30" customHeight="1" x14ac:dyDescent="0.3">
      <c r="A1351" s="8" t="s">
        <v>1566</v>
      </c>
      <c r="B1351" s="8" t="s">
        <v>1567</v>
      </c>
      <c r="C1351" s="8" t="s">
        <v>406</v>
      </c>
      <c r="D1351" s="9">
        <v>0.5</v>
      </c>
      <c r="E1351" s="12">
        <f>일위대가목록!E194</f>
        <v>111</v>
      </c>
      <c r="F1351" s="13">
        <f t="shared" si="242"/>
        <v>55.5</v>
      </c>
      <c r="G1351" s="12">
        <f>일위대가목록!F194</f>
        <v>168</v>
      </c>
      <c r="H1351" s="13">
        <f t="shared" si="243"/>
        <v>84</v>
      </c>
      <c r="I1351" s="12">
        <f>일위대가목록!G194</f>
        <v>5</v>
      </c>
      <c r="J1351" s="13">
        <f t="shared" si="244"/>
        <v>2.5</v>
      </c>
      <c r="K1351" s="12">
        <f t="shared" si="245"/>
        <v>284</v>
      </c>
      <c r="L1351" s="13">
        <f t="shared" si="245"/>
        <v>142</v>
      </c>
      <c r="M1351" s="8" t="s">
        <v>52</v>
      </c>
      <c r="N1351" s="2" t="s">
        <v>1599</v>
      </c>
      <c r="O1351" s="2" t="s">
        <v>1568</v>
      </c>
      <c r="P1351" s="2" t="s">
        <v>60</v>
      </c>
      <c r="Q1351" s="2" t="s">
        <v>61</v>
      </c>
      <c r="R1351" s="2" t="s">
        <v>61</v>
      </c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2" t="s">
        <v>52</v>
      </c>
      <c r="AW1351" s="2" t="s">
        <v>2685</v>
      </c>
      <c r="AX1351" s="2" t="s">
        <v>52</v>
      </c>
      <c r="AY1351" s="2" t="s">
        <v>52</v>
      </c>
    </row>
    <row r="1352" spans="1:51" ht="30" customHeight="1" x14ac:dyDescent="0.3">
      <c r="A1352" s="8" t="s">
        <v>2686</v>
      </c>
      <c r="B1352" s="8" t="s">
        <v>2636</v>
      </c>
      <c r="C1352" s="8" t="s">
        <v>993</v>
      </c>
      <c r="D1352" s="9">
        <v>5.2032999999999996</v>
      </c>
      <c r="E1352" s="12">
        <f>일위대가목록!E200</f>
        <v>255</v>
      </c>
      <c r="F1352" s="13">
        <f t="shared" si="242"/>
        <v>1326.8</v>
      </c>
      <c r="G1352" s="12">
        <f>일위대가목록!F200</f>
        <v>6171</v>
      </c>
      <c r="H1352" s="13">
        <f t="shared" si="243"/>
        <v>32109.5</v>
      </c>
      <c r="I1352" s="12">
        <f>일위대가목록!G200</f>
        <v>198</v>
      </c>
      <c r="J1352" s="13">
        <f t="shared" si="244"/>
        <v>1030.2</v>
      </c>
      <c r="K1352" s="12">
        <f t="shared" si="245"/>
        <v>6624</v>
      </c>
      <c r="L1352" s="13">
        <f t="shared" si="245"/>
        <v>34466.5</v>
      </c>
      <c r="M1352" s="8" t="s">
        <v>52</v>
      </c>
      <c r="N1352" s="2" t="s">
        <v>1599</v>
      </c>
      <c r="O1352" s="2" t="s">
        <v>2687</v>
      </c>
      <c r="P1352" s="2" t="s">
        <v>60</v>
      </c>
      <c r="Q1352" s="2" t="s">
        <v>61</v>
      </c>
      <c r="R1352" s="2" t="s">
        <v>61</v>
      </c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2" t="s">
        <v>52</v>
      </c>
      <c r="AW1352" s="2" t="s">
        <v>2688</v>
      </c>
      <c r="AX1352" s="2" t="s">
        <v>52</v>
      </c>
      <c r="AY1352" s="2" t="s">
        <v>52</v>
      </c>
    </row>
    <row r="1353" spans="1:51" ht="30" customHeight="1" x14ac:dyDescent="0.3">
      <c r="A1353" s="8" t="s">
        <v>170</v>
      </c>
      <c r="B1353" s="8" t="s">
        <v>1336</v>
      </c>
      <c r="C1353" s="8" t="s">
        <v>993</v>
      </c>
      <c r="D1353" s="9">
        <v>-0.2341</v>
      </c>
      <c r="E1353" s="12">
        <f>단가대비표!O20</f>
        <v>1050</v>
      </c>
      <c r="F1353" s="13">
        <f t="shared" si="242"/>
        <v>-245.8</v>
      </c>
      <c r="G1353" s="12">
        <f>단가대비표!P20</f>
        <v>0</v>
      </c>
      <c r="H1353" s="13">
        <f t="shared" si="243"/>
        <v>0</v>
      </c>
      <c r="I1353" s="12">
        <f>단가대비표!V20</f>
        <v>0</v>
      </c>
      <c r="J1353" s="13">
        <f t="shared" si="244"/>
        <v>0</v>
      </c>
      <c r="K1353" s="12">
        <f t="shared" si="245"/>
        <v>1050</v>
      </c>
      <c r="L1353" s="13">
        <f t="shared" si="245"/>
        <v>-245.8</v>
      </c>
      <c r="M1353" s="8" t="s">
        <v>172</v>
      </c>
      <c r="N1353" s="2" t="s">
        <v>1599</v>
      </c>
      <c r="O1353" s="2" t="s">
        <v>1337</v>
      </c>
      <c r="P1353" s="2" t="s">
        <v>61</v>
      </c>
      <c r="Q1353" s="2" t="s">
        <v>61</v>
      </c>
      <c r="R1353" s="2" t="s">
        <v>60</v>
      </c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2" t="s">
        <v>52</v>
      </c>
      <c r="AW1353" s="2" t="s">
        <v>2689</v>
      </c>
      <c r="AX1353" s="2" t="s">
        <v>52</v>
      </c>
      <c r="AY1353" s="2" t="s">
        <v>52</v>
      </c>
    </row>
    <row r="1354" spans="1:51" ht="30" customHeight="1" x14ac:dyDescent="0.3">
      <c r="A1354" s="8" t="s">
        <v>739</v>
      </c>
      <c r="B1354" s="8" t="s">
        <v>52</v>
      </c>
      <c r="C1354" s="8" t="s">
        <v>52</v>
      </c>
      <c r="D1354" s="9"/>
      <c r="E1354" s="12"/>
      <c r="F1354" s="13">
        <f>TRUNC(SUMIF(N1348:N1353, N1347, F1348:F1353),0)</f>
        <v>18663</v>
      </c>
      <c r="G1354" s="12"/>
      <c r="H1354" s="13">
        <f>TRUNC(SUMIF(N1348:N1353, N1347, H1348:H1353),0)</f>
        <v>32193</v>
      </c>
      <c r="I1354" s="12"/>
      <c r="J1354" s="13">
        <f>TRUNC(SUMIF(N1348:N1353, N1347, J1348:J1353),0)</f>
        <v>1032</v>
      </c>
      <c r="K1354" s="12"/>
      <c r="L1354" s="13">
        <f>F1354+H1354+J1354</f>
        <v>51888</v>
      </c>
      <c r="M1354" s="8" t="s">
        <v>52</v>
      </c>
      <c r="N1354" s="2" t="s">
        <v>79</v>
      </c>
      <c r="O1354" s="2" t="s">
        <v>79</v>
      </c>
      <c r="P1354" s="2" t="s">
        <v>52</v>
      </c>
      <c r="Q1354" s="2" t="s">
        <v>52</v>
      </c>
      <c r="R1354" s="2" t="s">
        <v>52</v>
      </c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2" t="s">
        <v>52</v>
      </c>
      <c r="AW1354" s="2" t="s">
        <v>52</v>
      </c>
      <c r="AX1354" s="2" t="s">
        <v>52</v>
      </c>
      <c r="AY1354" s="2" t="s">
        <v>52</v>
      </c>
    </row>
    <row r="1355" spans="1:51" ht="30" customHeight="1" x14ac:dyDescent="0.3">
      <c r="A1355" s="9"/>
      <c r="B1355" s="9"/>
      <c r="C1355" s="9"/>
      <c r="D1355" s="9"/>
      <c r="E1355" s="12"/>
      <c r="F1355" s="13"/>
      <c r="G1355" s="12"/>
      <c r="H1355" s="13"/>
      <c r="I1355" s="12"/>
      <c r="J1355" s="13"/>
      <c r="K1355" s="12"/>
      <c r="L1355" s="13"/>
      <c r="M1355" s="9"/>
    </row>
    <row r="1356" spans="1:51" ht="30" customHeight="1" x14ac:dyDescent="0.3">
      <c r="A1356" s="425" t="s">
        <v>2690</v>
      </c>
      <c r="B1356" s="425"/>
      <c r="C1356" s="425"/>
      <c r="D1356" s="425"/>
      <c r="E1356" s="426"/>
      <c r="F1356" s="427"/>
      <c r="G1356" s="426"/>
      <c r="H1356" s="427"/>
      <c r="I1356" s="426"/>
      <c r="J1356" s="427"/>
      <c r="K1356" s="426"/>
      <c r="L1356" s="427"/>
      <c r="M1356" s="425"/>
      <c r="N1356" s="1" t="s">
        <v>2687</v>
      </c>
    </row>
    <row r="1357" spans="1:51" ht="30" customHeight="1" x14ac:dyDescent="0.3">
      <c r="A1357" s="8" t="s">
        <v>2472</v>
      </c>
      <c r="B1357" s="8" t="s">
        <v>2636</v>
      </c>
      <c r="C1357" s="8" t="s">
        <v>993</v>
      </c>
      <c r="D1357" s="9">
        <v>1</v>
      </c>
      <c r="E1357" s="12">
        <f>일위대가목록!E196</f>
        <v>217</v>
      </c>
      <c r="F1357" s="13">
        <f>TRUNC(E1357*D1357,1)</f>
        <v>217</v>
      </c>
      <c r="G1357" s="12">
        <f>일위대가목록!F196</f>
        <v>4915</v>
      </c>
      <c r="H1357" s="13">
        <f>TRUNC(G1357*D1357,1)</f>
        <v>4915</v>
      </c>
      <c r="I1357" s="12">
        <f>일위대가목록!G196</f>
        <v>159</v>
      </c>
      <c r="J1357" s="13">
        <f>TRUNC(I1357*D1357,1)</f>
        <v>159</v>
      </c>
      <c r="K1357" s="12">
        <f>TRUNC(E1357+G1357+I1357,1)</f>
        <v>5291</v>
      </c>
      <c r="L1357" s="13">
        <f>TRUNC(F1357+H1357+J1357,1)</f>
        <v>5291</v>
      </c>
      <c r="M1357" s="8" t="s">
        <v>52</v>
      </c>
      <c r="N1357" s="2" t="s">
        <v>2687</v>
      </c>
      <c r="O1357" s="2" t="s">
        <v>2637</v>
      </c>
      <c r="P1357" s="2" t="s">
        <v>60</v>
      </c>
      <c r="Q1357" s="2" t="s">
        <v>61</v>
      </c>
      <c r="R1357" s="2" t="s">
        <v>61</v>
      </c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2" t="s">
        <v>52</v>
      </c>
      <c r="AW1357" s="2" t="s">
        <v>2692</v>
      </c>
      <c r="AX1357" s="2" t="s">
        <v>52</v>
      </c>
      <c r="AY1357" s="2" t="s">
        <v>52</v>
      </c>
    </row>
    <row r="1358" spans="1:51" ht="30" customHeight="1" x14ac:dyDescent="0.3">
      <c r="A1358" s="8" t="s">
        <v>2475</v>
      </c>
      <c r="B1358" s="8" t="s">
        <v>2636</v>
      </c>
      <c r="C1358" s="8" t="s">
        <v>993</v>
      </c>
      <c r="D1358" s="9">
        <v>1</v>
      </c>
      <c r="E1358" s="12">
        <f>일위대가목록!E201</f>
        <v>38</v>
      </c>
      <c r="F1358" s="13">
        <f>TRUNC(E1358*D1358,1)</f>
        <v>38</v>
      </c>
      <c r="G1358" s="12">
        <f>일위대가목록!F201</f>
        <v>1256</v>
      </c>
      <c r="H1358" s="13">
        <f>TRUNC(G1358*D1358,1)</f>
        <v>1256</v>
      </c>
      <c r="I1358" s="12">
        <f>일위대가목록!G201</f>
        <v>39</v>
      </c>
      <c r="J1358" s="13">
        <f>TRUNC(I1358*D1358,1)</f>
        <v>39</v>
      </c>
      <c r="K1358" s="12">
        <f>TRUNC(E1358+G1358+I1358,1)</f>
        <v>1333</v>
      </c>
      <c r="L1358" s="13">
        <f>TRUNC(F1358+H1358+J1358,1)</f>
        <v>1333</v>
      </c>
      <c r="M1358" s="8" t="s">
        <v>52</v>
      </c>
      <c r="N1358" s="2" t="s">
        <v>2687</v>
      </c>
      <c r="O1358" s="2" t="s">
        <v>2693</v>
      </c>
      <c r="P1358" s="2" t="s">
        <v>60</v>
      </c>
      <c r="Q1358" s="2" t="s">
        <v>61</v>
      </c>
      <c r="R1358" s="2" t="s">
        <v>61</v>
      </c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2" t="s">
        <v>52</v>
      </c>
      <c r="AW1358" s="2" t="s">
        <v>2694</v>
      </c>
      <c r="AX1358" s="2" t="s">
        <v>52</v>
      </c>
      <c r="AY1358" s="2" t="s">
        <v>52</v>
      </c>
    </row>
    <row r="1359" spans="1:51" ht="30" customHeight="1" x14ac:dyDescent="0.3">
      <c r="A1359" s="8" t="s">
        <v>739</v>
      </c>
      <c r="B1359" s="8" t="s">
        <v>52</v>
      </c>
      <c r="C1359" s="8" t="s">
        <v>52</v>
      </c>
      <c r="D1359" s="9"/>
      <c r="E1359" s="12"/>
      <c r="F1359" s="13">
        <f>TRUNC(SUMIF(N1357:N1358, N1356, F1357:F1358),0)</f>
        <v>255</v>
      </c>
      <c r="G1359" s="12"/>
      <c r="H1359" s="13">
        <f>TRUNC(SUMIF(N1357:N1358, N1356, H1357:H1358),0)</f>
        <v>6171</v>
      </c>
      <c r="I1359" s="12"/>
      <c r="J1359" s="13">
        <f>TRUNC(SUMIF(N1357:N1358, N1356, J1357:J1358),0)</f>
        <v>198</v>
      </c>
      <c r="K1359" s="12"/>
      <c r="L1359" s="13">
        <f>F1359+H1359+J1359</f>
        <v>6624</v>
      </c>
      <c r="M1359" s="8" t="s">
        <v>52</v>
      </c>
      <c r="N1359" s="2" t="s">
        <v>79</v>
      </c>
      <c r="O1359" s="2" t="s">
        <v>79</v>
      </c>
      <c r="P1359" s="2" t="s">
        <v>52</v>
      </c>
      <c r="Q1359" s="2" t="s">
        <v>52</v>
      </c>
      <c r="R1359" s="2" t="s">
        <v>52</v>
      </c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2" t="s">
        <v>52</v>
      </c>
      <c r="AW1359" s="2" t="s">
        <v>52</v>
      </c>
      <c r="AX1359" s="2" t="s">
        <v>52</v>
      </c>
      <c r="AY1359" s="2" t="s">
        <v>52</v>
      </c>
    </row>
    <row r="1360" spans="1:51" ht="30" customHeight="1" x14ac:dyDescent="0.3">
      <c r="A1360" s="9"/>
      <c r="B1360" s="9"/>
      <c r="C1360" s="9"/>
      <c r="D1360" s="9"/>
      <c r="E1360" s="12"/>
      <c r="F1360" s="13"/>
      <c r="G1360" s="12"/>
      <c r="H1360" s="13"/>
      <c r="I1360" s="12"/>
      <c r="J1360" s="13"/>
      <c r="K1360" s="12"/>
      <c r="L1360" s="13"/>
      <c r="M1360" s="9"/>
    </row>
    <row r="1361" spans="1:51" ht="30" customHeight="1" x14ac:dyDescent="0.3">
      <c r="A1361" s="425" t="s">
        <v>2695</v>
      </c>
      <c r="B1361" s="425"/>
      <c r="C1361" s="425"/>
      <c r="D1361" s="425"/>
      <c r="E1361" s="426"/>
      <c r="F1361" s="427"/>
      <c r="G1361" s="426"/>
      <c r="H1361" s="427"/>
      <c r="I1361" s="426"/>
      <c r="J1361" s="427"/>
      <c r="K1361" s="426"/>
      <c r="L1361" s="427"/>
      <c r="M1361" s="425"/>
      <c r="N1361" s="1" t="s">
        <v>2693</v>
      </c>
    </row>
    <row r="1362" spans="1:51" ht="30" customHeight="1" x14ac:dyDescent="0.3">
      <c r="A1362" s="8" t="s">
        <v>2537</v>
      </c>
      <c r="B1362" s="8" t="s">
        <v>2538</v>
      </c>
      <c r="C1362" s="8" t="s">
        <v>993</v>
      </c>
      <c r="D1362" s="9">
        <v>2.7699999999999999E-3</v>
      </c>
      <c r="E1362" s="12">
        <f>단가대비표!O34</f>
        <v>11270</v>
      </c>
      <c r="F1362" s="13">
        <f t="shared" ref="F1362:F1371" si="246">TRUNC(E1362*D1362,1)</f>
        <v>31.2</v>
      </c>
      <c r="G1362" s="12">
        <f>단가대비표!P34</f>
        <v>0</v>
      </c>
      <c r="H1362" s="13">
        <f t="shared" ref="H1362:H1371" si="247">TRUNC(G1362*D1362,1)</f>
        <v>0</v>
      </c>
      <c r="I1362" s="12">
        <f>단가대비표!V34</f>
        <v>0</v>
      </c>
      <c r="J1362" s="13">
        <f t="shared" ref="J1362:J1371" si="248">TRUNC(I1362*D1362,1)</f>
        <v>0</v>
      </c>
      <c r="K1362" s="12">
        <f t="shared" ref="K1362:K1371" si="249">TRUNC(E1362+G1362+I1362,1)</f>
        <v>11270</v>
      </c>
      <c r="L1362" s="13">
        <f t="shared" ref="L1362:L1371" si="250">TRUNC(F1362+H1362+J1362,1)</f>
        <v>31.2</v>
      </c>
      <c r="M1362" s="8" t="s">
        <v>52</v>
      </c>
      <c r="N1362" s="2" t="s">
        <v>2693</v>
      </c>
      <c r="O1362" s="2" t="s">
        <v>2539</v>
      </c>
      <c r="P1362" s="2" t="s">
        <v>61</v>
      </c>
      <c r="Q1362" s="2" t="s">
        <v>61</v>
      </c>
      <c r="R1362" s="2" t="s">
        <v>60</v>
      </c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2" t="s">
        <v>52</v>
      </c>
      <c r="AW1362" s="2" t="s">
        <v>2697</v>
      </c>
      <c r="AX1362" s="2" t="s">
        <v>52</v>
      </c>
      <c r="AY1362" s="2" t="s">
        <v>52</v>
      </c>
    </row>
    <row r="1363" spans="1:51" ht="30" customHeight="1" x14ac:dyDescent="0.3">
      <c r="A1363" s="8" t="s">
        <v>2496</v>
      </c>
      <c r="B1363" s="8" t="s">
        <v>2497</v>
      </c>
      <c r="C1363" s="8" t="s">
        <v>1000</v>
      </c>
      <c r="D1363" s="9">
        <v>0.94499999999999995</v>
      </c>
      <c r="E1363" s="12">
        <f>단가대비표!O21</f>
        <v>2.2200000000000002</v>
      </c>
      <c r="F1363" s="13">
        <f t="shared" si="246"/>
        <v>2</v>
      </c>
      <c r="G1363" s="12">
        <f>단가대비표!P21</f>
        <v>0</v>
      </c>
      <c r="H1363" s="13">
        <f t="shared" si="247"/>
        <v>0</v>
      </c>
      <c r="I1363" s="12">
        <f>단가대비표!V21</f>
        <v>0</v>
      </c>
      <c r="J1363" s="13">
        <f t="shared" si="248"/>
        <v>0</v>
      </c>
      <c r="K1363" s="12">
        <f t="shared" si="249"/>
        <v>2.2000000000000002</v>
      </c>
      <c r="L1363" s="13">
        <f t="shared" si="250"/>
        <v>2</v>
      </c>
      <c r="M1363" s="8" t="s">
        <v>2498</v>
      </c>
      <c r="N1363" s="2" t="s">
        <v>2693</v>
      </c>
      <c r="O1363" s="2" t="s">
        <v>2499</v>
      </c>
      <c r="P1363" s="2" t="s">
        <v>61</v>
      </c>
      <c r="Q1363" s="2" t="s">
        <v>61</v>
      </c>
      <c r="R1363" s="2" t="s">
        <v>60</v>
      </c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2" t="s">
        <v>52</v>
      </c>
      <c r="AW1363" s="2" t="s">
        <v>2698</v>
      </c>
      <c r="AX1363" s="2" t="s">
        <v>52</v>
      </c>
      <c r="AY1363" s="2" t="s">
        <v>52</v>
      </c>
    </row>
    <row r="1364" spans="1:51" ht="30" customHeight="1" x14ac:dyDescent="0.3">
      <c r="A1364" s="8" t="s">
        <v>2501</v>
      </c>
      <c r="B1364" s="8" t="s">
        <v>2502</v>
      </c>
      <c r="C1364" s="8" t="s">
        <v>993</v>
      </c>
      <c r="D1364" s="9">
        <v>4.0000000000000002E-4</v>
      </c>
      <c r="E1364" s="12">
        <f>단가대비표!O32</f>
        <v>12041.9</v>
      </c>
      <c r="F1364" s="13">
        <f t="shared" si="246"/>
        <v>4.8</v>
      </c>
      <c r="G1364" s="12">
        <f>단가대비표!P32</f>
        <v>0</v>
      </c>
      <c r="H1364" s="13">
        <f t="shared" si="247"/>
        <v>0</v>
      </c>
      <c r="I1364" s="12">
        <f>단가대비표!V32</f>
        <v>0</v>
      </c>
      <c r="J1364" s="13">
        <f t="shared" si="248"/>
        <v>0</v>
      </c>
      <c r="K1364" s="12">
        <f t="shared" si="249"/>
        <v>12041.9</v>
      </c>
      <c r="L1364" s="13">
        <f t="shared" si="250"/>
        <v>4.8</v>
      </c>
      <c r="M1364" s="8" t="s">
        <v>52</v>
      </c>
      <c r="N1364" s="2" t="s">
        <v>2693</v>
      </c>
      <c r="O1364" s="2" t="s">
        <v>2503</v>
      </c>
      <c r="P1364" s="2" t="s">
        <v>61</v>
      </c>
      <c r="Q1364" s="2" t="s">
        <v>61</v>
      </c>
      <c r="R1364" s="2" t="s">
        <v>60</v>
      </c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2" t="s">
        <v>52</v>
      </c>
      <c r="AW1364" s="2" t="s">
        <v>2699</v>
      </c>
      <c r="AX1364" s="2" t="s">
        <v>52</v>
      </c>
      <c r="AY1364" s="2" t="s">
        <v>52</v>
      </c>
    </row>
    <row r="1365" spans="1:51" ht="30" customHeight="1" x14ac:dyDescent="0.3">
      <c r="A1365" s="8" t="s">
        <v>2505</v>
      </c>
      <c r="B1365" s="8" t="s">
        <v>2506</v>
      </c>
      <c r="C1365" s="8" t="s">
        <v>729</v>
      </c>
      <c r="D1365" s="9">
        <v>3.1199999999999999E-3</v>
      </c>
      <c r="E1365" s="12">
        <f>일위대가목록!E184</f>
        <v>0</v>
      </c>
      <c r="F1365" s="13">
        <f t="shared" si="246"/>
        <v>0</v>
      </c>
      <c r="G1365" s="12">
        <f>일위대가목록!F184</f>
        <v>0</v>
      </c>
      <c r="H1365" s="13">
        <f t="shared" si="247"/>
        <v>0</v>
      </c>
      <c r="I1365" s="12">
        <f>일위대가목록!G184</f>
        <v>138</v>
      </c>
      <c r="J1365" s="13">
        <f t="shared" si="248"/>
        <v>0.4</v>
      </c>
      <c r="K1365" s="12">
        <f t="shared" si="249"/>
        <v>138</v>
      </c>
      <c r="L1365" s="13">
        <f t="shared" si="250"/>
        <v>0.4</v>
      </c>
      <c r="M1365" s="8" t="s">
        <v>52</v>
      </c>
      <c r="N1365" s="2" t="s">
        <v>2693</v>
      </c>
      <c r="O1365" s="2" t="s">
        <v>2507</v>
      </c>
      <c r="P1365" s="2" t="s">
        <v>60</v>
      </c>
      <c r="Q1365" s="2" t="s">
        <v>61</v>
      </c>
      <c r="R1365" s="2" t="s">
        <v>61</v>
      </c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2" t="s">
        <v>52</v>
      </c>
      <c r="AW1365" s="2" t="s">
        <v>2700</v>
      </c>
      <c r="AX1365" s="2" t="s">
        <v>52</v>
      </c>
      <c r="AY1365" s="2" t="s">
        <v>52</v>
      </c>
    </row>
    <row r="1366" spans="1:51" ht="30" customHeight="1" x14ac:dyDescent="0.3">
      <c r="A1366" s="8" t="s">
        <v>2509</v>
      </c>
      <c r="B1366" s="8" t="s">
        <v>2510</v>
      </c>
      <c r="C1366" s="8" t="s">
        <v>2511</v>
      </c>
      <c r="D1366" s="9">
        <v>1.89E-2</v>
      </c>
      <c r="E1366" s="12">
        <f>단가대비표!O232</f>
        <v>0</v>
      </c>
      <c r="F1366" s="13">
        <f t="shared" si="246"/>
        <v>0</v>
      </c>
      <c r="G1366" s="12">
        <f>단가대비표!P232</f>
        <v>0</v>
      </c>
      <c r="H1366" s="13">
        <f t="shared" si="247"/>
        <v>0</v>
      </c>
      <c r="I1366" s="12">
        <f>단가대비표!V232</f>
        <v>87</v>
      </c>
      <c r="J1366" s="13">
        <f t="shared" si="248"/>
        <v>1.6</v>
      </c>
      <c r="K1366" s="12">
        <f t="shared" si="249"/>
        <v>87</v>
      </c>
      <c r="L1366" s="13">
        <f t="shared" si="250"/>
        <v>1.6</v>
      </c>
      <c r="M1366" s="8" t="s">
        <v>52</v>
      </c>
      <c r="N1366" s="2" t="s">
        <v>2693</v>
      </c>
      <c r="O1366" s="2" t="s">
        <v>2512</v>
      </c>
      <c r="P1366" s="2" t="s">
        <v>61</v>
      </c>
      <c r="Q1366" s="2" t="s">
        <v>61</v>
      </c>
      <c r="R1366" s="2" t="s">
        <v>60</v>
      </c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2" t="s">
        <v>52</v>
      </c>
      <c r="AW1366" s="2" t="s">
        <v>2701</v>
      </c>
      <c r="AX1366" s="2" t="s">
        <v>52</v>
      </c>
      <c r="AY1366" s="2" t="s">
        <v>52</v>
      </c>
    </row>
    <row r="1367" spans="1:51" ht="30" customHeight="1" x14ac:dyDescent="0.3">
      <c r="A1367" s="8" t="s">
        <v>2002</v>
      </c>
      <c r="B1367" s="8" t="s">
        <v>715</v>
      </c>
      <c r="C1367" s="8" t="s">
        <v>716</v>
      </c>
      <c r="D1367" s="9">
        <v>5.8500000000000002E-3</v>
      </c>
      <c r="E1367" s="12">
        <f>단가대비표!O238</f>
        <v>0</v>
      </c>
      <c r="F1367" s="13">
        <f t="shared" si="246"/>
        <v>0</v>
      </c>
      <c r="G1367" s="12">
        <f>단가대비표!P238</f>
        <v>194315</v>
      </c>
      <c r="H1367" s="13">
        <f t="shared" si="247"/>
        <v>1136.7</v>
      </c>
      <c r="I1367" s="12">
        <f>단가대비표!V238</f>
        <v>0</v>
      </c>
      <c r="J1367" s="13">
        <f t="shared" si="248"/>
        <v>0</v>
      </c>
      <c r="K1367" s="12">
        <f t="shared" si="249"/>
        <v>194315</v>
      </c>
      <c r="L1367" s="13">
        <f t="shared" si="250"/>
        <v>1136.7</v>
      </c>
      <c r="M1367" s="8" t="s">
        <v>52</v>
      </c>
      <c r="N1367" s="2" t="s">
        <v>2693</v>
      </c>
      <c r="O1367" s="2" t="s">
        <v>2003</v>
      </c>
      <c r="P1367" s="2" t="s">
        <v>61</v>
      </c>
      <c r="Q1367" s="2" t="s">
        <v>61</v>
      </c>
      <c r="R1367" s="2" t="s">
        <v>60</v>
      </c>
      <c r="S1367" s="3"/>
      <c r="T1367" s="3"/>
      <c r="U1367" s="3"/>
      <c r="V1367" s="3">
        <v>1</v>
      </c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2" t="s">
        <v>52</v>
      </c>
      <c r="AW1367" s="2" t="s">
        <v>2702</v>
      </c>
      <c r="AX1367" s="2" t="s">
        <v>52</v>
      </c>
      <c r="AY1367" s="2" t="s">
        <v>52</v>
      </c>
    </row>
    <row r="1368" spans="1:51" ht="30" customHeight="1" x14ac:dyDescent="0.3">
      <c r="A1368" s="8" t="s">
        <v>719</v>
      </c>
      <c r="B1368" s="8" t="s">
        <v>715</v>
      </c>
      <c r="C1368" s="8" t="s">
        <v>716</v>
      </c>
      <c r="D1368" s="9">
        <v>1E-4</v>
      </c>
      <c r="E1368" s="12">
        <f>단가대비표!O233</f>
        <v>0</v>
      </c>
      <c r="F1368" s="13">
        <f t="shared" si="246"/>
        <v>0</v>
      </c>
      <c r="G1368" s="12">
        <f>단가대비표!P233</f>
        <v>138989</v>
      </c>
      <c r="H1368" s="13">
        <f t="shared" si="247"/>
        <v>13.8</v>
      </c>
      <c r="I1368" s="12">
        <f>단가대비표!V233</f>
        <v>0</v>
      </c>
      <c r="J1368" s="13">
        <f t="shared" si="248"/>
        <v>0</v>
      </c>
      <c r="K1368" s="12">
        <f t="shared" si="249"/>
        <v>138989</v>
      </c>
      <c r="L1368" s="13">
        <f t="shared" si="250"/>
        <v>13.8</v>
      </c>
      <c r="M1368" s="8" t="s">
        <v>52</v>
      </c>
      <c r="N1368" s="2" t="s">
        <v>2693</v>
      </c>
      <c r="O1368" s="2" t="s">
        <v>720</v>
      </c>
      <c r="P1368" s="2" t="s">
        <v>61</v>
      </c>
      <c r="Q1368" s="2" t="s">
        <v>61</v>
      </c>
      <c r="R1368" s="2" t="s">
        <v>60</v>
      </c>
      <c r="S1368" s="3"/>
      <c r="T1368" s="3"/>
      <c r="U1368" s="3"/>
      <c r="V1368" s="3">
        <v>1</v>
      </c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2" t="s">
        <v>52</v>
      </c>
      <c r="AW1368" s="2" t="s">
        <v>2703</v>
      </c>
      <c r="AX1368" s="2" t="s">
        <v>52</v>
      </c>
      <c r="AY1368" s="2" t="s">
        <v>52</v>
      </c>
    </row>
    <row r="1369" spans="1:51" ht="30" customHeight="1" x14ac:dyDescent="0.3">
      <c r="A1369" s="8" t="s">
        <v>2518</v>
      </c>
      <c r="B1369" s="8" t="s">
        <v>715</v>
      </c>
      <c r="C1369" s="8" t="s">
        <v>716</v>
      </c>
      <c r="D1369" s="9">
        <v>3.8999999999999999E-4</v>
      </c>
      <c r="E1369" s="12">
        <f>단가대비표!O240</f>
        <v>0</v>
      </c>
      <c r="F1369" s="13">
        <f t="shared" si="246"/>
        <v>0</v>
      </c>
      <c r="G1369" s="12">
        <f>단가대비표!P240</f>
        <v>224357</v>
      </c>
      <c r="H1369" s="13">
        <f t="shared" si="247"/>
        <v>87.4</v>
      </c>
      <c r="I1369" s="12">
        <f>단가대비표!V240</f>
        <v>0</v>
      </c>
      <c r="J1369" s="13">
        <f t="shared" si="248"/>
        <v>0</v>
      </c>
      <c r="K1369" s="12">
        <f t="shared" si="249"/>
        <v>224357</v>
      </c>
      <c r="L1369" s="13">
        <f t="shared" si="250"/>
        <v>87.4</v>
      </c>
      <c r="M1369" s="8" t="s">
        <v>52</v>
      </c>
      <c r="N1369" s="2" t="s">
        <v>2693</v>
      </c>
      <c r="O1369" s="2" t="s">
        <v>2519</v>
      </c>
      <c r="P1369" s="2" t="s">
        <v>61</v>
      </c>
      <c r="Q1369" s="2" t="s">
        <v>61</v>
      </c>
      <c r="R1369" s="2" t="s">
        <v>60</v>
      </c>
      <c r="S1369" s="3"/>
      <c r="T1369" s="3"/>
      <c r="U1369" s="3"/>
      <c r="V1369" s="3">
        <v>1</v>
      </c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2" t="s">
        <v>52</v>
      </c>
      <c r="AW1369" s="2" t="s">
        <v>2704</v>
      </c>
      <c r="AX1369" s="2" t="s">
        <v>52</v>
      </c>
      <c r="AY1369" s="2" t="s">
        <v>52</v>
      </c>
    </row>
    <row r="1370" spans="1:51" ht="30" customHeight="1" x14ac:dyDescent="0.3">
      <c r="A1370" s="8" t="s">
        <v>773</v>
      </c>
      <c r="B1370" s="8" t="s">
        <v>715</v>
      </c>
      <c r="C1370" s="8" t="s">
        <v>716</v>
      </c>
      <c r="D1370" s="9">
        <v>1.1E-4</v>
      </c>
      <c r="E1370" s="12">
        <f>단가대비표!O234</f>
        <v>0</v>
      </c>
      <c r="F1370" s="13">
        <f t="shared" si="246"/>
        <v>0</v>
      </c>
      <c r="G1370" s="12">
        <f>단가대비표!P234</f>
        <v>167926</v>
      </c>
      <c r="H1370" s="13">
        <f t="shared" si="247"/>
        <v>18.399999999999999</v>
      </c>
      <c r="I1370" s="12">
        <f>단가대비표!V234</f>
        <v>0</v>
      </c>
      <c r="J1370" s="13">
        <f t="shared" si="248"/>
        <v>0</v>
      </c>
      <c r="K1370" s="12">
        <f t="shared" si="249"/>
        <v>167926</v>
      </c>
      <c r="L1370" s="13">
        <f t="shared" si="250"/>
        <v>18.399999999999999</v>
      </c>
      <c r="M1370" s="8" t="s">
        <v>52</v>
      </c>
      <c r="N1370" s="2" t="s">
        <v>2693</v>
      </c>
      <c r="O1370" s="2" t="s">
        <v>774</v>
      </c>
      <c r="P1370" s="2" t="s">
        <v>61</v>
      </c>
      <c r="Q1370" s="2" t="s">
        <v>61</v>
      </c>
      <c r="R1370" s="2" t="s">
        <v>60</v>
      </c>
      <c r="S1370" s="3"/>
      <c r="T1370" s="3"/>
      <c r="U1370" s="3"/>
      <c r="V1370" s="3">
        <v>1</v>
      </c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2" t="s">
        <v>52</v>
      </c>
      <c r="AW1370" s="2" t="s">
        <v>2705</v>
      </c>
      <c r="AX1370" s="2" t="s">
        <v>52</v>
      </c>
      <c r="AY1370" s="2" t="s">
        <v>52</v>
      </c>
    </row>
    <row r="1371" spans="1:51" ht="30" customHeight="1" x14ac:dyDescent="0.3">
      <c r="A1371" s="8" t="s">
        <v>722</v>
      </c>
      <c r="B1371" s="8" t="s">
        <v>1131</v>
      </c>
      <c r="C1371" s="8" t="s">
        <v>724</v>
      </c>
      <c r="D1371" s="9">
        <v>1</v>
      </c>
      <c r="E1371" s="12">
        <v>0</v>
      </c>
      <c r="F1371" s="13">
        <f t="shared" si="246"/>
        <v>0</v>
      </c>
      <c r="G1371" s="12">
        <v>0</v>
      </c>
      <c r="H1371" s="13">
        <f t="shared" si="247"/>
        <v>0</v>
      </c>
      <c r="I1371" s="12">
        <f>TRUNC(SUMIF(V1362:V1371, RIGHTB(O1371, 1), H1362:H1371)*U1371, 2)</f>
        <v>37.68</v>
      </c>
      <c r="J1371" s="13">
        <f t="shared" si="248"/>
        <v>37.6</v>
      </c>
      <c r="K1371" s="12">
        <f t="shared" si="249"/>
        <v>37.6</v>
      </c>
      <c r="L1371" s="13">
        <f t="shared" si="250"/>
        <v>37.6</v>
      </c>
      <c r="M1371" s="8" t="s">
        <v>52</v>
      </c>
      <c r="N1371" s="2" t="s">
        <v>2693</v>
      </c>
      <c r="O1371" s="2" t="s">
        <v>725</v>
      </c>
      <c r="P1371" s="2" t="s">
        <v>61</v>
      </c>
      <c r="Q1371" s="2" t="s">
        <v>61</v>
      </c>
      <c r="R1371" s="2" t="s">
        <v>61</v>
      </c>
      <c r="S1371" s="3">
        <v>1</v>
      </c>
      <c r="T1371" s="3">
        <v>2</v>
      </c>
      <c r="U1371" s="3">
        <v>0.03</v>
      </c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2" t="s">
        <v>52</v>
      </c>
      <c r="AW1371" s="2" t="s">
        <v>2706</v>
      </c>
      <c r="AX1371" s="2" t="s">
        <v>52</v>
      </c>
      <c r="AY1371" s="2" t="s">
        <v>52</v>
      </c>
    </row>
    <row r="1372" spans="1:51" ht="30" customHeight="1" x14ac:dyDescent="0.3">
      <c r="A1372" s="8" t="s">
        <v>739</v>
      </c>
      <c r="B1372" s="8" t="s">
        <v>52</v>
      </c>
      <c r="C1372" s="8" t="s">
        <v>52</v>
      </c>
      <c r="D1372" s="9"/>
      <c r="E1372" s="12"/>
      <c r="F1372" s="13">
        <f>TRUNC(SUMIF(N1362:N1371, N1361, F1362:F1371),0)</f>
        <v>38</v>
      </c>
      <c r="G1372" s="12"/>
      <c r="H1372" s="13">
        <f>TRUNC(SUMIF(N1362:N1371, N1361, H1362:H1371),0)</f>
        <v>1256</v>
      </c>
      <c r="I1372" s="12"/>
      <c r="J1372" s="13">
        <f>TRUNC(SUMIF(N1362:N1371, N1361, J1362:J1371),0)</f>
        <v>39</v>
      </c>
      <c r="K1372" s="12"/>
      <c r="L1372" s="13">
        <f>F1372+H1372+J1372</f>
        <v>1333</v>
      </c>
      <c r="M1372" s="8" t="s">
        <v>52</v>
      </c>
      <c r="N1372" s="2" t="s">
        <v>79</v>
      </c>
      <c r="O1372" s="2" t="s">
        <v>79</v>
      </c>
      <c r="P1372" s="2" t="s">
        <v>52</v>
      </c>
      <c r="Q1372" s="2" t="s">
        <v>52</v>
      </c>
      <c r="R1372" s="2" t="s">
        <v>52</v>
      </c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2" t="s">
        <v>52</v>
      </c>
      <c r="AW1372" s="2" t="s">
        <v>52</v>
      </c>
      <c r="AX1372" s="2" t="s">
        <v>52</v>
      </c>
      <c r="AY1372" s="2" t="s">
        <v>52</v>
      </c>
    </row>
    <row r="1373" spans="1:51" ht="30" customHeight="1" x14ac:dyDescent="0.3">
      <c r="A1373" s="9"/>
      <c r="B1373" s="9"/>
      <c r="C1373" s="9"/>
      <c r="D1373" s="9"/>
      <c r="E1373" s="12"/>
      <c r="F1373" s="13"/>
      <c r="G1373" s="12"/>
      <c r="H1373" s="13"/>
      <c r="I1373" s="12"/>
      <c r="J1373" s="13"/>
      <c r="K1373" s="12"/>
      <c r="L1373" s="13"/>
      <c r="M1373" s="9"/>
    </row>
    <row r="1374" spans="1:51" ht="30" customHeight="1" x14ac:dyDescent="0.3">
      <c r="A1374" s="425" t="s">
        <v>2707</v>
      </c>
      <c r="B1374" s="425"/>
      <c r="C1374" s="425"/>
      <c r="D1374" s="425"/>
      <c r="E1374" s="426"/>
      <c r="F1374" s="427"/>
      <c r="G1374" s="426"/>
      <c r="H1374" s="427"/>
      <c r="I1374" s="426"/>
      <c r="J1374" s="427"/>
      <c r="K1374" s="426"/>
      <c r="L1374" s="427"/>
      <c r="M1374" s="425"/>
      <c r="N1374" s="1" t="s">
        <v>1638</v>
      </c>
    </row>
    <row r="1375" spans="1:51" ht="30" customHeight="1" x14ac:dyDescent="0.3">
      <c r="A1375" s="8" t="s">
        <v>1621</v>
      </c>
      <c r="B1375" s="8" t="s">
        <v>715</v>
      </c>
      <c r="C1375" s="8" t="s">
        <v>716</v>
      </c>
      <c r="D1375" s="9">
        <v>0.1</v>
      </c>
      <c r="E1375" s="12">
        <f>단가대비표!O247</f>
        <v>0</v>
      </c>
      <c r="F1375" s="13">
        <f>TRUNC(E1375*D1375,1)</f>
        <v>0</v>
      </c>
      <c r="G1375" s="12">
        <f>단가대비표!P247</f>
        <v>217740</v>
      </c>
      <c r="H1375" s="13">
        <f>TRUNC(G1375*D1375,1)</f>
        <v>21774</v>
      </c>
      <c r="I1375" s="12">
        <f>단가대비표!V247</f>
        <v>0</v>
      </c>
      <c r="J1375" s="13">
        <f>TRUNC(I1375*D1375,1)</f>
        <v>0</v>
      </c>
      <c r="K1375" s="12">
        <f t="shared" ref="K1375:L1377" si="251">TRUNC(E1375+G1375+I1375,1)</f>
        <v>217740</v>
      </c>
      <c r="L1375" s="13">
        <f t="shared" si="251"/>
        <v>21774</v>
      </c>
      <c r="M1375" s="8" t="s">
        <v>52</v>
      </c>
      <c r="N1375" s="2" t="s">
        <v>1638</v>
      </c>
      <c r="O1375" s="2" t="s">
        <v>1622</v>
      </c>
      <c r="P1375" s="2" t="s">
        <v>61</v>
      </c>
      <c r="Q1375" s="2" t="s">
        <v>61</v>
      </c>
      <c r="R1375" s="2" t="s">
        <v>60</v>
      </c>
      <c r="S1375" s="3"/>
      <c r="T1375" s="3"/>
      <c r="U1375" s="3"/>
      <c r="V1375" s="3">
        <v>1</v>
      </c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2" t="s">
        <v>52</v>
      </c>
      <c r="AW1375" s="2" t="s">
        <v>2709</v>
      </c>
      <c r="AX1375" s="2" t="s">
        <v>52</v>
      </c>
      <c r="AY1375" s="2" t="s">
        <v>52</v>
      </c>
    </row>
    <row r="1376" spans="1:51" ht="30" customHeight="1" x14ac:dyDescent="0.3">
      <c r="A1376" s="8" t="s">
        <v>719</v>
      </c>
      <c r="B1376" s="8" t="s">
        <v>715</v>
      </c>
      <c r="C1376" s="8" t="s">
        <v>716</v>
      </c>
      <c r="D1376" s="9">
        <v>0.05</v>
      </c>
      <c r="E1376" s="12">
        <f>단가대비표!O233</f>
        <v>0</v>
      </c>
      <c r="F1376" s="13">
        <f>TRUNC(E1376*D1376,1)</f>
        <v>0</v>
      </c>
      <c r="G1376" s="12">
        <f>단가대비표!P233</f>
        <v>138989</v>
      </c>
      <c r="H1376" s="13">
        <f>TRUNC(G1376*D1376,1)</f>
        <v>6949.4</v>
      </c>
      <c r="I1376" s="12">
        <f>단가대비표!V233</f>
        <v>0</v>
      </c>
      <c r="J1376" s="13">
        <f>TRUNC(I1376*D1376,1)</f>
        <v>0</v>
      </c>
      <c r="K1376" s="12">
        <f t="shared" si="251"/>
        <v>138989</v>
      </c>
      <c r="L1376" s="13">
        <f t="shared" si="251"/>
        <v>6949.4</v>
      </c>
      <c r="M1376" s="8" t="s">
        <v>52</v>
      </c>
      <c r="N1376" s="2" t="s">
        <v>1638</v>
      </c>
      <c r="O1376" s="2" t="s">
        <v>720</v>
      </c>
      <c r="P1376" s="2" t="s">
        <v>61</v>
      </c>
      <c r="Q1376" s="2" t="s">
        <v>61</v>
      </c>
      <c r="R1376" s="2" t="s">
        <v>60</v>
      </c>
      <c r="S1376" s="3"/>
      <c r="T1376" s="3"/>
      <c r="U1376" s="3"/>
      <c r="V1376" s="3">
        <v>1</v>
      </c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2" t="s">
        <v>52</v>
      </c>
      <c r="AW1376" s="2" t="s">
        <v>2710</v>
      </c>
      <c r="AX1376" s="2" t="s">
        <v>52</v>
      </c>
      <c r="AY1376" s="2" t="s">
        <v>52</v>
      </c>
    </row>
    <row r="1377" spans="1:51" ht="30" customHeight="1" x14ac:dyDescent="0.3">
      <c r="A1377" s="8" t="s">
        <v>722</v>
      </c>
      <c r="B1377" s="8" t="s">
        <v>923</v>
      </c>
      <c r="C1377" s="8" t="s">
        <v>724</v>
      </c>
      <c r="D1377" s="9">
        <v>1</v>
      </c>
      <c r="E1377" s="12">
        <v>0</v>
      </c>
      <c r="F1377" s="13">
        <f>TRUNC(E1377*D1377,1)</f>
        <v>0</v>
      </c>
      <c r="G1377" s="12">
        <v>0</v>
      </c>
      <c r="H1377" s="13">
        <f>TRUNC(G1377*D1377,1)</f>
        <v>0</v>
      </c>
      <c r="I1377" s="12">
        <f>TRUNC(SUMIF(V1375:V1377, RIGHTB(O1377, 1), H1375:H1377)*U1377, 2)</f>
        <v>574.46</v>
      </c>
      <c r="J1377" s="13">
        <f>TRUNC(I1377*D1377,1)</f>
        <v>574.4</v>
      </c>
      <c r="K1377" s="12">
        <f t="shared" si="251"/>
        <v>574.4</v>
      </c>
      <c r="L1377" s="13">
        <f t="shared" si="251"/>
        <v>574.4</v>
      </c>
      <c r="M1377" s="8" t="s">
        <v>52</v>
      </c>
      <c r="N1377" s="2" t="s">
        <v>1638</v>
      </c>
      <c r="O1377" s="2" t="s">
        <v>725</v>
      </c>
      <c r="P1377" s="2" t="s">
        <v>61</v>
      </c>
      <c r="Q1377" s="2" t="s">
        <v>61</v>
      </c>
      <c r="R1377" s="2" t="s">
        <v>61</v>
      </c>
      <c r="S1377" s="3">
        <v>1</v>
      </c>
      <c r="T1377" s="3">
        <v>2</v>
      </c>
      <c r="U1377" s="3">
        <v>0.02</v>
      </c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2" t="s">
        <v>52</v>
      </c>
      <c r="AW1377" s="2" t="s">
        <v>2711</v>
      </c>
      <c r="AX1377" s="2" t="s">
        <v>52</v>
      </c>
      <c r="AY1377" s="2" t="s">
        <v>52</v>
      </c>
    </row>
    <row r="1378" spans="1:51" ht="30" customHeight="1" x14ac:dyDescent="0.3">
      <c r="A1378" s="8" t="s">
        <v>739</v>
      </c>
      <c r="B1378" s="8" t="s">
        <v>52</v>
      </c>
      <c r="C1378" s="8" t="s">
        <v>52</v>
      </c>
      <c r="D1378" s="9"/>
      <c r="E1378" s="12"/>
      <c r="F1378" s="13">
        <f>TRUNC(SUMIF(N1375:N1377, N1374, F1375:F1377),0)</f>
        <v>0</v>
      </c>
      <c r="G1378" s="12"/>
      <c r="H1378" s="13">
        <f>TRUNC(SUMIF(N1375:N1377, N1374, H1375:H1377),0)</f>
        <v>28723</v>
      </c>
      <c r="I1378" s="12"/>
      <c r="J1378" s="13">
        <f>TRUNC(SUMIF(N1375:N1377, N1374, J1375:J1377),0)</f>
        <v>574</v>
      </c>
      <c r="K1378" s="12"/>
      <c r="L1378" s="13">
        <f>F1378+H1378+J1378</f>
        <v>29297</v>
      </c>
      <c r="M1378" s="8" t="s">
        <v>52</v>
      </c>
      <c r="N1378" s="2" t="s">
        <v>79</v>
      </c>
      <c r="O1378" s="2" t="s">
        <v>79</v>
      </c>
      <c r="P1378" s="2" t="s">
        <v>52</v>
      </c>
      <c r="Q1378" s="2" t="s">
        <v>52</v>
      </c>
      <c r="R1378" s="2" t="s">
        <v>52</v>
      </c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2" t="s">
        <v>52</v>
      </c>
      <c r="AW1378" s="2" t="s">
        <v>52</v>
      </c>
      <c r="AX1378" s="2" t="s">
        <v>52</v>
      </c>
      <c r="AY1378" s="2" t="s">
        <v>52</v>
      </c>
    </row>
    <row r="1379" spans="1:51" ht="30" customHeight="1" x14ac:dyDescent="0.3">
      <c r="A1379" s="9"/>
      <c r="B1379" s="9"/>
      <c r="C1379" s="9"/>
      <c r="D1379" s="9"/>
      <c r="E1379" s="12"/>
      <c r="F1379" s="13"/>
      <c r="G1379" s="12"/>
      <c r="H1379" s="13"/>
      <c r="I1379" s="12"/>
      <c r="J1379" s="13"/>
      <c r="K1379" s="12"/>
      <c r="L1379" s="13"/>
      <c r="M1379" s="9"/>
    </row>
    <row r="1380" spans="1:51" ht="30" customHeight="1" x14ac:dyDescent="0.3">
      <c r="A1380" s="425" t="s">
        <v>2712</v>
      </c>
      <c r="B1380" s="425"/>
      <c r="C1380" s="425"/>
      <c r="D1380" s="425"/>
      <c r="E1380" s="426"/>
      <c r="F1380" s="427"/>
      <c r="G1380" s="426"/>
      <c r="H1380" s="427"/>
      <c r="I1380" s="426"/>
      <c r="J1380" s="427"/>
      <c r="K1380" s="426"/>
      <c r="L1380" s="427"/>
      <c r="M1380" s="425"/>
      <c r="N1380" s="1" t="s">
        <v>1699</v>
      </c>
    </row>
    <row r="1381" spans="1:51" ht="30" customHeight="1" x14ac:dyDescent="0.3">
      <c r="A1381" s="8" t="s">
        <v>1718</v>
      </c>
      <c r="B1381" s="8" t="s">
        <v>715</v>
      </c>
      <c r="C1381" s="8" t="s">
        <v>716</v>
      </c>
      <c r="D1381" s="9">
        <v>0.432</v>
      </c>
      <c r="E1381" s="12">
        <f>단가대비표!O244</f>
        <v>0</v>
      </c>
      <c r="F1381" s="13">
        <f>TRUNC(E1381*D1381,1)</f>
        <v>0</v>
      </c>
      <c r="G1381" s="12">
        <f>단가대비표!P244</f>
        <v>205617</v>
      </c>
      <c r="H1381" s="13">
        <f>TRUNC(G1381*D1381,1)</f>
        <v>88826.5</v>
      </c>
      <c r="I1381" s="12">
        <f>단가대비표!V244</f>
        <v>0</v>
      </c>
      <c r="J1381" s="13">
        <f>TRUNC(I1381*D1381,1)</f>
        <v>0</v>
      </c>
      <c r="K1381" s="12">
        <f t="shared" ref="K1381:L1383" si="252">TRUNC(E1381+G1381+I1381,1)</f>
        <v>205617</v>
      </c>
      <c r="L1381" s="13">
        <f t="shared" si="252"/>
        <v>88826.5</v>
      </c>
      <c r="M1381" s="8" t="s">
        <v>52</v>
      </c>
      <c r="N1381" s="2" t="s">
        <v>1699</v>
      </c>
      <c r="O1381" s="2" t="s">
        <v>1719</v>
      </c>
      <c r="P1381" s="2" t="s">
        <v>61</v>
      </c>
      <c r="Q1381" s="2" t="s">
        <v>61</v>
      </c>
      <c r="R1381" s="2" t="s">
        <v>60</v>
      </c>
      <c r="S1381" s="3"/>
      <c r="T1381" s="3"/>
      <c r="U1381" s="3"/>
      <c r="V1381" s="3">
        <v>1</v>
      </c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2" t="s">
        <v>52</v>
      </c>
      <c r="AW1381" s="2" t="s">
        <v>2715</v>
      </c>
      <c r="AX1381" s="2" t="s">
        <v>52</v>
      </c>
      <c r="AY1381" s="2" t="s">
        <v>52</v>
      </c>
    </row>
    <row r="1382" spans="1:51" ht="30" customHeight="1" x14ac:dyDescent="0.3">
      <c r="A1382" s="8" t="s">
        <v>719</v>
      </c>
      <c r="B1382" s="8" t="s">
        <v>715</v>
      </c>
      <c r="C1382" s="8" t="s">
        <v>716</v>
      </c>
      <c r="D1382" s="9">
        <v>0.10299999999999999</v>
      </c>
      <c r="E1382" s="12">
        <f>단가대비표!O233</f>
        <v>0</v>
      </c>
      <c r="F1382" s="13">
        <f>TRUNC(E1382*D1382,1)</f>
        <v>0</v>
      </c>
      <c r="G1382" s="12">
        <f>단가대비표!P233</f>
        <v>138989</v>
      </c>
      <c r="H1382" s="13">
        <f>TRUNC(G1382*D1382,1)</f>
        <v>14315.8</v>
      </c>
      <c r="I1382" s="12">
        <f>단가대비표!V233</f>
        <v>0</v>
      </c>
      <c r="J1382" s="13">
        <f>TRUNC(I1382*D1382,1)</f>
        <v>0</v>
      </c>
      <c r="K1382" s="12">
        <f t="shared" si="252"/>
        <v>138989</v>
      </c>
      <c r="L1382" s="13">
        <f t="shared" si="252"/>
        <v>14315.8</v>
      </c>
      <c r="M1382" s="8" t="s">
        <v>52</v>
      </c>
      <c r="N1382" s="2" t="s">
        <v>1699</v>
      </c>
      <c r="O1382" s="2" t="s">
        <v>720</v>
      </c>
      <c r="P1382" s="2" t="s">
        <v>61</v>
      </c>
      <c r="Q1382" s="2" t="s">
        <v>61</v>
      </c>
      <c r="R1382" s="2" t="s">
        <v>60</v>
      </c>
      <c r="S1382" s="3"/>
      <c r="T1382" s="3"/>
      <c r="U1382" s="3"/>
      <c r="V1382" s="3">
        <v>1</v>
      </c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2" t="s">
        <v>52</v>
      </c>
      <c r="AW1382" s="2" t="s">
        <v>2716</v>
      </c>
      <c r="AX1382" s="2" t="s">
        <v>52</v>
      </c>
      <c r="AY1382" s="2" t="s">
        <v>52</v>
      </c>
    </row>
    <row r="1383" spans="1:51" ht="30" customHeight="1" x14ac:dyDescent="0.3">
      <c r="A1383" s="8" t="s">
        <v>722</v>
      </c>
      <c r="B1383" s="8" t="s">
        <v>1131</v>
      </c>
      <c r="C1383" s="8" t="s">
        <v>724</v>
      </c>
      <c r="D1383" s="9">
        <v>1</v>
      </c>
      <c r="E1383" s="12">
        <v>0</v>
      </c>
      <c r="F1383" s="13">
        <f>TRUNC(E1383*D1383,1)</f>
        <v>0</v>
      </c>
      <c r="G1383" s="12">
        <v>0</v>
      </c>
      <c r="H1383" s="13">
        <f>TRUNC(G1383*D1383,1)</f>
        <v>0</v>
      </c>
      <c r="I1383" s="12">
        <f>TRUNC(SUMIF(V1381:V1383, RIGHTB(O1383, 1), H1381:H1383)*U1383, 2)</f>
        <v>3094.26</v>
      </c>
      <c r="J1383" s="13">
        <f>TRUNC(I1383*D1383,1)</f>
        <v>3094.2</v>
      </c>
      <c r="K1383" s="12">
        <f t="shared" si="252"/>
        <v>3094.2</v>
      </c>
      <c r="L1383" s="13">
        <f t="shared" si="252"/>
        <v>3094.2</v>
      </c>
      <c r="M1383" s="8" t="s">
        <v>52</v>
      </c>
      <c r="N1383" s="2" t="s">
        <v>1699</v>
      </c>
      <c r="O1383" s="2" t="s">
        <v>725</v>
      </c>
      <c r="P1383" s="2" t="s">
        <v>61</v>
      </c>
      <c r="Q1383" s="2" t="s">
        <v>61</v>
      </c>
      <c r="R1383" s="2" t="s">
        <v>61</v>
      </c>
      <c r="S1383" s="3">
        <v>1</v>
      </c>
      <c r="T1383" s="3">
        <v>2</v>
      </c>
      <c r="U1383" s="3">
        <v>0.03</v>
      </c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2" t="s">
        <v>52</v>
      </c>
      <c r="AW1383" s="2" t="s">
        <v>2717</v>
      </c>
      <c r="AX1383" s="2" t="s">
        <v>52</v>
      </c>
      <c r="AY1383" s="2" t="s">
        <v>52</v>
      </c>
    </row>
    <row r="1384" spans="1:51" ht="30" customHeight="1" x14ac:dyDescent="0.3">
      <c r="A1384" s="8" t="s">
        <v>739</v>
      </c>
      <c r="B1384" s="8" t="s">
        <v>52</v>
      </c>
      <c r="C1384" s="8" t="s">
        <v>52</v>
      </c>
      <c r="D1384" s="9"/>
      <c r="E1384" s="12"/>
      <c r="F1384" s="13">
        <f>TRUNC(SUMIF(N1381:N1383, N1380, F1381:F1383),0)</f>
        <v>0</v>
      </c>
      <c r="G1384" s="12"/>
      <c r="H1384" s="13">
        <f>TRUNC(SUMIF(N1381:N1383, N1380, H1381:H1383),0)</f>
        <v>103142</v>
      </c>
      <c r="I1384" s="12"/>
      <c r="J1384" s="13">
        <f>TRUNC(SUMIF(N1381:N1383, N1380, J1381:J1383),0)</f>
        <v>3094</v>
      </c>
      <c r="K1384" s="12"/>
      <c r="L1384" s="13">
        <f>F1384+H1384+J1384</f>
        <v>106236</v>
      </c>
      <c r="M1384" s="8" t="s">
        <v>52</v>
      </c>
      <c r="N1384" s="2" t="s">
        <v>79</v>
      </c>
      <c r="O1384" s="2" t="s">
        <v>79</v>
      </c>
      <c r="P1384" s="2" t="s">
        <v>52</v>
      </c>
      <c r="Q1384" s="2" t="s">
        <v>52</v>
      </c>
      <c r="R1384" s="2" t="s">
        <v>52</v>
      </c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2" t="s">
        <v>52</v>
      </c>
      <c r="AW1384" s="2" t="s">
        <v>52</v>
      </c>
      <c r="AX1384" s="2" t="s">
        <v>52</v>
      </c>
      <c r="AY1384" s="2" t="s">
        <v>52</v>
      </c>
    </row>
    <row r="1385" spans="1:51" ht="30" customHeight="1" x14ac:dyDescent="0.3">
      <c r="A1385" s="9"/>
      <c r="B1385" s="9"/>
      <c r="C1385" s="9"/>
      <c r="D1385" s="9"/>
      <c r="E1385" s="12"/>
      <c r="F1385" s="13"/>
      <c r="G1385" s="12"/>
      <c r="H1385" s="13"/>
      <c r="I1385" s="12"/>
      <c r="J1385" s="13"/>
      <c r="K1385" s="12"/>
      <c r="L1385" s="13"/>
      <c r="M1385" s="9"/>
    </row>
    <row r="1386" spans="1:51" ht="30" customHeight="1" x14ac:dyDescent="0.3">
      <c r="A1386" s="425" t="s">
        <v>2718</v>
      </c>
      <c r="B1386" s="425"/>
      <c r="C1386" s="425"/>
      <c r="D1386" s="425"/>
      <c r="E1386" s="426"/>
      <c r="F1386" s="427"/>
      <c r="G1386" s="426"/>
      <c r="H1386" s="427"/>
      <c r="I1386" s="426"/>
      <c r="J1386" s="427"/>
      <c r="K1386" s="426"/>
      <c r="L1386" s="427"/>
      <c r="M1386" s="425"/>
      <c r="N1386" s="1" t="s">
        <v>1708</v>
      </c>
    </row>
    <row r="1387" spans="1:51" ht="30" customHeight="1" x14ac:dyDescent="0.3">
      <c r="A1387" s="8" t="s">
        <v>1718</v>
      </c>
      <c r="B1387" s="8" t="s">
        <v>715</v>
      </c>
      <c r="C1387" s="8" t="s">
        <v>716</v>
      </c>
      <c r="D1387" s="9">
        <v>0.56000000000000005</v>
      </c>
      <c r="E1387" s="12">
        <f>단가대비표!O244</f>
        <v>0</v>
      </c>
      <c r="F1387" s="13">
        <f>TRUNC(E1387*D1387,1)</f>
        <v>0</v>
      </c>
      <c r="G1387" s="12">
        <f>단가대비표!P244</f>
        <v>205617</v>
      </c>
      <c r="H1387" s="13">
        <f>TRUNC(G1387*D1387,1)</f>
        <v>115145.5</v>
      </c>
      <c r="I1387" s="12">
        <f>단가대비표!V244</f>
        <v>0</v>
      </c>
      <c r="J1387" s="13">
        <f>TRUNC(I1387*D1387,1)</f>
        <v>0</v>
      </c>
      <c r="K1387" s="12">
        <f t="shared" ref="K1387:L1389" si="253">TRUNC(E1387+G1387+I1387,1)</f>
        <v>205617</v>
      </c>
      <c r="L1387" s="13">
        <f t="shared" si="253"/>
        <v>115145.5</v>
      </c>
      <c r="M1387" s="8" t="s">
        <v>52</v>
      </c>
      <c r="N1387" s="2" t="s">
        <v>1708</v>
      </c>
      <c r="O1387" s="2" t="s">
        <v>1719</v>
      </c>
      <c r="P1387" s="2" t="s">
        <v>61</v>
      </c>
      <c r="Q1387" s="2" t="s">
        <v>61</v>
      </c>
      <c r="R1387" s="2" t="s">
        <v>60</v>
      </c>
      <c r="S1387" s="3"/>
      <c r="T1387" s="3"/>
      <c r="U1387" s="3"/>
      <c r="V1387" s="3">
        <v>1</v>
      </c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2" t="s">
        <v>52</v>
      </c>
      <c r="AW1387" s="2" t="s">
        <v>2720</v>
      </c>
      <c r="AX1387" s="2" t="s">
        <v>52</v>
      </c>
      <c r="AY1387" s="2" t="s">
        <v>52</v>
      </c>
    </row>
    <row r="1388" spans="1:51" ht="30" customHeight="1" x14ac:dyDescent="0.3">
      <c r="A1388" s="8" t="s">
        <v>719</v>
      </c>
      <c r="B1388" s="8" t="s">
        <v>715</v>
      </c>
      <c r="C1388" s="8" t="s">
        <v>716</v>
      </c>
      <c r="D1388" s="9">
        <v>0.13400000000000001</v>
      </c>
      <c r="E1388" s="12">
        <f>단가대비표!O233</f>
        <v>0</v>
      </c>
      <c r="F1388" s="13">
        <f>TRUNC(E1388*D1388,1)</f>
        <v>0</v>
      </c>
      <c r="G1388" s="12">
        <f>단가대비표!P233</f>
        <v>138989</v>
      </c>
      <c r="H1388" s="13">
        <f>TRUNC(G1388*D1388,1)</f>
        <v>18624.5</v>
      </c>
      <c r="I1388" s="12">
        <f>단가대비표!V233</f>
        <v>0</v>
      </c>
      <c r="J1388" s="13">
        <f>TRUNC(I1388*D1388,1)</f>
        <v>0</v>
      </c>
      <c r="K1388" s="12">
        <f t="shared" si="253"/>
        <v>138989</v>
      </c>
      <c r="L1388" s="13">
        <f t="shared" si="253"/>
        <v>18624.5</v>
      </c>
      <c r="M1388" s="8" t="s">
        <v>52</v>
      </c>
      <c r="N1388" s="2" t="s">
        <v>1708</v>
      </c>
      <c r="O1388" s="2" t="s">
        <v>720</v>
      </c>
      <c r="P1388" s="2" t="s">
        <v>61</v>
      </c>
      <c r="Q1388" s="2" t="s">
        <v>61</v>
      </c>
      <c r="R1388" s="2" t="s">
        <v>60</v>
      </c>
      <c r="S1388" s="3"/>
      <c r="T1388" s="3"/>
      <c r="U1388" s="3"/>
      <c r="V1388" s="3">
        <v>1</v>
      </c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2" t="s">
        <v>52</v>
      </c>
      <c r="AW1388" s="2" t="s">
        <v>2721</v>
      </c>
      <c r="AX1388" s="2" t="s">
        <v>52</v>
      </c>
      <c r="AY1388" s="2" t="s">
        <v>52</v>
      </c>
    </row>
    <row r="1389" spans="1:51" ht="30" customHeight="1" x14ac:dyDescent="0.3">
      <c r="A1389" s="8" t="s">
        <v>722</v>
      </c>
      <c r="B1389" s="8" t="s">
        <v>1131</v>
      </c>
      <c r="C1389" s="8" t="s">
        <v>724</v>
      </c>
      <c r="D1389" s="9">
        <v>1</v>
      </c>
      <c r="E1389" s="12">
        <v>0</v>
      </c>
      <c r="F1389" s="13">
        <f>TRUNC(E1389*D1389,1)</f>
        <v>0</v>
      </c>
      <c r="G1389" s="12">
        <v>0</v>
      </c>
      <c r="H1389" s="13">
        <f>TRUNC(G1389*D1389,1)</f>
        <v>0</v>
      </c>
      <c r="I1389" s="12">
        <f>TRUNC(SUMIF(V1387:V1389, RIGHTB(O1389, 1), H1387:H1389)*U1389, 2)</f>
        <v>4013.1</v>
      </c>
      <c r="J1389" s="13">
        <f>TRUNC(I1389*D1389,1)</f>
        <v>4013.1</v>
      </c>
      <c r="K1389" s="12">
        <f t="shared" si="253"/>
        <v>4013.1</v>
      </c>
      <c r="L1389" s="13">
        <f t="shared" si="253"/>
        <v>4013.1</v>
      </c>
      <c r="M1389" s="8" t="s">
        <v>52</v>
      </c>
      <c r="N1389" s="2" t="s">
        <v>1708</v>
      </c>
      <c r="O1389" s="2" t="s">
        <v>725</v>
      </c>
      <c r="P1389" s="2" t="s">
        <v>61</v>
      </c>
      <c r="Q1389" s="2" t="s">
        <v>61</v>
      </c>
      <c r="R1389" s="2" t="s">
        <v>61</v>
      </c>
      <c r="S1389" s="3">
        <v>1</v>
      </c>
      <c r="T1389" s="3">
        <v>2</v>
      </c>
      <c r="U1389" s="3">
        <v>0.03</v>
      </c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2" t="s">
        <v>52</v>
      </c>
      <c r="AW1389" s="2" t="s">
        <v>2722</v>
      </c>
      <c r="AX1389" s="2" t="s">
        <v>52</v>
      </c>
      <c r="AY1389" s="2" t="s">
        <v>52</v>
      </c>
    </row>
    <row r="1390" spans="1:51" ht="30" customHeight="1" x14ac:dyDescent="0.3">
      <c r="A1390" s="8" t="s">
        <v>739</v>
      </c>
      <c r="B1390" s="8" t="s">
        <v>52</v>
      </c>
      <c r="C1390" s="8" t="s">
        <v>52</v>
      </c>
      <c r="D1390" s="9"/>
      <c r="E1390" s="12"/>
      <c r="F1390" s="13">
        <f>TRUNC(SUMIF(N1387:N1389, N1386, F1387:F1389),0)</f>
        <v>0</v>
      </c>
      <c r="G1390" s="12"/>
      <c r="H1390" s="13">
        <f>TRUNC(SUMIF(N1387:N1389, N1386, H1387:H1389),0)</f>
        <v>133770</v>
      </c>
      <c r="I1390" s="12"/>
      <c r="J1390" s="13">
        <f>TRUNC(SUMIF(N1387:N1389, N1386, J1387:J1389),0)</f>
        <v>4013</v>
      </c>
      <c r="K1390" s="12"/>
      <c r="L1390" s="13">
        <f>F1390+H1390+J1390</f>
        <v>137783</v>
      </c>
      <c r="M1390" s="8" t="s">
        <v>52</v>
      </c>
      <c r="N1390" s="2" t="s">
        <v>79</v>
      </c>
      <c r="O1390" s="2" t="s">
        <v>79</v>
      </c>
      <c r="P1390" s="2" t="s">
        <v>52</v>
      </c>
      <c r="Q1390" s="2" t="s">
        <v>52</v>
      </c>
      <c r="R1390" s="2" t="s">
        <v>52</v>
      </c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2" t="s">
        <v>52</v>
      </c>
      <c r="AW1390" s="2" t="s">
        <v>52</v>
      </c>
      <c r="AX1390" s="2" t="s">
        <v>52</v>
      </c>
      <c r="AY1390" s="2" t="s">
        <v>52</v>
      </c>
    </row>
    <row r="1391" spans="1:51" ht="30" customHeight="1" x14ac:dyDescent="0.3">
      <c r="A1391" s="9"/>
      <c r="B1391" s="9"/>
      <c r="C1391" s="9"/>
      <c r="D1391" s="9"/>
      <c r="E1391" s="12"/>
      <c r="F1391" s="13"/>
      <c r="G1391" s="12"/>
      <c r="H1391" s="13"/>
      <c r="I1391" s="12"/>
      <c r="J1391" s="13"/>
      <c r="K1391" s="12"/>
      <c r="L1391" s="13"/>
      <c r="M1391" s="9"/>
    </row>
    <row r="1392" spans="1:51" ht="30" customHeight="1" x14ac:dyDescent="0.3">
      <c r="A1392" s="425" t="s">
        <v>2723</v>
      </c>
      <c r="B1392" s="425"/>
      <c r="C1392" s="425"/>
      <c r="D1392" s="425"/>
      <c r="E1392" s="426"/>
      <c r="F1392" s="427"/>
      <c r="G1392" s="426"/>
      <c r="H1392" s="427"/>
      <c r="I1392" s="426"/>
      <c r="J1392" s="427"/>
      <c r="K1392" s="426"/>
      <c r="L1392" s="427"/>
      <c r="M1392" s="425"/>
      <c r="N1392" s="1" t="s">
        <v>1777</v>
      </c>
    </row>
    <row r="1393" spans="1:51" ht="30" customHeight="1" x14ac:dyDescent="0.3">
      <c r="A1393" s="8" t="s">
        <v>2725</v>
      </c>
      <c r="B1393" s="8" t="s">
        <v>2726</v>
      </c>
      <c r="C1393" s="8" t="s">
        <v>1000</v>
      </c>
      <c r="D1393" s="9">
        <v>0.53</v>
      </c>
      <c r="E1393" s="12">
        <f>단가대비표!O203</f>
        <v>9900</v>
      </c>
      <c r="F1393" s="13">
        <f>TRUNC(E1393*D1393,1)</f>
        <v>5247</v>
      </c>
      <c r="G1393" s="12">
        <f>단가대비표!P203</f>
        <v>0</v>
      </c>
      <c r="H1393" s="13">
        <f>TRUNC(G1393*D1393,1)</f>
        <v>0</v>
      </c>
      <c r="I1393" s="12">
        <f>단가대비표!V203</f>
        <v>0</v>
      </c>
      <c r="J1393" s="13">
        <f>TRUNC(I1393*D1393,1)</f>
        <v>0</v>
      </c>
      <c r="K1393" s="12">
        <f t="shared" ref="K1393:L1395" si="254">TRUNC(E1393+G1393+I1393,1)</f>
        <v>9900</v>
      </c>
      <c r="L1393" s="13">
        <f t="shared" si="254"/>
        <v>5247</v>
      </c>
      <c r="M1393" s="8" t="s">
        <v>52</v>
      </c>
      <c r="N1393" s="2" t="s">
        <v>1777</v>
      </c>
      <c r="O1393" s="2" t="s">
        <v>2727</v>
      </c>
      <c r="P1393" s="2" t="s">
        <v>61</v>
      </c>
      <c r="Q1393" s="2" t="s">
        <v>61</v>
      </c>
      <c r="R1393" s="2" t="s">
        <v>60</v>
      </c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2" t="s">
        <v>52</v>
      </c>
      <c r="AW1393" s="2" t="s">
        <v>2728</v>
      </c>
      <c r="AX1393" s="2" t="s">
        <v>52</v>
      </c>
      <c r="AY1393" s="2" t="s">
        <v>52</v>
      </c>
    </row>
    <row r="1394" spans="1:51" ht="30" customHeight="1" x14ac:dyDescent="0.3">
      <c r="A1394" s="8" t="s">
        <v>2729</v>
      </c>
      <c r="B1394" s="8" t="s">
        <v>2730</v>
      </c>
      <c r="C1394" s="8" t="s">
        <v>1000</v>
      </c>
      <c r="D1394" s="9">
        <v>0.19</v>
      </c>
      <c r="E1394" s="12">
        <f>단가대비표!O202</f>
        <v>8450</v>
      </c>
      <c r="F1394" s="13">
        <f>TRUNC(E1394*D1394,1)</f>
        <v>1605.5</v>
      </c>
      <c r="G1394" s="12">
        <f>단가대비표!P202</f>
        <v>0</v>
      </c>
      <c r="H1394" s="13">
        <f>TRUNC(G1394*D1394,1)</f>
        <v>0</v>
      </c>
      <c r="I1394" s="12">
        <f>단가대비표!V202</f>
        <v>0</v>
      </c>
      <c r="J1394" s="13">
        <f>TRUNC(I1394*D1394,1)</f>
        <v>0</v>
      </c>
      <c r="K1394" s="12">
        <f t="shared" si="254"/>
        <v>8450</v>
      </c>
      <c r="L1394" s="13">
        <f t="shared" si="254"/>
        <v>1605.5</v>
      </c>
      <c r="M1394" s="8" t="s">
        <v>52</v>
      </c>
      <c r="N1394" s="2" t="s">
        <v>1777</v>
      </c>
      <c r="O1394" s="2" t="s">
        <v>2731</v>
      </c>
      <c r="P1394" s="2" t="s">
        <v>61</v>
      </c>
      <c r="Q1394" s="2" t="s">
        <v>61</v>
      </c>
      <c r="R1394" s="2" t="s">
        <v>60</v>
      </c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2" t="s">
        <v>52</v>
      </c>
      <c r="AW1394" s="2" t="s">
        <v>2732</v>
      </c>
      <c r="AX1394" s="2" t="s">
        <v>52</v>
      </c>
      <c r="AY1394" s="2" t="s">
        <v>52</v>
      </c>
    </row>
    <row r="1395" spans="1:51" ht="30" customHeight="1" x14ac:dyDescent="0.3">
      <c r="A1395" s="8" t="s">
        <v>2733</v>
      </c>
      <c r="B1395" s="8" t="s">
        <v>2734</v>
      </c>
      <c r="C1395" s="8" t="s">
        <v>1000</v>
      </c>
      <c r="D1395" s="9">
        <v>0.125</v>
      </c>
      <c r="E1395" s="12">
        <f>단가대비표!O216</f>
        <v>0</v>
      </c>
      <c r="F1395" s="13">
        <f>TRUNC(E1395*D1395,1)</f>
        <v>0</v>
      </c>
      <c r="G1395" s="12">
        <f>단가대비표!P216</f>
        <v>0</v>
      </c>
      <c r="H1395" s="13">
        <f>TRUNC(G1395*D1395,1)</f>
        <v>0</v>
      </c>
      <c r="I1395" s="12">
        <f>단가대비표!V216</f>
        <v>0</v>
      </c>
      <c r="J1395" s="13">
        <f>TRUNC(I1395*D1395,1)</f>
        <v>0</v>
      </c>
      <c r="K1395" s="12">
        <f t="shared" si="254"/>
        <v>0</v>
      </c>
      <c r="L1395" s="13">
        <f t="shared" si="254"/>
        <v>0</v>
      </c>
      <c r="M1395" s="8" t="s">
        <v>52</v>
      </c>
      <c r="N1395" s="2" t="s">
        <v>1777</v>
      </c>
      <c r="O1395" s="2" t="s">
        <v>2735</v>
      </c>
      <c r="P1395" s="2" t="s">
        <v>61</v>
      </c>
      <c r="Q1395" s="2" t="s">
        <v>61</v>
      </c>
      <c r="R1395" s="2" t="s">
        <v>60</v>
      </c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2" t="s">
        <v>52</v>
      </c>
      <c r="AW1395" s="2" t="s">
        <v>2736</v>
      </c>
      <c r="AX1395" s="2" t="s">
        <v>52</v>
      </c>
      <c r="AY1395" s="2" t="s">
        <v>52</v>
      </c>
    </row>
    <row r="1396" spans="1:51" ht="30" customHeight="1" x14ac:dyDescent="0.3">
      <c r="A1396" s="8" t="s">
        <v>739</v>
      </c>
      <c r="B1396" s="8" t="s">
        <v>52</v>
      </c>
      <c r="C1396" s="8" t="s">
        <v>52</v>
      </c>
      <c r="D1396" s="9"/>
      <c r="E1396" s="12"/>
      <c r="F1396" s="13">
        <f>TRUNC(SUMIF(N1393:N1395, N1392, F1393:F1395),0)</f>
        <v>6852</v>
      </c>
      <c r="G1396" s="12"/>
      <c r="H1396" s="13">
        <f>TRUNC(SUMIF(N1393:N1395, N1392, H1393:H1395),0)</f>
        <v>0</v>
      </c>
      <c r="I1396" s="12"/>
      <c r="J1396" s="13">
        <f>TRUNC(SUMIF(N1393:N1395, N1392, J1393:J1395),0)</f>
        <v>0</v>
      </c>
      <c r="K1396" s="12"/>
      <c r="L1396" s="13">
        <f>F1396+H1396+J1396</f>
        <v>6852</v>
      </c>
      <c r="M1396" s="8" t="s">
        <v>52</v>
      </c>
      <c r="N1396" s="2" t="s">
        <v>79</v>
      </c>
      <c r="O1396" s="2" t="s">
        <v>79</v>
      </c>
      <c r="P1396" s="2" t="s">
        <v>52</v>
      </c>
      <c r="Q1396" s="2" t="s">
        <v>52</v>
      </c>
      <c r="R1396" s="2" t="s">
        <v>52</v>
      </c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2" t="s">
        <v>52</v>
      </c>
      <c r="AW1396" s="2" t="s">
        <v>52</v>
      </c>
      <c r="AX1396" s="2" t="s">
        <v>52</v>
      </c>
      <c r="AY1396" s="2" t="s">
        <v>52</v>
      </c>
    </row>
    <row r="1397" spans="1:51" ht="30" customHeight="1" x14ac:dyDescent="0.3">
      <c r="A1397" s="9"/>
      <c r="B1397" s="9"/>
      <c r="C1397" s="9"/>
      <c r="D1397" s="9"/>
      <c r="E1397" s="12"/>
      <c r="F1397" s="13"/>
      <c r="G1397" s="12"/>
      <c r="H1397" s="13"/>
      <c r="I1397" s="12"/>
      <c r="J1397" s="13"/>
      <c r="K1397" s="12"/>
      <c r="L1397" s="13"/>
      <c r="M1397" s="9"/>
    </row>
    <row r="1398" spans="1:51" ht="30" customHeight="1" x14ac:dyDescent="0.3">
      <c r="A1398" s="425" t="s">
        <v>2737</v>
      </c>
      <c r="B1398" s="425"/>
      <c r="C1398" s="425"/>
      <c r="D1398" s="425"/>
      <c r="E1398" s="426"/>
      <c r="F1398" s="427"/>
      <c r="G1398" s="426"/>
      <c r="H1398" s="427"/>
      <c r="I1398" s="426"/>
      <c r="J1398" s="427"/>
      <c r="K1398" s="426"/>
      <c r="L1398" s="427"/>
      <c r="M1398" s="425"/>
      <c r="N1398" s="1" t="s">
        <v>1780</v>
      </c>
    </row>
    <row r="1399" spans="1:51" ht="30" customHeight="1" x14ac:dyDescent="0.3">
      <c r="A1399" s="8" t="s">
        <v>2104</v>
      </c>
      <c r="B1399" s="8" t="s">
        <v>715</v>
      </c>
      <c r="C1399" s="8" t="s">
        <v>716</v>
      </c>
      <c r="D1399" s="9">
        <v>3.9E-2</v>
      </c>
      <c r="E1399" s="12">
        <f>단가대비표!O249</f>
        <v>0</v>
      </c>
      <c r="F1399" s="13">
        <f>TRUNC(E1399*D1399,1)</f>
        <v>0</v>
      </c>
      <c r="G1399" s="12">
        <f>단가대비표!P249</f>
        <v>200386</v>
      </c>
      <c r="H1399" s="13">
        <f>TRUNC(G1399*D1399,1)</f>
        <v>7815</v>
      </c>
      <c r="I1399" s="12">
        <f>단가대비표!V249</f>
        <v>0</v>
      </c>
      <c r="J1399" s="13">
        <f>TRUNC(I1399*D1399,1)</f>
        <v>0</v>
      </c>
      <c r="K1399" s="12">
        <f>TRUNC(E1399+G1399+I1399,1)</f>
        <v>200386</v>
      </c>
      <c r="L1399" s="13">
        <f>TRUNC(F1399+H1399+J1399,1)</f>
        <v>7815</v>
      </c>
      <c r="M1399" s="8" t="s">
        <v>52</v>
      </c>
      <c r="N1399" s="2" t="s">
        <v>1780</v>
      </c>
      <c r="O1399" s="2" t="s">
        <v>2105</v>
      </c>
      <c r="P1399" s="2" t="s">
        <v>61</v>
      </c>
      <c r="Q1399" s="2" t="s">
        <v>61</v>
      </c>
      <c r="R1399" s="2" t="s">
        <v>60</v>
      </c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2" t="s">
        <v>52</v>
      </c>
      <c r="AW1399" s="2" t="s">
        <v>2739</v>
      </c>
      <c r="AX1399" s="2" t="s">
        <v>52</v>
      </c>
      <c r="AY1399" s="2" t="s">
        <v>52</v>
      </c>
    </row>
    <row r="1400" spans="1:51" ht="30" customHeight="1" x14ac:dyDescent="0.3">
      <c r="A1400" s="8" t="s">
        <v>719</v>
      </c>
      <c r="B1400" s="8" t="s">
        <v>715</v>
      </c>
      <c r="C1400" s="8" t="s">
        <v>716</v>
      </c>
      <c r="D1400" s="9">
        <v>8.0000000000000002E-3</v>
      </c>
      <c r="E1400" s="12">
        <f>단가대비표!O233</f>
        <v>0</v>
      </c>
      <c r="F1400" s="13">
        <f>TRUNC(E1400*D1400,1)</f>
        <v>0</v>
      </c>
      <c r="G1400" s="12">
        <f>단가대비표!P233</f>
        <v>138989</v>
      </c>
      <c r="H1400" s="13">
        <f>TRUNC(G1400*D1400,1)</f>
        <v>1111.9000000000001</v>
      </c>
      <c r="I1400" s="12">
        <f>단가대비표!V233</f>
        <v>0</v>
      </c>
      <c r="J1400" s="13">
        <f>TRUNC(I1400*D1400,1)</f>
        <v>0</v>
      </c>
      <c r="K1400" s="12">
        <f>TRUNC(E1400+G1400+I1400,1)</f>
        <v>138989</v>
      </c>
      <c r="L1400" s="13">
        <f>TRUNC(F1400+H1400+J1400,1)</f>
        <v>1111.9000000000001</v>
      </c>
      <c r="M1400" s="8" t="s">
        <v>52</v>
      </c>
      <c r="N1400" s="2" t="s">
        <v>1780</v>
      </c>
      <c r="O1400" s="2" t="s">
        <v>720</v>
      </c>
      <c r="P1400" s="2" t="s">
        <v>61</v>
      </c>
      <c r="Q1400" s="2" t="s">
        <v>61</v>
      </c>
      <c r="R1400" s="2" t="s">
        <v>60</v>
      </c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2" t="s">
        <v>52</v>
      </c>
      <c r="AW1400" s="2" t="s">
        <v>2740</v>
      </c>
      <c r="AX1400" s="2" t="s">
        <v>52</v>
      </c>
      <c r="AY1400" s="2" t="s">
        <v>52</v>
      </c>
    </row>
    <row r="1401" spans="1:51" ht="30" customHeight="1" x14ac:dyDescent="0.3">
      <c r="A1401" s="8" t="s">
        <v>739</v>
      </c>
      <c r="B1401" s="8" t="s">
        <v>52</v>
      </c>
      <c r="C1401" s="8" t="s">
        <v>52</v>
      </c>
      <c r="D1401" s="9"/>
      <c r="E1401" s="12"/>
      <c r="F1401" s="13">
        <f>TRUNC(SUMIF(N1399:N1400, N1398, F1399:F1400),0)</f>
        <v>0</v>
      </c>
      <c r="G1401" s="12"/>
      <c r="H1401" s="13">
        <f>TRUNC(SUMIF(N1399:N1400, N1398, H1399:H1400),0)</f>
        <v>8926</v>
      </c>
      <c r="I1401" s="12"/>
      <c r="J1401" s="13">
        <f>TRUNC(SUMIF(N1399:N1400, N1398, J1399:J1400),0)</f>
        <v>0</v>
      </c>
      <c r="K1401" s="12"/>
      <c r="L1401" s="13">
        <f>F1401+H1401+J1401</f>
        <v>8926</v>
      </c>
      <c r="M1401" s="8" t="s">
        <v>52</v>
      </c>
      <c r="N1401" s="2" t="s">
        <v>79</v>
      </c>
      <c r="O1401" s="2" t="s">
        <v>79</v>
      </c>
      <c r="P1401" s="2" t="s">
        <v>52</v>
      </c>
      <c r="Q1401" s="2" t="s">
        <v>52</v>
      </c>
      <c r="R1401" s="2" t="s">
        <v>52</v>
      </c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2" t="s">
        <v>52</v>
      </c>
      <c r="AW1401" s="2" t="s">
        <v>52</v>
      </c>
      <c r="AX1401" s="2" t="s">
        <v>52</v>
      </c>
      <c r="AY1401" s="2" t="s">
        <v>52</v>
      </c>
    </row>
    <row r="1402" spans="1:51" ht="30" customHeight="1" x14ac:dyDescent="0.3">
      <c r="A1402" s="9"/>
      <c r="B1402" s="9"/>
      <c r="C1402" s="9"/>
      <c r="D1402" s="9"/>
      <c r="E1402" s="12"/>
      <c r="F1402" s="13"/>
      <c r="G1402" s="12"/>
      <c r="H1402" s="13"/>
      <c r="I1402" s="12"/>
      <c r="J1402" s="13"/>
      <c r="K1402" s="12"/>
      <c r="L1402" s="13"/>
      <c r="M1402" s="9"/>
    </row>
    <row r="1403" spans="1:51" ht="30" customHeight="1" x14ac:dyDescent="0.3">
      <c r="A1403" s="425" t="s">
        <v>2741</v>
      </c>
      <c r="B1403" s="425"/>
      <c r="C1403" s="425"/>
      <c r="D1403" s="425"/>
      <c r="E1403" s="426"/>
      <c r="F1403" s="427"/>
      <c r="G1403" s="426"/>
      <c r="H1403" s="427"/>
      <c r="I1403" s="426"/>
      <c r="J1403" s="427"/>
      <c r="K1403" s="426"/>
      <c r="L1403" s="427"/>
      <c r="M1403" s="425"/>
      <c r="N1403" s="1" t="s">
        <v>1790</v>
      </c>
    </row>
    <row r="1404" spans="1:51" ht="30" customHeight="1" x14ac:dyDescent="0.3">
      <c r="A1404" s="8" t="s">
        <v>2744</v>
      </c>
      <c r="B1404" s="8" t="s">
        <v>2745</v>
      </c>
      <c r="C1404" s="8" t="s">
        <v>993</v>
      </c>
      <c r="D1404" s="9">
        <v>0.05</v>
      </c>
      <c r="E1404" s="12">
        <f>단가대비표!O199</f>
        <v>2139.7800000000002</v>
      </c>
      <c r="F1404" s="13">
        <f>TRUNC(E1404*D1404,1)</f>
        <v>106.9</v>
      </c>
      <c r="G1404" s="12">
        <f>단가대비표!P199</f>
        <v>0</v>
      </c>
      <c r="H1404" s="13">
        <f>TRUNC(G1404*D1404,1)</f>
        <v>0</v>
      </c>
      <c r="I1404" s="12">
        <f>단가대비표!V199</f>
        <v>0</v>
      </c>
      <c r="J1404" s="13">
        <f>TRUNC(I1404*D1404,1)</f>
        <v>0</v>
      </c>
      <c r="K1404" s="12">
        <f t="shared" ref="K1404:L1407" si="255">TRUNC(E1404+G1404+I1404,1)</f>
        <v>2139.6999999999998</v>
      </c>
      <c r="L1404" s="13">
        <f t="shared" si="255"/>
        <v>106.9</v>
      </c>
      <c r="M1404" s="8" t="s">
        <v>2746</v>
      </c>
      <c r="N1404" s="2" t="s">
        <v>1790</v>
      </c>
      <c r="O1404" s="2" t="s">
        <v>2747</v>
      </c>
      <c r="P1404" s="2" t="s">
        <v>61</v>
      </c>
      <c r="Q1404" s="2" t="s">
        <v>61</v>
      </c>
      <c r="R1404" s="2" t="s">
        <v>60</v>
      </c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2" t="s">
        <v>52</v>
      </c>
      <c r="AW1404" s="2" t="s">
        <v>2748</v>
      </c>
      <c r="AX1404" s="2" t="s">
        <v>52</v>
      </c>
      <c r="AY1404" s="2" t="s">
        <v>52</v>
      </c>
    </row>
    <row r="1405" spans="1:51" ht="30" customHeight="1" x14ac:dyDescent="0.3">
      <c r="A1405" s="8" t="s">
        <v>2749</v>
      </c>
      <c r="B1405" s="8" t="s">
        <v>2750</v>
      </c>
      <c r="C1405" s="8" t="s">
        <v>958</v>
      </c>
      <c r="D1405" s="9">
        <v>0.1</v>
      </c>
      <c r="E1405" s="12">
        <f>단가대비표!O192</f>
        <v>200</v>
      </c>
      <c r="F1405" s="13">
        <f>TRUNC(E1405*D1405,1)</f>
        <v>20</v>
      </c>
      <c r="G1405" s="12">
        <f>단가대비표!P192</f>
        <v>0</v>
      </c>
      <c r="H1405" s="13">
        <f>TRUNC(G1405*D1405,1)</f>
        <v>0</v>
      </c>
      <c r="I1405" s="12">
        <f>단가대비표!V192</f>
        <v>0</v>
      </c>
      <c r="J1405" s="13">
        <f>TRUNC(I1405*D1405,1)</f>
        <v>0</v>
      </c>
      <c r="K1405" s="12">
        <f t="shared" si="255"/>
        <v>200</v>
      </c>
      <c r="L1405" s="13">
        <f t="shared" si="255"/>
        <v>20</v>
      </c>
      <c r="M1405" s="8" t="s">
        <v>52</v>
      </c>
      <c r="N1405" s="2" t="s">
        <v>1790</v>
      </c>
      <c r="O1405" s="2" t="s">
        <v>2751</v>
      </c>
      <c r="P1405" s="2" t="s">
        <v>61</v>
      </c>
      <c r="Q1405" s="2" t="s">
        <v>61</v>
      </c>
      <c r="R1405" s="2" t="s">
        <v>60</v>
      </c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2" t="s">
        <v>52</v>
      </c>
      <c r="AW1405" s="2" t="s">
        <v>2752</v>
      </c>
      <c r="AX1405" s="2" t="s">
        <v>52</v>
      </c>
      <c r="AY1405" s="2" t="s">
        <v>52</v>
      </c>
    </row>
    <row r="1406" spans="1:51" ht="30" customHeight="1" x14ac:dyDescent="0.3">
      <c r="A1406" s="8" t="s">
        <v>2104</v>
      </c>
      <c r="B1406" s="8" t="s">
        <v>715</v>
      </c>
      <c r="C1406" s="8" t="s">
        <v>716</v>
      </c>
      <c r="D1406" s="9">
        <v>0.01</v>
      </c>
      <c r="E1406" s="12">
        <f>단가대비표!O249</f>
        <v>0</v>
      </c>
      <c r="F1406" s="13">
        <f>TRUNC(E1406*D1406,1)</f>
        <v>0</v>
      </c>
      <c r="G1406" s="12">
        <f>단가대비표!P249</f>
        <v>200386</v>
      </c>
      <c r="H1406" s="13">
        <f>TRUNC(G1406*D1406,1)</f>
        <v>2003.8</v>
      </c>
      <c r="I1406" s="12">
        <f>단가대비표!V249</f>
        <v>0</v>
      </c>
      <c r="J1406" s="13">
        <f>TRUNC(I1406*D1406,1)</f>
        <v>0</v>
      </c>
      <c r="K1406" s="12">
        <f t="shared" si="255"/>
        <v>200386</v>
      </c>
      <c r="L1406" s="13">
        <f t="shared" si="255"/>
        <v>2003.8</v>
      </c>
      <c r="M1406" s="8" t="s">
        <v>52</v>
      </c>
      <c r="N1406" s="2" t="s">
        <v>1790</v>
      </c>
      <c r="O1406" s="2" t="s">
        <v>2105</v>
      </c>
      <c r="P1406" s="2" t="s">
        <v>61</v>
      </c>
      <c r="Q1406" s="2" t="s">
        <v>61</v>
      </c>
      <c r="R1406" s="2" t="s">
        <v>60</v>
      </c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2" t="s">
        <v>52</v>
      </c>
      <c r="AW1406" s="2" t="s">
        <v>2753</v>
      </c>
      <c r="AX1406" s="2" t="s">
        <v>52</v>
      </c>
      <c r="AY1406" s="2" t="s">
        <v>52</v>
      </c>
    </row>
    <row r="1407" spans="1:51" ht="30" customHeight="1" x14ac:dyDescent="0.3">
      <c r="A1407" s="8" t="s">
        <v>719</v>
      </c>
      <c r="B1407" s="8" t="s">
        <v>715</v>
      </c>
      <c r="C1407" s="8" t="s">
        <v>716</v>
      </c>
      <c r="D1407" s="9">
        <v>1E-3</v>
      </c>
      <c r="E1407" s="12">
        <f>단가대비표!O233</f>
        <v>0</v>
      </c>
      <c r="F1407" s="13">
        <f>TRUNC(E1407*D1407,1)</f>
        <v>0</v>
      </c>
      <c r="G1407" s="12">
        <f>단가대비표!P233</f>
        <v>138989</v>
      </c>
      <c r="H1407" s="13">
        <f>TRUNC(G1407*D1407,1)</f>
        <v>138.9</v>
      </c>
      <c r="I1407" s="12">
        <f>단가대비표!V233</f>
        <v>0</v>
      </c>
      <c r="J1407" s="13">
        <f>TRUNC(I1407*D1407,1)</f>
        <v>0</v>
      </c>
      <c r="K1407" s="12">
        <f t="shared" si="255"/>
        <v>138989</v>
      </c>
      <c r="L1407" s="13">
        <f t="shared" si="255"/>
        <v>138.9</v>
      </c>
      <c r="M1407" s="8" t="s">
        <v>52</v>
      </c>
      <c r="N1407" s="2" t="s">
        <v>1790</v>
      </c>
      <c r="O1407" s="2" t="s">
        <v>720</v>
      </c>
      <c r="P1407" s="2" t="s">
        <v>61</v>
      </c>
      <c r="Q1407" s="2" t="s">
        <v>61</v>
      </c>
      <c r="R1407" s="2" t="s">
        <v>60</v>
      </c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2" t="s">
        <v>52</v>
      </c>
      <c r="AW1407" s="2" t="s">
        <v>2754</v>
      </c>
      <c r="AX1407" s="2" t="s">
        <v>52</v>
      </c>
      <c r="AY1407" s="2" t="s">
        <v>52</v>
      </c>
    </row>
    <row r="1408" spans="1:51" ht="30" customHeight="1" x14ac:dyDescent="0.3">
      <c r="A1408" s="8" t="s">
        <v>739</v>
      </c>
      <c r="B1408" s="8" t="s">
        <v>52</v>
      </c>
      <c r="C1408" s="8" t="s">
        <v>52</v>
      </c>
      <c r="D1408" s="9"/>
      <c r="E1408" s="12"/>
      <c r="F1408" s="13">
        <f>TRUNC(SUMIF(N1404:N1407, N1403, F1404:F1407),0)</f>
        <v>126</v>
      </c>
      <c r="G1408" s="12"/>
      <c r="H1408" s="13">
        <f>TRUNC(SUMIF(N1404:N1407, N1403, H1404:H1407),0)</f>
        <v>2142</v>
      </c>
      <c r="I1408" s="12"/>
      <c r="J1408" s="13">
        <f>TRUNC(SUMIF(N1404:N1407, N1403, J1404:J1407),0)</f>
        <v>0</v>
      </c>
      <c r="K1408" s="12"/>
      <c r="L1408" s="13">
        <f>F1408+H1408+J1408</f>
        <v>2268</v>
      </c>
      <c r="M1408" s="8" t="s">
        <v>52</v>
      </c>
      <c r="N1408" s="2" t="s">
        <v>79</v>
      </c>
      <c r="O1408" s="2" t="s">
        <v>79</v>
      </c>
      <c r="P1408" s="2" t="s">
        <v>52</v>
      </c>
      <c r="Q1408" s="2" t="s">
        <v>52</v>
      </c>
      <c r="R1408" s="2" t="s">
        <v>52</v>
      </c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2" t="s">
        <v>52</v>
      </c>
      <c r="AW1408" s="2" t="s">
        <v>52</v>
      </c>
      <c r="AX1408" s="2" t="s">
        <v>52</v>
      </c>
      <c r="AY1408" s="2" t="s">
        <v>52</v>
      </c>
    </row>
    <row r="1409" spans="1:51" ht="30" customHeight="1" x14ac:dyDescent="0.3">
      <c r="A1409" s="9"/>
      <c r="B1409" s="9"/>
      <c r="C1409" s="9"/>
      <c r="D1409" s="9"/>
      <c r="E1409" s="12"/>
      <c r="F1409" s="13"/>
      <c r="G1409" s="12"/>
      <c r="H1409" s="13"/>
      <c r="I1409" s="12"/>
      <c r="J1409" s="13"/>
      <c r="K1409" s="12"/>
      <c r="L1409" s="13"/>
      <c r="M1409" s="9"/>
    </row>
    <row r="1410" spans="1:51" ht="30" customHeight="1" x14ac:dyDescent="0.3">
      <c r="A1410" s="425" t="s">
        <v>2755</v>
      </c>
      <c r="B1410" s="425"/>
      <c r="C1410" s="425"/>
      <c r="D1410" s="425"/>
      <c r="E1410" s="426"/>
      <c r="F1410" s="427"/>
      <c r="G1410" s="426"/>
      <c r="H1410" s="427"/>
      <c r="I1410" s="426"/>
      <c r="J1410" s="427"/>
      <c r="K1410" s="426"/>
      <c r="L1410" s="427"/>
      <c r="M1410" s="425"/>
      <c r="N1410" s="1" t="s">
        <v>1794</v>
      </c>
    </row>
    <row r="1411" spans="1:51" ht="30" customHeight="1" x14ac:dyDescent="0.3">
      <c r="A1411" s="8" t="s">
        <v>2758</v>
      </c>
      <c r="B1411" s="8" t="s">
        <v>2759</v>
      </c>
      <c r="C1411" s="8" t="s">
        <v>1000</v>
      </c>
      <c r="D1411" s="9">
        <v>0.29599999999999999</v>
      </c>
      <c r="E1411" s="12">
        <f>단가대비표!O204</f>
        <v>2470</v>
      </c>
      <c r="F1411" s="13">
        <f>TRUNC(E1411*D1411,1)</f>
        <v>731.1</v>
      </c>
      <c r="G1411" s="12">
        <f>단가대비표!P204</f>
        <v>0</v>
      </c>
      <c r="H1411" s="13">
        <f>TRUNC(G1411*D1411,1)</f>
        <v>0</v>
      </c>
      <c r="I1411" s="12">
        <f>단가대비표!V204</f>
        <v>0</v>
      </c>
      <c r="J1411" s="13">
        <f>TRUNC(I1411*D1411,1)</f>
        <v>0</v>
      </c>
      <c r="K1411" s="12">
        <f>TRUNC(E1411+G1411+I1411,1)</f>
        <v>2470</v>
      </c>
      <c r="L1411" s="13">
        <f>TRUNC(F1411+H1411+J1411,1)</f>
        <v>731.1</v>
      </c>
      <c r="M1411" s="8" t="s">
        <v>52</v>
      </c>
      <c r="N1411" s="2" t="s">
        <v>1794</v>
      </c>
      <c r="O1411" s="2" t="s">
        <v>2760</v>
      </c>
      <c r="P1411" s="2" t="s">
        <v>61</v>
      </c>
      <c r="Q1411" s="2" t="s">
        <v>61</v>
      </c>
      <c r="R1411" s="2" t="s">
        <v>60</v>
      </c>
      <c r="S1411" s="3"/>
      <c r="T1411" s="3"/>
      <c r="U1411" s="3"/>
      <c r="V1411" s="3">
        <v>1</v>
      </c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2" t="s">
        <v>52</v>
      </c>
      <c r="AW1411" s="2" t="s">
        <v>2761</v>
      </c>
      <c r="AX1411" s="2" t="s">
        <v>52</v>
      </c>
      <c r="AY1411" s="2" t="s">
        <v>52</v>
      </c>
    </row>
    <row r="1412" spans="1:51" ht="30" customHeight="1" x14ac:dyDescent="0.3">
      <c r="A1412" s="8" t="s">
        <v>1498</v>
      </c>
      <c r="B1412" s="8" t="s">
        <v>2762</v>
      </c>
      <c r="C1412" s="8" t="s">
        <v>724</v>
      </c>
      <c r="D1412" s="9">
        <v>1</v>
      </c>
      <c r="E1412" s="12">
        <f>TRUNC(SUMIF(V1411:V1412, RIGHTB(O1412, 1), F1411:F1412)*U1412, 2)</f>
        <v>43.86</v>
      </c>
      <c r="F1412" s="13">
        <f>TRUNC(E1412*D1412,1)</f>
        <v>43.8</v>
      </c>
      <c r="G1412" s="12">
        <v>0</v>
      </c>
      <c r="H1412" s="13">
        <f>TRUNC(G1412*D1412,1)</f>
        <v>0</v>
      </c>
      <c r="I1412" s="12">
        <v>0</v>
      </c>
      <c r="J1412" s="13">
        <f>TRUNC(I1412*D1412,1)</f>
        <v>0</v>
      </c>
      <c r="K1412" s="12">
        <f>TRUNC(E1412+G1412+I1412,1)</f>
        <v>43.8</v>
      </c>
      <c r="L1412" s="13">
        <f>TRUNC(F1412+H1412+J1412,1)</f>
        <v>43.8</v>
      </c>
      <c r="M1412" s="8" t="s">
        <v>52</v>
      </c>
      <c r="N1412" s="2" t="s">
        <v>1794</v>
      </c>
      <c r="O1412" s="2" t="s">
        <v>725</v>
      </c>
      <c r="P1412" s="2" t="s">
        <v>61</v>
      </c>
      <c r="Q1412" s="2" t="s">
        <v>61</v>
      </c>
      <c r="R1412" s="2" t="s">
        <v>61</v>
      </c>
      <c r="S1412" s="3">
        <v>0</v>
      </c>
      <c r="T1412" s="3">
        <v>0</v>
      </c>
      <c r="U1412" s="3">
        <v>0.06</v>
      </c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2" t="s">
        <v>52</v>
      </c>
      <c r="AW1412" s="2" t="s">
        <v>2763</v>
      </c>
      <c r="AX1412" s="2" t="s">
        <v>52</v>
      </c>
      <c r="AY1412" s="2" t="s">
        <v>52</v>
      </c>
    </row>
    <row r="1413" spans="1:51" ht="30" customHeight="1" x14ac:dyDescent="0.3">
      <c r="A1413" s="8" t="s">
        <v>739</v>
      </c>
      <c r="B1413" s="8" t="s">
        <v>52</v>
      </c>
      <c r="C1413" s="8" t="s">
        <v>52</v>
      </c>
      <c r="D1413" s="9"/>
      <c r="E1413" s="12"/>
      <c r="F1413" s="13">
        <f>TRUNC(SUMIF(N1411:N1412, N1410, F1411:F1412),0)</f>
        <v>774</v>
      </c>
      <c r="G1413" s="12"/>
      <c r="H1413" s="13">
        <f>TRUNC(SUMIF(N1411:N1412, N1410, H1411:H1412),0)</f>
        <v>0</v>
      </c>
      <c r="I1413" s="12"/>
      <c r="J1413" s="13">
        <f>TRUNC(SUMIF(N1411:N1412, N1410, J1411:J1412),0)</f>
        <v>0</v>
      </c>
      <c r="K1413" s="12"/>
      <c r="L1413" s="13">
        <f>F1413+H1413+J1413</f>
        <v>774</v>
      </c>
      <c r="M1413" s="8" t="s">
        <v>52</v>
      </c>
      <c r="N1413" s="2" t="s">
        <v>79</v>
      </c>
      <c r="O1413" s="2" t="s">
        <v>79</v>
      </c>
      <c r="P1413" s="2" t="s">
        <v>52</v>
      </c>
      <c r="Q1413" s="2" t="s">
        <v>52</v>
      </c>
      <c r="R1413" s="2" t="s">
        <v>52</v>
      </c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2" t="s">
        <v>52</v>
      </c>
      <c r="AW1413" s="2" t="s">
        <v>52</v>
      </c>
      <c r="AX1413" s="2" t="s">
        <v>52</v>
      </c>
      <c r="AY1413" s="2" t="s">
        <v>52</v>
      </c>
    </row>
    <row r="1414" spans="1:51" ht="30" customHeight="1" x14ac:dyDescent="0.3">
      <c r="A1414" s="9"/>
      <c r="B1414" s="9"/>
      <c r="C1414" s="9"/>
      <c r="D1414" s="9"/>
      <c r="E1414" s="12"/>
      <c r="F1414" s="13"/>
      <c r="G1414" s="12"/>
      <c r="H1414" s="13"/>
      <c r="I1414" s="12"/>
      <c r="J1414" s="13"/>
      <c r="K1414" s="12"/>
      <c r="L1414" s="13"/>
      <c r="M1414" s="9"/>
    </row>
    <row r="1415" spans="1:51" ht="30" customHeight="1" x14ac:dyDescent="0.3">
      <c r="A1415" s="425" t="s">
        <v>2764</v>
      </c>
      <c r="B1415" s="425"/>
      <c r="C1415" s="425"/>
      <c r="D1415" s="425"/>
      <c r="E1415" s="426"/>
      <c r="F1415" s="427"/>
      <c r="G1415" s="426"/>
      <c r="H1415" s="427"/>
      <c r="I1415" s="426"/>
      <c r="J1415" s="427"/>
      <c r="K1415" s="426"/>
      <c r="L1415" s="427"/>
      <c r="M1415" s="425"/>
      <c r="N1415" s="1" t="s">
        <v>1796</v>
      </c>
    </row>
    <row r="1416" spans="1:51" ht="30" customHeight="1" x14ac:dyDescent="0.3">
      <c r="A1416" s="8" t="s">
        <v>2104</v>
      </c>
      <c r="B1416" s="8" t="s">
        <v>715</v>
      </c>
      <c r="C1416" s="8" t="s">
        <v>716</v>
      </c>
      <c r="D1416" s="9">
        <v>1.2E-2</v>
      </c>
      <c r="E1416" s="12">
        <f>단가대비표!O249</f>
        <v>0</v>
      </c>
      <c r="F1416" s="13">
        <f t="shared" ref="F1416:F1421" si="256">TRUNC(E1416*D1416,1)</f>
        <v>0</v>
      </c>
      <c r="G1416" s="12">
        <f>단가대비표!P249</f>
        <v>200386</v>
      </c>
      <c r="H1416" s="13">
        <f t="shared" ref="H1416:H1421" si="257">TRUNC(G1416*D1416,1)</f>
        <v>2404.6</v>
      </c>
      <c r="I1416" s="12">
        <f>단가대비표!V249</f>
        <v>0</v>
      </c>
      <c r="J1416" s="13">
        <f t="shared" ref="J1416:J1421" si="258">TRUNC(I1416*D1416,1)</f>
        <v>0</v>
      </c>
      <c r="K1416" s="12">
        <f t="shared" ref="K1416:L1421" si="259">TRUNC(E1416+G1416+I1416,1)</f>
        <v>200386</v>
      </c>
      <c r="L1416" s="13">
        <f t="shared" si="259"/>
        <v>2404.6</v>
      </c>
      <c r="M1416" s="8" t="s">
        <v>52</v>
      </c>
      <c r="N1416" s="2" t="s">
        <v>1796</v>
      </c>
      <c r="O1416" s="2" t="s">
        <v>2105</v>
      </c>
      <c r="P1416" s="2" t="s">
        <v>61</v>
      </c>
      <c r="Q1416" s="2" t="s">
        <v>61</v>
      </c>
      <c r="R1416" s="2" t="s">
        <v>60</v>
      </c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2" t="s">
        <v>52</v>
      </c>
      <c r="AW1416" s="2" t="s">
        <v>2766</v>
      </c>
      <c r="AX1416" s="2" t="s">
        <v>52</v>
      </c>
      <c r="AY1416" s="2" t="s">
        <v>52</v>
      </c>
    </row>
    <row r="1417" spans="1:51" ht="30" customHeight="1" x14ac:dyDescent="0.3">
      <c r="A1417" s="8" t="s">
        <v>719</v>
      </c>
      <c r="B1417" s="8" t="s">
        <v>715</v>
      </c>
      <c r="C1417" s="8" t="s">
        <v>716</v>
      </c>
      <c r="D1417" s="9">
        <v>2E-3</v>
      </c>
      <c r="E1417" s="12">
        <f>단가대비표!O233</f>
        <v>0</v>
      </c>
      <c r="F1417" s="13">
        <f t="shared" si="256"/>
        <v>0</v>
      </c>
      <c r="G1417" s="12">
        <f>단가대비표!P233</f>
        <v>138989</v>
      </c>
      <c r="H1417" s="13">
        <f t="shared" si="257"/>
        <v>277.89999999999998</v>
      </c>
      <c r="I1417" s="12">
        <f>단가대비표!V233</f>
        <v>0</v>
      </c>
      <c r="J1417" s="13">
        <f t="shared" si="258"/>
        <v>0</v>
      </c>
      <c r="K1417" s="12">
        <f t="shared" si="259"/>
        <v>138989</v>
      </c>
      <c r="L1417" s="13">
        <f t="shared" si="259"/>
        <v>277.89999999999998</v>
      </c>
      <c r="M1417" s="8" t="s">
        <v>52</v>
      </c>
      <c r="N1417" s="2" t="s">
        <v>1796</v>
      </c>
      <c r="O1417" s="2" t="s">
        <v>720</v>
      </c>
      <c r="P1417" s="2" t="s">
        <v>61</v>
      </c>
      <c r="Q1417" s="2" t="s">
        <v>61</v>
      </c>
      <c r="R1417" s="2" t="s">
        <v>60</v>
      </c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2" t="s">
        <v>52</v>
      </c>
      <c r="AW1417" s="2" t="s">
        <v>2767</v>
      </c>
      <c r="AX1417" s="2" t="s">
        <v>52</v>
      </c>
      <c r="AY1417" s="2" t="s">
        <v>52</v>
      </c>
    </row>
    <row r="1418" spans="1:51" ht="30" customHeight="1" x14ac:dyDescent="0.3">
      <c r="A1418" s="8" t="s">
        <v>2104</v>
      </c>
      <c r="B1418" s="8" t="s">
        <v>715</v>
      </c>
      <c r="C1418" s="8" t="s">
        <v>716</v>
      </c>
      <c r="D1418" s="9">
        <v>1.2E-2</v>
      </c>
      <c r="E1418" s="12">
        <f>단가대비표!O249</f>
        <v>0</v>
      </c>
      <c r="F1418" s="13">
        <f t="shared" si="256"/>
        <v>0</v>
      </c>
      <c r="G1418" s="12">
        <f>단가대비표!P249</f>
        <v>200386</v>
      </c>
      <c r="H1418" s="13">
        <f t="shared" si="257"/>
        <v>2404.6</v>
      </c>
      <c r="I1418" s="12">
        <f>단가대비표!V249</f>
        <v>0</v>
      </c>
      <c r="J1418" s="13">
        <f t="shared" si="258"/>
        <v>0</v>
      </c>
      <c r="K1418" s="12">
        <f t="shared" si="259"/>
        <v>200386</v>
      </c>
      <c r="L1418" s="13">
        <f t="shared" si="259"/>
        <v>2404.6</v>
      </c>
      <c r="M1418" s="8" t="s">
        <v>52</v>
      </c>
      <c r="N1418" s="2" t="s">
        <v>1796</v>
      </c>
      <c r="O1418" s="2" t="s">
        <v>2105</v>
      </c>
      <c r="P1418" s="2" t="s">
        <v>61</v>
      </c>
      <c r="Q1418" s="2" t="s">
        <v>61</v>
      </c>
      <c r="R1418" s="2" t="s">
        <v>60</v>
      </c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2" t="s">
        <v>52</v>
      </c>
      <c r="AW1418" s="2" t="s">
        <v>2766</v>
      </c>
      <c r="AX1418" s="2" t="s">
        <v>52</v>
      </c>
      <c r="AY1418" s="2" t="s">
        <v>52</v>
      </c>
    </row>
    <row r="1419" spans="1:51" ht="30" customHeight="1" x14ac:dyDescent="0.3">
      <c r="A1419" s="8" t="s">
        <v>719</v>
      </c>
      <c r="B1419" s="8" t="s">
        <v>715</v>
      </c>
      <c r="C1419" s="8" t="s">
        <v>716</v>
      </c>
      <c r="D1419" s="9">
        <v>2E-3</v>
      </c>
      <c r="E1419" s="12">
        <f>단가대비표!O233</f>
        <v>0</v>
      </c>
      <c r="F1419" s="13">
        <f t="shared" si="256"/>
        <v>0</v>
      </c>
      <c r="G1419" s="12">
        <f>단가대비표!P233</f>
        <v>138989</v>
      </c>
      <c r="H1419" s="13">
        <f t="shared" si="257"/>
        <v>277.89999999999998</v>
      </c>
      <c r="I1419" s="12">
        <f>단가대비표!V233</f>
        <v>0</v>
      </c>
      <c r="J1419" s="13">
        <f t="shared" si="258"/>
        <v>0</v>
      </c>
      <c r="K1419" s="12">
        <f t="shared" si="259"/>
        <v>138989</v>
      </c>
      <c r="L1419" s="13">
        <f t="shared" si="259"/>
        <v>277.89999999999998</v>
      </c>
      <c r="M1419" s="8" t="s">
        <v>52</v>
      </c>
      <c r="N1419" s="2" t="s">
        <v>1796</v>
      </c>
      <c r="O1419" s="2" t="s">
        <v>720</v>
      </c>
      <c r="P1419" s="2" t="s">
        <v>61</v>
      </c>
      <c r="Q1419" s="2" t="s">
        <v>61</v>
      </c>
      <c r="R1419" s="2" t="s">
        <v>60</v>
      </c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2" t="s">
        <v>52</v>
      </c>
      <c r="AW1419" s="2" t="s">
        <v>2767</v>
      </c>
      <c r="AX1419" s="2" t="s">
        <v>52</v>
      </c>
      <c r="AY1419" s="2" t="s">
        <v>52</v>
      </c>
    </row>
    <row r="1420" spans="1:51" ht="30" customHeight="1" x14ac:dyDescent="0.3">
      <c r="A1420" s="8" t="s">
        <v>2104</v>
      </c>
      <c r="B1420" s="8" t="s">
        <v>715</v>
      </c>
      <c r="C1420" s="8" t="s">
        <v>716</v>
      </c>
      <c r="D1420" s="9">
        <v>1.2E-2</v>
      </c>
      <c r="E1420" s="12">
        <f>단가대비표!O249</f>
        <v>0</v>
      </c>
      <c r="F1420" s="13">
        <f t="shared" si="256"/>
        <v>0</v>
      </c>
      <c r="G1420" s="12">
        <f>단가대비표!P249</f>
        <v>200386</v>
      </c>
      <c r="H1420" s="13">
        <f t="shared" si="257"/>
        <v>2404.6</v>
      </c>
      <c r="I1420" s="12">
        <f>단가대비표!V249</f>
        <v>0</v>
      </c>
      <c r="J1420" s="13">
        <f t="shared" si="258"/>
        <v>0</v>
      </c>
      <c r="K1420" s="12">
        <f t="shared" si="259"/>
        <v>200386</v>
      </c>
      <c r="L1420" s="13">
        <f t="shared" si="259"/>
        <v>2404.6</v>
      </c>
      <c r="M1420" s="8" t="s">
        <v>52</v>
      </c>
      <c r="N1420" s="2" t="s">
        <v>1796</v>
      </c>
      <c r="O1420" s="2" t="s">
        <v>2105</v>
      </c>
      <c r="P1420" s="2" t="s">
        <v>61</v>
      </c>
      <c r="Q1420" s="2" t="s">
        <v>61</v>
      </c>
      <c r="R1420" s="2" t="s">
        <v>60</v>
      </c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2" t="s">
        <v>52</v>
      </c>
      <c r="AW1420" s="2" t="s">
        <v>2766</v>
      </c>
      <c r="AX1420" s="2" t="s">
        <v>52</v>
      </c>
      <c r="AY1420" s="2" t="s">
        <v>52</v>
      </c>
    </row>
    <row r="1421" spans="1:51" ht="30" customHeight="1" x14ac:dyDescent="0.3">
      <c r="A1421" s="8" t="s">
        <v>719</v>
      </c>
      <c r="B1421" s="8" t="s">
        <v>715</v>
      </c>
      <c r="C1421" s="8" t="s">
        <v>716</v>
      </c>
      <c r="D1421" s="9">
        <v>2E-3</v>
      </c>
      <c r="E1421" s="12">
        <f>단가대비표!O233</f>
        <v>0</v>
      </c>
      <c r="F1421" s="13">
        <f t="shared" si="256"/>
        <v>0</v>
      </c>
      <c r="G1421" s="12">
        <f>단가대비표!P233</f>
        <v>138989</v>
      </c>
      <c r="H1421" s="13">
        <f t="shared" si="257"/>
        <v>277.89999999999998</v>
      </c>
      <c r="I1421" s="12">
        <f>단가대비표!V233</f>
        <v>0</v>
      </c>
      <c r="J1421" s="13">
        <f t="shared" si="258"/>
        <v>0</v>
      </c>
      <c r="K1421" s="12">
        <f t="shared" si="259"/>
        <v>138989</v>
      </c>
      <c r="L1421" s="13">
        <f t="shared" si="259"/>
        <v>277.89999999999998</v>
      </c>
      <c r="M1421" s="8" t="s">
        <v>52</v>
      </c>
      <c r="N1421" s="2" t="s">
        <v>1796</v>
      </c>
      <c r="O1421" s="2" t="s">
        <v>720</v>
      </c>
      <c r="P1421" s="2" t="s">
        <v>61</v>
      </c>
      <c r="Q1421" s="2" t="s">
        <v>61</v>
      </c>
      <c r="R1421" s="2" t="s">
        <v>60</v>
      </c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2" t="s">
        <v>52</v>
      </c>
      <c r="AW1421" s="2" t="s">
        <v>2767</v>
      </c>
      <c r="AX1421" s="2" t="s">
        <v>52</v>
      </c>
      <c r="AY1421" s="2" t="s">
        <v>52</v>
      </c>
    </row>
    <row r="1422" spans="1:51" ht="30" customHeight="1" x14ac:dyDescent="0.3">
      <c r="A1422" s="8" t="s">
        <v>739</v>
      </c>
      <c r="B1422" s="8" t="s">
        <v>52</v>
      </c>
      <c r="C1422" s="8" t="s">
        <v>52</v>
      </c>
      <c r="D1422" s="9"/>
      <c r="E1422" s="12"/>
      <c r="F1422" s="13">
        <f>TRUNC(SUMIF(N1416:N1421, N1415, F1416:F1421),0)</f>
        <v>0</v>
      </c>
      <c r="G1422" s="12"/>
      <c r="H1422" s="13">
        <f>TRUNC(SUMIF(N1416:N1421, N1415, H1416:H1421),0)</f>
        <v>8047</v>
      </c>
      <c r="I1422" s="12"/>
      <c r="J1422" s="13">
        <f>TRUNC(SUMIF(N1416:N1421, N1415, J1416:J1421),0)</f>
        <v>0</v>
      </c>
      <c r="K1422" s="12"/>
      <c r="L1422" s="13">
        <f>F1422+H1422+J1422</f>
        <v>8047</v>
      </c>
      <c r="M1422" s="8" t="s">
        <v>52</v>
      </c>
      <c r="N1422" s="2" t="s">
        <v>79</v>
      </c>
      <c r="O1422" s="2" t="s">
        <v>79</v>
      </c>
      <c r="P1422" s="2" t="s">
        <v>52</v>
      </c>
      <c r="Q1422" s="2" t="s">
        <v>52</v>
      </c>
      <c r="R1422" s="2" t="s">
        <v>52</v>
      </c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2" t="s">
        <v>52</v>
      </c>
      <c r="AW1422" s="2" t="s">
        <v>52</v>
      </c>
      <c r="AX1422" s="2" t="s">
        <v>52</v>
      </c>
      <c r="AY1422" s="2" t="s">
        <v>52</v>
      </c>
    </row>
    <row r="1423" spans="1:51" ht="30" customHeight="1" x14ac:dyDescent="0.3">
      <c r="A1423" s="9"/>
      <c r="B1423" s="9"/>
      <c r="C1423" s="9"/>
      <c r="D1423" s="9"/>
      <c r="E1423" s="12"/>
      <c r="F1423" s="13"/>
      <c r="G1423" s="12"/>
      <c r="H1423" s="13"/>
      <c r="I1423" s="12"/>
      <c r="J1423" s="13"/>
      <c r="K1423" s="12"/>
      <c r="L1423" s="13"/>
      <c r="M1423" s="9"/>
    </row>
    <row r="1424" spans="1:51" ht="30" customHeight="1" x14ac:dyDescent="0.3">
      <c r="A1424" s="425" t="s">
        <v>2768</v>
      </c>
      <c r="B1424" s="425"/>
      <c r="C1424" s="425"/>
      <c r="D1424" s="425"/>
      <c r="E1424" s="426"/>
      <c r="F1424" s="427"/>
      <c r="G1424" s="426"/>
      <c r="H1424" s="427"/>
      <c r="I1424" s="426"/>
      <c r="J1424" s="427"/>
      <c r="K1424" s="426"/>
      <c r="L1424" s="427"/>
      <c r="M1424" s="425"/>
      <c r="N1424" s="1" t="s">
        <v>1803</v>
      </c>
    </row>
    <row r="1425" spans="1:51" ht="30" customHeight="1" x14ac:dyDescent="0.3">
      <c r="A1425" s="8" t="s">
        <v>2771</v>
      </c>
      <c r="B1425" s="8" t="s">
        <v>2772</v>
      </c>
      <c r="C1425" s="8" t="s">
        <v>58</v>
      </c>
      <c r="D1425" s="9">
        <v>1.52</v>
      </c>
      <c r="E1425" s="12">
        <f>단가대비표!O200</f>
        <v>73</v>
      </c>
      <c r="F1425" s="13">
        <f t="shared" ref="F1425:F1431" si="260">TRUNC(E1425*D1425,1)</f>
        <v>110.9</v>
      </c>
      <c r="G1425" s="12">
        <f>단가대비표!P200</f>
        <v>0</v>
      </c>
      <c r="H1425" s="13">
        <f t="shared" ref="H1425:H1431" si="261">TRUNC(G1425*D1425,1)</f>
        <v>0</v>
      </c>
      <c r="I1425" s="12">
        <f>단가대비표!V200</f>
        <v>0</v>
      </c>
      <c r="J1425" s="13">
        <f t="shared" ref="J1425:J1431" si="262">TRUNC(I1425*D1425,1)</f>
        <v>0</v>
      </c>
      <c r="K1425" s="12">
        <f t="shared" ref="K1425:L1431" si="263">TRUNC(E1425+G1425+I1425,1)</f>
        <v>73</v>
      </c>
      <c r="L1425" s="13">
        <f t="shared" si="263"/>
        <v>110.9</v>
      </c>
      <c r="M1425" s="8" t="s">
        <v>52</v>
      </c>
      <c r="N1425" s="2" t="s">
        <v>1803</v>
      </c>
      <c r="O1425" s="2" t="s">
        <v>2773</v>
      </c>
      <c r="P1425" s="2" t="s">
        <v>61</v>
      </c>
      <c r="Q1425" s="2" t="s">
        <v>61</v>
      </c>
      <c r="R1425" s="2" t="s">
        <v>60</v>
      </c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2" t="s">
        <v>52</v>
      </c>
      <c r="AW1425" s="2" t="s">
        <v>2774</v>
      </c>
      <c r="AX1425" s="2" t="s">
        <v>52</v>
      </c>
      <c r="AY1425" s="2" t="s">
        <v>52</v>
      </c>
    </row>
    <row r="1426" spans="1:51" ht="30" customHeight="1" x14ac:dyDescent="0.3">
      <c r="A1426" s="8" t="s">
        <v>2775</v>
      </c>
      <c r="B1426" s="8" t="s">
        <v>52</v>
      </c>
      <c r="C1426" s="8" t="s">
        <v>993</v>
      </c>
      <c r="D1426" s="9">
        <v>0.32500000000000001</v>
      </c>
      <c r="E1426" s="12">
        <f>단가대비표!O201</f>
        <v>1150</v>
      </c>
      <c r="F1426" s="13">
        <f t="shared" si="260"/>
        <v>373.7</v>
      </c>
      <c r="G1426" s="12">
        <f>단가대비표!P201</f>
        <v>0</v>
      </c>
      <c r="H1426" s="13">
        <f t="shared" si="261"/>
        <v>0</v>
      </c>
      <c r="I1426" s="12">
        <f>단가대비표!V201</f>
        <v>0</v>
      </c>
      <c r="J1426" s="13">
        <f t="shared" si="262"/>
        <v>0</v>
      </c>
      <c r="K1426" s="12">
        <f t="shared" si="263"/>
        <v>1150</v>
      </c>
      <c r="L1426" s="13">
        <f t="shared" si="263"/>
        <v>373.7</v>
      </c>
      <c r="M1426" s="8" t="s">
        <v>52</v>
      </c>
      <c r="N1426" s="2" t="s">
        <v>1803</v>
      </c>
      <c r="O1426" s="2" t="s">
        <v>2776</v>
      </c>
      <c r="P1426" s="2" t="s">
        <v>61</v>
      </c>
      <c r="Q1426" s="2" t="s">
        <v>61</v>
      </c>
      <c r="R1426" s="2" t="s">
        <v>60</v>
      </c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2" t="s">
        <v>52</v>
      </c>
      <c r="AW1426" s="2" t="s">
        <v>2777</v>
      </c>
      <c r="AX1426" s="2" t="s">
        <v>52</v>
      </c>
      <c r="AY1426" s="2" t="s">
        <v>52</v>
      </c>
    </row>
    <row r="1427" spans="1:51" ht="30" customHeight="1" x14ac:dyDescent="0.3">
      <c r="A1427" s="8" t="s">
        <v>2744</v>
      </c>
      <c r="B1427" s="8" t="s">
        <v>2745</v>
      </c>
      <c r="C1427" s="8" t="s">
        <v>993</v>
      </c>
      <c r="D1427" s="9">
        <v>0.45300000000000001</v>
      </c>
      <c r="E1427" s="12">
        <f>단가대비표!O199</f>
        <v>2139.7800000000002</v>
      </c>
      <c r="F1427" s="13">
        <f t="shared" si="260"/>
        <v>969.3</v>
      </c>
      <c r="G1427" s="12">
        <f>단가대비표!P199</f>
        <v>0</v>
      </c>
      <c r="H1427" s="13">
        <f t="shared" si="261"/>
        <v>0</v>
      </c>
      <c r="I1427" s="12">
        <f>단가대비표!V199</f>
        <v>0</v>
      </c>
      <c r="J1427" s="13">
        <f t="shared" si="262"/>
        <v>0</v>
      </c>
      <c r="K1427" s="12">
        <f t="shared" si="263"/>
        <v>2139.6999999999998</v>
      </c>
      <c r="L1427" s="13">
        <f t="shared" si="263"/>
        <v>969.3</v>
      </c>
      <c r="M1427" s="8" t="s">
        <v>2746</v>
      </c>
      <c r="N1427" s="2" t="s">
        <v>1803</v>
      </c>
      <c r="O1427" s="2" t="s">
        <v>2747</v>
      </c>
      <c r="P1427" s="2" t="s">
        <v>61</v>
      </c>
      <c r="Q1427" s="2" t="s">
        <v>61</v>
      </c>
      <c r="R1427" s="2" t="s">
        <v>60</v>
      </c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2" t="s">
        <v>52</v>
      </c>
      <c r="AW1427" s="2" t="s">
        <v>2778</v>
      </c>
      <c r="AX1427" s="2" t="s">
        <v>52</v>
      </c>
      <c r="AY1427" s="2" t="s">
        <v>52</v>
      </c>
    </row>
    <row r="1428" spans="1:51" ht="30" customHeight="1" x14ac:dyDescent="0.3">
      <c r="A1428" s="8" t="s">
        <v>2749</v>
      </c>
      <c r="B1428" s="8" t="s">
        <v>2750</v>
      </c>
      <c r="C1428" s="8" t="s">
        <v>958</v>
      </c>
      <c r="D1428" s="9">
        <v>0.123</v>
      </c>
      <c r="E1428" s="12">
        <f>단가대비표!O192</f>
        <v>200</v>
      </c>
      <c r="F1428" s="13">
        <f t="shared" si="260"/>
        <v>24.6</v>
      </c>
      <c r="G1428" s="12">
        <f>단가대비표!P192</f>
        <v>0</v>
      </c>
      <c r="H1428" s="13">
        <f t="shared" si="261"/>
        <v>0</v>
      </c>
      <c r="I1428" s="12">
        <f>단가대비표!V192</f>
        <v>0</v>
      </c>
      <c r="J1428" s="13">
        <f t="shared" si="262"/>
        <v>0</v>
      </c>
      <c r="K1428" s="12">
        <f t="shared" si="263"/>
        <v>200</v>
      </c>
      <c r="L1428" s="13">
        <f t="shared" si="263"/>
        <v>24.6</v>
      </c>
      <c r="M1428" s="8" t="s">
        <v>52</v>
      </c>
      <c r="N1428" s="2" t="s">
        <v>1803</v>
      </c>
      <c r="O1428" s="2" t="s">
        <v>2751</v>
      </c>
      <c r="P1428" s="2" t="s">
        <v>61</v>
      </c>
      <c r="Q1428" s="2" t="s">
        <v>61</v>
      </c>
      <c r="R1428" s="2" t="s">
        <v>60</v>
      </c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2" t="s">
        <v>52</v>
      </c>
      <c r="AW1428" s="2" t="s">
        <v>2779</v>
      </c>
      <c r="AX1428" s="2" t="s">
        <v>52</v>
      </c>
      <c r="AY1428" s="2" t="s">
        <v>52</v>
      </c>
    </row>
    <row r="1429" spans="1:51" ht="30" customHeight="1" x14ac:dyDescent="0.3">
      <c r="A1429" s="8" t="s">
        <v>2104</v>
      </c>
      <c r="B1429" s="8" t="s">
        <v>715</v>
      </c>
      <c r="C1429" s="8" t="s">
        <v>716</v>
      </c>
      <c r="D1429" s="9">
        <v>3.5000000000000003E-2</v>
      </c>
      <c r="E1429" s="12">
        <f>단가대비표!O249</f>
        <v>0</v>
      </c>
      <c r="F1429" s="13">
        <f t="shared" si="260"/>
        <v>0</v>
      </c>
      <c r="G1429" s="12">
        <f>단가대비표!P249</f>
        <v>200386</v>
      </c>
      <c r="H1429" s="13">
        <f t="shared" si="261"/>
        <v>7013.5</v>
      </c>
      <c r="I1429" s="12">
        <f>단가대비표!V249</f>
        <v>0</v>
      </c>
      <c r="J1429" s="13">
        <f t="shared" si="262"/>
        <v>0</v>
      </c>
      <c r="K1429" s="12">
        <f t="shared" si="263"/>
        <v>200386</v>
      </c>
      <c r="L1429" s="13">
        <f t="shared" si="263"/>
        <v>7013.5</v>
      </c>
      <c r="M1429" s="8" t="s">
        <v>52</v>
      </c>
      <c r="N1429" s="2" t="s">
        <v>1803</v>
      </c>
      <c r="O1429" s="2" t="s">
        <v>2105</v>
      </c>
      <c r="P1429" s="2" t="s">
        <v>61</v>
      </c>
      <c r="Q1429" s="2" t="s">
        <v>61</v>
      </c>
      <c r="R1429" s="2" t="s">
        <v>60</v>
      </c>
      <c r="S1429" s="3"/>
      <c r="T1429" s="3"/>
      <c r="U1429" s="3"/>
      <c r="V1429" s="3">
        <v>1</v>
      </c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2" t="s">
        <v>52</v>
      </c>
      <c r="AW1429" s="2" t="s">
        <v>2780</v>
      </c>
      <c r="AX1429" s="2" t="s">
        <v>52</v>
      </c>
      <c r="AY1429" s="2" t="s">
        <v>52</v>
      </c>
    </row>
    <row r="1430" spans="1:51" ht="30" customHeight="1" x14ac:dyDescent="0.3">
      <c r="A1430" s="8" t="s">
        <v>719</v>
      </c>
      <c r="B1430" s="8" t="s">
        <v>715</v>
      </c>
      <c r="C1430" s="8" t="s">
        <v>716</v>
      </c>
      <c r="D1430" s="9">
        <v>0.01</v>
      </c>
      <c r="E1430" s="12">
        <f>단가대비표!O233</f>
        <v>0</v>
      </c>
      <c r="F1430" s="13">
        <f t="shared" si="260"/>
        <v>0</v>
      </c>
      <c r="G1430" s="12">
        <f>단가대비표!P233</f>
        <v>138989</v>
      </c>
      <c r="H1430" s="13">
        <f t="shared" si="261"/>
        <v>1389.8</v>
      </c>
      <c r="I1430" s="12">
        <f>단가대비표!V233</f>
        <v>0</v>
      </c>
      <c r="J1430" s="13">
        <f t="shared" si="262"/>
        <v>0</v>
      </c>
      <c r="K1430" s="12">
        <f t="shared" si="263"/>
        <v>138989</v>
      </c>
      <c r="L1430" s="13">
        <f t="shared" si="263"/>
        <v>1389.8</v>
      </c>
      <c r="M1430" s="8" t="s">
        <v>52</v>
      </c>
      <c r="N1430" s="2" t="s">
        <v>1803</v>
      </c>
      <c r="O1430" s="2" t="s">
        <v>720</v>
      </c>
      <c r="P1430" s="2" t="s">
        <v>61</v>
      </c>
      <c r="Q1430" s="2" t="s">
        <v>61</v>
      </c>
      <c r="R1430" s="2" t="s">
        <v>60</v>
      </c>
      <c r="S1430" s="3"/>
      <c r="T1430" s="3"/>
      <c r="U1430" s="3"/>
      <c r="V1430" s="3">
        <v>1</v>
      </c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2" t="s">
        <v>52</v>
      </c>
      <c r="AW1430" s="2" t="s">
        <v>2781</v>
      </c>
      <c r="AX1430" s="2" t="s">
        <v>52</v>
      </c>
      <c r="AY1430" s="2" t="s">
        <v>52</v>
      </c>
    </row>
    <row r="1431" spans="1:51" ht="30" customHeight="1" x14ac:dyDescent="0.3">
      <c r="A1431" s="8" t="s">
        <v>722</v>
      </c>
      <c r="B1431" s="8" t="s">
        <v>923</v>
      </c>
      <c r="C1431" s="8" t="s">
        <v>724</v>
      </c>
      <c r="D1431" s="9">
        <v>1</v>
      </c>
      <c r="E1431" s="12">
        <v>0</v>
      </c>
      <c r="F1431" s="13">
        <f t="shared" si="260"/>
        <v>0</v>
      </c>
      <c r="G1431" s="12">
        <v>0</v>
      </c>
      <c r="H1431" s="13">
        <f t="shared" si="261"/>
        <v>0</v>
      </c>
      <c r="I1431" s="12">
        <f>TRUNC(SUMIF(V1425:V1431, RIGHTB(O1431, 1), H1425:H1431)*U1431, 2)</f>
        <v>168.06</v>
      </c>
      <c r="J1431" s="13">
        <f t="shared" si="262"/>
        <v>168</v>
      </c>
      <c r="K1431" s="12">
        <f t="shared" si="263"/>
        <v>168</v>
      </c>
      <c r="L1431" s="13">
        <f t="shared" si="263"/>
        <v>168</v>
      </c>
      <c r="M1431" s="8" t="s">
        <v>52</v>
      </c>
      <c r="N1431" s="2" t="s">
        <v>1803</v>
      </c>
      <c r="O1431" s="2" t="s">
        <v>725</v>
      </c>
      <c r="P1431" s="2" t="s">
        <v>61</v>
      </c>
      <c r="Q1431" s="2" t="s">
        <v>61</v>
      </c>
      <c r="R1431" s="2" t="s">
        <v>61</v>
      </c>
      <c r="S1431" s="3">
        <v>1</v>
      </c>
      <c r="T1431" s="3">
        <v>2</v>
      </c>
      <c r="U1431" s="3">
        <v>0.02</v>
      </c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2" t="s">
        <v>52</v>
      </c>
      <c r="AW1431" s="2" t="s">
        <v>2782</v>
      </c>
      <c r="AX1431" s="2" t="s">
        <v>52</v>
      </c>
      <c r="AY1431" s="2" t="s">
        <v>52</v>
      </c>
    </row>
    <row r="1432" spans="1:51" ht="30" customHeight="1" x14ac:dyDescent="0.3">
      <c r="A1432" s="8" t="s">
        <v>739</v>
      </c>
      <c r="B1432" s="8" t="s">
        <v>52</v>
      </c>
      <c r="C1432" s="8" t="s">
        <v>52</v>
      </c>
      <c r="D1432" s="9"/>
      <c r="E1432" s="12"/>
      <c r="F1432" s="13">
        <f>TRUNC(SUMIF(N1425:N1431, N1424, F1425:F1431),0)</f>
        <v>1478</v>
      </c>
      <c r="G1432" s="12"/>
      <c r="H1432" s="13">
        <f>TRUNC(SUMIF(N1425:N1431, N1424, H1425:H1431),0)</f>
        <v>8403</v>
      </c>
      <c r="I1432" s="12"/>
      <c r="J1432" s="13">
        <f>TRUNC(SUMIF(N1425:N1431, N1424, J1425:J1431),0)</f>
        <v>168</v>
      </c>
      <c r="K1432" s="12"/>
      <c r="L1432" s="13">
        <f>F1432+H1432+J1432</f>
        <v>10049</v>
      </c>
      <c r="M1432" s="8" t="s">
        <v>52</v>
      </c>
      <c r="N1432" s="2" t="s">
        <v>79</v>
      </c>
      <c r="O1432" s="2" t="s">
        <v>79</v>
      </c>
      <c r="P1432" s="2" t="s">
        <v>52</v>
      </c>
      <c r="Q1432" s="2" t="s">
        <v>52</v>
      </c>
      <c r="R1432" s="2" t="s">
        <v>52</v>
      </c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2" t="s">
        <v>52</v>
      </c>
      <c r="AW1432" s="2" t="s">
        <v>52</v>
      </c>
      <c r="AX1432" s="2" t="s">
        <v>52</v>
      </c>
      <c r="AY1432" s="2" t="s">
        <v>52</v>
      </c>
    </row>
    <row r="1433" spans="1:51" ht="30" customHeight="1" x14ac:dyDescent="0.3">
      <c r="A1433" s="9"/>
      <c r="B1433" s="9"/>
      <c r="C1433" s="9"/>
      <c r="D1433" s="9"/>
      <c r="E1433" s="12"/>
      <c r="F1433" s="13"/>
      <c r="G1433" s="12"/>
      <c r="H1433" s="13"/>
      <c r="I1433" s="12"/>
      <c r="J1433" s="13"/>
      <c r="K1433" s="12"/>
      <c r="L1433" s="13"/>
      <c r="M1433" s="9"/>
    </row>
    <row r="1434" spans="1:51" ht="30" customHeight="1" x14ac:dyDescent="0.3">
      <c r="A1434" s="425" t="s">
        <v>2783</v>
      </c>
      <c r="B1434" s="425"/>
      <c r="C1434" s="425"/>
      <c r="D1434" s="425"/>
      <c r="E1434" s="426"/>
      <c r="F1434" s="427"/>
      <c r="G1434" s="426"/>
      <c r="H1434" s="427"/>
      <c r="I1434" s="426"/>
      <c r="J1434" s="427"/>
      <c r="K1434" s="426"/>
      <c r="L1434" s="427"/>
      <c r="M1434" s="425"/>
      <c r="N1434" s="1" t="s">
        <v>1811</v>
      </c>
    </row>
    <row r="1435" spans="1:51" ht="30" customHeight="1" x14ac:dyDescent="0.3">
      <c r="A1435" s="8" t="s">
        <v>1789</v>
      </c>
      <c r="B1435" s="8" t="s">
        <v>52</v>
      </c>
      <c r="C1435" s="8" t="s">
        <v>69</v>
      </c>
      <c r="D1435" s="9">
        <v>1</v>
      </c>
      <c r="E1435" s="12">
        <f>일위대가목록!E207</f>
        <v>126</v>
      </c>
      <c r="F1435" s="13">
        <f>TRUNC(E1435*D1435,1)</f>
        <v>126</v>
      </c>
      <c r="G1435" s="12">
        <f>일위대가목록!F207</f>
        <v>2142</v>
      </c>
      <c r="H1435" s="13">
        <f>TRUNC(G1435*D1435,1)</f>
        <v>2142</v>
      </c>
      <c r="I1435" s="12">
        <f>일위대가목록!G207</f>
        <v>0</v>
      </c>
      <c r="J1435" s="13">
        <f>TRUNC(I1435*D1435,1)</f>
        <v>0</v>
      </c>
      <c r="K1435" s="12">
        <f t="shared" ref="K1435:L1437" si="264">TRUNC(E1435+G1435+I1435,1)</f>
        <v>2268</v>
      </c>
      <c r="L1435" s="13">
        <f t="shared" si="264"/>
        <v>2268</v>
      </c>
      <c r="M1435" s="8" t="s">
        <v>52</v>
      </c>
      <c r="N1435" s="2" t="s">
        <v>1811</v>
      </c>
      <c r="O1435" s="2" t="s">
        <v>1790</v>
      </c>
      <c r="P1435" s="2" t="s">
        <v>60</v>
      </c>
      <c r="Q1435" s="2" t="s">
        <v>61</v>
      </c>
      <c r="R1435" s="2" t="s">
        <v>61</v>
      </c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2" t="s">
        <v>52</v>
      </c>
      <c r="AW1435" s="2" t="s">
        <v>2786</v>
      </c>
      <c r="AX1435" s="2" t="s">
        <v>52</v>
      </c>
      <c r="AY1435" s="2" t="s">
        <v>52</v>
      </c>
    </row>
    <row r="1436" spans="1:51" ht="30" customHeight="1" x14ac:dyDescent="0.3">
      <c r="A1436" s="8" t="s">
        <v>578</v>
      </c>
      <c r="B1436" s="8" t="s">
        <v>2787</v>
      </c>
      <c r="C1436" s="8" t="s">
        <v>69</v>
      </c>
      <c r="D1436" s="9">
        <v>1</v>
      </c>
      <c r="E1436" s="12">
        <f>일위대가목록!E212</f>
        <v>1672</v>
      </c>
      <c r="F1436" s="13">
        <f>TRUNC(E1436*D1436,1)</f>
        <v>1672</v>
      </c>
      <c r="G1436" s="12">
        <f>일위대가목록!F212</f>
        <v>0</v>
      </c>
      <c r="H1436" s="13">
        <f>TRUNC(G1436*D1436,1)</f>
        <v>0</v>
      </c>
      <c r="I1436" s="12">
        <f>일위대가목록!G212</f>
        <v>0</v>
      </c>
      <c r="J1436" s="13">
        <f>TRUNC(I1436*D1436,1)</f>
        <v>0</v>
      </c>
      <c r="K1436" s="12">
        <f t="shared" si="264"/>
        <v>1672</v>
      </c>
      <c r="L1436" s="13">
        <f t="shared" si="264"/>
        <v>1672</v>
      </c>
      <c r="M1436" s="8" t="s">
        <v>52</v>
      </c>
      <c r="N1436" s="2" t="s">
        <v>1811</v>
      </c>
      <c r="O1436" s="2" t="s">
        <v>2788</v>
      </c>
      <c r="P1436" s="2" t="s">
        <v>60</v>
      </c>
      <c r="Q1436" s="2" t="s">
        <v>61</v>
      </c>
      <c r="R1436" s="2" t="s">
        <v>61</v>
      </c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2" t="s">
        <v>52</v>
      </c>
      <c r="AW1436" s="2" t="s">
        <v>2789</v>
      </c>
      <c r="AX1436" s="2" t="s">
        <v>52</v>
      </c>
      <c r="AY1436" s="2" t="s">
        <v>52</v>
      </c>
    </row>
    <row r="1437" spans="1:51" ht="30" customHeight="1" x14ac:dyDescent="0.3">
      <c r="A1437" s="8" t="s">
        <v>578</v>
      </c>
      <c r="B1437" s="8" t="s">
        <v>2790</v>
      </c>
      <c r="C1437" s="8" t="s">
        <v>69</v>
      </c>
      <c r="D1437" s="9">
        <v>1</v>
      </c>
      <c r="E1437" s="12">
        <f>일위대가목록!E213</f>
        <v>0</v>
      </c>
      <c r="F1437" s="13">
        <f>TRUNC(E1437*D1437,1)</f>
        <v>0</v>
      </c>
      <c r="G1437" s="12">
        <f>일위대가목록!F213</f>
        <v>14954</v>
      </c>
      <c r="H1437" s="13">
        <f>TRUNC(G1437*D1437,1)</f>
        <v>14954</v>
      </c>
      <c r="I1437" s="12">
        <f>일위대가목록!G213</f>
        <v>0</v>
      </c>
      <c r="J1437" s="13">
        <f>TRUNC(I1437*D1437,1)</f>
        <v>0</v>
      </c>
      <c r="K1437" s="12">
        <f t="shared" si="264"/>
        <v>14954</v>
      </c>
      <c r="L1437" s="13">
        <f t="shared" si="264"/>
        <v>14954</v>
      </c>
      <c r="M1437" s="8" t="s">
        <v>52</v>
      </c>
      <c r="N1437" s="2" t="s">
        <v>1811</v>
      </c>
      <c r="O1437" s="2" t="s">
        <v>2791</v>
      </c>
      <c r="P1437" s="2" t="s">
        <v>60</v>
      </c>
      <c r="Q1437" s="2" t="s">
        <v>61</v>
      </c>
      <c r="R1437" s="2" t="s">
        <v>61</v>
      </c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2" t="s">
        <v>52</v>
      </c>
      <c r="AW1437" s="2" t="s">
        <v>2792</v>
      </c>
      <c r="AX1437" s="2" t="s">
        <v>52</v>
      </c>
      <c r="AY1437" s="2" t="s">
        <v>52</v>
      </c>
    </row>
    <row r="1438" spans="1:51" ht="30" customHeight="1" x14ac:dyDescent="0.3">
      <c r="A1438" s="8" t="s">
        <v>739</v>
      </c>
      <c r="B1438" s="8" t="s">
        <v>52</v>
      </c>
      <c r="C1438" s="8" t="s">
        <v>52</v>
      </c>
      <c r="D1438" s="9"/>
      <c r="E1438" s="12"/>
      <c r="F1438" s="13">
        <f>TRUNC(SUMIF(N1435:N1437, N1434, F1435:F1437),0)</f>
        <v>1798</v>
      </c>
      <c r="G1438" s="12"/>
      <c r="H1438" s="13">
        <f>TRUNC(SUMIF(N1435:N1437, N1434, H1435:H1437),0)</f>
        <v>17096</v>
      </c>
      <c r="I1438" s="12"/>
      <c r="J1438" s="13">
        <f>TRUNC(SUMIF(N1435:N1437, N1434, J1435:J1437),0)</f>
        <v>0</v>
      </c>
      <c r="K1438" s="12"/>
      <c r="L1438" s="13">
        <f>F1438+H1438+J1438</f>
        <v>18894</v>
      </c>
      <c r="M1438" s="8" t="s">
        <v>52</v>
      </c>
      <c r="N1438" s="2" t="s">
        <v>79</v>
      </c>
      <c r="O1438" s="2" t="s">
        <v>79</v>
      </c>
      <c r="P1438" s="2" t="s">
        <v>52</v>
      </c>
      <c r="Q1438" s="2" t="s">
        <v>52</v>
      </c>
      <c r="R1438" s="2" t="s">
        <v>52</v>
      </c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2" t="s">
        <v>52</v>
      </c>
      <c r="AW1438" s="2" t="s">
        <v>52</v>
      </c>
      <c r="AX1438" s="2" t="s">
        <v>52</v>
      </c>
      <c r="AY1438" s="2" t="s">
        <v>52</v>
      </c>
    </row>
    <row r="1439" spans="1:51" ht="30" customHeight="1" x14ac:dyDescent="0.3">
      <c r="A1439" s="9"/>
      <c r="B1439" s="9"/>
      <c r="C1439" s="9"/>
      <c r="D1439" s="9"/>
      <c r="E1439" s="12"/>
      <c r="F1439" s="13"/>
      <c r="G1439" s="12"/>
      <c r="H1439" s="13"/>
      <c r="I1439" s="12"/>
      <c r="J1439" s="13"/>
      <c r="K1439" s="12"/>
      <c r="L1439" s="13"/>
      <c r="M1439" s="9"/>
    </row>
    <row r="1440" spans="1:51" ht="30" customHeight="1" x14ac:dyDescent="0.3">
      <c r="A1440" s="425" t="s">
        <v>2793</v>
      </c>
      <c r="B1440" s="425"/>
      <c r="C1440" s="425"/>
      <c r="D1440" s="425"/>
      <c r="E1440" s="426"/>
      <c r="F1440" s="427"/>
      <c r="G1440" s="426"/>
      <c r="H1440" s="427"/>
      <c r="I1440" s="426"/>
      <c r="J1440" s="427"/>
      <c r="K1440" s="426"/>
      <c r="L1440" s="427"/>
      <c r="M1440" s="425"/>
      <c r="N1440" s="1" t="s">
        <v>2788</v>
      </c>
    </row>
    <row r="1441" spans="1:51" ht="30" customHeight="1" x14ac:dyDescent="0.3">
      <c r="A1441" s="8" t="s">
        <v>2795</v>
      </c>
      <c r="B1441" s="8" t="s">
        <v>2796</v>
      </c>
      <c r="C1441" s="8" t="s">
        <v>1000</v>
      </c>
      <c r="D1441" s="9">
        <v>0.26</v>
      </c>
      <c r="E1441" s="12">
        <f>단가대비표!O205</f>
        <v>4974</v>
      </c>
      <c r="F1441" s="13">
        <f>TRUNC(E1441*D1441,1)</f>
        <v>1293.2</v>
      </c>
      <c r="G1441" s="12">
        <f>단가대비표!P205</f>
        <v>0</v>
      </c>
      <c r="H1441" s="13">
        <f>TRUNC(G1441*D1441,1)</f>
        <v>0</v>
      </c>
      <c r="I1441" s="12">
        <f>단가대비표!V205</f>
        <v>0</v>
      </c>
      <c r="J1441" s="13">
        <f>TRUNC(I1441*D1441,1)</f>
        <v>0</v>
      </c>
      <c r="K1441" s="12">
        <f t="shared" ref="K1441:L1444" si="265">TRUNC(E1441+G1441+I1441,1)</f>
        <v>4974</v>
      </c>
      <c r="L1441" s="13">
        <f t="shared" si="265"/>
        <v>1293.2</v>
      </c>
      <c r="M1441" s="8" t="s">
        <v>52</v>
      </c>
      <c r="N1441" s="2" t="s">
        <v>2788</v>
      </c>
      <c r="O1441" s="2" t="s">
        <v>2797</v>
      </c>
      <c r="P1441" s="2" t="s">
        <v>61</v>
      </c>
      <c r="Q1441" s="2" t="s">
        <v>61</v>
      </c>
      <c r="R1441" s="2" t="s">
        <v>60</v>
      </c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2" t="s">
        <v>52</v>
      </c>
      <c r="AW1441" s="2" t="s">
        <v>2798</v>
      </c>
      <c r="AX1441" s="2" t="s">
        <v>52</v>
      </c>
      <c r="AY1441" s="2" t="s">
        <v>52</v>
      </c>
    </row>
    <row r="1442" spans="1:51" ht="30" customHeight="1" x14ac:dyDescent="0.3">
      <c r="A1442" s="8" t="s">
        <v>2097</v>
      </c>
      <c r="B1442" s="8" t="s">
        <v>2098</v>
      </c>
      <c r="C1442" s="8" t="s">
        <v>1000</v>
      </c>
      <c r="D1442" s="9">
        <v>0.05</v>
      </c>
      <c r="E1442" s="12">
        <f>단가대비표!O214</f>
        <v>3194.44</v>
      </c>
      <c r="F1442" s="13">
        <f>TRUNC(E1442*D1442,1)</f>
        <v>159.69999999999999</v>
      </c>
      <c r="G1442" s="12">
        <f>단가대비표!P214</f>
        <v>0</v>
      </c>
      <c r="H1442" s="13">
        <f>TRUNC(G1442*D1442,1)</f>
        <v>0</v>
      </c>
      <c r="I1442" s="12">
        <f>단가대비표!V214</f>
        <v>0</v>
      </c>
      <c r="J1442" s="13">
        <f>TRUNC(I1442*D1442,1)</f>
        <v>0</v>
      </c>
      <c r="K1442" s="12">
        <f t="shared" si="265"/>
        <v>3194.4</v>
      </c>
      <c r="L1442" s="13">
        <f t="shared" si="265"/>
        <v>159.69999999999999</v>
      </c>
      <c r="M1442" s="8" t="s">
        <v>52</v>
      </c>
      <c r="N1442" s="2" t="s">
        <v>2788</v>
      </c>
      <c r="O1442" s="2" t="s">
        <v>2099</v>
      </c>
      <c r="P1442" s="2" t="s">
        <v>61</v>
      </c>
      <c r="Q1442" s="2" t="s">
        <v>61</v>
      </c>
      <c r="R1442" s="2" t="s">
        <v>60</v>
      </c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2" t="s">
        <v>52</v>
      </c>
      <c r="AW1442" s="2" t="s">
        <v>2799</v>
      </c>
      <c r="AX1442" s="2" t="s">
        <v>52</v>
      </c>
      <c r="AY1442" s="2" t="s">
        <v>52</v>
      </c>
    </row>
    <row r="1443" spans="1:51" ht="30" customHeight="1" x14ac:dyDescent="0.3">
      <c r="A1443" s="8" t="s">
        <v>2744</v>
      </c>
      <c r="B1443" s="8" t="s">
        <v>2800</v>
      </c>
      <c r="C1443" s="8" t="s">
        <v>993</v>
      </c>
      <c r="D1443" s="9">
        <v>0.06</v>
      </c>
      <c r="E1443" s="12">
        <f>단가대비표!O198</f>
        <v>1993.54</v>
      </c>
      <c r="F1443" s="13">
        <f>TRUNC(E1443*D1443,1)</f>
        <v>119.6</v>
      </c>
      <c r="G1443" s="12">
        <f>단가대비표!P198</f>
        <v>0</v>
      </c>
      <c r="H1443" s="13">
        <f>TRUNC(G1443*D1443,1)</f>
        <v>0</v>
      </c>
      <c r="I1443" s="12">
        <f>단가대비표!V198</f>
        <v>0</v>
      </c>
      <c r="J1443" s="13">
        <f>TRUNC(I1443*D1443,1)</f>
        <v>0</v>
      </c>
      <c r="K1443" s="12">
        <f t="shared" si="265"/>
        <v>1993.5</v>
      </c>
      <c r="L1443" s="13">
        <f t="shared" si="265"/>
        <v>119.6</v>
      </c>
      <c r="M1443" s="8" t="s">
        <v>2746</v>
      </c>
      <c r="N1443" s="2" t="s">
        <v>2788</v>
      </c>
      <c r="O1443" s="2" t="s">
        <v>2801</v>
      </c>
      <c r="P1443" s="2" t="s">
        <v>61</v>
      </c>
      <c r="Q1443" s="2" t="s">
        <v>61</v>
      </c>
      <c r="R1443" s="2" t="s">
        <v>60</v>
      </c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2" t="s">
        <v>52</v>
      </c>
      <c r="AW1443" s="2" t="s">
        <v>2802</v>
      </c>
      <c r="AX1443" s="2" t="s">
        <v>52</v>
      </c>
      <c r="AY1443" s="2" t="s">
        <v>52</v>
      </c>
    </row>
    <row r="1444" spans="1:51" ht="30" customHeight="1" x14ac:dyDescent="0.3">
      <c r="A1444" s="8" t="s">
        <v>2749</v>
      </c>
      <c r="B1444" s="8" t="s">
        <v>2750</v>
      </c>
      <c r="C1444" s="8" t="s">
        <v>958</v>
      </c>
      <c r="D1444" s="9">
        <v>0.5</v>
      </c>
      <c r="E1444" s="12">
        <f>단가대비표!O192</f>
        <v>200</v>
      </c>
      <c r="F1444" s="13">
        <f>TRUNC(E1444*D1444,1)</f>
        <v>100</v>
      </c>
      <c r="G1444" s="12">
        <f>단가대비표!P192</f>
        <v>0</v>
      </c>
      <c r="H1444" s="13">
        <f>TRUNC(G1444*D1444,1)</f>
        <v>0</v>
      </c>
      <c r="I1444" s="12">
        <f>단가대비표!V192</f>
        <v>0</v>
      </c>
      <c r="J1444" s="13">
        <f>TRUNC(I1444*D1444,1)</f>
        <v>0</v>
      </c>
      <c r="K1444" s="12">
        <f t="shared" si="265"/>
        <v>200</v>
      </c>
      <c r="L1444" s="13">
        <f t="shared" si="265"/>
        <v>100</v>
      </c>
      <c r="M1444" s="8" t="s">
        <v>52</v>
      </c>
      <c r="N1444" s="2" t="s">
        <v>2788</v>
      </c>
      <c r="O1444" s="2" t="s">
        <v>2751</v>
      </c>
      <c r="P1444" s="2" t="s">
        <v>61</v>
      </c>
      <c r="Q1444" s="2" t="s">
        <v>61</v>
      </c>
      <c r="R1444" s="2" t="s">
        <v>60</v>
      </c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2" t="s">
        <v>52</v>
      </c>
      <c r="AW1444" s="2" t="s">
        <v>2803</v>
      </c>
      <c r="AX1444" s="2" t="s">
        <v>52</v>
      </c>
      <c r="AY1444" s="2" t="s">
        <v>52</v>
      </c>
    </row>
    <row r="1445" spans="1:51" ht="30" customHeight="1" x14ac:dyDescent="0.3">
      <c r="A1445" s="8" t="s">
        <v>739</v>
      </c>
      <c r="B1445" s="8" t="s">
        <v>52</v>
      </c>
      <c r="C1445" s="8" t="s">
        <v>52</v>
      </c>
      <c r="D1445" s="9"/>
      <c r="E1445" s="12"/>
      <c r="F1445" s="13">
        <f>TRUNC(SUMIF(N1441:N1444, N1440, F1441:F1444),0)</f>
        <v>1672</v>
      </c>
      <c r="G1445" s="12"/>
      <c r="H1445" s="13">
        <f>TRUNC(SUMIF(N1441:N1444, N1440, H1441:H1444),0)</f>
        <v>0</v>
      </c>
      <c r="I1445" s="12"/>
      <c r="J1445" s="13">
        <f>TRUNC(SUMIF(N1441:N1444, N1440, J1441:J1444),0)</f>
        <v>0</v>
      </c>
      <c r="K1445" s="12"/>
      <c r="L1445" s="13">
        <f>F1445+H1445+J1445</f>
        <v>1672</v>
      </c>
      <c r="M1445" s="8" t="s">
        <v>52</v>
      </c>
      <c r="N1445" s="2" t="s">
        <v>79</v>
      </c>
      <c r="O1445" s="2" t="s">
        <v>79</v>
      </c>
      <c r="P1445" s="2" t="s">
        <v>52</v>
      </c>
      <c r="Q1445" s="2" t="s">
        <v>52</v>
      </c>
      <c r="R1445" s="2" t="s">
        <v>52</v>
      </c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2" t="s">
        <v>52</v>
      </c>
      <c r="AW1445" s="2" t="s">
        <v>52</v>
      </c>
      <c r="AX1445" s="2" t="s">
        <v>52</v>
      </c>
      <c r="AY1445" s="2" t="s">
        <v>52</v>
      </c>
    </row>
    <row r="1446" spans="1:51" ht="30" customHeight="1" x14ac:dyDescent="0.3">
      <c r="A1446" s="9"/>
      <c r="B1446" s="9"/>
      <c r="C1446" s="9"/>
      <c r="D1446" s="9"/>
      <c r="E1446" s="12"/>
      <c r="F1446" s="13"/>
      <c r="G1446" s="12"/>
      <c r="H1446" s="13"/>
      <c r="I1446" s="12"/>
      <c r="J1446" s="13"/>
      <c r="K1446" s="12"/>
      <c r="L1446" s="13"/>
      <c r="M1446" s="9"/>
    </row>
    <row r="1447" spans="1:51" ht="30" customHeight="1" x14ac:dyDescent="0.3">
      <c r="A1447" s="425" t="s">
        <v>2804</v>
      </c>
      <c r="B1447" s="425"/>
      <c r="C1447" s="425"/>
      <c r="D1447" s="425"/>
      <c r="E1447" s="426"/>
      <c r="F1447" s="427"/>
      <c r="G1447" s="426"/>
      <c r="H1447" s="427"/>
      <c r="I1447" s="426"/>
      <c r="J1447" s="427"/>
      <c r="K1447" s="426"/>
      <c r="L1447" s="427"/>
      <c r="M1447" s="425"/>
      <c r="N1447" s="1" t="s">
        <v>2791</v>
      </c>
    </row>
    <row r="1448" spans="1:51" ht="30" customHeight="1" x14ac:dyDescent="0.3">
      <c r="A1448" s="8" t="s">
        <v>2104</v>
      </c>
      <c r="B1448" s="8" t="s">
        <v>715</v>
      </c>
      <c r="C1448" s="8" t="s">
        <v>716</v>
      </c>
      <c r="D1448" s="9">
        <v>6.7000000000000004E-2</v>
      </c>
      <c r="E1448" s="12">
        <f>단가대비표!O249</f>
        <v>0</v>
      </c>
      <c r="F1448" s="13">
        <f>TRUNC(E1448*D1448,1)</f>
        <v>0</v>
      </c>
      <c r="G1448" s="12">
        <f>단가대비표!P249</f>
        <v>200386</v>
      </c>
      <c r="H1448" s="13">
        <f>TRUNC(G1448*D1448,1)</f>
        <v>13425.8</v>
      </c>
      <c r="I1448" s="12">
        <f>단가대비표!V249</f>
        <v>0</v>
      </c>
      <c r="J1448" s="13">
        <f>TRUNC(I1448*D1448,1)</f>
        <v>0</v>
      </c>
      <c r="K1448" s="12">
        <f>TRUNC(E1448+G1448+I1448,1)</f>
        <v>200386</v>
      </c>
      <c r="L1448" s="13">
        <f>TRUNC(F1448+H1448+J1448,1)</f>
        <v>13425.8</v>
      </c>
      <c r="M1448" s="8" t="s">
        <v>52</v>
      </c>
      <c r="N1448" s="2" t="s">
        <v>2791</v>
      </c>
      <c r="O1448" s="2" t="s">
        <v>2105</v>
      </c>
      <c r="P1448" s="2" t="s">
        <v>61</v>
      </c>
      <c r="Q1448" s="2" t="s">
        <v>61</v>
      </c>
      <c r="R1448" s="2" t="s">
        <v>60</v>
      </c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2" t="s">
        <v>52</v>
      </c>
      <c r="AW1448" s="2" t="s">
        <v>2806</v>
      </c>
      <c r="AX1448" s="2" t="s">
        <v>52</v>
      </c>
      <c r="AY1448" s="2" t="s">
        <v>52</v>
      </c>
    </row>
    <row r="1449" spans="1:51" ht="30" customHeight="1" x14ac:dyDescent="0.3">
      <c r="A1449" s="8" t="s">
        <v>719</v>
      </c>
      <c r="B1449" s="8" t="s">
        <v>715</v>
      </c>
      <c r="C1449" s="8" t="s">
        <v>716</v>
      </c>
      <c r="D1449" s="9">
        <v>1.0999999999999999E-2</v>
      </c>
      <c r="E1449" s="12">
        <f>단가대비표!O233</f>
        <v>0</v>
      </c>
      <c r="F1449" s="13">
        <f>TRUNC(E1449*D1449,1)</f>
        <v>0</v>
      </c>
      <c r="G1449" s="12">
        <f>단가대비표!P233</f>
        <v>138989</v>
      </c>
      <c r="H1449" s="13">
        <f>TRUNC(G1449*D1449,1)</f>
        <v>1528.8</v>
      </c>
      <c r="I1449" s="12">
        <f>단가대비표!V233</f>
        <v>0</v>
      </c>
      <c r="J1449" s="13">
        <f>TRUNC(I1449*D1449,1)</f>
        <v>0</v>
      </c>
      <c r="K1449" s="12">
        <f>TRUNC(E1449+G1449+I1449,1)</f>
        <v>138989</v>
      </c>
      <c r="L1449" s="13">
        <f>TRUNC(F1449+H1449+J1449,1)</f>
        <v>1528.8</v>
      </c>
      <c r="M1449" s="8" t="s">
        <v>52</v>
      </c>
      <c r="N1449" s="2" t="s">
        <v>2791</v>
      </c>
      <c r="O1449" s="2" t="s">
        <v>720</v>
      </c>
      <c r="P1449" s="2" t="s">
        <v>61</v>
      </c>
      <c r="Q1449" s="2" t="s">
        <v>61</v>
      </c>
      <c r="R1449" s="2" t="s">
        <v>60</v>
      </c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2" t="s">
        <v>52</v>
      </c>
      <c r="AW1449" s="2" t="s">
        <v>2807</v>
      </c>
      <c r="AX1449" s="2" t="s">
        <v>52</v>
      </c>
      <c r="AY1449" s="2" t="s">
        <v>52</v>
      </c>
    </row>
    <row r="1450" spans="1:51" ht="30" customHeight="1" x14ac:dyDescent="0.3">
      <c r="A1450" s="8" t="s">
        <v>739</v>
      </c>
      <c r="B1450" s="8" t="s">
        <v>52</v>
      </c>
      <c r="C1450" s="8" t="s">
        <v>52</v>
      </c>
      <c r="D1450" s="9"/>
      <c r="E1450" s="12"/>
      <c r="F1450" s="13">
        <f>TRUNC(SUMIF(N1448:N1449, N1447, F1448:F1449),0)</f>
        <v>0</v>
      </c>
      <c r="G1450" s="12"/>
      <c r="H1450" s="13">
        <f>TRUNC(SUMIF(N1448:N1449, N1447, H1448:H1449),0)</f>
        <v>14954</v>
      </c>
      <c r="I1450" s="12"/>
      <c r="J1450" s="13">
        <f>TRUNC(SUMIF(N1448:N1449, N1447, J1448:J1449),0)</f>
        <v>0</v>
      </c>
      <c r="K1450" s="12"/>
      <c r="L1450" s="13">
        <f>F1450+H1450+J1450</f>
        <v>14954</v>
      </c>
      <c r="M1450" s="8" t="s">
        <v>52</v>
      </c>
      <c r="N1450" s="2" t="s">
        <v>79</v>
      </c>
      <c r="O1450" s="2" t="s">
        <v>79</v>
      </c>
      <c r="P1450" s="2" t="s">
        <v>52</v>
      </c>
      <c r="Q1450" s="2" t="s">
        <v>52</v>
      </c>
      <c r="R1450" s="2" t="s">
        <v>52</v>
      </c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2" t="s">
        <v>52</v>
      </c>
      <c r="AW1450" s="2" t="s">
        <v>52</v>
      </c>
      <c r="AX1450" s="2" t="s">
        <v>52</v>
      </c>
      <c r="AY1450" s="2" t="s">
        <v>52</v>
      </c>
    </row>
    <row r="1451" spans="1:51" ht="30" customHeight="1" x14ac:dyDescent="0.3">
      <c r="A1451" s="9"/>
      <c r="B1451" s="9"/>
      <c r="C1451" s="9"/>
      <c r="D1451" s="9"/>
      <c r="E1451" s="12"/>
      <c r="F1451" s="13"/>
      <c r="G1451" s="12"/>
      <c r="H1451" s="13"/>
      <c r="I1451" s="12"/>
      <c r="J1451" s="13"/>
      <c r="K1451" s="12"/>
      <c r="L1451" s="13"/>
      <c r="M1451" s="9"/>
    </row>
    <row r="1452" spans="1:51" ht="30" customHeight="1" x14ac:dyDescent="0.3">
      <c r="A1452" s="425" t="s">
        <v>2808</v>
      </c>
      <c r="B1452" s="425"/>
      <c r="C1452" s="425"/>
      <c r="D1452" s="425"/>
      <c r="E1452" s="426"/>
      <c r="F1452" s="427"/>
      <c r="G1452" s="426"/>
      <c r="H1452" s="427"/>
      <c r="I1452" s="426"/>
      <c r="J1452" s="427"/>
      <c r="K1452" s="426"/>
      <c r="L1452" s="427"/>
      <c r="M1452" s="425"/>
      <c r="N1452" s="1" t="s">
        <v>1815</v>
      </c>
    </row>
    <row r="1453" spans="1:51" ht="30" customHeight="1" x14ac:dyDescent="0.3">
      <c r="A1453" s="8" t="s">
        <v>2744</v>
      </c>
      <c r="B1453" s="8" t="s">
        <v>2745</v>
      </c>
      <c r="C1453" s="8" t="s">
        <v>993</v>
      </c>
      <c r="D1453" s="9">
        <v>0.05</v>
      </c>
      <c r="E1453" s="12">
        <f>단가대비표!O199</f>
        <v>2139.7800000000002</v>
      </c>
      <c r="F1453" s="13">
        <f>TRUNC(E1453*D1453,1)</f>
        <v>106.9</v>
      </c>
      <c r="G1453" s="12">
        <f>단가대비표!P199</f>
        <v>0</v>
      </c>
      <c r="H1453" s="13">
        <f>TRUNC(G1453*D1453,1)</f>
        <v>0</v>
      </c>
      <c r="I1453" s="12">
        <f>단가대비표!V199</f>
        <v>0</v>
      </c>
      <c r="J1453" s="13">
        <f>TRUNC(I1453*D1453,1)</f>
        <v>0</v>
      </c>
      <c r="K1453" s="12">
        <f t="shared" ref="K1453:L1457" si="266">TRUNC(E1453+G1453+I1453,1)</f>
        <v>2139.6999999999998</v>
      </c>
      <c r="L1453" s="13">
        <f t="shared" si="266"/>
        <v>106.9</v>
      </c>
      <c r="M1453" s="8" t="s">
        <v>2746</v>
      </c>
      <c r="N1453" s="2" t="s">
        <v>1815</v>
      </c>
      <c r="O1453" s="2" t="s">
        <v>2747</v>
      </c>
      <c r="P1453" s="2" t="s">
        <v>61</v>
      </c>
      <c r="Q1453" s="2" t="s">
        <v>61</v>
      </c>
      <c r="R1453" s="2" t="s">
        <v>60</v>
      </c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2" t="s">
        <v>52</v>
      </c>
      <c r="AW1453" s="2" t="s">
        <v>2810</v>
      </c>
      <c r="AX1453" s="2" t="s">
        <v>52</v>
      </c>
      <c r="AY1453" s="2" t="s">
        <v>52</v>
      </c>
    </row>
    <row r="1454" spans="1:51" ht="30" customHeight="1" x14ac:dyDescent="0.3">
      <c r="A1454" s="8" t="s">
        <v>2749</v>
      </c>
      <c r="B1454" s="8" t="s">
        <v>2750</v>
      </c>
      <c r="C1454" s="8" t="s">
        <v>958</v>
      </c>
      <c r="D1454" s="9">
        <v>0.1</v>
      </c>
      <c r="E1454" s="12">
        <f>단가대비표!O192</f>
        <v>200</v>
      </c>
      <c r="F1454" s="13">
        <f>TRUNC(E1454*D1454,1)</f>
        <v>20</v>
      </c>
      <c r="G1454" s="12">
        <f>단가대비표!P192</f>
        <v>0</v>
      </c>
      <c r="H1454" s="13">
        <f>TRUNC(G1454*D1454,1)</f>
        <v>0</v>
      </c>
      <c r="I1454" s="12">
        <f>단가대비표!V192</f>
        <v>0</v>
      </c>
      <c r="J1454" s="13">
        <f>TRUNC(I1454*D1454,1)</f>
        <v>0</v>
      </c>
      <c r="K1454" s="12">
        <f t="shared" si="266"/>
        <v>200</v>
      </c>
      <c r="L1454" s="13">
        <f t="shared" si="266"/>
        <v>20</v>
      </c>
      <c r="M1454" s="8" t="s">
        <v>52</v>
      </c>
      <c r="N1454" s="2" t="s">
        <v>1815</v>
      </c>
      <c r="O1454" s="2" t="s">
        <v>2751</v>
      </c>
      <c r="P1454" s="2" t="s">
        <v>61</v>
      </c>
      <c r="Q1454" s="2" t="s">
        <v>61</v>
      </c>
      <c r="R1454" s="2" t="s">
        <v>60</v>
      </c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2" t="s">
        <v>52</v>
      </c>
      <c r="AW1454" s="2" t="s">
        <v>2811</v>
      </c>
      <c r="AX1454" s="2" t="s">
        <v>52</v>
      </c>
      <c r="AY1454" s="2" t="s">
        <v>52</v>
      </c>
    </row>
    <row r="1455" spans="1:51" ht="30" customHeight="1" x14ac:dyDescent="0.3">
      <c r="A1455" s="8" t="s">
        <v>2104</v>
      </c>
      <c r="B1455" s="8" t="s">
        <v>715</v>
      </c>
      <c r="C1455" s="8" t="s">
        <v>716</v>
      </c>
      <c r="D1455" s="9">
        <v>0.01</v>
      </c>
      <c r="E1455" s="12">
        <f>단가대비표!O249</f>
        <v>0</v>
      </c>
      <c r="F1455" s="13">
        <f>TRUNC(E1455*D1455,1)</f>
        <v>0</v>
      </c>
      <c r="G1455" s="12">
        <f>단가대비표!P249</f>
        <v>200386</v>
      </c>
      <c r="H1455" s="13">
        <f>TRUNC(G1455*D1455,1)</f>
        <v>2003.8</v>
      </c>
      <c r="I1455" s="12">
        <f>단가대비표!V249</f>
        <v>0</v>
      </c>
      <c r="J1455" s="13">
        <f>TRUNC(I1455*D1455,1)</f>
        <v>0</v>
      </c>
      <c r="K1455" s="12">
        <f t="shared" si="266"/>
        <v>200386</v>
      </c>
      <c r="L1455" s="13">
        <f t="shared" si="266"/>
        <v>2003.8</v>
      </c>
      <c r="M1455" s="8" t="s">
        <v>52</v>
      </c>
      <c r="N1455" s="2" t="s">
        <v>1815</v>
      </c>
      <c r="O1455" s="2" t="s">
        <v>2105</v>
      </c>
      <c r="P1455" s="2" t="s">
        <v>61</v>
      </c>
      <c r="Q1455" s="2" t="s">
        <v>61</v>
      </c>
      <c r="R1455" s="2" t="s">
        <v>60</v>
      </c>
      <c r="S1455" s="3"/>
      <c r="T1455" s="3"/>
      <c r="U1455" s="3"/>
      <c r="V1455" s="3">
        <v>1</v>
      </c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2" t="s">
        <v>52</v>
      </c>
      <c r="AW1455" s="2" t="s">
        <v>2812</v>
      </c>
      <c r="AX1455" s="2" t="s">
        <v>52</v>
      </c>
      <c r="AY1455" s="2" t="s">
        <v>52</v>
      </c>
    </row>
    <row r="1456" spans="1:51" ht="30" customHeight="1" x14ac:dyDescent="0.3">
      <c r="A1456" s="8" t="s">
        <v>719</v>
      </c>
      <c r="B1456" s="8" t="s">
        <v>715</v>
      </c>
      <c r="C1456" s="8" t="s">
        <v>716</v>
      </c>
      <c r="D1456" s="9">
        <v>1E-3</v>
      </c>
      <c r="E1456" s="12">
        <f>단가대비표!O233</f>
        <v>0</v>
      </c>
      <c r="F1456" s="13">
        <f>TRUNC(E1456*D1456,1)</f>
        <v>0</v>
      </c>
      <c r="G1456" s="12">
        <f>단가대비표!P233</f>
        <v>138989</v>
      </c>
      <c r="H1456" s="13">
        <f>TRUNC(G1456*D1456,1)</f>
        <v>138.9</v>
      </c>
      <c r="I1456" s="12">
        <f>단가대비표!V233</f>
        <v>0</v>
      </c>
      <c r="J1456" s="13">
        <f>TRUNC(I1456*D1456,1)</f>
        <v>0</v>
      </c>
      <c r="K1456" s="12">
        <f t="shared" si="266"/>
        <v>138989</v>
      </c>
      <c r="L1456" s="13">
        <f t="shared" si="266"/>
        <v>138.9</v>
      </c>
      <c r="M1456" s="8" t="s">
        <v>52</v>
      </c>
      <c r="N1456" s="2" t="s">
        <v>1815</v>
      </c>
      <c r="O1456" s="2" t="s">
        <v>720</v>
      </c>
      <c r="P1456" s="2" t="s">
        <v>61</v>
      </c>
      <c r="Q1456" s="2" t="s">
        <v>61</v>
      </c>
      <c r="R1456" s="2" t="s">
        <v>60</v>
      </c>
      <c r="S1456" s="3"/>
      <c r="T1456" s="3"/>
      <c r="U1456" s="3"/>
      <c r="V1456" s="3">
        <v>1</v>
      </c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2" t="s">
        <v>52</v>
      </c>
      <c r="AW1456" s="2" t="s">
        <v>2813</v>
      </c>
      <c r="AX1456" s="2" t="s">
        <v>52</v>
      </c>
      <c r="AY1456" s="2" t="s">
        <v>52</v>
      </c>
    </row>
    <row r="1457" spans="1:51" ht="30" customHeight="1" x14ac:dyDescent="0.3">
      <c r="A1457" s="8" t="s">
        <v>1673</v>
      </c>
      <c r="B1457" s="8" t="s">
        <v>1674</v>
      </c>
      <c r="C1457" s="8" t="s">
        <v>724</v>
      </c>
      <c r="D1457" s="9">
        <v>1</v>
      </c>
      <c r="E1457" s="12">
        <v>0</v>
      </c>
      <c r="F1457" s="13">
        <f>TRUNC(E1457*D1457,1)</f>
        <v>0</v>
      </c>
      <c r="G1457" s="12">
        <f>TRUNC(SUMIF(V1453:V1457, RIGHTB(O1457, 1), H1453:H1457)*U1457, 2)</f>
        <v>428.54</v>
      </c>
      <c r="H1457" s="13">
        <f>TRUNC(G1457*D1457,1)</f>
        <v>428.5</v>
      </c>
      <c r="I1457" s="12">
        <v>0</v>
      </c>
      <c r="J1457" s="13">
        <f>TRUNC(I1457*D1457,1)</f>
        <v>0</v>
      </c>
      <c r="K1457" s="12">
        <f t="shared" si="266"/>
        <v>428.5</v>
      </c>
      <c r="L1457" s="13">
        <f t="shared" si="266"/>
        <v>428.5</v>
      </c>
      <c r="M1457" s="8" t="s">
        <v>52</v>
      </c>
      <c r="N1457" s="2" t="s">
        <v>1815</v>
      </c>
      <c r="O1457" s="2" t="s">
        <v>725</v>
      </c>
      <c r="P1457" s="2" t="s">
        <v>61</v>
      </c>
      <c r="Q1457" s="2" t="s">
        <v>61</v>
      </c>
      <c r="R1457" s="2" t="s">
        <v>61</v>
      </c>
      <c r="S1457" s="3">
        <v>1</v>
      </c>
      <c r="T1457" s="3">
        <v>1</v>
      </c>
      <c r="U1457" s="3">
        <v>0.2</v>
      </c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2" t="s">
        <v>52</v>
      </c>
      <c r="AW1457" s="2" t="s">
        <v>2814</v>
      </c>
      <c r="AX1457" s="2" t="s">
        <v>52</v>
      </c>
      <c r="AY1457" s="2" t="s">
        <v>52</v>
      </c>
    </row>
    <row r="1458" spans="1:51" ht="30" customHeight="1" x14ac:dyDescent="0.3">
      <c r="A1458" s="8" t="s">
        <v>739</v>
      </c>
      <c r="B1458" s="8" t="s">
        <v>52</v>
      </c>
      <c r="C1458" s="8" t="s">
        <v>52</v>
      </c>
      <c r="D1458" s="9"/>
      <c r="E1458" s="12"/>
      <c r="F1458" s="13">
        <f>TRUNC(SUMIF(N1453:N1457, N1452, F1453:F1457),0)</f>
        <v>126</v>
      </c>
      <c r="G1458" s="12"/>
      <c r="H1458" s="13">
        <f>TRUNC(SUMIF(N1453:N1457, N1452, H1453:H1457),0)</f>
        <v>2571</v>
      </c>
      <c r="I1458" s="12"/>
      <c r="J1458" s="13">
        <f>TRUNC(SUMIF(N1453:N1457, N1452, J1453:J1457),0)</f>
        <v>0</v>
      </c>
      <c r="K1458" s="12"/>
      <c r="L1458" s="13">
        <f>F1458+H1458+J1458</f>
        <v>2697</v>
      </c>
      <c r="M1458" s="8" t="s">
        <v>52</v>
      </c>
      <c r="N1458" s="2" t="s">
        <v>79</v>
      </c>
      <c r="O1458" s="2" t="s">
        <v>79</v>
      </c>
      <c r="P1458" s="2" t="s">
        <v>52</v>
      </c>
      <c r="Q1458" s="2" t="s">
        <v>52</v>
      </c>
      <c r="R1458" s="2" t="s">
        <v>52</v>
      </c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2" t="s">
        <v>52</v>
      </c>
      <c r="AW1458" s="2" t="s">
        <v>52</v>
      </c>
      <c r="AX1458" s="2" t="s">
        <v>52</v>
      </c>
      <c r="AY1458" s="2" t="s">
        <v>52</v>
      </c>
    </row>
    <row r="1459" spans="1:51" ht="30" customHeight="1" x14ac:dyDescent="0.3">
      <c r="A1459" s="9"/>
      <c r="B1459" s="9"/>
      <c r="C1459" s="9"/>
      <c r="D1459" s="9"/>
      <c r="E1459" s="12"/>
      <c r="F1459" s="13"/>
      <c r="G1459" s="12"/>
      <c r="H1459" s="13"/>
      <c r="I1459" s="12"/>
      <c r="J1459" s="13"/>
      <c r="K1459" s="12"/>
      <c r="L1459" s="13"/>
      <c r="M1459" s="9"/>
    </row>
    <row r="1460" spans="1:51" ht="30" customHeight="1" x14ac:dyDescent="0.3">
      <c r="A1460" s="425" t="s">
        <v>2815</v>
      </c>
      <c r="B1460" s="425"/>
      <c r="C1460" s="425"/>
      <c r="D1460" s="425"/>
      <c r="E1460" s="426"/>
      <c r="F1460" s="427"/>
      <c r="G1460" s="426"/>
      <c r="H1460" s="427"/>
      <c r="I1460" s="426"/>
      <c r="J1460" s="427"/>
      <c r="K1460" s="426"/>
      <c r="L1460" s="427"/>
      <c r="M1460" s="425"/>
      <c r="N1460" s="1" t="s">
        <v>1819</v>
      </c>
    </row>
    <row r="1461" spans="1:51" ht="30" customHeight="1" x14ac:dyDescent="0.3">
      <c r="A1461" s="8" t="s">
        <v>2104</v>
      </c>
      <c r="B1461" s="8" t="s">
        <v>715</v>
      </c>
      <c r="C1461" s="8" t="s">
        <v>716</v>
      </c>
      <c r="D1461" s="9">
        <v>1.2E-2</v>
      </c>
      <c r="E1461" s="12">
        <f>단가대비표!O249</f>
        <v>0</v>
      </c>
      <c r="F1461" s="13">
        <f t="shared" ref="F1461:F1467" si="267">TRUNC(E1461*D1461,1)</f>
        <v>0</v>
      </c>
      <c r="G1461" s="12">
        <f>단가대비표!P249</f>
        <v>200386</v>
      </c>
      <c r="H1461" s="13">
        <f t="shared" ref="H1461:H1467" si="268">TRUNC(G1461*D1461,1)</f>
        <v>2404.6</v>
      </c>
      <c r="I1461" s="12">
        <f>단가대비표!V249</f>
        <v>0</v>
      </c>
      <c r="J1461" s="13">
        <f t="shared" ref="J1461:J1467" si="269">TRUNC(I1461*D1461,1)</f>
        <v>0</v>
      </c>
      <c r="K1461" s="12">
        <f t="shared" ref="K1461:L1467" si="270">TRUNC(E1461+G1461+I1461,1)</f>
        <v>200386</v>
      </c>
      <c r="L1461" s="13">
        <f t="shared" si="270"/>
        <v>2404.6</v>
      </c>
      <c r="M1461" s="8" t="s">
        <v>52</v>
      </c>
      <c r="N1461" s="2" t="s">
        <v>1819</v>
      </c>
      <c r="O1461" s="2" t="s">
        <v>2105</v>
      </c>
      <c r="P1461" s="2" t="s">
        <v>61</v>
      </c>
      <c r="Q1461" s="2" t="s">
        <v>61</v>
      </c>
      <c r="R1461" s="2" t="s">
        <v>60</v>
      </c>
      <c r="S1461" s="3"/>
      <c r="T1461" s="3"/>
      <c r="U1461" s="3"/>
      <c r="V1461" s="3">
        <v>1</v>
      </c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2" t="s">
        <v>52</v>
      </c>
      <c r="AW1461" s="2" t="s">
        <v>2817</v>
      </c>
      <c r="AX1461" s="2" t="s">
        <v>52</v>
      </c>
      <c r="AY1461" s="2" t="s">
        <v>52</v>
      </c>
    </row>
    <row r="1462" spans="1:51" ht="30" customHeight="1" x14ac:dyDescent="0.3">
      <c r="A1462" s="8" t="s">
        <v>719</v>
      </c>
      <c r="B1462" s="8" t="s">
        <v>715</v>
      </c>
      <c r="C1462" s="8" t="s">
        <v>716</v>
      </c>
      <c r="D1462" s="9">
        <v>2E-3</v>
      </c>
      <c r="E1462" s="12">
        <f>단가대비표!O233</f>
        <v>0</v>
      </c>
      <c r="F1462" s="13">
        <f t="shared" si="267"/>
        <v>0</v>
      </c>
      <c r="G1462" s="12">
        <f>단가대비표!P233</f>
        <v>138989</v>
      </c>
      <c r="H1462" s="13">
        <f t="shared" si="268"/>
        <v>277.89999999999998</v>
      </c>
      <c r="I1462" s="12">
        <f>단가대비표!V233</f>
        <v>0</v>
      </c>
      <c r="J1462" s="13">
        <f t="shared" si="269"/>
        <v>0</v>
      </c>
      <c r="K1462" s="12">
        <f t="shared" si="270"/>
        <v>138989</v>
      </c>
      <c r="L1462" s="13">
        <f t="shared" si="270"/>
        <v>277.89999999999998</v>
      </c>
      <c r="M1462" s="8" t="s">
        <v>52</v>
      </c>
      <c r="N1462" s="2" t="s">
        <v>1819</v>
      </c>
      <c r="O1462" s="2" t="s">
        <v>720</v>
      </c>
      <c r="P1462" s="2" t="s">
        <v>61</v>
      </c>
      <c r="Q1462" s="2" t="s">
        <v>61</v>
      </c>
      <c r="R1462" s="2" t="s">
        <v>60</v>
      </c>
      <c r="S1462" s="3"/>
      <c r="T1462" s="3"/>
      <c r="U1462" s="3"/>
      <c r="V1462" s="3">
        <v>1</v>
      </c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2" t="s">
        <v>52</v>
      </c>
      <c r="AW1462" s="2" t="s">
        <v>2818</v>
      </c>
      <c r="AX1462" s="2" t="s">
        <v>52</v>
      </c>
      <c r="AY1462" s="2" t="s">
        <v>52</v>
      </c>
    </row>
    <row r="1463" spans="1:51" ht="30" customHeight="1" x14ac:dyDescent="0.3">
      <c r="A1463" s="8" t="s">
        <v>2104</v>
      </c>
      <c r="B1463" s="8" t="s">
        <v>715</v>
      </c>
      <c r="C1463" s="8" t="s">
        <v>716</v>
      </c>
      <c r="D1463" s="9">
        <v>1.2E-2</v>
      </c>
      <c r="E1463" s="12">
        <f>단가대비표!O249</f>
        <v>0</v>
      </c>
      <c r="F1463" s="13">
        <f t="shared" si="267"/>
        <v>0</v>
      </c>
      <c r="G1463" s="12">
        <f>단가대비표!P249</f>
        <v>200386</v>
      </c>
      <c r="H1463" s="13">
        <f t="shared" si="268"/>
        <v>2404.6</v>
      </c>
      <c r="I1463" s="12">
        <f>단가대비표!V249</f>
        <v>0</v>
      </c>
      <c r="J1463" s="13">
        <f t="shared" si="269"/>
        <v>0</v>
      </c>
      <c r="K1463" s="12">
        <f t="shared" si="270"/>
        <v>200386</v>
      </c>
      <c r="L1463" s="13">
        <f t="shared" si="270"/>
        <v>2404.6</v>
      </c>
      <c r="M1463" s="8" t="s">
        <v>52</v>
      </c>
      <c r="N1463" s="2" t="s">
        <v>1819</v>
      </c>
      <c r="O1463" s="2" t="s">
        <v>2105</v>
      </c>
      <c r="P1463" s="2" t="s">
        <v>61</v>
      </c>
      <c r="Q1463" s="2" t="s">
        <v>61</v>
      </c>
      <c r="R1463" s="2" t="s">
        <v>60</v>
      </c>
      <c r="S1463" s="3"/>
      <c r="T1463" s="3"/>
      <c r="U1463" s="3"/>
      <c r="V1463" s="3">
        <v>1</v>
      </c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2" t="s">
        <v>52</v>
      </c>
      <c r="AW1463" s="2" t="s">
        <v>2817</v>
      </c>
      <c r="AX1463" s="2" t="s">
        <v>52</v>
      </c>
      <c r="AY1463" s="2" t="s">
        <v>52</v>
      </c>
    </row>
    <row r="1464" spans="1:51" ht="30" customHeight="1" x14ac:dyDescent="0.3">
      <c r="A1464" s="8" t="s">
        <v>719</v>
      </c>
      <c r="B1464" s="8" t="s">
        <v>715</v>
      </c>
      <c r="C1464" s="8" t="s">
        <v>716</v>
      </c>
      <c r="D1464" s="9">
        <v>2E-3</v>
      </c>
      <c r="E1464" s="12">
        <f>단가대비표!O233</f>
        <v>0</v>
      </c>
      <c r="F1464" s="13">
        <f t="shared" si="267"/>
        <v>0</v>
      </c>
      <c r="G1464" s="12">
        <f>단가대비표!P233</f>
        <v>138989</v>
      </c>
      <c r="H1464" s="13">
        <f t="shared" si="268"/>
        <v>277.89999999999998</v>
      </c>
      <c r="I1464" s="12">
        <f>단가대비표!V233</f>
        <v>0</v>
      </c>
      <c r="J1464" s="13">
        <f t="shared" si="269"/>
        <v>0</v>
      </c>
      <c r="K1464" s="12">
        <f t="shared" si="270"/>
        <v>138989</v>
      </c>
      <c r="L1464" s="13">
        <f t="shared" si="270"/>
        <v>277.89999999999998</v>
      </c>
      <c r="M1464" s="8" t="s">
        <v>52</v>
      </c>
      <c r="N1464" s="2" t="s">
        <v>1819</v>
      </c>
      <c r="O1464" s="2" t="s">
        <v>720</v>
      </c>
      <c r="P1464" s="2" t="s">
        <v>61</v>
      </c>
      <c r="Q1464" s="2" t="s">
        <v>61</v>
      </c>
      <c r="R1464" s="2" t="s">
        <v>60</v>
      </c>
      <c r="S1464" s="3"/>
      <c r="T1464" s="3"/>
      <c r="U1464" s="3"/>
      <c r="V1464" s="3">
        <v>1</v>
      </c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2" t="s">
        <v>52</v>
      </c>
      <c r="AW1464" s="2" t="s">
        <v>2818</v>
      </c>
      <c r="AX1464" s="2" t="s">
        <v>52</v>
      </c>
      <c r="AY1464" s="2" t="s">
        <v>52</v>
      </c>
    </row>
    <row r="1465" spans="1:51" ht="30" customHeight="1" x14ac:dyDescent="0.3">
      <c r="A1465" s="8" t="s">
        <v>2104</v>
      </c>
      <c r="B1465" s="8" t="s">
        <v>715</v>
      </c>
      <c r="C1465" s="8" t="s">
        <v>716</v>
      </c>
      <c r="D1465" s="9">
        <v>1.2E-2</v>
      </c>
      <c r="E1465" s="12">
        <f>단가대비표!O249</f>
        <v>0</v>
      </c>
      <c r="F1465" s="13">
        <f t="shared" si="267"/>
        <v>0</v>
      </c>
      <c r="G1465" s="12">
        <f>단가대비표!P249</f>
        <v>200386</v>
      </c>
      <c r="H1465" s="13">
        <f t="shared" si="268"/>
        <v>2404.6</v>
      </c>
      <c r="I1465" s="12">
        <f>단가대비표!V249</f>
        <v>0</v>
      </c>
      <c r="J1465" s="13">
        <f t="shared" si="269"/>
        <v>0</v>
      </c>
      <c r="K1465" s="12">
        <f t="shared" si="270"/>
        <v>200386</v>
      </c>
      <c r="L1465" s="13">
        <f t="shared" si="270"/>
        <v>2404.6</v>
      </c>
      <c r="M1465" s="8" t="s">
        <v>52</v>
      </c>
      <c r="N1465" s="2" t="s">
        <v>1819</v>
      </c>
      <c r="O1465" s="2" t="s">
        <v>2105</v>
      </c>
      <c r="P1465" s="2" t="s">
        <v>61</v>
      </c>
      <c r="Q1465" s="2" t="s">
        <v>61</v>
      </c>
      <c r="R1465" s="2" t="s">
        <v>60</v>
      </c>
      <c r="S1465" s="3"/>
      <c r="T1465" s="3"/>
      <c r="U1465" s="3"/>
      <c r="V1465" s="3">
        <v>1</v>
      </c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2" t="s">
        <v>52</v>
      </c>
      <c r="AW1465" s="2" t="s">
        <v>2817</v>
      </c>
      <c r="AX1465" s="2" t="s">
        <v>52</v>
      </c>
      <c r="AY1465" s="2" t="s">
        <v>52</v>
      </c>
    </row>
    <row r="1466" spans="1:51" ht="30" customHeight="1" x14ac:dyDescent="0.3">
      <c r="A1466" s="8" t="s">
        <v>719</v>
      </c>
      <c r="B1466" s="8" t="s">
        <v>715</v>
      </c>
      <c r="C1466" s="8" t="s">
        <v>716</v>
      </c>
      <c r="D1466" s="9">
        <v>2E-3</v>
      </c>
      <c r="E1466" s="12">
        <f>단가대비표!O233</f>
        <v>0</v>
      </c>
      <c r="F1466" s="13">
        <f t="shared" si="267"/>
        <v>0</v>
      </c>
      <c r="G1466" s="12">
        <f>단가대비표!P233</f>
        <v>138989</v>
      </c>
      <c r="H1466" s="13">
        <f t="shared" si="268"/>
        <v>277.89999999999998</v>
      </c>
      <c r="I1466" s="12">
        <f>단가대비표!V233</f>
        <v>0</v>
      </c>
      <c r="J1466" s="13">
        <f t="shared" si="269"/>
        <v>0</v>
      </c>
      <c r="K1466" s="12">
        <f t="shared" si="270"/>
        <v>138989</v>
      </c>
      <c r="L1466" s="13">
        <f t="shared" si="270"/>
        <v>277.89999999999998</v>
      </c>
      <c r="M1466" s="8" t="s">
        <v>52</v>
      </c>
      <c r="N1466" s="2" t="s">
        <v>1819</v>
      </c>
      <c r="O1466" s="2" t="s">
        <v>720</v>
      </c>
      <c r="P1466" s="2" t="s">
        <v>61</v>
      </c>
      <c r="Q1466" s="2" t="s">
        <v>61</v>
      </c>
      <c r="R1466" s="2" t="s">
        <v>60</v>
      </c>
      <c r="S1466" s="3"/>
      <c r="T1466" s="3"/>
      <c r="U1466" s="3"/>
      <c r="V1466" s="3">
        <v>1</v>
      </c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2" t="s">
        <v>52</v>
      </c>
      <c r="AW1466" s="2" t="s">
        <v>2818</v>
      </c>
      <c r="AX1466" s="2" t="s">
        <v>52</v>
      </c>
      <c r="AY1466" s="2" t="s">
        <v>52</v>
      </c>
    </row>
    <row r="1467" spans="1:51" ht="30" customHeight="1" x14ac:dyDescent="0.3">
      <c r="A1467" s="8" t="s">
        <v>1673</v>
      </c>
      <c r="B1467" s="8" t="s">
        <v>1674</v>
      </c>
      <c r="C1467" s="8" t="s">
        <v>724</v>
      </c>
      <c r="D1467" s="9">
        <v>1</v>
      </c>
      <c r="E1467" s="12">
        <v>0</v>
      </c>
      <c r="F1467" s="13">
        <f t="shared" si="267"/>
        <v>0</v>
      </c>
      <c r="G1467" s="12">
        <f>TRUNC(SUMIF(V1461:V1467, RIGHTB(O1467, 1), H1461:H1467)*U1467, 2)</f>
        <v>1609.5</v>
      </c>
      <c r="H1467" s="13">
        <f t="shared" si="268"/>
        <v>1609.5</v>
      </c>
      <c r="I1467" s="12">
        <v>0</v>
      </c>
      <c r="J1467" s="13">
        <f t="shared" si="269"/>
        <v>0</v>
      </c>
      <c r="K1467" s="12">
        <f t="shared" si="270"/>
        <v>1609.5</v>
      </c>
      <c r="L1467" s="13">
        <f t="shared" si="270"/>
        <v>1609.5</v>
      </c>
      <c r="M1467" s="8" t="s">
        <v>52</v>
      </c>
      <c r="N1467" s="2" t="s">
        <v>1819</v>
      </c>
      <c r="O1467" s="2" t="s">
        <v>725</v>
      </c>
      <c r="P1467" s="2" t="s">
        <v>61</v>
      </c>
      <c r="Q1467" s="2" t="s">
        <v>61</v>
      </c>
      <c r="R1467" s="2" t="s">
        <v>61</v>
      </c>
      <c r="S1467" s="3">
        <v>1</v>
      </c>
      <c r="T1467" s="3">
        <v>1</v>
      </c>
      <c r="U1467" s="3">
        <v>0.2</v>
      </c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2" t="s">
        <v>52</v>
      </c>
      <c r="AW1467" s="2" t="s">
        <v>2819</v>
      </c>
      <c r="AX1467" s="2" t="s">
        <v>52</v>
      </c>
      <c r="AY1467" s="2" t="s">
        <v>52</v>
      </c>
    </row>
    <row r="1468" spans="1:51" ht="30" customHeight="1" x14ac:dyDescent="0.3">
      <c r="A1468" s="8" t="s">
        <v>739</v>
      </c>
      <c r="B1468" s="8" t="s">
        <v>52</v>
      </c>
      <c r="C1468" s="8" t="s">
        <v>52</v>
      </c>
      <c r="D1468" s="9"/>
      <c r="E1468" s="12"/>
      <c r="F1468" s="13">
        <f>TRUNC(SUMIF(N1461:N1467, N1460, F1461:F1467),0)</f>
        <v>0</v>
      </c>
      <c r="G1468" s="12"/>
      <c r="H1468" s="13">
        <f>TRUNC(SUMIF(N1461:N1467, N1460, H1461:H1467),0)</f>
        <v>9657</v>
      </c>
      <c r="I1468" s="12"/>
      <c r="J1468" s="13">
        <f>TRUNC(SUMIF(N1461:N1467, N1460, J1461:J1467),0)</f>
        <v>0</v>
      </c>
      <c r="K1468" s="12"/>
      <c r="L1468" s="13">
        <f>F1468+H1468+J1468</f>
        <v>9657</v>
      </c>
      <c r="M1468" s="8" t="s">
        <v>52</v>
      </c>
      <c r="N1468" s="2" t="s">
        <v>79</v>
      </c>
      <c r="O1468" s="2" t="s">
        <v>79</v>
      </c>
      <c r="P1468" s="2" t="s">
        <v>52</v>
      </c>
      <c r="Q1468" s="2" t="s">
        <v>52</v>
      </c>
      <c r="R1468" s="2" t="s">
        <v>52</v>
      </c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2" t="s">
        <v>52</v>
      </c>
      <c r="AW1468" s="2" t="s">
        <v>52</v>
      </c>
      <c r="AX1468" s="2" t="s">
        <v>52</v>
      </c>
      <c r="AY1468" s="2" t="s">
        <v>52</v>
      </c>
    </row>
    <row r="1469" spans="1:51" ht="30" customHeight="1" x14ac:dyDescent="0.3">
      <c r="A1469" s="9"/>
      <c r="B1469" s="9"/>
      <c r="C1469" s="9"/>
      <c r="D1469" s="9"/>
      <c r="E1469" s="12"/>
      <c r="F1469" s="13"/>
      <c r="G1469" s="12"/>
      <c r="H1469" s="13"/>
      <c r="I1469" s="12"/>
      <c r="J1469" s="13"/>
      <c r="K1469" s="12"/>
      <c r="L1469" s="13"/>
      <c r="M1469" s="9"/>
    </row>
    <row r="1470" spans="1:51" ht="30" customHeight="1" x14ac:dyDescent="0.3">
      <c r="A1470" s="425" t="s">
        <v>2820</v>
      </c>
      <c r="B1470" s="425"/>
      <c r="C1470" s="425"/>
      <c r="D1470" s="425"/>
      <c r="E1470" s="426"/>
      <c r="F1470" s="427"/>
      <c r="G1470" s="426"/>
      <c r="H1470" s="427"/>
      <c r="I1470" s="426"/>
      <c r="J1470" s="427"/>
      <c r="K1470" s="426"/>
      <c r="L1470" s="427"/>
      <c r="M1470" s="425"/>
      <c r="N1470" s="1" t="s">
        <v>1824</v>
      </c>
    </row>
    <row r="1471" spans="1:51" ht="30" customHeight="1" x14ac:dyDescent="0.3">
      <c r="A1471" s="8" t="s">
        <v>2771</v>
      </c>
      <c r="B1471" s="8" t="s">
        <v>2772</v>
      </c>
      <c r="C1471" s="8" t="s">
        <v>58</v>
      </c>
      <c r="D1471" s="9">
        <v>1.52</v>
      </c>
      <c r="E1471" s="12">
        <f>단가대비표!O200</f>
        <v>73</v>
      </c>
      <c r="F1471" s="13">
        <f t="shared" ref="F1471:F1478" si="271">TRUNC(E1471*D1471,1)</f>
        <v>110.9</v>
      </c>
      <c r="G1471" s="12">
        <f>단가대비표!P200</f>
        <v>0</v>
      </c>
      <c r="H1471" s="13">
        <f t="shared" ref="H1471:H1478" si="272">TRUNC(G1471*D1471,1)</f>
        <v>0</v>
      </c>
      <c r="I1471" s="12">
        <f>단가대비표!V200</f>
        <v>0</v>
      </c>
      <c r="J1471" s="13">
        <f t="shared" ref="J1471:J1478" si="273">TRUNC(I1471*D1471,1)</f>
        <v>0</v>
      </c>
      <c r="K1471" s="12">
        <f t="shared" ref="K1471:L1478" si="274">TRUNC(E1471+G1471+I1471,1)</f>
        <v>73</v>
      </c>
      <c r="L1471" s="13">
        <f t="shared" si="274"/>
        <v>110.9</v>
      </c>
      <c r="M1471" s="8" t="s">
        <v>52</v>
      </c>
      <c r="N1471" s="2" t="s">
        <v>1824</v>
      </c>
      <c r="O1471" s="2" t="s">
        <v>2773</v>
      </c>
      <c r="P1471" s="2" t="s">
        <v>61</v>
      </c>
      <c r="Q1471" s="2" t="s">
        <v>61</v>
      </c>
      <c r="R1471" s="2" t="s">
        <v>60</v>
      </c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2" t="s">
        <v>52</v>
      </c>
      <c r="AW1471" s="2" t="s">
        <v>2822</v>
      </c>
      <c r="AX1471" s="2" t="s">
        <v>52</v>
      </c>
      <c r="AY1471" s="2" t="s">
        <v>52</v>
      </c>
    </row>
    <row r="1472" spans="1:51" ht="30" customHeight="1" x14ac:dyDescent="0.3">
      <c r="A1472" s="8" t="s">
        <v>2775</v>
      </c>
      <c r="B1472" s="8" t="s">
        <v>52</v>
      </c>
      <c r="C1472" s="8" t="s">
        <v>993</v>
      </c>
      <c r="D1472" s="9">
        <v>0.32500000000000001</v>
      </c>
      <c r="E1472" s="12">
        <f>단가대비표!O201</f>
        <v>1150</v>
      </c>
      <c r="F1472" s="13">
        <f t="shared" si="271"/>
        <v>373.7</v>
      </c>
      <c r="G1472" s="12">
        <f>단가대비표!P201</f>
        <v>0</v>
      </c>
      <c r="H1472" s="13">
        <f t="shared" si="272"/>
        <v>0</v>
      </c>
      <c r="I1472" s="12">
        <f>단가대비표!V201</f>
        <v>0</v>
      </c>
      <c r="J1472" s="13">
        <f t="shared" si="273"/>
        <v>0</v>
      </c>
      <c r="K1472" s="12">
        <f t="shared" si="274"/>
        <v>1150</v>
      </c>
      <c r="L1472" s="13">
        <f t="shared" si="274"/>
        <v>373.7</v>
      </c>
      <c r="M1472" s="8" t="s">
        <v>52</v>
      </c>
      <c r="N1472" s="2" t="s">
        <v>1824</v>
      </c>
      <c r="O1472" s="2" t="s">
        <v>2776</v>
      </c>
      <c r="P1472" s="2" t="s">
        <v>61</v>
      </c>
      <c r="Q1472" s="2" t="s">
        <v>61</v>
      </c>
      <c r="R1472" s="2" t="s">
        <v>60</v>
      </c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2" t="s">
        <v>52</v>
      </c>
      <c r="AW1472" s="2" t="s">
        <v>2823</v>
      </c>
      <c r="AX1472" s="2" t="s">
        <v>52</v>
      </c>
      <c r="AY1472" s="2" t="s">
        <v>52</v>
      </c>
    </row>
    <row r="1473" spans="1:51" ht="30" customHeight="1" x14ac:dyDescent="0.3">
      <c r="A1473" s="8" t="s">
        <v>2744</v>
      </c>
      <c r="B1473" s="8" t="s">
        <v>2745</v>
      </c>
      <c r="C1473" s="8" t="s">
        <v>993</v>
      </c>
      <c r="D1473" s="9">
        <v>0.45300000000000001</v>
      </c>
      <c r="E1473" s="12">
        <f>단가대비표!O199</f>
        <v>2139.7800000000002</v>
      </c>
      <c r="F1473" s="13">
        <f t="shared" si="271"/>
        <v>969.3</v>
      </c>
      <c r="G1473" s="12">
        <f>단가대비표!P199</f>
        <v>0</v>
      </c>
      <c r="H1473" s="13">
        <f t="shared" si="272"/>
        <v>0</v>
      </c>
      <c r="I1473" s="12">
        <f>단가대비표!V199</f>
        <v>0</v>
      </c>
      <c r="J1473" s="13">
        <f t="shared" si="273"/>
        <v>0</v>
      </c>
      <c r="K1473" s="12">
        <f t="shared" si="274"/>
        <v>2139.6999999999998</v>
      </c>
      <c r="L1473" s="13">
        <f t="shared" si="274"/>
        <v>969.3</v>
      </c>
      <c r="M1473" s="8" t="s">
        <v>2746</v>
      </c>
      <c r="N1473" s="2" t="s">
        <v>1824</v>
      </c>
      <c r="O1473" s="2" t="s">
        <v>2747</v>
      </c>
      <c r="P1473" s="2" t="s">
        <v>61</v>
      </c>
      <c r="Q1473" s="2" t="s">
        <v>61</v>
      </c>
      <c r="R1473" s="2" t="s">
        <v>60</v>
      </c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2" t="s">
        <v>52</v>
      </c>
      <c r="AW1473" s="2" t="s">
        <v>2824</v>
      </c>
      <c r="AX1473" s="2" t="s">
        <v>52</v>
      </c>
      <c r="AY1473" s="2" t="s">
        <v>52</v>
      </c>
    </row>
    <row r="1474" spans="1:51" ht="30" customHeight="1" x14ac:dyDescent="0.3">
      <c r="A1474" s="8" t="s">
        <v>2749</v>
      </c>
      <c r="B1474" s="8" t="s">
        <v>2750</v>
      </c>
      <c r="C1474" s="8" t="s">
        <v>958</v>
      </c>
      <c r="D1474" s="9">
        <v>0.123</v>
      </c>
      <c r="E1474" s="12">
        <f>단가대비표!O192</f>
        <v>200</v>
      </c>
      <c r="F1474" s="13">
        <f t="shared" si="271"/>
        <v>24.6</v>
      </c>
      <c r="G1474" s="12">
        <f>단가대비표!P192</f>
        <v>0</v>
      </c>
      <c r="H1474" s="13">
        <f t="shared" si="272"/>
        <v>0</v>
      </c>
      <c r="I1474" s="12">
        <f>단가대비표!V192</f>
        <v>0</v>
      </c>
      <c r="J1474" s="13">
        <f t="shared" si="273"/>
        <v>0</v>
      </c>
      <c r="K1474" s="12">
        <f t="shared" si="274"/>
        <v>200</v>
      </c>
      <c r="L1474" s="13">
        <f t="shared" si="274"/>
        <v>24.6</v>
      </c>
      <c r="M1474" s="8" t="s">
        <v>52</v>
      </c>
      <c r="N1474" s="2" t="s">
        <v>1824</v>
      </c>
      <c r="O1474" s="2" t="s">
        <v>2751</v>
      </c>
      <c r="P1474" s="2" t="s">
        <v>61</v>
      </c>
      <c r="Q1474" s="2" t="s">
        <v>61</v>
      </c>
      <c r="R1474" s="2" t="s">
        <v>60</v>
      </c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2" t="s">
        <v>52</v>
      </c>
      <c r="AW1474" s="2" t="s">
        <v>2825</v>
      </c>
      <c r="AX1474" s="2" t="s">
        <v>52</v>
      </c>
      <c r="AY1474" s="2" t="s">
        <v>52</v>
      </c>
    </row>
    <row r="1475" spans="1:51" ht="30" customHeight="1" x14ac:dyDescent="0.3">
      <c r="A1475" s="8" t="s">
        <v>2104</v>
      </c>
      <c r="B1475" s="8" t="s">
        <v>715</v>
      </c>
      <c r="C1475" s="8" t="s">
        <v>716</v>
      </c>
      <c r="D1475" s="9">
        <v>3.5000000000000003E-2</v>
      </c>
      <c r="E1475" s="12">
        <f>단가대비표!O249</f>
        <v>0</v>
      </c>
      <c r="F1475" s="13">
        <f t="shared" si="271"/>
        <v>0</v>
      </c>
      <c r="G1475" s="12">
        <f>단가대비표!P249</f>
        <v>200386</v>
      </c>
      <c r="H1475" s="13">
        <f t="shared" si="272"/>
        <v>7013.5</v>
      </c>
      <c r="I1475" s="12">
        <f>단가대비표!V249</f>
        <v>0</v>
      </c>
      <c r="J1475" s="13">
        <f t="shared" si="273"/>
        <v>0</v>
      </c>
      <c r="K1475" s="12">
        <f t="shared" si="274"/>
        <v>200386</v>
      </c>
      <c r="L1475" s="13">
        <f t="shared" si="274"/>
        <v>7013.5</v>
      </c>
      <c r="M1475" s="8" t="s">
        <v>52</v>
      </c>
      <c r="N1475" s="2" t="s">
        <v>1824</v>
      </c>
      <c r="O1475" s="2" t="s">
        <v>2105</v>
      </c>
      <c r="P1475" s="2" t="s">
        <v>61</v>
      </c>
      <c r="Q1475" s="2" t="s">
        <v>61</v>
      </c>
      <c r="R1475" s="2" t="s">
        <v>60</v>
      </c>
      <c r="S1475" s="3"/>
      <c r="T1475" s="3"/>
      <c r="U1475" s="3"/>
      <c r="V1475" s="3">
        <v>1</v>
      </c>
      <c r="W1475" s="3">
        <v>2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2" t="s">
        <v>52</v>
      </c>
      <c r="AW1475" s="2" t="s">
        <v>2826</v>
      </c>
      <c r="AX1475" s="2" t="s">
        <v>52</v>
      </c>
      <c r="AY1475" s="2" t="s">
        <v>52</v>
      </c>
    </row>
    <row r="1476" spans="1:51" ht="30" customHeight="1" x14ac:dyDescent="0.3">
      <c r="A1476" s="8" t="s">
        <v>719</v>
      </c>
      <c r="B1476" s="8" t="s">
        <v>715</v>
      </c>
      <c r="C1476" s="8" t="s">
        <v>716</v>
      </c>
      <c r="D1476" s="9">
        <v>0.01</v>
      </c>
      <c r="E1476" s="12">
        <f>단가대비표!O233</f>
        <v>0</v>
      </c>
      <c r="F1476" s="13">
        <f t="shared" si="271"/>
        <v>0</v>
      </c>
      <c r="G1476" s="12">
        <f>단가대비표!P233</f>
        <v>138989</v>
      </c>
      <c r="H1476" s="13">
        <f t="shared" si="272"/>
        <v>1389.8</v>
      </c>
      <c r="I1476" s="12">
        <f>단가대비표!V233</f>
        <v>0</v>
      </c>
      <c r="J1476" s="13">
        <f t="shared" si="273"/>
        <v>0</v>
      </c>
      <c r="K1476" s="12">
        <f t="shared" si="274"/>
        <v>138989</v>
      </c>
      <c r="L1476" s="13">
        <f t="shared" si="274"/>
        <v>1389.8</v>
      </c>
      <c r="M1476" s="8" t="s">
        <v>52</v>
      </c>
      <c r="N1476" s="2" t="s">
        <v>1824</v>
      </c>
      <c r="O1476" s="2" t="s">
        <v>720</v>
      </c>
      <c r="P1476" s="2" t="s">
        <v>61</v>
      </c>
      <c r="Q1476" s="2" t="s">
        <v>61</v>
      </c>
      <c r="R1476" s="2" t="s">
        <v>60</v>
      </c>
      <c r="S1476" s="3"/>
      <c r="T1476" s="3"/>
      <c r="U1476" s="3"/>
      <c r="V1476" s="3">
        <v>1</v>
      </c>
      <c r="W1476" s="3">
        <v>2</v>
      </c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2" t="s">
        <v>52</v>
      </c>
      <c r="AW1476" s="2" t="s">
        <v>2827</v>
      </c>
      <c r="AX1476" s="2" t="s">
        <v>52</v>
      </c>
      <c r="AY1476" s="2" t="s">
        <v>52</v>
      </c>
    </row>
    <row r="1477" spans="1:51" ht="30" customHeight="1" x14ac:dyDescent="0.3">
      <c r="A1477" s="8" t="s">
        <v>1673</v>
      </c>
      <c r="B1477" s="8" t="s">
        <v>1674</v>
      </c>
      <c r="C1477" s="8" t="s">
        <v>724</v>
      </c>
      <c r="D1477" s="9">
        <v>1</v>
      </c>
      <c r="E1477" s="12">
        <v>0</v>
      </c>
      <c r="F1477" s="13">
        <f t="shared" si="271"/>
        <v>0</v>
      </c>
      <c r="G1477" s="12">
        <f>TRUNC(SUMIF(V1471:V1478, RIGHTB(O1477, 1), H1471:H1478)*U1477, 2)</f>
        <v>1680.66</v>
      </c>
      <c r="H1477" s="13">
        <f t="shared" si="272"/>
        <v>1680.6</v>
      </c>
      <c r="I1477" s="12">
        <v>0</v>
      </c>
      <c r="J1477" s="13">
        <f t="shared" si="273"/>
        <v>0</v>
      </c>
      <c r="K1477" s="12">
        <f t="shared" si="274"/>
        <v>1680.6</v>
      </c>
      <c r="L1477" s="13">
        <f t="shared" si="274"/>
        <v>1680.6</v>
      </c>
      <c r="M1477" s="8" t="s">
        <v>52</v>
      </c>
      <c r="N1477" s="2" t="s">
        <v>1824</v>
      </c>
      <c r="O1477" s="2" t="s">
        <v>725</v>
      </c>
      <c r="P1477" s="2" t="s">
        <v>61</v>
      </c>
      <c r="Q1477" s="2" t="s">
        <v>61</v>
      </c>
      <c r="R1477" s="2" t="s">
        <v>61</v>
      </c>
      <c r="S1477" s="3">
        <v>1</v>
      </c>
      <c r="T1477" s="3">
        <v>1</v>
      </c>
      <c r="U1477" s="3">
        <v>0.2</v>
      </c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2" t="s">
        <v>52</v>
      </c>
      <c r="AW1477" s="2" t="s">
        <v>2828</v>
      </c>
      <c r="AX1477" s="2" t="s">
        <v>52</v>
      </c>
      <c r="AY1477" s="2" t="s">
        <v>52</v>
      </c>
    </row>
    <row r="1478" spans="1:51" ht="30" customHeight="1" x14ac:dyDescent="0.3">
      <c r="A1478" s="8" t="s">
        <v>722</v>
      </c>
      <c r="B1478" s="8" t="s">
        <v>923</v>
      </c>
      <c r="C1478" s="8" t="s">
        <v>724</v>
      </c>
      <c r="D1478" s="9">
        <v>1</v>
      </c>
      <c r="E1478" s="12">
        <v>0</v>
      </c>
      <c r="F1478" s="13">
        <f t="shared" si="271"/>
        <v>0</v>
      </c>
      <c r="G1478" s="12">
        <v>0</v>
      </c>
      <c r="H1478" s="13">
        <f t="shared" si="272"/>
        <v>0</v>
      </c>
      <c r="I1478" s="12">
        <f>TRUNC(SUMIF(W1471:W1478, RIGHTB(O1478, 1), H1471:H1478)*U1478, 2)</f>
        <v>168.06</v>
      </c>
      <c r="J1478" s="13">
        <f t="shared" si="273"/>
        <v>168</v>
      </c>
      <c r="K1478" s="12">
        <f t="shared" si="274"/>
        <v>168</v>
      </c>
      <c r="L1478" s="13">
        <f t="shared" si="274"/>
        <v>168</v>
      </c>
      <c r="M1478" s="8" t="s">
        <v>52</v>
      </c>
      <c r="N1478" s="2" t="s">
        <v>1824</v>
      </c>
      <c r="O1478" s="2" t="s">
        <v>734</v>
      </c>
      <c r="P1478" s="2" t="s">
        <v>61</v>
      </c>
      <c r="Q1478" s="2" t="s">
        <v>61</v>
      </c>
      <c r="R1478" s="2" t="s">
        <v>61</v>
      </c>
      <c r="S1478" s="3">
        <v>1</v>
      </c>
      <c r="T1478" s="3">
        <v>2</v>
      </c>
      <c r="U1478" s="3">
        <v>0.02</v>
      </c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2" t="s">
        <v>52</v>
      </c>
      <c r="AW1478" s="2" t="s">
        <v>2829</v>
      </c>
      <c r="AX1478" s="2" t="s">
        <v>52</v>
      </c>
      <c r="AY1478" s="2" t="s">
        <v>52</v>
      </c>
    </row>
    <row r="1479" spans="1:51" ht="30" customHeight="1" x14ac:dyDescent="0.3">
      <c r="A1479" s="8" t="s">
        <v>739</v>
      </c>
      <c r="B1479" s="8" t="s">
        <v>52</v>
      </c>
      <c r="C1479" s="8" t="s">
        <v>52</v>
      </c>
      <c r="D1479" s="9"/>
      <c r="E1479" s="12"/>
      <c r="F1479" s="13">
        <f>TRUNC(SUMIF(N1471:N1478, N1470, F1471:F1478),0)</f>
        <v>1478</v>
      </c>
      <c r="G1479" s="12"/>
      <c r="H1479" s="13">
        <f>TRUNC(SUMIF(N1471:N1478, N1470, H1471:H1478),0)</f>
        <v>10083</v>
      </c>
      <c r="I1479" s="12"/>
      <c r="J1479" s="13">
        <f>TRUNC(SUMIF(N1471:N1478, N1470, J1471:J1478),0)</f>
        <v>168</v>
      </c>
      <c r="K1479" s="12"/>
      <c r="L1479" s="13">
        <f>F1479+H1479+J1479</f>
        <v>11729</v>
      </c>
      <c r="M1479" s="8" t="s">
        <v>52</v>
      </c>
      <c r="N1479" s="2" t="s">
        <v>79</v>
      </c>
      <c r="O1479" s="2" t="s">
        <v>79</v>
      </c>
      <c r="P1479" s="2" t="s">
        <v>52</v>
      </c>
      <c r="Q1479" s="2" t="s">
        <v>52</v>
      </c>
      <c r="R1479" s="2" t="s">
        <v>52</v>
      </c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2" t="s">
        <v>52</v>
      </c>
      <c r="AW1479" s="2" t="s">
        <v>52</v>
      </c>
      <c r="AX1479" s="2" t="s">
        <v>52</v>
      </c>
      <c r="AY1479" s="2" t="s">
        <v>52</v>
      </c>
    </row>
    <row r="1480" spans="1:51" ht="30" customHeight="1" x14ac:dyDescent="0.3">
      <c r="A1480" s="9"/>
      <c r="B1480" s="9"/>
      <c r="C1480" s="9"/>
      <c r="D1480" s="9"/>
      <c r="E1480" s="12"/>
      <c r="F1480" s="13"/>
      <c r="G1480" s="12"/>
      <c r="H1480" s="13"/>
      <c r="I1480" s="12"/>
      <c r="J1480" s="13"/>
      <c r="K1480" s="12"/>
      <c r="L1480" s="13"/>
      <c r="M1480" s="9"/>
    </row>
    <row r="1481" spans="1:51" ht="30" customHeight="1" x14ac:dyDescent="0.3">
      <c r="A1481" s="425" t="s">
        <v>2830</v>
      </c>
      <c r="B1481" s="425"/>
      <c r="C1481" s="425"/>
      <c r="D1481" s="425"/>
      <c r="E1481" s="426"/>
      <c r="F1481" s="427"/>
      <c r="G1481" s="426"/>
      <c r="H1481" s="427"/>
      <c r="I1481" s="426"/>
      <c r="J1481" s="427"/>
      <c r="K1481" s="426"/>
      <c r="L1481" s="427"/>
      <c r="M1481" s="425"/>
      <c r="N1481" s="1" t="s">
        <v>1854</v>
      </c>
    </row>
    <row r="1482" spans="1:51" ht="30" customHeight="1" x14ac:dyDescent="0.3">
      <c r="A1482" s="8" t="s">
        <v>1848</v>
      </c>
      <c r="B1482" s="8" t="s">
        <v>1849</v>
      </c>
      <c r="C1482" s="8" t="s">
        <v>406</v>
      </c>
      <c r="D1482" s="9">
        <v>1.03</v>
      </c>
      <c r="E1482" s="12">
        <f>단가대비표!O191</f>
        <v>180</v>
      </c>
      <c r="F1482" s="13">
        <f>TRUNC(E1482*D1482,1)</f>
        <v>185.4</v>
      </c>
      <c r="G1482" s="12">
        <f>단가대비표!P191</f>
        <v>0</v>
      </c>
      <c r="H1482" s="13">
        <f>TRUNC(G1482*D1482,1)</f>
        <v>0</v>
      </c>
      <c r="I1482" s="12">
        <f>단가대비표!V191</f>
        <v>0</v>
      </c>
      <c r="J1482" s="13">
        <f>TRUNC(I1482*D1482,1)</f>
        <v>0</v>
      </c>
      <c r="K1482" s="12">
        <f t="shared" ref="K1482:L1484" si="275">TRUNC(E1482+G1482+I1482,1)</f>
        <v>180</v>
      </c>
      <c r="L1482" s="13">
        <f t="shared" si="275"/>
        <v>185.4</v>
      </c>
      <c r="M1482" s="8" t="s">
        <v>52</v>
      </c>
      <c r="N1482" s="2" t="s">
        <v>1854</v>
      </c>
      <c r="O1482" s="2" t="s">
        <v>1850</v>
      </c>
      <c r="P1482" s="2" t="s">
        <v>61</v>
      </c>
      <c r="Q1482" s="2" t="s">
        <v>61</v>
      </c>
      <c r="R1482" s="2" t="s">
        <v>60</v>
      </c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2" t="s">
        <v>52</v>
      </c>
      <c r="AW1482" s="2" t="s">
        <v>2833</v>
      </c>
      <c r="AX1482" s="2" t="s">
        <v>52</v>
      </c>
      <c r="AY1482" s="2" t="s">
        <v>52</v>
      </c>
    </row>
    <row r="1483" spans="1:51" ht="30" customHeight="1" x14ac:dyDescent="0.3">
      <c r="A1483" s="8" t="s">
        <v>2002</v>
      </c>
      <c r="B1483" s="8" t="s">
        <v>715</v>
      </c>
      <c r="C1483" s="8" t="s">
        <v>716</v>
      </c>
      <c r="D1483" s="9">
        <v>7.0000000000000001E-3</v>
      </c>
      <c r="E1483" s="12">
        <f>단가대비표!O238</f>
        <v>0</v>
      </c>
      <c r="F1483" s="13">
        <f>TRUNC(E1483*D1483,1)</f>
        <v>0</v>
      </c>
      <c r="G1483" s="12">
        <f>단가대비표!P238</f>
        <v>194315</v>
      </c>
      <c r="H1483" s="13">
        <f>TRUNC(G1483*D1483,1)</f>
        <v>1360.2</v>
      </c>
      <c r="I1483" s="12">
        <f>단가대비표!V238</f>
        <v>0</v>
      </c>
      <c r="J1483" s="13">
        <f>TRUNC(I1483*D1483,1)</f>
        <v>0</v>
      </c>
      <c r="K1483" s="12">
        <f t="shared" si="275"/>
        <v>194315</v>
      </c>
      <c r="L1483" s="13">
        <f t="shared" si="275"/>
        <v>1360.2</v>
      </c>
      <c r="M1483" s="8" t="s">
        <v>52</v>
      </c>
      <c r="N1483" s="2" t="s">
        <v>1854</v>
      </c>
      <c r="O1483" s="2" t="s">
        <v>2003</v>
      </c>
      <c r="P1483" s="2" t="s">
        <v>61</v>
      </c>
      <c r="Q1483" s="2" t="s">
        <v>61</v>
      </c>
      <c r="R1483" s="2" t="s">
        <v>60</v>
      </c>
      <c r="S1483" s="3"/>
      <c r="T1483" s="3"/>
      <c r="U1483" s="3"/>
      <c r="V1483" s="3">
        <v>1</v>
      </c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2" t="s">
        <v>52</v>
      </c>
      <c r="AW1483" s="2" t="s">
        <v>2834</v>
      </c>
      <c r="AX1483" s="2" t="s">
        <v>52</v>
      </c>
      <c r="AY1483" s="2" t="s">
        <v>52</v>
      </c>
    </row>
    <row r="1484" spans="1:51" ht="30" customHeight="1" x14ac:dyDescent="0.3">
      <c r="A1484" s="8" t="s">
        <v>722</v>
      </c>
      <c r="B1484" s="8" t="s">
        <v>1131</v>
      </c>
      <c r="C1484" s="8" t="s">
        <v>724</v>
      </c>
      <c r="D1484" s="9">
        <v>1</v>
      </c>
      <c r="E1484" s="12">
        <f>TRUNC(SUMIF(V1482:V1484, RIGHTB(O1484, 1), H1482:H1484)*U1484, 2)</f>
        <v>40.799999999999997</v>
      </c>
      <c r="F1484" s="13">
        <f>TRUNC(E1484*D1484,1)</f>
        <v>40.799999999999997</v>
      </c>
      <c r="G1484" s="12">
        <v>0</v>
      </c>
      <c r="H1484" s="13">
        <f>TRUNC(G1484*D1484,1)</f>
        <v>0</v>
      </c>
      <c r="I1484" s="12">
        <v>0</v>
      </c>
      <c r="J1484" s="13">
        <f>TRUNC(I1484*D1484,1)</f>
        <v>0</v>
      </c>
      <c r="K1484" s="12">
        <f t="shared" si="275"/>
        <v>40.799999999999997</v>
      </c>
      <c r="L1484" s="13">
        <f t="shared" si="275"/>
        <v>40.799999999999997</v>
      </c>
      <c r="M1484" s="8" t="s">
        <v>52</v>
      </c>
      <c r="N1484" s="2" t="s">
        <v>1854</v>
      </c>
      <c r="O1484" s="2" t="s">
        <v>725</v>
      </c>
      <c r="P1484" s="2" t="s">
        <v>61</v>
      </c>
      <c r="Q1484" s="2" t="s">
        <v>61</v>
      </c>
      <c r="R1484" s="2" t="s">
        <v>61</v>
      </c>
      <c r="S1484" s="3">
        <v>1</v>
      </c>
      <c r="T1484" s="3">
        <v>0</v>
      </c>
      <c r="U1484" s="3">
        <v>0.03</v>
      </c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2" t="s">
        <v>52</v>
      </c>
      <c r="AW1484" s="2" t="s">
        <v>2835</v>
      </c>
      <c r="AX1484" s="2" t="s">
        <v>52</v>
      </c>
      <c r="AY1484" s="2" t="s">
        <v>52</v>
      </c>
    </row>
    <row r="1485" spans="1:51" ht="30" customHeight="1" x14ac:dyDescent="0.3">
      <c r="A1485" s="8" t="s">
        <v>739</v>
      </c>
      <c r="B1485" s="8" t="s">
        <v>52</v>
      </c>
      <c r="C1485" s="8" t="s">
        <v>52</v>
      </c>
      <c r="D1485" s="9"/>
      <c r="E1485" s="12"/>
      <c r="F1485" s="13">
        <f>TRUNC(SUMIF(N1482:N1484, N1481, F1482:F1484),0)</f>
        <v>226</v>
      </c>
      <c r="G1485" s="12"/>
      <c r="H1485" s="13">
        <f>TRUNC(SUMIF(N1482:N1484, N1481, H1482:H1484),0)</f>
        <v>1360</v>
      </c>
      <c r="I1485" s="12"/>
      <c r="J1485" s="13">
        <f>TRUNC(SUMIF(N1482:N1484, N1481, J1482:J1484),0)</f>
        <v>0</v>
      </c>
      <c r="K1485" s="12"/>
      <c r="L1485" s="13">
        <f>F1485+H1485+J1485</f>
        <v>1586</v>
      </c>
      <c r="M1485" s="8" t="s">
        <v>52</v>
      </c>
      <c r="N1485" s="2" t="s">
        <v>79</v>
      </c>
      <c r="O1485" s="2" t="s">
        <v>79</v>
      </c>
      <c r="P1485" s="2" t="s">
        <v>52</v>
      </c>
      <c r="Q1485" s="2" t="s">
        <v>52</v>
      </c>
      <c r="R1485" s="2" t="s">
        <v>52</v>
      </c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2" t="s">
        <v>52</v>
      </c>
      <c r="AW1485" s="2" t="s">
        <v>52</v>
      </c>
      <c r="AX1485" s="2" t="s">
        <v>52</v>
      </c>
      <c r="AY1485" s="2" t="s">
        <v>52</v>
      </c>
    </row>
    <row r="1486" spans="1:51" ht="30" customHeight="1" x14ac:dyDescent="0.3">
      <c r="A1486" s="9"/>
      <c r="B1486" s="9"/>
      <c r="C1486" s="9"/>
      <c r="D1486" s="9"/>
      <c r="E1486" s="12"/>
      <c r="F1486" s="13"/>
      <c r="G1486" s="12"/>
      <c r="H1486" s="13"/>
      <c r="I1486" s="12"/>
      <c r="J1486" s="13"/>
      <c r="K1486" s="12"/>
      <c r="L1486" s="13"/>
      <c r="M1486" s="9"/>
    </row>
    <row r="1487" spans="1:51" ht="30" customHeight="1" x14ac:dyDescent="0.3">
      <c r="A1487" s="425" t="s">
        <v>2836</v>
      </c>
      <c r="B1487" s="425"/>
      <c r="C1487" s="425"/>
      <c r="D1487" s="425"/>
      <c r="E1487" s="426"/>
      <c r="F1487" s="427"/>
      <c r="G1487" s="426"/>
      <c r="H1487" s="427"/>
      <c r="I1487" s="426"/>
      <c r="J1487" s="427"/>
      <c r="K1487" s="426"/>
      <c r="L1487" s="427"/>
      <c r="M1487" s="425"/>
      <c r="N1487" s="1" t="s">
        <v>1882</v>
      </c>
    </row>
    <row r="1488" spans="1:51" ht="30" customHeight="1" x14ac:dyDescent="0.3">
      <c r="A1488" s="8" t="s">
        <v>1462</v>
      </c>
      <c r="B1488" s="8" t="s">
        <v>715</v>
      </c>
      <c r="C1488" s="8" t="s">
        <v>716</v>
      </c>
      <c r="D1488" s="9">
        <v>4.2999999999999997E-2</v>
      </c>
      <c r="E1488" s="12">
        <f>단가대비표!O250</f>
        <v>0</v>
      </c>
      <c r="F1488" s="13">
        <f>TRUNC(E1488*D1488,1)</f>
        <v>0</v>
      </c>
      <c r="G1488" s="12">
        <f>단가대비표!P250</f>
        <v>206710</v>
      </c>
      <c r="H1488" s="13">
        <f>TRUNC(G1488*D1488,1)</f>
        <v>8888.5</v>
      </c>
      <c r="I1488" s="12">
        <f>단가대비표!V250</f>
        <v>0</v>
      </c>
      <c r="J1488" s="13">
        <f>TRUNC(I1488*D1488,1)</f>
        <v>0</v>
      </c>
      <c r="K1488" s="12">
        <f t="shared" ref="K1488:L1490" si="276">TRUNC(E1488+G1488+I1488,1)</f>
        <v>206710</v>
      </c>
      <c r="L1488" s="13">
        <f t="shared" si="276"/>
        <v>8888.5</v>
      </c>
      <c r="M1488" s="8" t="s">
        <v>52</v>
      </c>
      <c r="N1488" s="2" t="s">
        <v>1882</v>
      </c>
      <c r="O1488" s="2" t="s">
        <v>1463</v>
      </c>
      <c r="P1488" s="2" t="s">
        <v>61</v>
      </c>
      <c r="Q1488" s="2" t="s">
        <v>61</v>
      </c>
      <c r="R1488" s="2" t="s">
        <v>60</v>
      </c>
      <c r="S1488" s="3"/>
      <c r="T1488" s="3"/>
      <c r="U1488" s="3"/>
      <c r="V1488" s="3">
        <v>1</v>
      </c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2" t="s">
        <v>52</v>
      </c>
      <c r="AW1488" s="2" t="s">
        <v>2839</v>
      </c>
      <c r="AX1488" s="2" t="s">
        <v>52</v>
      </c>
      <c r="AY1488" s="2" t="s">
        <v>52</v>
      </c>
    </row>
    <row r="1489" spans="1:51" ht="30" customHeight="1" x14ac:dyDescent="0.3">
      <c r="A1489" s="8" t="s">
        <v>719</v>
      </c>
      <c r="B1489" s="8" t="s">
        <v>715</v>
      </c>
      <c r="C1489" s="8" t="s">
        <v>716</v>
      </c>
      <c r="D1489" s="9">
        <v>4.0000000000000001E-3</v>
      </c>
      <c r="E1489" s="12">
        <f>단가대비표!O233</f>
        <v>0</v>
      </c>
      <c r="F1489" s="13">
        <f>TRUNC(E1489*D1489,1)</f>
        <v>0</v>
      </c>
      <c r="G1489" s="12">
        <f>단가대비표!P233</f>
        <v>138989</v>
      </c>
      <c r="H1489" s="13">
        <f>TRUNC(G1489*D1489,1)</f>
        <v>555.9</v>
      </c>
      <c r="I1489" s="12">
        <f>단가대비표!V233</f>
        <v>0</v>
      </c>
      <c r="J1489" s="13">
        <f>TRUNC(I1489*D1489,1)</f>
        <v>0</v>
      </c>
      <c r="K1489" s="12">
        <f t="shared" si="276"/>
        <v>138989</v>
      </c>
      <c r="L1489" s="13">
        <f t="shared" si="276"/>
        <v>555.9</v>
      </c>
      <c r="M1489" s="8" t="s">
        <v>52</v>
      </c>
      <c r="N1489" s="2" t="s">
        <v>1882</v>
      </c>
      <c r="O1489" s="2" t="s">
        <v>720</v>
      </c>
      <c r="P1489" s="2" t="s">
        <v>61</v>
      </c>
      <c r="Q1489" s="2" t="s">
        <v>61</v>
      </c>
      <c r="R1489" s="2" t="s">
        <v>60</v>
      </c>
      <c r="S1489" s="3"/>
      <c r="T1489" s="3"/>
      <c r="U1489" s="3"/>
      <c r="V1489" s="3">
        <v>1</v>
      </c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2" t="s">
        <v>52</v>
      </c>
      <c r="AW1489" s="2" t="s">
        <v>2840</v>
      </c>
      <c r="AX1489" s="2" t="s">
        <v>52</v>
      </c>
      <c r="AY1489" s="2" t="s">
        <v>52</v>
      </c>
    </row>
    <row r="1490" spans="1:51" ht="30" customHeight="1" x14ac:dyDescent="0.3">
      <c r="A1490" s="8" t="s">
        <v>722</v>
      </c>
      <c r="B1490" s="8" t="s">
        <v>2841</v>
      </c>
      <c r="C1490" s="8" t="s">
        <v>724</v>
      </c>
      <c r="D1490" s="9">
        <v>1</v>
      </c>
      <c r="E1490" s="12">
        <v>0</v>
      </c>
      <c r="F1490" s="13">
        <f>TRUNC(E1490*D1490,1)</f>
        <v>0</v>
      </c>
      <c r="G1490" s="12">
        <v>0</v>
      </c>
      <c r="H1490" s="13">
        <f>TRUNC(G1490*D1490,1)</f>
        <v>0</v>
      </c>
      <c r="I1490" s="12">
        <f>TRUNC(SUMIF(V1488:V1490, RIGHTB(O1490, 1), H1488:H1490)*U1490, 2)</f>
        <v>566.66</v>
      </c>
      <c r="J1490" s="13">
        <f>TRUNC(I1490*D1490,1)</f>
        <v>566.6</v>
      </c>
      <c r="K1490" s="12">
        <f t="shared" si="276"/>
        <v>566.6</v>
      </c>
      <c r="L1490" s="13">
        <f t="shared" si="276"/>
        <v>566.6</v>
      </c>
      <c r="M1490" s="8" t="s">
        <v>52</v>
      </c>
      <c r="N1490" s="2" t="s">
        <v>1882</v>
      </c>
      <c r="O1490" s="2" t="s">
        <v>725</v>
      </c>
      <c r="P1490" s="2" t="s">
        <v>61</v>
      </c>
      <c r="Q1490" s="2" t="s">
        <v>61</v>
      </c>
      <c r="R1490" s="2" t="s">
        <v>61</v>
      </c>
      <c r="S1490" s="3">
        <v>1</v>
      </c>
      <c r="T1490" s="3">
        <v>2</v>
      </c>
      <c r="U1490" s="3">
        <v>0.06</v>
      </c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2" t="s">
        <v>52</v>
      </c>
      <c r="AW1490" s="2" t="s">
        <v>2842</v>
      </c>
      <c r="AX1490" s="2" t="s">
        <v>52</v>
      </c>
      <c r="AY1490" s="2" t="s">
        <v>52</v>
      </c>
    </row>
    <row r="1491" spans="1:51" ht="30" customHeight="1" x14ac:dyDescent="0.3">
      <c r="A1491" s="8" t="s">
        <v>739</v>
      </c>
      <c r="B1491" s="8" t="s">
        <v>52</v>
      </c>
      <c r="C1491" s="8" t="s">
        <v>52</v>
      </c>
      <c r="D1491" s="9"/>
      <c r="E1491" s="12"/>
      <c r="F1491" s="13">
        <f>TRUNC(SUMIF(N1488:N1490, N1487, F1488:F1490),0)</f>
        <v>0</v>
      </c>
      <c r="G1491" s="12"/>
      <c r="H1491" s="13">
        <f>TRUNC(SUMIF(N1488:N1490, N1487, H1488:H1490),0)</f>
        <v>9444</v>
      </c>
      <c r="I1491" s="12"/>
      <c r="J1491" s="13">
        <f>TRUNC(SUMIF(N1488:N1490, N1487, J1488:J1490),0)</f>
        <v>566</v>
      </c>
      <c r="K1491" s="12"/>
      <c r="L1491" s="13">
        <f>F1491+H1491+J1491</f>
        <v>10010</v>
      </c>
      <c r="M1491" s="8" t="s">
        <v>52</v>
      </c>
      <c r="N1491" s="2" t="s">
        <v>79</v>
      </c>
      <c r="O1491" s="2" t="s">
        <v>79</v>
      </c>
      <c r="P1491" s="2" t="s">
        <v>52</v>
      </c>
      <c r="Q1491" s="2" t="s">
        <v>52</v>
      </c>
      <c r="R1491" s="2" t="s">
        <v>52</v>
      </c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2" t="s">
        <v>52</v>
      </c>
      <c r="AW1491" s="2" t="s">
        <v>52</v>
      </c>
      <c r="AX1491" s="2" t="s">
        <v>52</v>
      </c>
      <c r="AY1491" s="2" t="s">
        <v>52</v>
      </c>
    </row>
    <row r="1492" spans="1:51" ht="30" customHeight="1" x14ac:dyDescent="0.3">
      <c r="A1492" s="9"/>
      <c r="B1492" s="9"/>
      <c r="C1492" s="9"/>
      <c r="D1492" s="9"/>
      <c r="E1492" s="12"/>
      <c r="F1492" s="13"/>
      <c r="G1492" s="12"/>
      <c r="H1492" s="13"/>
      <c r="I1492" s="12"/>
      <c r="J1492" s="13"/>
      <c r="K1492" s="12"/>
      <c r="L1492" s="13"/>
      <c r="M1492" s="9"/>
    </row>
    <row r="1493" spans="1:51" ht="30" customHeight="1" x14ac:dyDescent="0.3">
      <c r="A1493" s="425" t="s">
        <v>2843</v>
      </c>
      <c r="B1493" s="425"/>
      <c r="C1493" s="425"/>
      <c r="D1493" s="425"/>
      <c r="E1493" s="426"/>
      <c r="F1493" s="427"/>
      <c r="G1493" s="426"/>
      <c r="H1493" s="427"/>
      <c r="I1493" s="426"/>
      <c r="J1493" s="427"/>
      <c r="K1493" s="426"/>
      <c r="L1493" s="427"/>
      <c r="M1493" s="425"/>
      <c r="N1493" s="1" t="s">
        <v>1906</v>
      </c>
    </row>
    <row r="1494" spans="1:51" ht="30" customHeight="1" x14ac:dyDescent="0.3">
      <c r="A1494" s="8" t="s">
        <v>1462</v>
      </c>
      <c r="B1494" s="8" t="s">
        <v>715</v>
      </c>
      <c r="C1494" s="8" t="s">
        <v>716</v>
      </c>
      <c r="D1494" s="9">
        <v>3.5000000000000003E-2</v>
      </c>
      <c r="E1494" s="12">
        <f>단가대비표!O250</f>
        <v>0</v>
      </c>
      <c r="F1494" s="13">
        <f>TRUNC(E1494*D1494,1)</f>
        <v>0</v>
      </c>
      <c r="G1494" s="12">
        <f>단가대비표!P250</f>
        <v>206710</v>
      </c>
      <c r="H1494" s="13">
        <f>TRUNC(G1494*D1494,1)</f>
        <v>7234.8</v>
      </c>
      <c r="I1494" s="12">
        <f>단가대비표!V250</f>
        <v>0</v>
      </c>
      <c r="J1494" s="13">
        <f>TRUNC(I1494*D1494,1)</f>
        <v>0</v>
      </c>
      <c r="K1494" s="12">
        <f>TRUNC(E1494+G1494+I1494,1)</f>
        <v>206710</v>
      </c>
      <c r="L1494" s="13">
        <f>TRUNC(F1494+H1494+J1494,1)</f>
        <v>7234.8</v>
      </c>
      <c r="M1494" s="8" t="s">
        <v>52</v>
      </c>
      <c r="N1494" s="2" t="s">
        <v>1906</v>
      </c>
      <c r="O1494" s="2" t="s">
        <v>1463</v>
      </c>
      <c r="P1494" s="2" t="s">
        <v>61</v>
      </c>
      <c r="Q1494" s="2" t="s">
        <v>61</v>
      </c>
      <c r="R1494" s="2" t="s">
        <v>60</v>
      </c>
      <c r="S1494" s="3"/>
      <c r="T1494" s="3"/>
      <c r="U1494" s="3"/>
      <c r="V1494" s="3">
        <v>1</v>
      </c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2" t="s">
        <v>52</v>
      </c>
      <c r="AW1494" s="2" t="s">
        <v>2845</v>
      </c>
      <c r="AX1494" s="2" t="s">
        <v>52</v>
      </c>
      <c r="AY1494" s="2" t="s">
        <v>52</v>
      </c>
    </row>
    <row r="1495" spans="1:51" ht="30" customHeight="1" x14ac:dyDescent="0.3">
      <c r="A1495" s="8" t="s">
        <v>722</v>
      </c>
      <c r="B1495" s="8" t="s">
        <v>2846</v>
      </c>
      <c r="C1495" s="8" t="s">
        <v>724</v>
      </c>
      <c r="D1495" s="9">
        <v>1</v>
      </c>
      <c r="E1495" s="12">
        <v>0</v>
      </c>
      <c r="F1495" s="13">
        <f>TRUNC(E1495*D1495,1)</f>
        <v>0</v>
      </c>
      <c r="G1495" s="12">
        <v>0</v>
      </c>
      <c r="H1495" s="13">
        <f>TRUNC(G1495*D1495,1)</f>
        <v>0</v>
      </c>
      <c r="I1495" s="12">
        <f>TRUNC(SUMIF(V1494:V1495, RIGHTB(O1495, 1), H1494:H1495)*U1495, 2)</f>
        <v>289.39</v>
      </c>
      <c r="J1495" s="13">
        <f>TRUNC(I1495*D1495,1)</f>
        <v>289.3</v>
      </c>
      <c r="K1495" s="12">
        <f>TRUNC(E1495+G1495+I1495,1)</f>
        <v>289.3</v>
      </c>
      <c r="L1495" s="13">
        <f>TRUNC(F1495+H1495+J1495,1)</f>
        <v>289.3</v>
      </c>
      <c r="M1495" s="8" t="s">
        <v>52</v>
      </c>
      <c r="N1495" s="2" t="s">
        <v>1906</v>
      </c>
      <c r="O1495" s="2" t="s">
        <v>725</v>
      </c>
      <c r="P1495" s="2" t="s">
        <v>61</v>
      </c>
      <c r="Q1495" s="2" t="s">
        <v>61</v>
      </c>
      <c r="R1495" s="2" t="s">
        <v>61</v>
      </c>
      <c r="S1495" s="3">
        <v>1</v>
      </c>
      <c r="T1495" s="3">
        <v>2</v>
      </c>
      <c r="U1495" s="3">
        <v>0.04</v>
      </c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2" t="s">
        <v>52</v>
      </c>
      <c r="AW1495" s="2" t="s">
        <v>2847</v>
      </c>
      <c r="AX1495" s="2" t="s">
        <v>52</v>
      </c>
      <c r="AY1495" s="2" t="s">
        <v>52</v>
      </c>
    </row>
    <row r="1496" spans="1:51" ht="30" customHeight="1" x14ac:dyDescent="0.3">
      <c r="A1496" s="8" t="s">
        <v>739</v>
      </c>
      <c r="B1496" s="8" t="s">
        <v>52</v>
      </c>
      <c r="C1496" s="8" t="s">
        <v>52</v>
      </c>
      <c r="D1496" s="9"/>
      <c r="E1496" s="12"/>
      <c r="F1496" s="13">
        <f>TRUNC(SUMIF(N1494:N1495, N1493, F1494:F1495),0)</f>
        <v>0</v>
      </c>
      <c r="G1496" s="12"/>
      <c r="H1496" s="13">
        <f>TRUNC(SUMIF(N1494:N1495, N1493, H1494:H1495),0)</f>
        <v>7234</v>
      </c>
      <c r="I1496" s="12"/>
      <c r="J1496" s="13">
        <f>TRUNC(SUMIF(N1494:N1495, N1493, J1494:J1495),0)</f>
        <v>289</v>
      </c>
      <c r="K1496" s="12"/>
      <c r="L1496" s="13">
        <f>F1496+H1496+J1496</f>
        <v>7523</v>
      </c>
      <c r="M1496" s="8" t="s">
        <v>52</v>
      </c>
      <c r="N1496" s="2" t="s">
        <v>79</v>
      </c>
      <c r="O1496" s="2" t="s">
        <v>79</v>
      </c>
      <c r="P1496" s="2" t="s">
        <v>52</v>
      </c>
      <c r="Q1496" s="2" t="s">
        <v>52</v>
      </c>
      <c r="R1496" s="2" t="s">
        <v>52</v>
      </c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2" t="s">
        <v>52</v>
      </c>
      <c r="AW1496" s="2" t="s">
        <v>52</v>
      </c>
      <c r="AX1496" s="2" t="s">
        <v>52</v>
      </c>
      <c r="AY1496" s="2" t="s">
        <v>52</v>
      </c>
    </row>
    <row r="1497" spans="1:51" ht="30" customHeight="1" x14ac:dyDescent="0.3">
      <c r="A1497" s="9"/>
      <c r="B1497" s="9"/>
      <c r="C1497" s="9"/>
      <c r="D1497" s="9"/>
      <c r="E1497" s="12"/>
      <c r="F1497" s="13"/>
      <c r="G1497" s="12"/>
      <c r="H1497" s="13"/>
      <c r="I1497" s="12"/>
      <c r="J1497" s="13"/>
      <c r="K1497" s="12"/>
      <c r="L1497" s="13"/>
      <c r="M1497" s="9"/>
    </row>
    <row r="1498" spans="1:51" ht="30" customHeight="1" x14ac:dyDescent="0.3">
      <c r="A1498" s="425" t="s">
        <v>2848</v>
      </c>
      <c r="B1498" s="425"/>
      <c r="C1498" s="425"/>
      <c r="D1498" s="425"/>
      <c r="E1498" s="426"/>
      <c r="F1498" s="427"/>
      <c r="G1498" s="426"/>
      <c r="H1498" s="427"/>
      <c r="I1498" s="426"/>
      <c r="J1498" s="427"/>
      <c r="K1498" s="426"/>
      <c r="L1498" s="427"/>
      <c r="M1498" s="425"/>
      <c r="N1498" s="1" t="s">
        <v>1926</v>
      </c>
    </row>
    <row r="1499" spans="1:51" ht="30" customHeight="1" x14ac:dyDescent="0.3">
      <c r="A1499" s="8" t="s">
        <v>1462</v>
      </c>
      <c r="B1499" s="8" t="s">
        <v>715</v>
      </c>
      <c r="C1499" s="8" t="s">
        <v>716</v>
      </c>
      <c r="D1499" s="9">
        <v>5.2999999999999999E-2</v>
      </c>
      <c r="E1499" s="12">
        <f>단가대비표!O250</f>
        <v>0</v>
      </c>
      <c r="F1499" s="13">
        <f>TRUNC(E1499*D1499,1)</f>
        <v>0</v>
      </c>
      <c r="G1499" s="12">
        <f>단가대비표!P250</f>
        <v>206710</v>
      </c>
      <c r="H1499" s="13">
        <f>TRUNC(G1499*D1499,1)</f>
        <v>10955.6</v>
      </c>
      <c r="I1499" s="12">
        <f>단가대비표!V250</f>
        <v>0</v>
      </c>
      <c r="J1499" s="13">
        <f>TRUNC(I1499*D1499,1)</f>
        <v>0</v>
      </c>
      <c r="K1499" s="12">
        <f t="shared" ref="K1499:L1501" si="277">TRUNC(E1499+G1499+I1499,1)</f>
        <v>206710</v>
      </c>
      <c r="L1499" s="13">
        <f t="shared" si="277"/>
        <v>10955.6</v>
      </c>
      <c r="M1499" s="8" t="s">
        <v>52</v>
      </c>
      <c r="N1499" s="2" t="s">
        <v>1926</v>
      </c>
      <c r="O1499" s="2" t="s">
        <v>1463</v>
      </c>
      <c r="P1499" s="2" t="s">
        <v>61</v>
      </c>
      <c r="Q1499" s="2" t="s">
        <v>61</v>
      </c>
      <c r="R1499" s="2" t="s">
        <v>60</v>
      </c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2" t="s">
        <v>52</v>
      </c>
      <c r="AW1499" s="2" t="s">
        <v>2850</v>
      </c>
      <c r="AX1499" s="2" t="s">
        <v>52</v>
      </c>
      <c r="AY1499" s="2" t="s">
        <v>52</v>
      </c>
    </row>
    <row r="1500" spans="1:51" ht="30" customHeight="1" x14ac:dyDescent="0.3">
      <c r="A1500" s="8" t="s">
        <v>719</v>
      </c>
      <c r="B1500" s="8" t="s">
        <v>715</v>
      </c>
      <c r="C1500" s="8" t="s">
        <v>716</v>
      </c>
      <c r="D1500" s="9">
        <v>0.02</v>
      </c>
      <c r="E1500" s="12">
        <f>단가대비표!O233</f>
        <v>0</v>
      </c>
      <c r="F1500" s="13">
        <f>TRUNC(E1500*D1500,1)</f>
        <v>0</v>
      </c>
      <c r="G1500" s="12">
        <f>단가대비표!P233</f>
        <v>138989</v>
      </c>
      <c r="H1500" s="13">
        <f>TRUNC(G1500*D1500,1)</f>
        <v>2779.7</v>
      </c>
      <c r="I1500" s="12">
        <f>단가대비표!V233</f>
        <v>0</v>
      </c>
      <c r="J1500" s="13">
        <f>TRUNC(I1500*D1500,1)</f>
        <v>0</v>
      </c>
      <c r="K1500" s="12">
        <f t="shared" si="277"/>
        <v>138989</v>
      </c>
      <c r="L1500" s="13">
        <f t="shared" si="277"/>
        <v>2779.7</v>
      </c>
      <c r="M1500" s="8" t="s">
        <v>52</v>
      </c>
      <c r="N1500" s="2" t="s">
        <v>1926</v>
      </c>
      <c r="O1500" s="2" t="s">
        <v>720</v>
      </c>
      <c r="P1500" s="2" t="s">
        <v>61</v>
      </c>
      <c r="Q1500" s="2" t="s">
        <v>61</v>
      </c>
      <c r="R1500" s="2" t="s">
        <v>60</v>
      </c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2" t="s">
        <v>52</v>
      </c>
      <c r="AW1500" s="2" t="s">
        <v>2851</v>
      </c>
      <c r="AX1500" s="2" t="s">
        <v>52</v>
      </c>
      <c r="AY1500" s="2" t="s">
        <v>52</v>
      </c>
    </row>
    <row r="1501" spans="1:51" ht="30" customHeight="1" x14ac:dyDescent="0.3">
      <c r="A1501" s="8" t="s">
        <v>2023</v>
      </c>
      <c r="B1501" s="8" t="s">
        <v>2852</v>
      </c>
      <c r="C1501" s="8" t="s">
        <v>993</v>
      </c>
      <c r="D1501" s="9">
        <v>0.34499999999999997</v>
      </c>
      <c r="E1501" s="12">
        <f>단가대비표!O194</f>
        <v>2100</v>
      </c>
      <c r="F1501" s="13">
        <f>TRUNC(E1501*D1501,1)</f>
        <v>724.5</v>
      </c>
      <c r="G1501" s="12">
        <f>단가대비표!P194</f>
        <v>0</v>
      </c>
      <c r="H1501" s="13">
        <f>TRUNC(G1501*D1501,1)</f>
        <v>0</v>
      </c>
      <c r="I1501" s="12">
        <f>단가대비표!V194</f>
        <v>0</v>
      </c>
      <c r="J1501" s="13">
        <f>TRUNC(I1501*D1501,1)</f>
        <v>0</v>
      </c>
      <c r="K1501" s="12">
        <f t="shared" si="277"/>
        <v>2100</v>
      </c>
      <c r="L1501" s="13">
        <f t="shared" si="277"/>
        <v>724.5</v>
      </c>
      <c r="M1501" s="8" t="s">
        <v>52</v>
      </c>
      <c r="N1501" s="2" t="s">
        <v>1926</v>
      </c>
      <c r="O1501" s="2" t="s">
        <v>2853</v>
      </c>
      <c r="P1501" s="2" t="s">
        <v>61</v>
      </c>
      <c r="Q1501" s="2" t="s">
        <v>61</v>
      </c>
      <c r="R1501" s="2" t="s">
        <v>60</v>
      </c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2" t="s">
        <v>52</v>
      </c>
      <c r="AW1501" s="2" t="s">
        <v>2854</v>
      </c>
      <c r="AX1501" s="2" t="s">
        <v>52</v>
      </c>
      <c r="AY1501" s="2" t="s">
        <v>52</v>
      </c>
    </row>
    <row r="1502" spans="1:51" ht="30" customHeight="1" x14ac:dyDescent="0.3">
      <c r="A1502" s="8" t="s">
        <v>739</v>
      </c>
      <c r="B1502" s="8" t="s">
        <v>52</v>
      </c>
      <c r="C1502" s="8" t="s">
        <v>52</v>
      </c>
      <c r="D1502" s="9"/>
      <c r="E1502" s="12"/>
      <c r="F1502" s="13">
        <f>TRUNC(SUMIF(N1499:N1501, N1498, F1499:F1501),0)</f>
        <v>724</v>
      </c>
      <c r="G1502" s="12"/>
      <c r="H1502" s="13">
        <f>TRUNC(SUMIF(N1499:N1501, N1498, H1499:H1501),0)</f>
        <v>13735</v>
      </c>
      <c r="I1502" s="12"/>
      <c r="J1502" s="13">
        <f>TRUNC(SUMIF(N1499:N1501, N1498, J1499:J1501),0)</f>
        <v>0</v>
      </c>
      <c r="K1502" s="12"/>
      <c r="L1502" s="13">
        <f>F1502+H1502+J1502</f>
        <v>14459</v>
      </c>
      <c r="M1502" s="8" t="s">
        <v>52</v>
      </c>
      <c r="N1502" s="2" t="s">
        <v>79</v>
      </c>
      <c r="O1502" s="2" t="s">
        <v>79</v>
      </c>
      <c r="P1502" s="2" t="s">
        <v>52</v>
      </c>
      <c r="Q1502" s="2" t="s">
        <v>52</v>
      </c>
      <c r="R1502" s="2" t="s">
        <v>52</v>
      </c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2" t="s">
        <v>52</v>
      </c>
      <c r="AW1502" s="2" t="s">
        <v>52</v>
      </c>
      <c r="AX1502" s="2" t="s">
        <v>52</v>
      </c>
      <c r="AY1502" s="2" t="s">
        <v>52</v>
      </c>
    </row>
    <row r="1503" spans="1:51" ht="30" customHeight="1" x14ac:dyDescent="0.3">
      <c r="A1503" s="9"/>
      <c r="B1503" s="9"/>
      <c r="C1503" s="9"/>
      <c r="D1503" s="9"/>
      <c r="E1503" s="12"/>
      <c r="F1503" s="13"/>
      <c r="G1503" s="12"/>
      <c r="H1503" s="13"/>
      <c r="I1503" s="12"/>
      <c r="J1503" s="13"/>
      <c r="K1503" s="12"/>
      <c r="L1503" s="13"/>
      <c r="M1503" s="9"/>
    </row>
    <row r="1504" spans="1:51" ht="30" customHeight="1" x14ac:dyDescent="0.3">
      <c r="A1504" s="425" t="s">
        <v>2855</v>
      </c>
      <c r="B1504" s="425"/>
      <c r="C1504" s="425"/>
      <c r="D1504" s="425"/>
      <c r="E1504" s="426"/>
      <c r="F1504" s="427"/>
      <c r="G1504" s="426"/>
      <c r="H1504" s="427"/>
      <c r="I1504" s="426"/>
      <c r="J1504" s="427"/>
      <c r="K1504" s="426"/>
      <c r="L1504" s="427"/>
      <c r="M1504" s="425"/>
      <c r="N1504" s="1" t="s">
        <v>1939</v>
      </c>
    </row>
    <row r="1505" spans="1:51" ht="30" customHeight="1" x14ac:dyDescent="0.3">
      <c r="A1505" s="8" t="s">
        <v>1462</v>
      </c>
      <c r="B1505" s="8" t="s">
        <v>715</v>
      </c>
      <c r="C1505" s="8" t="s">
        <v>716</v>
      </c>
      <c r="D1505" s="9">
        <v>1.4E-2</v>
      </c>
      <c r="E1505" s="12">
        <f>단가대비표!O250</f>
        <v>0</v>
      </c>
      <c r="F1505" s="13">
        <f>TRUNC(E1505*D1505,1)</f>
        <v>0</v>
      </c>
      <c r="G1505" s="12">
        <f>단가대비표!P250</f>
        <v>206710</v>
      </c>
      <c r="H1505" s="13">
        <f>TRUNC(G1505*D1505,1)</f>
        <v>2893.9</v>
      </c>
      <c r="I1505" s="12">
        <f>단가대비표!V250</f>
        <v>0</v>
      </c>
      <c r="J1505" s="13">
        <f>TRUNC(I1505*D1505,1)</f>
        <v>0</v>
      </c>
      <c r="K1505" s="12">
        <f t="shared" ref="K1505:L1507" si="278">TRUNC(E1505+G1505+I1505,1)</f>
        <v>206710</v>
      </c>
      <c r="L1505" s="13">
        <f t="shared" si="278"/>
        <v>2893.9</v>
      </c>
      <c r="M1505" s="8" t="s">
        <v>52</v>
      </c>
      <c r="N1505" s="2" t="s">
        <v>1939</v>
      </c>
      <c r="O1505" s="2" t="s">
        <v>1463</v>
      </c>
      <c r="P1505" s="2" t="s">
        <v>61</v>
      </c>
      <c r="Q1505" s="2" t="s">
        <v>61</v>
      </c>
      <c r="R1505" s="2" t="s">
        <v>60</v>
      </c>
      <c r="S1505" s="3"/>
      <c r="T1505" s="3"/>
      <c r="U1505" s="3"/>
      <c r="V1505" s="3">
        <v>1</v>
      </c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2" t="s">
        <v>52</v>
      </c>
      <c r="AW1505" s="2" t="s">
        <v>2857</v>
      </c>
      <c r="AX1505" s="2" t="s">
        <v>52</v>
      </c>
      <c r="AY1505" s="2" t="s">
        <v>52</v>
      </c>
    </row>
    <row r="1506" spans="1:51" ht="30" customHeight="1" x14ac:dyDescent="0.3">
      <c r="A1506" s="8" t="s">
        <v>719</v>
      </c>
      <c r="B1506" s="8" t="s">
        <v>715</v>
      </c>
      <c r="C1506" s="8" t="s">
        <v>716</v>
      </c>
      <c r="D1506" s="9">
        <v>3.0000000000000001E-3</v>
      </c>
      <c r="E1506" s="12">
        <f>단가대비표!O233</f>
        <v>0</v>
      </c>
      <c r="F1506" s="13">
        <f>TRUNC(E1506*D1506,1)</f>
        <v>0</v>
      </c>
      <c r="G1506" s="12">
        <f>단가대비표!P233</f>
        <v>138989</v>
      </c>
      <c r="H1506" s="13">
        <f>TRUNC(G1506*D1506,1)</f>
        <v>416.9</v>
      </c>
      <c r="I1506" s="12">
        <f>단가대비표!V233</f>
        <v>0</v>
      </c>
      <c r="J1506" s="13">
        <f>TRUNC(I1506*D1506,1)</f>
        <v>0</v>
      </c>
      <c r="K1506" s="12">
        <f t="shared" si="278"/>
        <v>138989</v>
      </c>
      <c r="L1506" s="13">
        <f t="shared" si="278"/>
        <v>416.9</v>
      </c>
      <c r="M1506" s="8" t="s">
        <v>52</v>
      </c>
      <c r="N1506" s="2" t="s">
        <v>1939</v>
      </c>
      <c r="O1506" s="2" t="s">
        <v>720</v>
      </c>
      <c r="P1506" s="2" t="s">
        <v>61</v>
      </c>
      <c r="Q1506" s="2" t="s">
        <v>61</v>
      </c>
      <c r="R1506" s="2" t="s">
        <v>60</v>
      </c>
      <c r="S1506" s="3"/>
      <c r="T1506" s="3"/>
      <c r="U1506" s="3"/>
      <c r="V1506" s="3">
        <v>1</v>
      </c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2" t="s">
        <v>52</v>
      </c>
      <c r="AW1506" s="2" t="s">
        <v>2858</v>
      </c>
      <c r="AX1506" s="2" t="s">
        <v>52</v>
      </c>
      <c r="AY1506" s="2" t="s">
        <v>52</v>
      </c>
    </row>
    <row r="1507" spans="1:51" ht="30" customHeight="1" x14ac:dyDescent="0.3">
      <c r="A1507" s="8" t="s">
        <v>722</v>
      </c>
      <c r="B1507" s="8" t="s">
        <v>923</v>
      </c>
      <c r="C1507" s="8" t="s">
        <v>724</v>
      </c>
      <c r="D1507" s="9">
        <v>1</v>
      </c>
      <c r="E1507" s="12">
        <v>0</v>
      </c>
      <c r="F1507" s="13">
        <f>TRUNC(E1507*D1507,1)</f>
        <v>0</v>
      </c>
      <c r="G1507" s="12">
        <v>0</v>
      </c>
      <c r="H1507" s="13">
        <f>TRUNC(G1507*D1507,1)</f>
        <v>0</v>
      </c>
      <c r="I1507" s="12">
        <f>TRUNC(SUMIF(V1505:V1507, RIGHTB(O1507, 1), H1505:H1507)*U1507, 2)</f>
        <v>66.209999999999994</v>
      </c>
      <c r="J1507" s="13">
        <f>TRUNC(I1507*D1507,1)</f>
        <v>66.2</v>
      </c>
      <c r="K1507" s="12">
        <f t="shared" si="278"/>
        <v>66.2</v>
      </c>
      <c r="L1507" s="13">
        <f t="shared" si="278"/>
        <v>66.2</v>
      </c>
      <c r="M1507" s="8" t="s">
        <v>52</v>
      </c>
      <c r="N1507" s="2" t="s">
        <v>1939</v>
      </c>
      <c r="O1507" s="2" t="s">
        <v>725</v>
      </c>
      <c r="P1507" s="2" t="s">
        <v>61</v>
      </c>
      <c r="Q1507" s="2" t="s">
        <v>61</v>
      </c>
      <c r="R1507" s="2" t="s">
        <v>61</v>
      </c>
      <c r="S1507" s="3">
        <v>1</v>
      </c>
      <c r="T1507" s="3">
        <v>2</v>
      </c>
      <c r="U1507" s="3">
        <v>0.02</v>
      </c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2" t="s">
        <v>52</v>
      </c>
      <c r="AW1507" s="2" t="s">
        <v>2859</v>
      </c>
      <c r="AX1507" s="2" t="s">
        <v>52</v>
      </c>
      <c r="AY1507" s="2" t="s">
        <v>52</v>
      </c>
    </row>
    <row r="1508" spans="1:51" ht="30" customHeight="1" x14ac:dyDescent="0.3">
      <c r="A1508" s="8" t="s">
        <v>739</v>
      </c>
      <c r="B1508" s="8" t="s">
        <v>52</v>
      </c>
      <c r="C1508" s="8" t="s">
        <v>52</v>
      </c>
      <c r="D1508" s="9"/>
      <c r="E1508" s="12"/>
      <c r="F1508" s="13">
        <f>TRUNC(SUMIF(N1505:N1507, N1504, F1505:F1507),0)</f>
        <v>0</v>
      </c>
      <c r="G1508" s="12"/>
      <c r="H1508" s="13">
        <f>TRUNC(SUMIF(N1505:N1507, N1504, H1505:H1507),0)</f>
        <v>3310</v>
      </c>
      <c r="I1508" s="12"/>
      <c r="J1508" s="13">
        <f>TRUNC(SUMIF(N1505:N1507, N1504, J1505:J1507),0)</f>
        <v>66</v>
      </c>
      <c r="K1508" s="12"/>
      <c r="L1508" s="13">
        <f>F1508+H1508+J1508</f>
        <v>3376</v>
      </c>
      <c r="M1508" s="8" t="s">
        <v>52</v>
      </c>
      <c r="N1508" s="2" t="s">
        <v>79</v>
      </c>
      <c r="O1508" s="2" t="s">
        <v>79</v>
      </c>
      <c r="P1508" s="2" t="s">
        <v>52</v>
      </c>
      <c r="Q1508" s="2" t="s">
        <v>52</v>
      </c>
      <c r="R1508" s="2" t="s">
        <v>52</v>
      </c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2" t="s">
        <v>52</v>
      </c>
      <c r="AW1508" s="2" t="s">
        <v>52</v>
      </c>
      <c r="AX1508" s="2" t="s">
        <v>52</v>
      </c>
      <c r="AY1508" s="2" t="s">
        <v>52</v>
      </c>
    </row>
    <row r="1509" spans="1:51" ht="30" customHeight="1" x14ac:dyDescent="0.3">
      <c r="A1509" s="9"/>
      <c r="B1509" s="9"/>
      <c r="C1509" s="9"/>
      <c r="D1509" s="9"/>
      <c r="E1509" s="12"/>
      <c r="F1509" s="13"/>
      <c r="G1509" s="12"/>
      <c r="H1509" s="13"/>
      <c r="I1509" s="12"/>
      <c r="J1509" s="13"/>
      <c r="K1509" s="12"/>
      <c r="L1509" s="13"/>
      <c r="M1509" s="9"/>
    </row>
    <row r="1510" spans="1:51" ht="30" customHeight="1" x14ac:dyDescent="0.3">
      <c r="A1510" s="425" t="s">
        <v>2860</v>
      </c>
      <c r="B1510" s="425"/>
      <c r="C1510" s="425"/>
      <c r="D1510" s="425"/>
      <c r="E1510" s="426"/>
      <c r="F1510" s="427"/>
      <c r="G1510" s="426"/>
      <c r="H1510" s="427"/>
      <c r="I1510" s="426"/>
      <c r="J1510" s="427"/>
      <c r="K1510" s="426"/>
      <c r="L1510" s="427"/>
      <c r="M1510" s="425"/>
      <c r="N1510" s="1" t="s">
        <v>1945</v>
      </c>
    </row>
    <row r="1511" spans="1:51" ht="30" customHeight="1" x14ac:dyDescent="0.3">
      <c r="A1511" s="8" t="s">
        <v>2862</v>
      </c>
      <c r="B1511" s="8" t="s">
        <v>2863</v>
      </c>
      <c r="C1511" s="8" t="s">
        <v>69</v>
      </c>
      <c r="D1511" s="9">
        <v>1.2</v>
      </c>
      <c r="E1511" s="12">
        <f>단가대비표!O89</f>
        <v>141</v>
      </c>
      <c r="F1511" s="13">
        <f>TRUNC(E1511*D1511,1)</f>
        <v>169.2</v>
      </c>
      <c r="G1511" s="12">
        <f>단가대비표!P89</f>
        <v>0</v>
      </c>
      <c r="H1511" s="13">
        <f>TRUNC(G1511*D1511,1)</f>
        <v>0</v>
      </c>
      <c r="I1511" s="12">
        <f>단가대비표!V89</f>
        <v>0</v>
      </c>
      <c r="J1511" s="13">
        <f>TRUNC(I1511*D1511,1)</f>
        <v>0</v>
      </c>
      <c r="K1511" s="12">
        <f t="shared" ref="K1511:L1513" si="279">TRUNC(E1511+G1511+I1511,1)</f>
        <v>141</v>
      </c>
      <c r="L1511" s="13">
        <f t="shared" si="279"/>
        <v>169.2</v>
      </c>
      <c r="M1511" s="8" t="s">
        <v>52</v>
      </c>
      <c r="N1511" s="2" t="s">
        <v>1945</v>
      </c>
      <c r="O1511" s="2" t="s">
        <v>2864</v>
      </c>
      <c r="P1511" s="2" t="s">
        <v>61</v>
      </c>
      <c r="Q1511" s="2" t="s">
        <v>61</v>
      </c>
      <c r="R1511" s="2" t="s">
        <v>60</v>
      </c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2" t="s">
        <v>52</v>
      </c>
      <c r="AW1511" s="2" t="s">
        <v>2865</v>
      </c>
      <c r="AX1511" s="2" t="s">
        <v>52</v>
      </c>
      <c r="AY1511" s="2" t="s">
        <v>52</v>
      </c>
    </row>
    <row r="1512" spans="1:51" ht="30" customHeight="1" x14ac:dyDescent="0.3">
      <c r="A1512" s="8" t="s">
        <v>2866</v>
      </c>
      <c r="B1512" s="8" t="s">
        <v>2867</v>
      </c>
      <c r="C1512" s="8" t="s">
        <v>69</v>
      </c>
      <c r="D1512" s="9">
        <v>1.2</v>
      </c>
      <c r="E1512" s="12">
        <f>단가대비표!O90</f>
        <v>1947.65</v>
      </c>
      <c r="F1512" s="13">
        <f>TRUNC(E1512*D1512,1)</f>
        <v>2337.1</v>
      </c>
      <c r="G1512" s="12">
        <f>단가대비표!P90</f>
        <v>0</v>
      </c>
      <c r="H1512" s="13">
        <f>TRUNC(G1512*D1512,1)</f>
        <v>0</v>
      </c>
      <c r="I1512" s="12">
        <f>단가대비표!V90</f>
        <v>0</v>
      </c>
      <c r="J1512" s="13">
        <f>TRUNC(I1512*D1512,1)</f>
        <v>0</v>
      </c>
      <c r="K1512" s="12">
        <f t="shared" si="279"/>
        <v>1947.6</v>
      </c>
      <c r="L1512" s="13">
        <f t="shared" si="279"/>
        <v>2337.1</v>
      </c>
      <c r="M1512" s="8" t="s">
        <v>52</v>
      </c>
      <c r="N1512" s="2" t="s">
        <v>1945</v>
      </c>
      <c r="O1512" s="2" t="s">
        <v>2868</v>
      </c>
      <c r="P1512" s="2" t="s">
        <v>61</v>
      </c>
      <c r="Q1512" s="2" t="s">
        <v>61</v>
      </c>
      <c r="R1512" s="2" t="s">
        <v>60</v>
      </c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2" t="s">
        <v>52</v>
      </c>
      <c r="AW1512" s="2" t="s">
        <v>2869</v>
      </c>
      <c r="AX1512" s="2" t="s">
        <v>52</v>
      </c>
      <c r="AY1512" s="2" t="s">
        <v>52</v>
      </c>
    </row>
    <row r="1513" spans="1:51" ht="30" customHeight="1" x14ac:dyDescent="0.3">
      <c r="A1513" s="8" t="s">
        <v>2023</v>
      </c>
      <c r="B1513" s="8" t="s">
        <v>2870</v>
      </c>
      <c r="C1513" s="8" t="s">
        <v>993</v>
      </c>
      <c r="D1513" s="9">
        <v>0.3</v>
      </c>
      <c r="E1513" s="12">
        <f>단가대비표!O193</f>
        <v>1180</v>
      </c>
      <c r="F1513" s="13">
        <f>TRUNC(E1513*D1513,1)</f>
        <v>354</v>
      </c>
      <c r="G1513" s="12">
        <f>단가대비표!P193</f>
        <v>0</v>
      </c>
      <c r="H1513" s="13">
        <f>TRUNC(G1513*D1513,1)</f>
        <v>0</v>
      </c>
      <c r="I1513" s="12">
        <f>단가대비표!V193</f>
        <v>0</v>
      </c>
      <c r="J1513" s="13">
        <f>TRUNC(I1513*D1513,1)</f>
        <v>0</v>
      </c>
      <c r="K1513" s="12">
        <f t="shared" si="279"/>
        <v>1180</v>
      </c>
      <c r="L1513" s="13">
        <f t="shared" si="279"/>
        <v>354</v>
      </c>
      <c r="M1513" s="8" t="s">
        <v>52</v>
      </c>
      <c r="N1513" s="2" t="s">
        <v>1945</v>
      </c>
      <c r="O1513" s="2" t="s">
        <v>2871</v>
      </c>
      <c r="P1513" s="2" t="s">
        <v>61</v>
      </c>
      <c r="Q1513" s="2" t="s">
        <v>61</v>
      </c>
      <c r="R1513" s="2" t="s">
        <v>60</v>
      </c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2" t="s">
        <v>52</v>
      </c>
      <c r="AW1513" s="2" t="s">
        <v>2872</v>
      </c>
      <c r="AX1513" s="2" t="s">
        <v>52</v>
      </c>
      <c r="AY1513" s="2" t="s">
        <v>52</v>
      </c>
    </row>
    <row r="1514" spans="1:51" ht="30" customHeight="1" x14ac:dyDescent="0.3">
      <c r="A1514" s="8" t="s">
        <v>739</v>
      </c>
      <c r="B1514" s="8" t="s">
        <v>52</v>
      </c>
      <c r="C1514" s="8" t="s">
        <v>52</v>
      </c>
      <c r="D1514" s="9"/>
      <c r="E1514" s="12"/>
      <c r="F1514" s="13">
        <f>TRUNC(SUMIF(N1511:N1513, N1510, F1511:F1513),0)</f>
        <v>2860</v>
      </c>
      <c r="G1514" s="12"/>
      <c r="H1514" s="13">
        <f>TRUNC(SUMIF(N1511:N1513, N1510, H1511:H1513),0)</f>
        <v>0</v>
      </c>
      <c r="I1514" s="12"/>
      <c r="J1514" s="13">
        <f>TRUNC(SUMIF(N1511:N1513, N1510, J1511:J1513),0)</f>
        <v>0</v>
      </c>
      <c r="K1514" s="12"/>
      <c r="L1514" s="13">
        <f>F1514+H1514+J1514</f>
        <v>2860</v>
      </c>
      <c r="M1514" s="8" t="s">
        <v>52</v>
      </c>
      <c r="N1514" s="2" t="s">
        <v>79</v>
      </c>
      <c r="O1514" s="2" t="s">
        <v>79</v>
      </c>
      <c r="P1514" s="2" t="s">
        <v>52</v>
      </c>
      <c r="Q1514" s="2" t="s">
        <v>52</v>
      </c>
      <c r="R1514" s="2" t="s">
        <v>52</v>
      </c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2" t="s">
        <v>52</v>
      </c>
      <c r="AW1514" s="2" t="s">
        <v>52</v>
      </c>
      <c r="AX1514" s="2" t="s">
        <v>52</v>
      </c>
      <c r="AY1514" s="2" t="s">
        <v>52</v>
      </c>
    </row>
    <row r="1515" spans="1:51" ht="30" customHeight="1" x14ac:dyDescent="0.3">
      <c r="A1515" s="9"/>
      <c r="B1515" s="9"/>
      <c r="C1515" s="9"/>
      <c r="D1515" s="9"/>
      <c r="E1515" s="12"/>
      <c r="F1515" s="13"/>
      <c r="G1515" s="12"/>
      <c r="H1515" s="13"/>
      <c r="I1515" s="12"/>
      <c r="J1515" s="13"/>
      <c r="K1515" s="12"/>
      <c r="L1515" s="13"/>
      <c r="M1515" s="9"/>
    </row>
    <row r="1516" spans="1:51" ht="30" customHeight="1" x14ac:dyDescent="0.3">
      <c r="A1516" s="425" t="s">
        <v>2873</v>
      </c>
      <c r="B1516" s="425"/>
      <c r="C1516" s="425"/>
      <c r="D1516" s="425"/>
      <c r="E1516" s="426"/>
      <c r="F1516" s="427"/>
      <c r="G1516" s="426"/>
      <c r="H1516" s="427"/>
      <c r="I1516" s="426"/>
      <c r="J1516" s="427"/>
      <c r="K1516" s="426"/>
      <c r="L1516" s="427"/>
      <c r="M1516" s="425"/>
      <c r="N1516" s="1" t="s">
        <v>1949</v>
      </c>
    </row>
    <row r="1517" spans="1:51" ht="30" customHeight="1" x14ac:dyDescent="0.3">
      <c r="A1517" s="8" t="s">
        <v>2875</v>
      </c>
      <c r="B1517" s="8" t="s">
        <v>715</v>
      </c>
      <c r="C1517" s="8" t="s">
        <v>716</v>
      </c>
      <c r="D1517" s="9">
        <v>2.4E-2</v>
      </c>
      <c r="E1517" s="12">
        <f>단가대비표!O251</f>
        <v>0</v>
      </c>
      <c r="F1517" s="13">
        <f>TRUNC(E1517*D1517,1)</f>
        <v>0</v>
      </c>
      <c r="G1517" s="12">
        <f>단가대비표!P251</f>
        <v>179138</v>
      </c>
      <c r="H1517" s="13">
        <f>TRUNC(G1517*D1517,1)</f>
        <v>4299.3</v>
      </c>
      <c r="I1517" s="12">
        <f>단가대비표!V251</f>
        <v>0</v>
      </c>
      <c r="J1517" s="13">
        <f>TRUNC(I1517*D1517,1)</f>
        <v>0</v>
      </c>
      <c r="K1517" s="12">
        <f>TRUNC(E1517+G1517+I1517,1)</f>
        <v>179138</v>
      </c>
      <c r="L1517" s="13">
        <f>TRUNC(F1517+H1517+J1517,1)</f>
        <v>4299.3</v>
      </c>
      <c r="M1517" s="8" t="s">
        <v>52</v>
      </c>
      <c r="N1517" s="2" t="s">
        <v>1949</v>
      </c>
      <c r="O1517" s="2" t="s">
        <v>2876</v>
      </c>
      <c r="P1517" s="2" t="s">
        <v>61</v>
      </c>
      <c r="Q1517" s="2" t="s">
        <v>61</v>
      </c>
      <c r="R1517" s="2" t="s">
        <v>60</v>
      </c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2" t="s">
        <v>52</v>
      </c>
      <c r="AW1517" s="2" t="s">
        <v>2877</v>
      </c>
      <c r="AX1517" s="2" t="s">
        <v>52</v>
      </c>
      <c r="AY1517" s="2" t="s">
        <v>52</v>
      </c>
    </row>
    <row r="1518" spans="1:51" ht="30" customHeight="1" x14ac:dyDescent="0.3">
      <c r="A1518" s="8" t="s">
        <v>719</v>
      </c>
      <c r="B1518" s="8" t="s">
        <v>715</v>
      </c>
      <c r="C1518" s="8" t="s">
        <v>716</v>
      </c>
      <c r="D1518" s="9">
        <v>6.0000000000000001E-3</v>
      </c>
      <c r="E1518" s="12">
        <f>단가대비표!O233</f>
        <v>0</v>
      </c>
      <c r="F1518" s="13">
        <f>TRUNC(E1518*D1518,1)</f>
        <v>0</v>
      </c>
      <c r="G1518" s="12">
        <f>단가대비표!P233</f>
        <v>138989</v>
      </c>
      <c r="H1518" s="13">
        <f>TRUNC(G1518*D1518,1)</f>
        <v>833.9</v>
      </c>
      <c r="I1518" s="12">
        <f>단가대비표!V233</f>
        <v>0</v>
      </c>
      <c r="J1518" s="13">
        <f>TRUNC(I1518*D1518,1)</f>
        <v>0</v>
      </c>
      <c r="K1518" s="12">
        <f>TRUNC(E1518+G1518+I1518,1)</f>
        <v>138989</v>
      </c>
      <c r="L1518" s="13">
        <f>TRUNC(F1518+H1518+J1518,1)</f>
        <v>833.9</v>
      </c>
      <c r="M1518" s="8" t="s">
        <v>52</v>
      </c>
      <c r="N1518" s="2" t="s">
        <v>1949</v>
      </c>
      <c r="O1518" s="2" t="s">
        <v>720</v>
      </c>
      <c r="P1518" s="2" t="s">
        <v>61</v>
      </c>
      <c r="Q1518" s="2" t="s">
        <v>61</v>
      </c>
      <c r="R1518" s="2" t="s">
        <v>60</v>
      </c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2" t="s">
        <v>52</v>
      </c>
      <c r="AW1518" s="2" t="s">
        <v>2878</v>
      </c>
      <c r="AX1518" s="2" t="s">
        <v>52</v>
      </c>
      <c r="AY1518" s="2" t="s">
        <v>52</v>
      </c>
    </row>
    <row r="1519" spans="1:51" ht="30" customHeight="1" x14ac:dyDescent="0.3">
      <c r="A1519" s="8" t="s">
        <v>739</v>
      </c>
      <c r="B1519" s="8" t="s">
        <v>52</v>
      </c>
      <c r="C1519" s="8" t="s">
        <v>52</v>
      </c>
      <c r="D1519" s="9"/>
      <c r="E1519" s="12"/>
      <c r="F1519" s="13">
        <f>TRUNC(SUMIF(N1517:N1518, N1516, F1517:F1518),0)</f>
        <v>0</v>
      </c>
      <c r="G1519" s="12"/>
      <c r="H1519" s="13">
        <f>TRUNC(SUMIF(N1517:N1518, N1516, H1517:H1518),0)</f>
        <v>5133</v>
      </c>
      <c r="I1519" s="12"/>
      <c r="J1519" s="13">
        <f>TRUNC(SUMIF(N1517:N1518, N1516, J1517:J1518),0)</f>
        <v>0</v>
      </c>
      <c r="K1519" s="12"/>
      <c r="L1519" s="13">
        <f>F1519+H1519+J1519</f>
        <v>5133</v>
      </c>
      <c r="M1519" s="8" t="s">
        <v>52</v>
      </c>
      <c r="N1519" s="2" t="s">
        <v>79</v>
      </c>
      <c r="O1519" s="2" t="s">
        <v>79</v>
      </c>
      <c r="P1519" s="2" t="s">
        <v>52</v>
      </c>
      <c r="Q1519" s="2" t="s">
        <v>52</v>
      </c>
      <c r="R1519" s="2" t="s">
        <v>52</v>
      </c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2" t="s">
        <v>52</v>
      </c>
      <c r="AW1519" s="2" t="s">
        <v>52</v>
      </c>
      <c r="AX1519" s="2" t="s">
        <v>52</v>
      </c>
      <c r="AY1519" s="2" t="s">
        <v>52</v>
      </c>
    </row>
    <row r="1520" spans="1:51" ht="30" customHeight="1" x14ac:dyDescent="0.3">
      <c r="A1520" s="9"/>
      <c r="B1520" s="9"/>
      <c r="C1520" s="9"/>
      <c r="D1520" s="9"/>
      <c r="E1520" s="12"/>
      <c r="F1520" s="13"/>
      <c r="G1520" s="12"/>
      <c r="H1520" s="13"/>
      <c r="I1520" s="12"/>
      <c r="J1520" s="13"/>
      <c r="K1520" s="12"/>
      <c r="L1520" s="13"/>
      <c r="M1520" s="9"/>
    </row>
    <row r="1521" spans="1:51" ht="30" customHeight="1" x14ac:dyDescent="0.3">
      <c r="A1521" s="425" t="s">
        <v>2879</v>
      </c>
      <c r="B1521" s="425"/>
      <c r="C1521" s="425"/>
      <c r="D1521" s="425"/>
      <c r="E1521" s="426"/>
      <c r="F1521" s="427"/>
      <c r="G1521" s="426"/>
      <c r="H1521" s="427"/>
      <c r="I1521" s="426"/>
      <c r="J1521" s="427"/>
      <c r="K1521" s="426"/>
      <c r="L1521" s="427"/>
      <c r="M1521" s="425"/>
      <c r="N1521" s="1" t="s">
        <v>1953</v>
      </c>
    </row>
    <row r="1522" spans="1:51" ht="30" customHeight="1" x14ac:dyDescent="0.3">
      <c r="A1522" s="8" t="s">
        <v>2862</v>
      </c>
      <c r="B1522" s="8" t="s">
        <v>2863</v>
      </c>
      <c r="C1522" s="8" t="s">
        <v>69</v>
      </c>
      <c r="D1522" s="9">
        <v>0.8</v>
      </c>
      <c r="E1522" s="12">
        <f>단가대비표!O89</f>
        <v>141</v>
      </c>
      <c r="F1522" s="13">
        <f>TRUNC(E1522*D1522,1)</f>
        <v>112.8</v>
      </c>
      <c r="G1522" s="12">
        <f>단가대비표!P89</f>
        <v>0</v>
      </c>
      <c r="H1522" s="13">
        <f>TRUNC(G1522*D1522,1)</f>
        <v>0</v>
      </c>
      <c r="I1522" s="12">
        <f>단가대비표!V89</f>
        <v>0</v>
      </c>
      <c r="J1522" s="13">
        <f>TRUNC(I1522*D1522,1)</f>
        <v>0</v>
      </c>
      <c r="K1522" s="12">
        <f t="shared" ref="K1522:L1524" si="280">TRUNC(E1522+G1522+I1522,1)</f>
        <v>141</v>
      </c>
      <c r="L1522" s="13">
        <f t="shared" si="280"/>
        <v>112.8</v>
      </c>
      <c r="M1522" s="8" t="s">
        <v>52</v>
      </c>
      <c r="N1522" s="2" t="s">
        <v>1953</v>
      </c>
      <c r="O1522" s="2" t="s">
        <v>2864</v>
      </c>
      <c r="P1522" s="2" t="s">
        <v>61</v>
      </c>
      <c r="Q1522" s="2" t="s">
        <v>61</v>
      </c>
      <c r="R1522" s="2" t="s">
        <v>60</v>
      </c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2" t="s">
        <v>52</v>
      </c>
      <c r="AW1522" s="2" t="s">
        <v>2881</v>
      </c>
      <c r="AX1522" s="2" t="s">
        <v>52</v>
      </c>
      <c r="AY1522" s="2" t="s">
        <v>52</v>
      </c>
    </row>
    <row r="1523" spans="1:51" ht="30" customHeight="1" x14ac:dyDescent="0.3">
      <c r="A1523" s="8" t="s">
        <v>2866</v>
      </c>
      <c r="B1523" s="8" t="s">
        <v>2867</v>
      </c>
      <c r="C1523" s="8" t="s">
        <v>69</v>
      </c>
      <c r="D1523" s="9">
        <v>1.2</v>
      </c>
      <c r="E1523" s="12">
        <f>단가대비표!O90</f>
        <v>1947.65</v>
      </c>
      <c r="F1523" s="13">
        <f>TRUNC(E1523*D1523,1)</f>
        <v>2337.1</v>
      </c>
      <c r="G1523" s="12">
        <f>단가대비표!P90</f>
        <v>0</v>
      </c>
      <c r="H1523" s="13">
        <f>TRUNC(G1523*D1523,1)</f>
        <v>0</v>
      </c>
      <c r="I1523" s="12">
        <f>단가대비표!V90</f>
        <v>0</v>
      </c>
      <c r="J1523" s="13">
        <f>TRUNC(I1523*D1523,1)</f>
        <v>0</v>
      </c>
      <c r="K1523" s="12">
        <f t="shared" si="280"/>
        <v>1947.6</v>
      </c>
      <c r="L1523" s="13">
        <f t="shared" si="280"/>
        <v>2337.1</v>
      </c>
      <c r="M1523" s="8" t="s">
        <v>52</v>
      </c>
      <c r="N1523" s="2" t="s">
        <v>1953</v>
      </c>
      <c r="O1523" s="2" t="s">
        <v>2868</v>
      </c>
      <c r="P1523" s="2" t="s">
        <v>61</v>
      </c>
      <c r="Q1523" s="2" t="s">
        <v>61</v>
      </c>
      <c r="R1523" s="2" t="s">
        <v>60</v>
      </c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2" t="s">
        <v>52</v>
      </c>
      <c r="AW1523" s="2" t="s">
        <v>2882</v>
      </c>
      <c r="AX1523" s="2" t="s">
        <v>52</v>
      </c>
      <c r="AY1523" s="2" t="s">
        <v>52</v>
      </c>
    </row>
    <row r="1524" spans="1:51" ht="30" customHeight="1" x14ac:dyDescent="0.3">
      <c r="A1524" s="8" t="s">
        <v>2023</v>
      </c>
      <c r="B1524" s="8" t="s">
        <v>2870</v>
      </c>
      <c r="C1524" s="8" t="s">
        <v>993</v>
      </c>
      <c r="D1524" s="9">
        <v>0.3</v>
      </c>
      <c r="E1524" s="12">
        <f>단가대비표!O193</f>
        <v>1180</v>
      </c>
      <c r="F1524" s="13">
        <f>TRUNC(E1524*D1524,1)</f>
        <v>354</v>
      </c>
      <c r="G1524" s="12">
        <f>단가대비표!P193</f>
        <v>0</v>
      </c>
      <c r="H1524" s="13">
        <f>TRUNC(G1524*D1524,1)</f>
        <v>0</v>
      </c>
      <c r="I1524" s="12">
        <f>단가대비표!V193</f>
        <v>0</v>
      </c>
      <c r="J1524" s="13">
        <f>TRUNC(I1524*D1524,1)</f>
        <v>0</v>
      </c>
      <c r="K1524" s="12">
        <f t="shared" si="280"/>
        <v>1180</v>
      </c>
      <c r="L1524" s="13">
        <f t="shared" si="280"/>
        <v>354</v>
      </c>
      <c r="M1524" s="8" t="s">
        <v>52</v>
      </c>
      <c r="N1524" s="2" t="s">
        <v>1953</v>
      </c>
      <c r="O1524" s="2" t="s">
        <v>2871</v>
      </c>
      <c r="P1524" s="2" t="s">
        <v>61</v>
      </c>
      <c r="Q1524" s="2" t="s">
        <v>61</v>
      </c>
      <c r="R1524" s="2" t="s">
        <v>60</v>
      </c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2" t="s">
        <v>52</v>
      </c>
      <c r="AW1524" s="2" t="s">
        <v>2883</v>
      </c>
      <c r="AX1524" s="2" t="s">
        <v>52</v>
      </c>
      <c r="AY1524" s="2" t="s">
        <v>52</v>
      </c>
    </row>
    <row r="1525" spans="1:51" ht="30" customHeight="1" x14ac:dyDescent="0.3">
      <c r="A1525" s="8" t="s">
        <v>739</v>
      </c>
      <c r="B1525" s="8" t="s">
        <v>52</v>
      </c>
      <c r="C1525" s="8" t="s">
        <v>52</v>
      </c>
      <c r="D1525" s="9"/>
      <c r="E1525" s="12"/>
      <c r="F1525" s="13">
        <f>TRUNC(SUMIF(N1522:N1524, N1521, F1522:F1524),0)</f>
        <v>2803</v>
      </c>
      <c r="G1525" s="12"/>
      <c r="H1525" s="13">
        <f>TRUNC(SUMIF(N1522:N1524, N1521, H1522:H1524),0)</f>
        <v>0</v>
      </c>
      <c r="I1525" s="12"/>
      <c r="J1525" s="13">
        <f>TRUNC(SUMIF(N1522:N1524, N1521, J1522:J1524),0)</f>
        <v>0</v>
      </c>
      <c r="K1525" s="12"/>
      <c r="L1525" s="13">
        <f>F1525+H1525+J1525</f>
        <v>2803</v>
      </c>
      <c r="M1525" s="8" t="s">
        <v>52</v>
      </c>
      <c r="N1525" s="2" t="s">
        <v>79</v>
      </c>
      <c r="O1525" s="2" t="s">
        <v>79</v>
      </c>
      <c r="P1525" s="2" t="s">
        <v>52</v>
      </c>
      <c r="Q1525" s="2" t="s">
        <v>52</v>
      </c>
      <c r="R1525" s="2" t="s">
        <v>52</v>
      </c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2" t="s">
        <v>52</v>
      </c>
      <c r="AW1525" s="2" t="s">
        <v>52</v>
      </c>
      <c r="AX1525" s="2" t="s">
        <v>52</v>
      </c>
      <c r="AY1525" s="2" t="s">
        <v>52</v>
      </c>
    </row>
    <row r="1526" spans="1:51" ht="30" customHeight="1" x14ac:dyDescent="0.3">
      <c r="A1526" s="9"/>
      <c r="B1526" s="9"/>
      <c r="C1526" s="9"/>
      <c r="D1526" s="9"/>
      <c r="E1526" s="12"/>
      <c r="F1526" s="13"/>
      <c r="G1526" s="12"/>
      <c r="H1526" s="13"/>
      <c r="I1526" s="12"/>
      <c r="J1526" s="13"/>
      <c r="K1526" s="12"/>
      <c r="L1526" s="13"/>
      <c r="M1526" s="9"/>
    </row>
    <row r="1527" spans="1:51" ht="30" customHeight="1" x14ac:dyDescent="0.3">
      <c r="A1527" s="425" t="s">
        <v>2884</v>
      </c>
      <c r="B1527" s="425"/>
      <c r="C1527" s="425"/>
      <c r="D1527" s="425"/>
      <c r="E1527" s="426"/>
      <c r="F1527" s="427"/>
      <c r="G1527" s="426"/>
      <c r="H1527" s="427"/>
      <c r="I1527" s="426"/>
      <c r="J1527" s="427"/>
      <c r="K1527" s="426"/>
      <c r="L1527" s="427"/>
      <c r="M1527" s="425"/>
      <c r="N1527" s="1" t="s">
        <v>1956</v>
      </c>
    </row>
    <row r="1528" spans="1:51" ht="30" customHeight="1" x14ac:dyDescent="0.3">
      <c r="A1528" s="8" t="s">
        <v>2875</v>
      </c>
      <c r="B1528" s="8" t="s">
        <v>715</v>
      </c>
      <c r="C1528" s="8" t="s">
        <v>716</v>
      </c>
      <c r="D1528" s="9">
        <v>2.7E-2</v>
      </c>
      <c r="E1528" s="12">
        <f>단가대비표!O251</f>
        <v>0</v>
      </c>
      <c r="F1528" s="13">
        <f>TRUNC(E1528*D1528,1)</f>
        <v>0</v>
      </c>
      <c r="G1528" s="12">
        <f>단가대비표!P251</f>
        <v>179138</v>
      </c>
      <c r="H1528" s="13">
        <f>TRUNC(G1528*D1528,1)</f>
        <v>4836.7</v>
      </c>
      <c r="I1528" s="12">
        <f>단가대비표!V251</f>
        <v>0</v>
      </c>
      <c r="J1528" s="13">
        <f>TRUNC(I1528*D1528,1)</f>
        <v>0</v>
      </c>
      <c r="K1528" s="12">
        <f>TRUNC(E1528+G1528+I1528,1)</f>
        <v>179138</v>
      </c>
      <c r="L1528" s="13">
        <f>TRUNC(F1528+H1528+J1528,1)</f>
        <v>4836.7</v>
      </c>
      <c r="M1528" s="8" t="s">
        <v>52</v>
      </c>
      <c r="N1528" s="2" t="s">
        <v>1956</v>
      </c>
      <c r="O1528" s="2" t="s">
        <v>2876</v>
      </c>
      <c r="P1528" s="2" t="s">
        <v>61</v>
      </c>
      <c r="Q1528" s="2" t="s">
        <v>61</v>
      </c>
      <c r="R1528" s="2" t="s">
        <v>60</v>
      </c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2" t="s">
        <v>52</v>
      </c>
      <c r="AW1528" s="2" t="s">
        <v>2886</v>
      </c>
      <c r="AX1528" s="2" t="s">
        <v>52</v>
      </c>
      <c r="AY1528" s="2" t="s">
        <v>52</v>
      </c>
    </row>
    <row r="1529" spans="1:51" ht="30" customHeight="1" x14ac:dyDescent="0.3">
      <c r="A1529" s="8" t="s">
        <v>719</v>
      </c>
      <c r="B1529" s="8" t="s">
        <v>715</v>
      </c>
      <c r="C1529" s="8" t="s">
        <v>716</v>
      </c>
      <c r="D1529" s="9">
        <v>6.0000000000000001E-3</v>
      </c>
      <c r="E1529" s="12">
        <f>단가대비표!O233</f>
        <v>0</v>
      </c>
      <c r="F1529" s="13">
        <f>TRUNC(E1529*D1529,1)</f>
        <v>0</v>
      </c>
      <c r="G1529" s="12">
        <f>단가대비표!P233</f>
        <v>138989</v>
      </c>
      <c r="H1529" s="13">
        <f>TRUNC(G1529*D1529,1)</f>
        <v>833.9</v>
      </c>
      <c r="I1529" s="12">
        <f>단가대비표!V233</f>
        <v>0</v>
      </c>
      <c r="J1529" s="13">
        <f>TRUNC(I1529*D1529,1)</f>
        <v>0</v>
      </c>
      <c r="K1529" s="12">
        <f>TRUNC(E1529+G1529+I1529,1)</f>
        <v>138989</v>
      </c>
      <c r="L1529" s="13">
        <f>TRUNC(F1529+H1529+J1529,1)</f>
        <v>833.9</v>
      </c>
      <c r="M1529" s="8" t="s">
        <v>52</v>
      </c>
      <c r="N1529" s="2" t="s">
        <v>1956</v>
      </c>
      <c r="O1529" s="2" t="s">
        <v>720</v>
      </c>
      <c r="P1529" s="2" t="s">
        <v>61</v>
      </c>
      <c r="Q1529" s="2" t="s">
        <v>61</v>
      </c>
      <c r="R1529" s="2" t="s">
        <v>60</v>
      </c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2" t="s">
        <v>52</v>
      </c>
      <c r="AW1529" s="2" t="s">
        <v>2887</v>
      </c>
      <c r="AX1529" s="2" t="s">
        <v>52</v>
      </c>
      <c r="AY1529" s="2" t="s">
        <v>52</v>
      </c>
    </row>
    <row r="1530" spans="1:51" ht="30" customHeight="1" x14ac:dyDescent="0.3">
      <c r="A1530" s="8" t="s">
        <v>739</v>
      </c>
      <c r="B1530" s="8" t="s">
        <v>52</v>
      </c>
      <c r="C1530" s="8" t="s">
        <v>52</v>
      </c>
      <c r="D1530" s="9"/>
      <c r="E1530" s="12"/>
      <c r="F1530" s="13">
        <f>TRUNC(SUMIF(N1528:N1529, N1527, F1528:F1529),0)</f>
        <v>0</v>
      </c>
      <c r="G1530" s="12"/>
      <c r="H1530" s="13">
        <f>TRUNC(SUMIF(N1528:N1529, N1527, H1528:H1529),0)</f>
        <v>5670</v>
      </c>
      <c r="I1530" s="12"/>
      <c r="J1530" s="13">
        <f>TRUNC(SUMIF(N1528:N1529, N1527, J1528:J1529),0)</f>
        <v>0</v>
      </c>
      <c r="K1530" s="12"/>
      <c r="L1530" s="13">
        <f>F1530+H1530+J1530</f>
        <v>5670</v>
      </c>
      <c r="M1530" s="8" t="s">
        <v>52</v>
      </c>
      <c r="N1530" s="2" t="s">
        <v>79</v>
      </c>
      <c r="O1530" s="2" t="s">
        <v>79</v>
      </c>
      <c r="P1530" s="2" t="s">
        <v>52</v>
      </c>
      <c r="Q1530" s="2" t="s">
        <v>52</v>
      </c>
      <c r="R1530" s="2" t="s">
        <v>52</v>
      </c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2" t="s">
        <v>52</v>
      </c>
      <c r="AW1530" s="2" t="s">
        <v>52</v>
      </c>
      <c r="AX1530" s="2" t="s">
        <v>52</v>
      </c>
      <c r="AY1530" s="2" t="s">
        <v>52</v>
      </c>
    </row>
    <row r="1531" spans="1:51" ht="30" customHeight="1" x14ac:dyDescent="0.3">
      <c r="A1531" s="9"/>
      <c r="B1531" s="9"/>
      <c r="C1531" s="9"/>
      <c r="D1531" s="9"/>
      <c r="E1531" s="12"/>
      <c r="F1531" s="13"/>
      <c r="G1531" s="12"/>
      <c r="H1531" s="13"/>
      <c r="I1531" s="12"/>
      <c r="J1531" s="13"/>
      <c r="K1531" s="12"/>
      <c r="L1531" s="13"/>
      <c r="M1531" s="9"/>
    </row>
    <row r="1532" spans="1:51" ht="30" customHeight="1" x14ac:dyDescent="0.3">
      <c r="A1532" s="425" t="s">
        <v>2888</v>
      </c>
      <c r="B1532" s="425"/>
      <c r="C1532" s="425"/>
      <c r="D1532" s="425"/>
      <c r="E1532" s="426"/>
      <c r="F1532" s="427"/>
      <c r="G1532" s="426"/>
      <c r="H1532" s="427"/>
      <c r="I1532" s="426"/>
      <c r="J1532" s="427"/>
      <c r="K1532" s="426"/>
      <c r="L1532" s="427"/>
      <c r="M1532" s="425"/>
      <c r="N1532" s="1" t="s">
        <v>2016</v>
      </c>
    </row>
    <row r="1533" spans="1:51" ht="30" customHeight="1" x14ac:dyDescent="0.3">
      <c r="A1533" s="8" t="s">
        <v>1462</v>
      </c>
      <c r="B1533" s="8" t="s">
        <v>715</v>
      </c>
      <c r="C1533" s="8" t="s">
        <v>716</v>
      </c>
      <c r="D1533" s="9">
        <v>3.5999999999999997E-2</v>
      </c>
      <c r="E1533" s="12">
        <f>단가대비표!O250</f>
        <v>0</v>
      </c>
      <c r="F1533" s="13">
        <f>TRUNC(E1533*D1533,1)</f>
        <v>0</v>
      </c>
      <c r="G1533" s="12">
        <f>단가대비표!P250</f>
        <v>206710</v>
      </c>
      <c r="H1533" s="13">
        <f>TRUNC(G1533*D1533,1)</f>
        <v>7441.5</v>
      </c>
      <c r="I1533" s="12">
        <f>단가대비표!V250</f>
        <v>0</v>
      </c>
      <c r="J1533" s="13">
        <f>TRUNC(I1533*D1533,1)</f>
        <v>0</v>
      </c>
      <c r="K1533" s="12">
        <f>TRUNC(E1533+G1533+I1533,1)</f>
        <v>206710</v>
      </c>
      <c r="L1533" s="13">
        <f>TRUNC(F1533+H1533+J1533,1)</f>
        <v>7441.5</v>
      </c>
      <c r="M1533" s="8" t="s">
        <v>52</v>
      </c>
      <c r="N1533" s="2" t="s">
        <v>2016</v>
      </c>
      <c r="O1533" s="2" t="s">
        <v>1463</v>
      </c>
      <c r="P1533" s="2" t="s">
        <v>61</v>
      </c>
      <c r="Q1533" s="2" t="s">
        <v>61</v>
      </c>
      <c r="R1533" s="2" t="s">
        <v>60</v>
      </c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2" t="s">
        <v>52</v>
      </c>
      <c r="AW1533" s="2" t="s">
        <v>2890</v>
      </c>
      <c r="AX1533" s="2" t="s">
        <v>52</v>
      </c>
      <c r="AY1533" s="2" t="s">
        <v>52</v>
      </c>
    </row>
    <row r="1534" spans="1:51" ht="30" customHeight="1" x14ac:dyDescent="0.3">
      <c r="A1534" s="8" t="s">
        <v>719</v>
      </c>
      <c r="B1534" s="8" t="s">
        <v>715</v>
      </c>
      <c r="C1534" s="8" t="s">
        <v>716</v>
      </c>
      <c r="D1534" s="9">
        <v>7.0000000000000001E-3</v>
      </c>
      <c r="E1534" s="12">
        <f>단가대비표!O233</f>
        <v>0</v>
      </c>
      <c r="F1534" s="13">
        <f>TRUNC(E1534*D1534,1)</f>
        <v>0</v>
      </c>
      <c r="G1534" s="12">
        <f>단가대비표!P233</f>
        <v>138989</v>
      </c>
      <c r="H1534" s="13">
        <f>TRUNC(G1534*D1534,1)</f>
        <v>972.9</v>
      </c>
      <c r="I1534" s="12">
        <f>단가대비표!V233</f>
        <v>0</v>
      </c>
      <c r="J1534" s="13">
        <f>TRUNC(I1534*D1534,1)</f>
        <v>0</v>
      </c>
      <c r="K1534" s="12">
        <f>TRUNC(E1534+G1534+I1534,1)</f>
        <v>138989</v>
      </c>
      <c r="L1534" s="13">
        <f>TRUNC(F1534+H1534+J1534,1)</f>
        <v>972.9</v>
      </c>
      <c r="M1534" s="8" t="s">
        <v>52</v>
      </c>
      <c r="N1534" s="2" t="s">
        <v>2016</v>
      </c>
      <c r="O1534" s="2" t="s">
        <v>720</v>
      </c>
      <c r="P1534" s="2" t="s">
        <v>61</v>
      </c>
      <c r="Q1534" s="2" t="s">
        <v>61</v>
      </c>
      <c r="R1534" s="2" t="s">
        <v>60</v>
      </c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2" t="s">
        <v>52</v>
      </c>
      <c r="AW1534" s="2" t="s">
        <v>2891</v>
      </c>
      <c r="AX1534" s="2" t="s">
        <v>52</v>
      </c>
      <c r="AY1534" s="2" t="s">
        <v>52</v>
      </c>
    </row>
    <row r="1535" spans="1:51" ht="30" customHeight="1" x14ac:dyDescent="0.3">
      <c r="A1535" s="8" t="s">
        <v>739</v>
      </c>
      <c r="B1535" s="8" t="s">
        <v>52</v>
      </c>
      <c r="C1535" s="8" t="s">
        <v>52</v>
      </c>
      <c r="D1535" s="9"/>
      <c r="E1535" s="12"/>
      <c r="F1535" s="13">
        <f>TRUNC(SUMIF(N1533:N1534, N1532, F1533:F1534),0)</f>
        <v>0</v>
      </c>
      <c r="G1535" s="12"/>
      <c r="H1535" s="13">
        <f>TRUNC(SUMIF(N1533:N1534, N1532, H1533:H1534),0)</f>
        <v>8414</v>
      </c>
      <c r="I1535" s="12"/>
      <c r="J1535" s="13">
        <f>TRUNC(SUMIF(N1533:N1534, N1532, J1533:J1534),0)</f>
        <v>0</v>
      </c>
      <c r="K1535" s="12"/>
      <c r="L1535" s="13">
        <f>F1535+H1535+J1535</f>
        <v>8414</v>
      </c>
      <c r="M1535" s="8" t="s">
        <v>52</v>
      </c>
      <c r="N1535" s="2" t="s">
        <v>79</v>
      </c>
      <c r="O1535" s="2" t="s">
        <v>79</v>
      </c>
      <c r="P1535" s="2" t="s">
        <v>52</v>
      </c>
      <c r="Q1535" s="2" t="s">
        <v>52</v>
      </c>
      <c r="R1535" s="2" t="s">
        <v>52</v>
      </c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2" t="s">
        <v>52</v>
      </c>
      <c r="AW1535" s="2" t="s">
        <v>52</v>
      </c>
      <c r="AX1535" s="2" t="s">
        <v>52</v>
      </c>
      <c r="AY1535" s="2" t="s">
        <v>52</v>
      </c>
    </row>
    <row r="1536" spans="1:51" ht="30" customHeight="1" x14ac:dyDescent="0.3">
      <c r="A1536" s="9"/>
      <c r="B1536" s="9"/>
      <c r="C1536" s="9"/>
      <c r="D1536" s="9"/>
      <c r="E1536" s="12"/>
      <c r="F1536" s="13"/>
      <c r="G1536" s="12"/>
      <c r="H1536" s="13"/>
      <c r="I1536" s="12"/>
      <c r="J1536" s="13"/>
      <c r="K1536" s="12"/>
      <c r="L1536" s="13"/>
      <c r="M1536" s="9"/>
    </row>
    <row r="1537" spans="1:51" ht="30" customHeight="1" x14ac:dyDescent="0.3">
      <c r="A1537" s="425" t="s">
        <v>2892</v>
      </c>
      <c r="B1537" s="425"/>
      <c r="C1537" s="425"/>
      <c r="D1537" s="425"/>
      <c r="E1537" s="426"/>
      <c r="F1537" s="427"/>
      <c r="G1537" s="426"/>
      <c r="H1537" s="427"/>
      <c r="I1537" s="426"/>
      <c r="J1537" s="427"/>
      <c r="K1537" s="426"/>
      <c r="L1537" s="427"/>
      <c r="M1537" s="425"/>
      <c r="N1537" s="1" t="s">
        <v>2029</v>
      </c>
    </row>
    <row r="1538" spans="1:51" ht="30" customHeight="1" x14ac:dyDescent="0.3">
      <c r="A1538" s="8" t="s">
        <v>1462</v>
      </c>
      <c r="B1538" s="8" t="s">
        <v>715</v>
      </c>
      <c r="C1538" s="8" t="s">
        <v>716</v>
      </c>
      <c r="D1538" s="9">
        <v>5.7000000000000002E-2</v>
      </c>
      <c r="E1538" s="12">
        <f>단가대비표!O250</f>
        <v>0</v>
      </c>
      <c r="F1538" s="13">
        <f>TRUNC(E1538*D1538,1)</f>
        <v>0</v>
      </c>
      <c r="G1538" s="12">
        <f>단가대비표!P250</f>
        <v>206710</v>
      </c>
      <c r="H1538" s="13">
        <f>TRUNC(G1538*D1538,1)</f>
        <v>11782.4</v>
      </c>
      <c r="I1538" s="12">
        <f>단가대비표!V250</f>
        <v>0</v>
      </c>
      <c r="J1538" s="13">
        <f>TRUNC(I1538*D1538,1)</f>
        <v>0</v>
      </c>
      <c r="K1538" s="12">
        <f>TRUNC(E1538+G1538+I1538,1)</f>
        <v>206710</v>
      </c>
      <c r="L1538" s="13">
        <f>TRUNC(F1538+H1538+J1538,1)</f>
        <v>11782.4</v>
      </c>
      <c r="M1538" s="8" t="s">
        <v>52</v>
      </c>
      <c r="N1538" s="2" t="s">
        <v>2029</v>
      </c>
      <c r="O1538" s="2" t="s">
        <v>1463</v>
      </c>
      <c r="P1538" s="2" t="s">
        <v>61</v>
      </c>
      <c r="Q1538" s="2" t="s">
        <v>61</v>
      </c>
      <c r="R1538" s="2" t="s">
        <v>60</v>
      </c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2" t="s">
        <v>52</v>
      </c>
      <c r="AW1538" s="2" t="s">
        <v>2894</v>
      </c>
      <c r="AX1538" s="2" t="s">
        <v>52</v>
      </c>
      <c r="AY1538" s="2" t="s">
        <v>52</v>
      </c>
    </row>
    <row r="1539" spans="1:51" ht="30" customHeight="1" x14ac:dyDescent="0.3">
      <c r="A1539" s="8" t="s">
        <v>719</v>
      </c>
      <c r="B1539" s="8" t="s">
        <v>715</v>
      </c>
      <c r="C1539" s="8" t="s">
        <v>716</v>
      </c>
      <c r="D1539" s="9">
        <v>0.01</v>
      </c>
      <c r="E1539" s="12">
        <f>단가대비표!O233</f>
        <v>0</v>
      </c>
      <c r="F1539" s="13">
        <f>TRUNC(E1539*D1539,1)</f>
        <v>0</v>
      </c>
      <c r="G1539" s="12">
        <f>단가대비표!P233</f>
        <v>138989</v>
      </c>
      <c r="H1539" s="13">
        <f>TRUNC(G1539*D1539,1)</f>
        <v>1389.8</v>
      </c>
      <c r="I1539" s="12">
        <f>단가대비표!V233</f>
        <v>0</v>
      </c>
      <c r="J1539" s="13">
        <f>TRUNC(I1539*D1539,1)</f>
        <v>0</v>
      </c>
      <c r="K1539" s="12">
        <f>TRUNC(E1539+G1539+I1539,1)</f>
        <v>138989</v>
      </c>
      <c r="L1539" s="13">
        <f>TRUNC(F1539+H1539+J1539,1)</f>
        <v>1389.8</v>
      </c>
      <c r="M1539" s="8" t="s">
        <v>52</v>
      </c>
      <c r="N1539" s="2" t="s">
        <v>2029</v>
      </c>
      <c r="O1539" s="2" t="s">
        <v>720</v>
      </c>
      <c r="P1539" s="2" t="s">
        <v>61</v>
      </c>
      <c r="Q1539" s="2" t="s">
        <v>61</v>
      </c>
      <c r="R1539" s="2" t="s">
        <v>60</v>
      </c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2" t="s">
        <v>52</v>
      </c>
      <c r="AW1539" s="2" t="s">
        <v>2895</v>
      </c>
      <c r="AX1539" s="2" t="s">
        <v>52</v>
      </c>
      <c r="AY1539" s="2" t="s">
        <v>52</v>
      </c>
    </row>
    <row r="1540" spans="1:51" ht="30" customHeight="1" x14ac:dyDescent="0.3">
      <c r="A1540" s="8" t="s">
        <v>739</v>
      </c>
      <c r="B1540" s="8" t="s">
        <v>52</v>
      </c>
      <c r="C1540" s="8" t="s">
        <v>52</v>
      </c>
      <c r="D1540" s="9"/>
      <c r="E1540" s="12"/>
      <c r="F1540" s="13">
        <f>TRUNC(SUMIF(N1538:N1539, N1537, F1538:F1539),0)</f>
        <v>0</v>
      </c>
      <c r="G1540" s="12"/>
      <c r="H1540" s="13">
        <f>TRUNC(SUMIF(N1538:N1539, N1537, H1538:H1539),0)</f>
        <v>13172</v>
      </c>
      <c r="I1540" s="12"/>
      <c r="J1540" s="13">
        <f>TRUNC(SUMIF(N1538:N1539, N1537, J1538:J1539),0)</f>
        <v>0</v>
      </c>
      <c r="K1540" s="12"/>
      <c r="L1540" s="13">
        <f>F1540+H1540+J1540</f>
        <v>13172</v>
      </c>
      <c r="M1540" s="8" t="s">
        <v>52</v>
      </c>
      <c r="N1540" s="2" t="s">
        <v>79</v>
      </c>
      <c r="O1540" s="2" t="s">
        <v>79</v>
      </c>
      <c r="P1540" s="2" t="s">
        <v>52</v>
      </c>
      <c r="Q1540" s="2" t="s">
        <v>52</v>
      </c>
      <c r="R1540" s="2" t="s">
        <v>52</v>
      </c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2" t="s">
        <v>52</v>
      </c>
      <c r="AW1540" s="2" t="s">
        <v>52</v>
      </c>
      <c r="AX1540" s="2" t="s">
        <v>52</v>
      </c>
      <c r="AY1540" s="2" t="s">
        <v>52</v>
      </c>
    </row>
    <row r="1541" spans="1:51" ht="30" customHeight="1" x14ac:dyDescent="0.3">
      <c r="A1541" s="9"/>
      <c r="B1541" s="9"/>
      <c r="C1541" s="9"/>
      <c r="D1541" s="9"/>
      <c r="E1541" s="12"/>
      <c r="F1541" s="13"/>
      <c r="G1541" s="12"/>
      <c r="H1541" s="13"/>
      <c r="I1541" s="12"/>
      <c r="J1541" s="13"/>
      <c r="K1541" s="12"/>
      <c r="L1541" s="13"/>
      <c r="M1541" s="9"/>
    </row>
    <row r="1542" spans="1:51" ht="30" customHeight="1" x14ac:dyDescent="0.3">
      <c r="A1542" s="425" t="s">
        <v>2896</v>
      </c>
      <c r="B1542" s="425"/>
      <c r="C1542" s="425"/>
      <c r="D1542" s="425"/>
      <c r="E1542" s="426"/>
      <c r="F1542" s="427"/>
      <c r="G1542" s="426"/>
      <c r="H1542" s="427"/>
      <c r="I1542" s="426"/>
      <c r="J1542" s="427"/>
      <c r="K1542" s="426"/>
      <c r="L1542" s="427"/>
      <c r="M1542" s="425"/>
      <c r="N1542" s="1" t="s">
        <v>2897</v>
      </c>
    </row>
    <row r="1543" spans="1:51" ht="30" customHeight="1" x14ac:dyDescent="0.3">
      <c r="A1543" s="8" t="s">
        <v>2898</v>
      </c>
      <c r="B1543" s="8" t="s">
        <v>2899</v>
      </c>
      <c r="C1543" s="8" t="s">
        <v>101</v>
      </c>
      <c r="D1543" s="9">
        <v>0.28199999999999997</v>
      </c>
      <c r="E1543" s="12">
        <f>단가대비표!O6</f>
        <v>0</v>
      </c>
      <c r="F1543" s="13">
        <f>TRUNC(E1543*D1543,1)</f>
        <v>0</v>
      </c>
      <c r="G1543" s="12">
        <f>단가대비표!P6</f>
        <v>0</v>
      </c>
      <c r="H1543" s="13">
        <f>TRUNC(G1543*D1543,1)</f>
        <v>0</v>
      </c>
      <c r="I1543" s="12">
        <f>단가대비표!V6</f>
        <v>33312</v>
      </c>
      <c r="J1543" s="13">
        <f>TRUNC(I1543*D1543,1)</f>
        <v>9393.9</v>
      </c>
      <c r="K1543" s="12">
        <f t="shared" ref="K1543:L1546" si="281">TRUNC(E1543+G1543+I1543,1)</f>
        <v>33312</v>
      </c>
      <c r="L1543" s="13">
        <f t="shared" si="281"/>
        <v>9393.9</v>
      </c>
      <c r="M1543" s="8" t="s">
        <v>2057</v>
      </c>
      <c r="N1543" s="2" t="s">
        <v>2897</v>
      </c>
      <c r="O1543" s="2" t="s">
        <v>2902</v>
      </c>
      <c r="P1543" s="2" t="s">
        <v>61</v>
      </c>
      <c r="Q1543" s="2" t="s">
        <v>61</v>
      </c>
      <c r="R1543" s="2" t="s">
        <v>60</v>
      </c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2" t="s">
        <v>52</v>
      </c>
      <c r="AW1543" s="2" t="s">
        <v>2903</v>
      </c>
      <c r="AX1543" s="2" t="s">
        <v>52</v>
      </c>
      <c r="AY1543" s="2" t="s">
        <v>52</v>
      </c>
    </row>
    <row r="1544" spans="1:51" ht="30" customHeight="1" x14ac:dyDescent="0.3">
      <c r="A1544" s="8" t="s">
        <v>2060</v>
      </c>
      <c r="B1544" s="8" t="s">
        <v>2061</v>
      </c>
      <c r="C1544" s="8" t="s">
        <v>1000</v>
      </c>
      <c r="D1544" s="9">
        <v>9.3000000000000007</v>
      </c>
      <c r="E1544" s="12">
        <f>단가대비표!O31</f>
        <v>1034</v>
      </c>
      <c r="F1544" s="13">
        <f>TRUNC(E1544*D1544,1)</f>
        <v>9616.2000000000007</v>
      </c>
      <c r="G1544" s="12">
        <f>단가대비표!P31</f>
        <v>0</v>
      </c>
      <c r="H1544" s="13">
        <f>TRUNC(G1544*D1544,1)</f>
        <v>0</v>
      </c>
      <c r="I1544" s="12">
        <f>단가대비표!V31</f>
        <v>0</v>
      </c>
      <c r="J1544" s="13">
        <f>TRUNC(I1544*D1544,1)</f>
        <v>0</v>
      </c>
      <c r="K1544" s="12">
        <f t="shared" si="281"/>
        <v>1034</v>
      </c>
      <c r="L1544" s="13">
        <f t="shared" si="281"/>
        <v>9616.2000000000007</v>
      </c>
      <c r="M1544" s="8" t="s">
        <v>52</v>
      </c>
      <c r="N1544" s="2" t="s">
        <v>2897</v>
      </c>
      <c r="O1544" s="2" t="s">
        <v>2062</v>
      </c>
      <c r="P1544" s="2" t="s">
        <v>61</v>
      </c>
      <c r="Q1544" s="2" t="s">
        <v>61</v>
      </c>
      <c r="R1544" s="2" t="s">
        <v>60</v>
      </c>
      <c r="S1544" s="3"/>
      <c r="T1544" s="3"/>
      <c r="U1544" s="3"/>
      <c r="V1544" s="3">
        <v>1</v>
      </c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2" t="s">
        <v>52</v>
      </c>
      <c r="AW1544" s="2" t="s">
        <v>2904</v>
      </c>
      <c r="AX1544" s="2" t="s">
        <v>52</v>
      </c>
      <c r="AY1544" s="2" t="s">
        <v>52</v>
      </c>
    </row>
    <row r="1545" spans="1:51" ht="30" customHeight="1" x14ac:dyDescent="0.3">
      <c r="A1545" s="8" t="s">
        <v>1498</v>
      </c>
      <c r="B1545" s="8" t="s">
        <v>2905</v>
      </c>
      <c r="C1545" s="8" t="s">
        <v>724</v>
      </c>
      <c r="D1545" s="9">
        <v>1</v>
      </c>
      <c r="E1545" s="12">
        <f>TRUNC(SUMIF(V1543:V1546, RIGHTB(O1545, 1), F1543:F1546)*U1545, 2)</f>
        <v>3654.15</v>
      </c>
      <c r="F1545" s="13">
        <f>TRUNC(E1545*D1545,1)</f>
        <v>3654.1</v>
      </c>
      <c r="G1545" s="12">
        <v>0</v>
      </c>
      <c r="H1545" s="13">
        <f>TRUNC(G1545*D1545,1)</f>
        <v>0</v>
      </c>
      <c r="I1545" s="12">
        <v>0</v>
      </c>
      <c r="J1545" s="13">
        <f>TRUNC(I1545*D1545,1)</f>
        <v>0</v>
      </c>
      <c r="K1545" s="12">
        <f t="shared" si="281"/>
        <v>3654.1</v>
      </c>
      <c r="L1545" s="13">
        <f t="shared" si="281"/>
        <v>3654.1</v>
      </c>
      <c r="M1545" s="8" t="s">
        <v>52</v>
      </c>
      <c r="N1545" s="2" t="s">
        <v>2897</v>
      </c>
      <c r="O1545" s="2" t="s">
        <v>725</v>
      </c>
      <c r="P1545" s="2" t="s">
        <v>61</v>
      </c>
      <c r="Q1545" s="2" t="s">
        <v>61</v>
      </c>
      <c r="R1545" s="2" t="s">
        <v>61</v>
      </c>
      <c r="S1545" s="3">
        <v>0</v>
      </c>
      <c r="T1545" s="3">
        <v>0</v>
      </c>
      <c r="U1545" s="3">
        <v>0.38</v>
      </c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2" t="s">
        <v>52</v>
      </c>
      <c r="AW1545" s="2" t="s">
        <v>2906</v>
      </c>
      <c r="AX1545" s="2" t="s">
        <v>52</v>
      </c>
      <c r="AY1545" s="2" t="s">
        <v>52</v>
      </c>
    </row>
    <row r="1546" spans="1:51" ht="30" customHeight="1" x14ac:dyDescent="0.3">
      <c r="A1546" s="8" t="s">
        <v>2907</v>
      </c>
      <c r="B1546" s="8" t="s">
        <v>715</v>
      </c>
      <c r="C1546" s="8" t="s">
        <v>716</v>
      </c>
      <c r="D1546" s="9">
        <v>1</v>
      </c>
      <c r="E1546" s="12">
        <f>TRUNC(단가대비표!O256*1/8*16/12*25/20, 1)</f>
        <v>0</v>
      </c>
      <c r="F1546" s="13">
        <f>TRUNC(E1546*D1546,1)</f>
        <v>0</v>
      </c>
      <c r="G1546" s="12">
        <f>TRUNC(단가대비표!P256*1/8*16/12*25/20, 1)</f>
        <v>36869.699999999997</v>
      </c>
      <c r="H1546" s="13">
        <f>TRUNC(G1546*D1546,1)</f>
        <v>36869.699999999997</v>
      </c>
      <c r="I1546" s="12">
        <f>TRUNC(단가대비표!V256*1/8*16/12*25/20, 1)</f>
        <v>0</v>
      </c>
      <c r="J1546" s="13">
        <f>TRUNC(I1546*D1546,1)</f>
        <v>0</v>
      </c>
      <c r="K1546" s="12">
        <f t="shared" si="281"/>
        <v>36869.699999999997</v>
      </c>
      <c r="L1546" s="13">
        <f t="shared" si="281"/>
        <v>36869.699999999997</v>
      </c>
      <c r="M1546" s="8" t="s">
        <v>52</v>
      </c>
      <c r="N1546" s="2" t="s">
        <v>2897</v>
      </c>
      <c r="O1546" s="2" t="s">
        <v>2908</v>
      </c>
      <c r="P1546" s="2" t="s">
        <v>61</v>
      </c>
      <c r="Q1546" s="2" t="s">
        <v>61</v>
      </c>
      <c r="R1546" s="2" t="s">
        <v>60</v>
      </c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2" t="s">
        <v>52</v>
      </c>
      <c r="AW1546" s="2" t="s">
        <v>2909</v>
      </c>
      <c r="AX1546" s="2" t="s">
        <v>60</v>
      </c>
      <c r="AY1546" s="2" t="s">
        <v>52</v>
      </c>
    </row>
    <row r="1547" spans="1:51" ht="30" customHeight="1" x14ac:dyDescent="0.3">
      <c r="A1547" s="8" t="s">
        <v>739</v>
      </c>
      <c r="B1547" s="8" t="s">
        <v>52</v>
      </c>
      <c r="C1547" s="8" t="s">
        <v>52</v>
      </c>
      <c r="D1547" s="9"/>
      <c r="E1547" s="12"/>
      <c r="F1547" s="13">
        <f>TRUNC(SUMIF(N1543:N1546, N1542, F1543:F1546),0)</f>
        <v>13270</v>
      </c>
      <c r="G1547" s="12"/>
      <c r="H1547" s="13">
        <f>TRUNC(SUMIF(N1543:N1546, N1542, H1543:H1546),0)</f>
        <v>36869</v>
      </c>
      <c r="I1547" s="12"/>
      <c r="J1547" s="13">
        <f>TRUNC(SUMIF(N1543:N1546, N1542, J1543:J1546),0)</f>
        <v>9393</v>
      </c>
      <c r="K1547" s="12"/>
      <c r="L1547" s="13">
        <f>F1547+H1547+J1547</f>
        <v>59532</v>
      </c>
      <c r="M1547" s="8" t="s">
        <v>52</v>
      </c>
      <c r="N1547" s="2" t="s">
        <v>79</v>
      </c>
      <c r="O1547" s="2" t="s">
        <v>79</v>
      </c>
      <c r="P1547" s="2" t="s">
        <v>52</v>
      </c>
      <c r="Q1547" s="2" t="s">
        <v>52</v>
      </c>
      <c r="R1547" s="2" t="s">
        <v>52</v>
      </c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2" t="s">
        <v>52</v>
      </c>
      <c r="AW1547" s="2" t="s">
        <v>52</v>
      </c>
      <c r="AX1547" s="2" t="s">
        <v>52</v>
      </c>
      <c r="AY1547" s="2" t="s">
        <v>52</v>
      </c>
    </row>
  </sheetData>
  <mergeCells count="271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102:M102"/>
    <mergeCell ref="A107:M107"/>
    <mergeCell ref="A114:M114"/>
    <mergeCell ref="A120:M120"/>
    <mergeCell ref="A127:M127"/>
    <mergeCell ref="A140:M140"/>
    <mergeCell ref="A4:M4"/>
    <mergeCell ref="A19:M19"/>
    <mergeCell ref="A37:M37"/>
    <mergeCell ref="A58:M58"/>
    <mergeCell ref="A79:M79"/>
    <mergeCell ref="A96:M96"/>
    <mergeCell ref="A183:M183"/>
    <mergeCell ref="A188:M188"/>
    <mergeCell ref="A197:M197"/>
    <mergeCell ref="A202:M202"/>
    <mergeCell ref="A207:M207"/>
    <mergeCell ref="A212:M212"/>
    <mergeCell ref="A154:M154"/>
    <mergeCell ref="A158:M158"/>
    <mergeCell ref="A164:M164"/>
    <mergeCell ref="A169:M169"/>
    <mergeCell ref="A173:M173"/>
    <mergeCell ref="A178:M178"/>
    <mergeCell ref="A264:M264"/>
    <mergeCell ref="A271:M271"/>
    <mergeCell ref="A277:M277"/>
    <mergeCell ref="A283:M283"/>
    <mergeCell ref="A289:M289"/>
    <mergeCell ref="A295:M295"/>
    <mergeCell ref="A219:M219"/>
    <mergeCell ref="A224:M224"/>
    <mergeCell ref="A237:M237"/>
    <mergeCell ref="A246:M246"/>
    <mergeCell ref="A251:M251"/>
    <mergeCell ref="A256:M256"/>
    <mergeCell ref="A337:M337"/>
    <mergeCell ref="A342:M342"/>
    <mergeCell ref="A347:M347"/>
    <mergeCell ref="A353:M353"/>
    <mergeCell ref="A359:M359"/>
    <mergeCell ref="A365:M365"/>
    <mergeCell ref="A301:M301"/>
    <mergeCell ref="A307:M307"/>
    <mergeCell ref="A313:M313"/>
    <mergeCell ref="A319:M319"/>
    <mergeCell ref="A325:M325"/>
    <mergeCell ref="A331:M331"/>
    <mergeCell ref="A412:M412"/>
    <mergeCell ref="A420:M420"/>
    <mergeCell ref="A428:M428"/>
    <mergeCell ref="A435:M435"/>
    <mergeCell ref="A442:M442"/>
    <mergeCell ref="A451:M451"/>
    <mergeCell ref="A369:M369"/>
    <mergeCell ref="A375:M375"/>
    <mergeCell ref="A381:M381"/>
    <mergeCell ref="A391:M391"/>
    <mergeCell ref="A398:M398"/>
    <mergeCell ref="A405:M405"/>
    <mergeCell ref="A499:M499"/>
    <mergeCell ref="A504:M504"/>
    <mergeCell ref="A510:M510"/>
    <mergeCell ref="A516:M516"/>
    <mergeCell ref="A528:M528"/>
    <mergeCell ref="A537:M537"/>
    <mergeCell ref="A460:M460"/>
    <mergeCell ref="A469:M469"/>
    <mergeCell ref="A476:M476"/>
    <mergeCell ref="A484:M484"/>
    <mergeCell ref="A489:M489"/>
    <mergeCell ref="A494:M494"/>
    <mergeCell ref="A586:M586"/>
    <mergeCell ref="A590:M590"/>
    <mergeCell ref="A595:M595"/>
    <mergeCell ref="A600:M600"/>
    <mergeCell ref="A607:M607"/>
    <mergeCell ref="A614:M614"/>
    <mergeCell ref="A546:M546"/>
    <mergeCell ref="A557:M557"/>
    <mergeCell ref="A561:M561"/>
    <mergeCell ref="A571:M571"/>
    <mergeCell ref="A576:M576"/>
    <mergeCell ref="A581:M581"/>
    <mergeCell ref="A656:M656"/>
    <mergeCell ref="A660:M660"/>
    <mergeCell ref="A666:M666"/>
    <mergeCell ref="A671:M671"/>
    <mergeCell ref="A677:M677"/>
    <mergeCell ref="A682:M682"/>
    <mergeCell ref="A621:M621"/>
    <mergeCell ref="A629:M629"/>
    <mergeCell ref="A634:M634"/>
    <mergeCell ref="A642:M642"/>
    <mergeCell ref="A646:M646"/>
    <mergeCell ref="A651:M651"/>
    <mergeCell ref="A715:M715"/>
    <mergeCell ref="A720:M720"/>
    <mergeCell ref="A726:M726"/>
    <mergeCell ref="A732:M732"/>
    <mergeCell ref="A736:M736"/>
    <mergeCell ref="A742:M742"/>
    <mergeCell ref="A687:M687"/>
    <mergeCell ref="A691:M691"/>
    <mergeCell ref="A695:M695"/>
    <mergeCell ref="A700:M700"/>
    <mergeCell ref="A705:M705"/>
    <mergeCell ref="A710:M710"/>
    <mergeCell ref="A795:M795"/>
    <mergeCell ref="A800:M800"/>
    <mergeCell ref="A806:M806"/>
    <mergeCell ref="A811:M811"/>
    <mergeCell ref="A816:M816"/>
    <mergeCell ref="A833:M833"/>
    <mergeCell ref="A748:M748"/>
    <mergeCell ref="A753:M753"/>
    <mergeCell ref="A758:M758"/>
    <mergeCell ref="A772:M772"/>
    <mergeCell ref="A780:M780"/>
    <mergeCell ref="A786:M786"/>
    <mergeCell ref="A877:M877"/>
    <mergeCell ref="A883:M883"/>
    <mergeCell ref="A889:M889"/>
    <mergeCell ref="A894:M894"/>
    <mergeCell ref="A900:M900"/>
    <mergeCell ref="A907:M907"/>
    <mergeCell ref="A838:M838"/>
    <mergeCell ref="A844:M844"/>
    <mergeCell ref="A850:M850"/>
    <mergeCell ref="A858:M858"/>
    <mergeCell ref="A865:M865"/>
    <mergeCell ref="A870:M870"/>
    <mergeCell ref="A952:M952"/>
    <mergeCell ref="A965:M965"/>
    <mergeCell ref="A976:M976"/>
    <mergeCell ref="A981:M981"/>
    <mergeCell ref="A986:M986"/>
    <mergeCell ref="A990:M990"/>
    <mergeCell ref="A914:M914"/>
    <mergeCell ref="A921:M921"/>
    <mergeCell ref="A926:M926"/>
    <mergeCell ref="A931:M931"/>
    <mergeCell ref="A938:M938"/>
    <mergeCell ref="A948:M948"/>
    <mergeCell ref="A1031:M1031"/>
    <mergeCell ref="A1041:M1041"/>
    <mergeCell ref="A1046:M1046"/>
    <mergeCell ref="A1056:M1056"/>
    <mergeCell ref="A1062:M1062"/>
    <mergeCell ref="A1069:M1069"/>
    <mergeCell ref="A994:M994"/>
    <mergeCell ref="A1001:M1001"/>
    <mergeCell ref="A1006:M1006"/>
    <mergeCell ref="A1011:M1011"/>
    <mergeCell ref="A1018:M1018"/>
    <mergeCell ref="A1024:M1024"/>
    <mergeCell ref="A1108:M1108"/>
    <mergeCell ref="A1114:M1114"/>
    <mergeCell ref="A1120:M1120"/>
    <mergeCell ref="A1126:M1126"/>
    <mergeCell ref="A1133:M1133"/>
    <mergeCell ref="A1139:M1139"/>
    <mergeCell ref="A1074:M1074"/>
    <mergeCell ref="A1080:M1080"/>
    <mergeCell ref="A1084:M1084"/>
    <mergeCell ref="A1090:M1090"/>
    <mergeCell ref="A1096:M1096"/>
    <mergeCell ref="A1102:M1102"/>
    <mergeCell ref="A1176:M1176"/>
    <mergeCell ref="A1181:M1181"/>
    <mergeCell ref="A1194:M1194"/>
    <mergeCell ref="A1207:M1207"/>
    <mergeCell ref="A1220:M1220"/>
    <mergeCell ref="A1233:M1233"/>
    <mergeCell ref="A1143:M1143"/>
    <mergeCell ref="A1149:M1149"/>
    <mergeCell ref="A1156:M1156"/>
    <mergeCell ref="A1162:M1162"/>
    <mergeCell ref="A1166:M1166"/>
    <mergeCell ref="A1171:M1171"/>
    <mergeCell ref="A1267:M1267"/>
    <mergeCell ref="A1272:M1272"/>
    <mergeCell ref="A1285:M1285"/>
    <mergeCell ref="A1298:M1298"/>
    <mergeCell ref="A1304:M1304"/>
    <mergeCell ref="A1310:M1310"/>
    <mergeCell ref="A1237:M1237"/>
    <mergeCell ref="A1241:M1241"/>
    <mergeCell ref="A1247:M1247"/>
    <mergeCell ref="A1253:M1253"/>
    <mergeCell ref="A1258:M1258"/>
    <mergeCell ref="A1262:M1262"/>
    <mergeCell ref="A1374:M1374"/>
    <mergeCell ref="A1380:M1380"/>
    <mergeCell ref="A1386:M1386"/>
    <mergeCell ref="A1392:M1392"/>
    <mergeCell ref="A1398:M1398"/>
    <mergeCell ref="A1403:M1403"/>
    <mergeCell ref="A1318:M1318"/>
    <mergeCell ref="A1331:M1331"/>
    <mergeCell ref="A1339:M1339"/>
    <mergeCell ref="A1347:M1347"/>
    <mergeCell ref="A1356:M1356"/>
    <mergeCell ref="A1361:M1361"/>
    <mergeCell ref="A1452:M1452"/>
    <mergeCell ref="A1460:M1460"/>
    <mergeCell ref="A1470:M1470"/>
    <mergeCell ref="A1481:M1481"/>
    <mergeCell ref="A1487:M1487"/>
    <mergeCell ref="A1493:M1493"/>
    <mergeCell ref="A1410:M1410"/>
    <mergeCell ref="A1415:M1415"/>
    <mergeCell ref="A1424:M1424"/>
    <mergeCell ref="A1434:M1434"/>
    <mergeCell ref="A1440:M1440"/>
    <mergeCell ref="A1447:M1447"/>
    <mergeCell ref="A1532:M1532"/>
    <mergeCell ref="A1537:M1537"/>
    <mergeCell ref="A1542:M1542"/>
    <mergeCell ref="A1498:M1498"/>
    <mergeCell ref="A1504:M1504"/>
    <mergeCell ref="A1510:M1510"/>
    <mergeCell ref="A1516:M1516"/>
    <mergeCell ref="A1521:M1521"/>
    <mergeCell ref="A1527:M1527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K4"/>
  <sheetViews>
    <sheetView topLeftCell="B1" workbookViewId="0">
      <selection activeCell="L34" sqref="L34"/>
    </sheetView>
  </sheetViews>
  <sheetFormatPr defaultRowHeight="16.5" x14ac:dyDescent="0.3"/>
  <cols>
    <col min="1" max="1" width="11.625" hidden="1" customWidth="1"/>
    <col min="2" max="3" width="30.625" customWidth="1"/>
    <col min="4" max="4" width="4.625" customWidth="1"/>
    <col min="5" max="8" width="13.625" customWidth="1"/>
    <col min="9" max="9" width="8.625" customWidth="1"/>
    <col min="10" max="10" width="12.625" customWidth="1"/>
    <col min="11" max="11" width="11.625" hidden="1" customWidth="1"/>
  </cols>
  <sheetData>
    <row r="1" spans="1:11" ht="30" customHeight="1" x14ac:dyDescent="0.3">
      <c r="A1" s="414" t="s">
        <v>2910</v>
      </c>
      <c r="B1" s="414"/>
      <c r="C1" s="414"/>
      <c r="D1" s="414"/>
      <c r="E1" s="414"/>
      <c r="F1" s="414"/>
      <c r="G1" s="414"/>
      <c r="H1" s="414"/>
      <c r="I1" s="414"/>
      <c r="J1" s="414"/>
    </row>
    <row r="2" spans="1:11" ht="30" customHeight="1" x14ac:dyDescent="0.3">
      <c r="A2" s="415" t="s">
        <v>1</v>
      </c>
      <c r="B2" s="415"/>
      <c r="C2" s="415"/>
      <c r="D2" s="415"/>
      <c r="E2" s="415"/>
      <c r="F2" s="415"/>
      <c r="G2" s="415"/>
      <c r="H2" s="415"/>
      <c r="I2" s="415"/>
      <c r="J2" s="415"/>
    </row>
    <row r="3" spans="1:11" ht="30" customHeight="1" x14ac:dyDescent="0.3">
      <c r="A3" s="4" t="s">
        <v>668</v>
      </c>
      <c r="B3" s="4" t="s">
        <v>2</v>
      </c>
      <c r="C3" s="4" t="s">
        <v>3</v>
      </c>
      <c r="D3" s="4" t="s">
        <v>4</v>
      </c>
      <c r="E3" s="4" t="s">
        <v>669</v>
      </c>
      <c r="F3" s="4" t="s">
        <v>670</v>
      </c>
      <c r="G3" s="4" t="s">
        <v>671</v>
      </c>
      <c r="H3" s="4" t="s">
        <v>672</v>
      </c>
      <c r="I3" s="4" t="s">
        <v>673</v>
      </c>
      <c r="J3" s="4" t="s">
        <v>2911</v>
      </c>
      <c r="K3" s="1" t="s">
        <v>2912</v>
      </c>
    </row>
    <row r="4" spans="1:11" ht="30" customHeight="1" x14ac:dyDescent="0.3">
      <c r="A4" s="8" t="s">
        <v>665</v>
      </c>
      <c r="B4" s="8" t="s">
        <v>663</v>
      </c>
      <c r="C4" s="8" t="s">
        <v>664</v>
      </c>
      <c r="D4" s="8" t="s">
        <v>656</v>
      </c>
      <c r="E4" s="14">
        <v>0</v>
      </c>
      <c r="F4" s="14">
        <v>0</v>
      </c>
      <c r="G4" s="14">
        <v>1360</v>
      </c>
      <c r="H4" s="14">
        <v>1360</v>
      </c>
      <c r="I4" s="8" t="s">
        <v>2918</v>
      </c>
      <c r="J4" s="8" t="s">
        <v>52</v>
      </c>
      <c r="K4" s="2" t="s">
        <v>665</v>
      </c>
    </row>
  </sheetData>
  <mergeCells count="2">
    <mergeCell ref="A1:J1"/>
    <mergeCell ref="A2:J2"/>
  </mergeCells>
  <phoneticPr fontId="1" type="noConversion"/>
  <pageMargins left="0.78740157480314954" right="0" top="0.39370078740157477" bottom="0.39370078740157477" header="0" footer="0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L73"/>
  <sheetViews>
    <sheetView workbookViewId="0">
      <selection activeCell="L34" sqref="L34"/>
    </sheetView>
  </sheetViews>
  <sheetFormatPr defaultRowHeight="16.5" x14ac:dyDescent="0.3"/>
  <cols>
    <col min="1" max="1" width="77.625" customWidth="1"/>
    <col min="2" max="5" width="13.625" customWidth="1"/>
    <col min="6" max="6" width="12.625" customWidth="1"/>
    <col min="7" max="8" width="11.625" hidden="1" customWidth="1"/>
    <col min="9" max="10" width="30.625" hidden="1" customWidth="1"/>
    <col min="11" max="11" width="6.625" hidden="1" customWidth="1"/>
    <col min="12" max="12" width="13.625" hidden="1" customWidth="1"/>
  </cols>
  <sheetData>
    <row r="1" spans="1:12" ht="30" customHeight="1" x14ac:dyDescent="0.3">
      <c r="A1" s="414" t="s">
        <v>2913</v>
      </c>
      <c r="B1" s="414"/>
      <c r="C1" s="414"/>
      <c r="D1" s="414"/>
      <c r="E1" s="414"/>
      <c r="F1" s="414"/>
    </row>
    <row r="2" spans="1:12" ht="30" customHeight="1" x14ac:dyDescent="0.3">
      <c r="A2" s="428" t="s">
        <v>1</v>
      </c>
      <c r="B2" s="428"/>
      <c r="C2" s="428"/>
      <c r="D2" s="428"/>
      <c r="E2" s="428"/>
      <c r="F2" s="428"/>
    </row>
    <row r="3" spans="1:12" ht="30" customHeight="1" x14ac:dyDescent="0.3">
      <c r="A3" s="4" t="s">
        <v>2914</v>
      </c>
      <c r="B3" s="4" t="s">
        <v>669</v>
      </c>
      <c r="C3" s="4" t="s">
        <v>670</v>
      </c>
      <c r="D3" s="4" t="s">
        <v>671</v>
      </c>
      <c r="E3" s="4" t="s">
        <v>672</v>
      </c>
      <c r="F3" s="4" t="s">
        <v>2911</v>
      </c>
      <c r="G3" s="1" t="s">
        <v>2912</v>
      </c>
      <c r="H3" s="1" t="s">
        <v>2915</v>
      </c>
      <c r="I3" s="1" t="s">
        <v>2916</v>
      </c>
      <c r="J3" s="1" t="s">
        <v>2917</v>
      </c>
      <c r="K3" s="1" t="s">
        <v>4</v>
      </c>
      <c r="L3" s="1" t="s">
        <v>5</v>
      </c>
    </row>
    <row r="4" spans="1:12" ht="20.100000000000001" customHeight="1" x14ac:dyDescent="0.3">
      <c r="A4" s="15" t="s">
        <v>2919</v>
      </c>
      <c r="B4" s="15"/>
      <c r="C4" s="15"/>
      <c r="D4" s="15"/>
      <c r="E4" s="15"/>
      <c r="F4" s="16" t="s">
        <v>52</v>
      </c>
      <c r="G4" s="1" t="s">
        <v>665</v>
      </c>
      <c r="I4" s="1" t="s">
        <v>663</v>
      </c>
      <c r="J4" s="1" t="s">
        <v>664</v>
      </c>
      <c r="K4" s="1" t="s">
        <v>656</v>
      </c>
    </row>
    <row r="5" spans="1:12" ht="20.100000000000001" customHeight="1" x14ac:dyDescent="0.3">
      <c r="A5" s="17" t="s">
        <v>52</v>
      </c>
      <c r="B5" s="18"/>
      <c r="C5" s="18"/>
      <c r="D5" s="18"/>
      <c r="E5" s="18"/>
      <c r="F5" s="17" t="s">
        <v>52</v>
      </c>
      <c r="G5" s="1" t="s">
        <v>665</v>
      </c>
      <c r="H5" s="1" t="s">
        <v>2920</v>
      </c>
      <c r="I5" s="1" t="s">
        <v>52</v>
      </c>
      <c r="J5" s="1" t="s">
        <v>52</v>
      </c>
      <c r="K5" s="1" t="s">
        <v>52</v>
      </c>
      <c r="L5">
        <v>1</v>
      </c>
    </row>
    <row r="6" spans="1:12" ht="20.100000000000001" customHeight="1" x14ac:dyDescent="0.3">
      <c r="A6" s="17" t="s">
        <v>2921</v>
      </c>
      <c r="B6" s="18">
        <v>0</v>
      </c>
      <c r="C6" s="18">
        <v>0</v>
      </c>
      <c r="D6" s="18">
        <v>0</v>
      </c>
      <c r="E6" s="18">
        <v>0</v>
      </c>
      <c r="F6" s="17" t="s">
        <v>52</v>
      </c>
      <c r="G6" s="1" t="s">
        <v>665</v>
      </c>
      <c r="H6" s="1" t="s">
        <v>2922</v>
      </c>
      <c r="I6" s="1" t="s">
        <v>2923</v>
      </c>
      <c r="J6" s="1" t="s">
        <v>52</v>
      </c>
      <c r="K6" s="1" t="s">
        <v>52</v>
      </c>
    </row>
    <row r="7" spans="1:12" ht="20.100000000000001" customHeight="1" x14ac:dyDescent="0.3">
      <c r="A7" s="17" t="s">
        <v>2924</v>
      </c>
      <c r="B7" s="18">
        <v>0</v>
      </c>
      <c r="C7" s="18">
        <v>0</v>
      </c>
      <c r="D7" s="18">
        <v>0</v>
      </c>
      <c r="E7" s="18">
        <v>0</v>
      </c>
      <c r="F7" s="17" t="s">
        <v>52</v>
      </c>
      <c r="G7" s="1" t="s">
        <v>665</v>
      </c>
      <c r="H7" s="1" t="s">
        <v>2922</v>
      </c>
      <c r="I7" s="1" t="s">
        <v>52</v>
      </c>
      <c r="J7" s="1" t="s">
        <v>52</v>
      </c>
      <c r="K7" s="1" t="s">
        <v>52</v>
      </c>
    </row>
    <row r="8" spans="1:12" ht="20.100000000000001" customHeight="1" x14ac:dyDescent="0.3">
      <c r="A8" s="17" t="s">
        <v>2925</v>
      </c>
      <c r="B8" s="18">
        <v>0</v>
      </c>
      <c r="C8" s="18">
        <v>0</v>
      </c>
      <c r="D8" s="18">
        <v>0</v>
      </c>
      <c r="E8" s="18">
        <v>0</v>
      </c>
      <c r="F8" s="17" t="s">
        <v>52</v>
      </c>
      <c r="G8" s="1" t="s">
        <v>665</v>
      </c>
      <c r="H8" s="1" t="s">
        <v>2922</v>
      </c>
      <c r="I8" s="1" t="s">
        <v>2926</v>
      </c>
      <c r="J8" s="1" t="s">
        <v>52</v>
      </c>
      <c r="K8" s="1" t="s">
        <v>52</v>
      </c>
    </row>
    <row r="9" spans="1:12" ht="20.100000000000001" customHeight="1" x14ac:dyDescent="0.3">
      <c r="A9" s="17" t="s">
        <v>2927</v>
      </c>
      <c r="B9" s="18">
        <v>0</v>
      </c>
      <c r="C9" s="18">
        <v>0</v>
      </c>
      <c r="D9" s="18">
        <v>0</v>
      </c>
      <c r="E9" s="18">
        <v>0</v>
      </c>
      <c r="F9" s="17" t="s">
        <v>52</v>
      </c>
      <c r="G9" s="1" t="s">
        <v>665</v>
      </c>
      <c r="H9" s="1" t="s">
        <v>2922</v>
      </c>
      <c r="I9" s="1" t="s">
        <v>2928</v>
      </c>
      <c r="J9" s="1" t="s">
        <v>52</v>
      </c>
      <c r="K9" s="1" t="s">
        <v>52</v>
      </c>
    </row>
    <row r="10" spans="1:12" ht="20.100000000000001" customHeight="1" x14ac:dyDescent="0.3">
      <c r="A10" s="17" t="s">
        <v>2929</v>
      </c>
      <c r="B10" s="18">
        <v>0</v>
      </c>
      <c r="C10" s="18">
        <v>0</v>
      </c>
      <c r="D10" s="18">
        <v>0</v>
      </c>
      <c r="E10" s="18">
        <v>0</v>
      </c>
      <c r="F10" s="17" t="s">
        <v>52</v>
      </c>
      <c r="G10" s="1" t="s">
        <v>665</v>
      </c>
      <c r="H10" s="1" t="s">
        <v>2922</v>
      </c>
      <c r="I10" s="1" t="s">
        <v>2930</v>
      </c>
      <c r="J10" s="1" t="s">
        <v>52</v>
      </c>
      <c r="K10" s="1" t="s">
        <v>52</v>
      </c>
    </row>
    <row r="11" spans="1:12" ht="20.100000000000001" customHeight="1" x14ac:dyDescent="0.3">
      <c r="A11" s="17" t="s">
        <v>2924</v>
      </c>
      <c r="B11" s="18">
        <v>0</v>
      </c>
      <c r="C11" s="18">
        <v>0</v>
      </c>
      <c r="D11" s="18">
        <v>0</v>
      </c>
      <c r="E11" s="18">
        <v>0</v>
      </c>
      <c r="F11" s="17" t="s">
        <v>52</v>
      </c>
      <c r="G11" s="1" t="s">
        <v>665</v>
      </c>
      <c r="H11" s="1" t="s">
        <v>2922</v>
      </c>
      <c r="I11" s="1" t="s">
        <v>52</v>
      </c>
      <c r="J11" s="1" t="s">
        <v>52</v>
      </c>
      <c r="K11" s="1" t="s">
        <v>52</v>
      </c>
    </row>
    <row r="12" spans="1:12" ht="20.100000000000001" customHeight="1" x14ac:dyDescent="0.3">
      <c r="A12" s="17" t="s">
        <v>2931</v>
      </c>
      <c r="B12" s="18">
        <v>0</v>
      </c>
      <c r="C12" s="18">
        <v>0</v>
      </c>
      <c r="D12" s="18">
        <v>0</v>
      </c>
      <c r="E12" s="18">
        <v>0</v>
      </c>
      <c r="F12" s="17" t="s">
        <v>52</v>
      </c>
      <c r="G12" s="1" t="s">
        <v>665</v>
      </c>
      <c r="H12" s="1" t="s">
        <v>2922</v>
      </c>
      <c r="I12" s="1" t="s">
        <v>2932</v>
      </c>
      <c r="J12" s="1" t="s">
        <v>52</v>
      </c>
      <c r="K12" s="1" t="s">
        <v>52</v>
      </c>
    </row>
    <row r="13" spans="1:12" ht="20.100000000000001" customHeight="1" x14ac:dyDescent="0.3">
      <c r="A13" s="17" t="s">
        <v>2933</v>
      </c>
      <c r="B13" s="18">
        <v>0</v>
      </c>
      <c r="C13" s="18">
        <v>0</v>
      </c>
      <c r="D13" s="18">
        <v>0</v>
      </c>
      <c r="E13" s="18">
        <v>0</v>
      </c>
      <c r="F13" s="17" t="s">
        <v>52</v>
      </c>
      <c r="G13" s="1" t="s">
        <v>665</v>
      </c>
      <c r="H13" s="1" t="s">
        <v>2922</v>
      </c>
      <c r="I13" s="1" t="s">
        <v>2934</v>
      </c>
      <c r="J13" s="1" t="s">
        <v>52</v>
      </c>
      <c r="K13" s="1" t="s">
        <v>52</v>
      </c>
    </row>
    <row r="14" spans="1:12" ht="20.100000000000001" customHeight="1" x14ac:dyDescent="0.3">
      <c r="A14" s="17" t="s">
        <v>2935</v>
      </c>
      <c r="B14" s="18">
        <v>0</v>
      </c>
      <c r="C14" s="18">
        <v>0</v>
      </c>
      <c r="D14" s="18">
        <v>0</v>
      </c>
      <c r="E14" s="18">
        <v>0</v>
      </c>
      <c r="F14" s="17" t="s">
        <v>52</v>
      </c>
      <c r="G14" s="1" t="s">
        <v>665</v>
      </c>
      <c r="H14" s="1" t="s">
        <v>2922</v>
      </c>
      <c r="I14" s="1" t="s">
        <v>2936</v>
      </c>
      <c r="J14" s="1" t="s">
        <v>52</v>
      </c>
      <c r="K14" s="1" t="s">
        <v>52</v>
      </c>
    </row>
    <row r="15" spans="1:12" ht="20.100000000000001" customHeight="1" x14ac:dyDescent="0.3">
      <c r="A15" s="17" t="s">
        <v>2937</v>
      </c>
      <c r="B15" s="18">
        <v>0</v>
      </c>
      <c r="C15" s="18">
        <v>0</v>
      </c>
      <c r="D15" s="18">
        <v>0</v>
      </c>
      <c r="E15" s="18">
        <v>0</v>
      </c>
      <c r="F15" s="17" t="s">
        <v>52</v>
      </c>
      <c r="G15" s="1" t="s">
        <v>665</v>
      </c>
      <c r="H15" s="1" t="s">
        <v>2922</v>
      </c>
      <c r="I15" s="1" t="s">
        <v>2938</v>
      </c>
      <c r="J15" s="1" t="s">
        <v>52</v>
      </c>
      <c r="K15" s="1" t="s">
        <v>52</v>
      </c>
    </row>
    <row r="16" spans="1:12" ht="20.100000000000001" customHeight="1" x14ac:dyDescent="0.3">
      <c r="A16" s="17" t="s">
        <v>2939</v>
      </c>
      <c r="B16" s="18">
        <v>0</v>
      </c>
      <c r="C16" s="18">
        <v>0</v>
      </c>
      <c r="D16" s="18">
        <v>0</v>
      </c>
      <c r="E16" s="18">
        <v>0</v>
      </c>
      <c r="F16" s="17" t="s">
        <v>52</v>
      </c>
      <c r="G16" s="1" t="s">
        <v>665</v>
      </c>
      <c r="H16" s="1" t="s">
        <v>2922</v>
      </c>
      <c r="I16" s="1" t="s">
        <v>2940</v>
      </c>
      <c r="J16" s="1" t="s">
        <v>52</v>
      </c>
      <c r="K16" s="1" t="s">
        <v>52</v>
      </c>
    </row>
    <row r="17" spans="1:11" ht="20.100000000000001" customHeight="1" x14ac:dyDescent="0.3">
      <c r="A17" s="17" t="s">
        <v>2941</v>
      </c>
      <c r="B17" s="18">
        <v>0</v>
      </c>
      <c r="C17" s="18">
        <v>0</v>
      </c>
      <c r="D17" s="18">
        <v>0</v>
      </c>
      <c r="E17" s="18">
        <v>0</v>
      </c>
      <c r="F17" s="17" t="s">
        <v>52</v>
      </c>
      <c r="G17" s="1" t="s">
        <v>665</v>
      </c>
      <c r="H17" s="1" t="s">
        <v>2922</v>
      </c>
      <c r="I17" s="1" t="s">
        <v>2942</v>
      </c>
      <c r="J17" s="1" t="s">
        <v>52</v>
      </c>
      <c r="K17" s="1" t="s">
        <v>52</v>
      </c>
    </row>
    <row r="18" spans="1:11" ht="20.100000000000001" customHeight="1" x14ac:dyDescent="0.3">
      <c r="A18" s="17" t="s">
        <v>2943</v>
      </c>
      <c r="B18" s="18">
        <v>0</v>
      </c>
      <c r="C18" s="18">
        <v>0</v>
      </c>
      <c r="D18" s="18">
        <v>0</v>
      </c>
      <c r="E18" s="18">
        <v>0</v>
      </c>
      <c r="F18" s="17" t="s">
        <v>52</v>
      </c>
      <c r="G18" s="1" t="s">
        <v>665</v>
      </c>
      <c r="H18" s="1" t="s">
        <v>2922</v>
      </c>
      <c r="I18" s="1" t="s">
        <v>2944</v>
      </c>
      <c r="J18" s="1" t="s">
        <v>52</v>
      </c>
      <c r="K18" s="1" t="s">
        <v>52</v>
      </c>
    </row>
    <row r="19" spans="1:11" ht="20.100000000000001" customHeight="1" x14ac:dyDescent="0.3">
      <c r="A19" s="17" t="s">
        <v>2945</v>
      </c>
      <c r="B19" s="18">
        <v>0</v>
      </c>
      <c r="C19" s="18">
        <v>0</v>
      </c>
      <c r="D19" s="18">
        <v>0</v>
      </c>
      <c r="E19" s="18">
        <v>0</v>
      </c>
      <c r="F19" s="17" t="s">
        <v>52</v>
      </c>
      <c r="G19" s="1" t="s">
        <v>665</v>
      </c>
      <c r="H19" s="1" t="s">
        <v>2922</v>
      </c>
      <c r="I19" s="1" t="s">
        <v>2946</v>
      </c>
      <c r="J19" s="1" t="s">
        <v>52</v>
      </c>
      <c r="K19" s="1" t="s">
        <v>52</v>
      </c>
    </row>
    <row r="20" spans="1:11" ht="20.100000000000001" customHeight="1" x14ac:dyDescent="0.3">
      <c r="A20" s="17" t="s">
        <v>2947</v>
      </c>
      <c r="B20" s="18">
        <v>0</v>
      </c>
      <c r="C20" s="18">
        <v>0</v>
      </c>
      <c r="D20" s="18">
        <v>0</v>
      </c>
      <c r="E20" s="18">
        <v>0</v>
      </c>
      <c r="F20" s="17" t="s">
        <v>52</v>
      </c>
      <c r="G20" s="1" t="s">
        <v>665</v>
      </c>
      <c r="H20" s="1" t="s">
        <v>2922</v>
      </c>
      <c r="I20" s="1" t="s">
        <v>2948</v>
      </c>
      <c r="J20" s="1" t="s">
        <v>52</v>
      </c>
      <c r="K20" s="1" t="s">
        <v>52</v>
      </c>
    </row>
    <row r="21" spans="1:11" ht="20.100000000000001" customHeight="1" x14ac:dyDescent="0.3">
      <c r="A21" s="17" t="s">
        <v>2949</v>
      </c>
      <c r="B21" s="18">
        <v>0</v>
      </c>
      <c r="C21" s="18">
        <v>0</v>
      </c>
      <c r="D21" s="18">
        <v>0</v>
      </c>
      <c r="E21" s="18">
        <v>0</v>
      </c>
      <c r="F21" s="17" t="s">
        <v>52</v>
      </c>
      <c r="G21" s="1" t="s">
        <v>665</v>
      </c>
      <c r="H21" s="1" t="s">
        <v>2922</v>
      </c>
      <c r="I21" s="1" t="s">
        <v>2950</v>
      </c>
      <c r="J21" s="1" t="s">
        <v>52</v>
      </c>
      <c r="K21" s="1" t="s">
        <v>52</v>
      </c>
    </row>
    <row r="22" spans="1:11" ht="20.100000000000001" customHeight="1" x14ac:dyDescent="0.3">
      <c r="A22" s="17" t="s">
        <v>2951</v>
      </c>
      <c r="B22" s="18">
        <v>0</v>
      </c>
      <c r="C22" s="18">
        <v>0</v>
      </c>
      <c r="D22" s="18">
        <v>0</v>
      </c>
      <c r="E22" s="18">
        <v>0</v>
      </c>
      <c r="F22" s="17" t="s">
        <v>52</v>
      </c>
      <c r="G22" s="1" t="s">
        <v>665</v>
      </c>
      <c r="H22" s="1" t="s">
        <v>2922</v>
      </c>
      <c r="I22" s="1" t="s">
        <v>2952</v>
      </c>
      <c r="J22" s="1" t="s">
        <v>52</v>
      </c>
      <c r="K22" s="1" t="s">
        <v>52</v>
      </c>
    </row>
    <row r="23" spans="1:11" ht="20.100000000000001" customHeight="1" x14ac:dyDescent="0.3">
      <c r="A23" s="17" t="s">
        <v>2953</v>
      </c>
      <c r="B23" s="18">
        <v>0</v>
      </c>
      <c r="C23" s="18">
        <v>0</v>
      </c>
      <c r="D23" s="18">
        <v>0</v>
      </c>
      <c r="E23" s="18">
        <v>0</v>
      </c>
      <c r="F23" s="17" t="s">
        <v>52</v>
      </c>
      <c r="G23" s="1" t="s">
        <v>665</v>
      </c>
      <c r="H23" s="1" t="s">
        <v>2922</v>
      </c>
      <c r="I23" s="1" t="s">
        <v>2954</v>
      </c>
      <c r="J23" s="1" t="s">
        <v>52</v>
      </c>
      <c r="K23" s="1" t="s">
        <v>52</v>
      </c>
    </row>
    <row r="24" spans="1:11" ht="20.100000000000001" customHeight="1" x14ac:dyDescent="0.3">
      <c r="A24" s="17" t="s">
        <v>2924</v>
      </c>
      <c r="B24" s="18">
        <v>0</v>
      </c>
      <c r="C24" s="18">
        <v>0</v>
      </c>
      <c r="D24" s="18">
        <v>0</v>
      </c>
      <c r="E24" s="18">
        <v>0</v>
      </c>
      <c r="F24" s="17" t="s">
        <v>52</v>
      </c>
      <c r="G24" s="1" t="s">
        <v>665</v>
      </c>
      <c r="H24" s="1" t="s">
        <v>2922</v>
      </c>
      <c r="I24" s="1" t="s">
        <v>2924</v>
      </c>
      <c r="J24" s="1" t="s">
        <v>52</v>
      </c>
      <c r="K24" s="1" t="s">
        <v>52</v>
      </c>
    </row>
    <row r="25" spans="1:11" ht="20.100000000000001" customHeight="1" x14ac:dyDescent="0.3">
      <c r="A25" s="17" t="s">
        <v>2955</v>
      </c>
      <c r="B25" s="18">
        <v>0</v>
      </c>
      <c r="C25" s="18">
        <v>0</v>
      </c>
      <c r="D25" s="18">
        <v>0</v>
      </c>
      <c r="E25" s="18">
        <v>0</v>
      </c>
      <c r="F25" s="17" t="s">
        <v>52</v>
      </c>
      <c r="G25" s="1" t="s">
        <v>665</v>
      </c>
      <c r="H25" s="1" t="s">
        <v>2922</v>
      </c>
      <c r="I25" s="1" t="s">
        <v>2956</v>
      </c>
      <c r="J25" s="1" t="s">
        <v>52</v>
      </c>
      <c r="K25" s="1" t="s">
        <v>52</v>
      </c>
    </row>
    <row r="26" spans="1:11" ht="20.100000000000001" customHeight="1" x14ac:dyDescent="0.3">
      <c r="A26" s="17" t="s">
        <v>2957</v>
      </c>
      <c r="B26" s="18">
        <v>0</v>
      </c>
      <c r="C26" s="18">
        <v>0</v>
      </c>
      <c r="D26" s="18">
        <v>0</v>
      </c>
      <c r="E26" s="18">
        <v>0</v>
      </c>
      <c r="F26" s="17" t="s">
        <v>52</v>
      </c>
      <c r="G26" s="1" t="s">
        <v>665</v>
      </c>
      <c r="H26" s="1" t="s">
        <v>2922</v>
      </c>
      <c r="I26" s="1" t="s">
        <v>2958</v>
      </c>
      <c r="J26" s="1" t="s">
        <v>52</v>
      </c>
      <c r="K26" s="1" t="s">
        <v>52</v>
      </c>
    </row>
    <row r="27" spans="1:11" ht="20.100000000000001" customHeight="1" x14ac:dyDescent="0.3">
      <c r="A27" s="17" t="s">
        <v>2959</v>
      </c>
      <c r="B27" s="18">
        <v>0</v>
      </c>
      <c r="C27" s="18">
        <v>0</v>
      </c>
      <c r="D27" s="18">
        <v>0</v>
      </c>
      <c r="E27" s="18">
        <v>0</v>
      </c>
      <c r="F27" s="17" t="s">
        <v>52</v>
      </c>
      <c r="G27" s="1" t="s">
        <v>665</v>
      </c>
      <c r="H27" s="1" t="s">
        <v>2922</v>
      </c>
      <c r="I27" s="1" t="s">
        <v>2960</v>
      </c>
      <c r="J27" s="1" t="s">
        <v>52</v>
      </c>
      <c r="K27" s="1" t="s">
        <v>52</v>
      </c>
    </row>
    <row r="28" spans="1:11" ht="20.100000000000001" customHeight="1" x14ac:dyDescent="0.3">
      <c r="A28" s="17" t="s">
        <v>2961</v>
      </c>
      <c r="B28" s="18">
        <v>0</v>
      </c>
      <c r="C28" s="18">
        <v>0</v>
      </c>
      <c r="D28" s="18">
        <v>0</v>
      </c>
      <c r="E28" s="18">
        <v>0</v>
      </c>
      <c r="F28" s="17" t="s">
        <v>52</v>
      </c>
      <c r="G28" s="1" t="s">
        <v>665</v>
      </c>
      <c r="H28" s="1" t="s">
        <v>2922</v>
      </c>
      <c r="I28" s="1" t="s">
        <v>2962</v>
      </c>
      <c r="J28" s="1" t="s">
        <v>52</v>
      </c>
      <c r="K28" s="1" t="s">
        <v>52</v>
      </c>
    </row>
    <row r="29" spans="1:11" ht="20.100000000000001" customHeight="1" x14ac:dyDescent="0.3">
      <c r="A29" s="17" t="s">
        <v>2963</v>
      </c>
      <c r="B29" s="18">
        <v>0</v>
      </c>
      <c r="C29" s="18">
        <v>0</v>
      </c>
      <c r="D29" s="18">
        <v>0</v>
      </c>
      <c r="E29" s="18">
        <v>0</v>
      </c>
      <c r="F29" s="17" t="s">
        <v>52</v>
      </c>
      <c r="G29" s="1" t="s">
        <v>665</v>
      </c>
      <c r="H29" s="1" t="s">
        <v>2922</v>
      </c>
      <c r="I29" s="1" t="s">
        <v>2964</v>
      </c>
      <c r="J29" s="1" t="s">
        <v>52</v>
      </c>
      <c r="K29" s="1" t="s">
        <v>52</v>
      </c>
    </row>
    <row r="30" spans="1:11" ht="20.100000000000001" customHeight="1" x14ac:dyDescent="0.3">
      <c r="A30" s="17" t="s">
        <v>2965</v>
      </c>
      <c r="B30" s="18">
        <v>0</v>
      </c>
      <c r="C30" s="18">
        <v>0</v>
      </c>
      <c r="D30" s="18">
        <v>0</v>
      </c>
      <c r="E30" s="18">
        <v>0</v>
      </c>
      <c r="F30" s="17" t="s">
        <v>52</v>
      </c>
      <c r="G30" s="1" t="s">
        <v>665</v>
      </c>
      <c r="H30" s="1" t="s">
        <v>2922</v>
      </c>
      <c r="I30" s="1" t="s">
        <v>2966</v>
      </c>
      <c r="J30" s="1" t="s">
        <v>52</v>
      </c>
      <c r="K30" s="1" t="s">
        <v>52</v>
      </c>
    </row>
    <row r="31" spans="1:11" ht="20.100000000000001" customHeight="1" x14ac:dyDescent="0.3">
      <c r="A31" s="17" t="s">
        <v>2924</v>
      </c>
      <c r="B31" s="18">
        <v>0</v>
      </c>
      <c r="C31" s="18">
        <v>0</v>
      </c>
      <c r="D31" s="18">
        <v>0</v>
      </c>
      <c r="E31" s="18">
        <v>0</v>
      </c>
      <c r="F31" s="17" t="s">
        <v>52</v>
      </c>
      <c r="G31" s="1" t="s">
        <v>665</v>
      </c>
      <c r="H31" s="1" t="s">
        <v>2922</v>
      </c>
      <c r="I31" s="1" t="s">
        <v>52</v>
      </c>
      <c r="J31" s="1" t="s">
        <v>52</v>
      </c>
      <c r="K31" s="1" t="s">
        <v>52</v>
      </c>
    </row>
    <row r="32" spans="1:11" ht="20.100000000000001" customHeight="1" x14ac:dyDescent="0.3">
      <c r="A32" s="17" t="s">
        <v>2967</v>
      </c>
      <c r="B32" s="18">
        <v>0</v>
      </c>
      <c r="C32" s="18">
        <v>0</v>
      </c>
      <c r="D32" s="18">
        <v>0</v>
      </c>
      <c r="E32" s="18">
        <v>0</v>
      </c>
      <c r="F32" s="17" t="s">
        <v>52</v>
      </c>
      <c r="G32" s="1" t="s">
        <v>665</v>
      </c>
      <c r="H32" s="1" t="s">
        <v>2922</v>
      </c>
      <c r="I32" s="1" t="s">
        <v>2968</v>
      </c>
      <c r="J32" s="1" t="s">
        <v>52</v>
      </c>
      <c r="K32" s="1" t="s">
        <v>52</v>
      </c>
    </row>
    <row r="33" spans="1:11" ht="20.100000000000001" customHeight="1" x14ac:dyDescent="0.3">
      <c r="A33" s="17" t="s">
        <v>2969</v>
      </c>
      <c r="B33" s="18">
        <v>0</v>
      </c>
      <c r="C33" s="18">
        <v>0</v>
      </c>
      <c r="D33" s="18">
        <v>0</v>
      </c>
      <c r="E33" s="18">
        <v>0</v>
      </c>
      <c r="F33" s="17" t="s">
        <v>52</v>
      </c>
      <c r="G33" s="1" t="s">
        <v>665</v>
      </c>
      <c r="H33" s="1" t="s">
        <v>2922</v>
      </c>
      <c r="I33" s="1" t="s">
        <v>2970</v>
      </c>
      <c r="J33" s="1" t="s">
        <v>52</v>
      </c>
      <c r="K33" s="1" t="s">
        <v>52</v>
      </c>
    </row>
    <row r="34" spans="1:11" ht="20.100000000000001" customHeight="1" x14ac:dyDescent="0.3">
      <c r="A34" s="17" t="s">
        <v>2971</v>
      </c>
      <c r="B34" s="18">
        <v>0</v>
      </c>
      <c r="C34" s="18">
        <v>0</v>
      </c>
      <c r="D34" s="18">
        <v>0</v>
      </c>
      <c r="E34" s="18">
        <v>0</v>
      </c>
      <c r="F34" s="17" t="s">
        <v>52</v>
      </c>
      <c r="G34" s="1" t="s">
        <v>665</v>
      </c>
      <c r="H34" s="1" t="s">
        <v>2922</v>
      </c>
      <c r="I34" s="1" t="s">
        <v>2972</v>
      </c>
      <c r="J34" s="1" t="s">
        <v>52</v>
      </c>
      <c r="K34" s="1" t="s">
        <v>52</v>
      </c>
    </row>
    <row r="35" spans="1:11" ht="20.100000000000001" customHeight="1" x14ac:dyDescent="0.3">
      <c r="A35" s="17" t="s">
        <v>2973</v>
      </c>
      <c r="B35" s="18">
        <v>0</v>
      </c>
      <c r="C35" s="18">
        <v>0</v>
      </c>
      <c r="D35" s="18">
        <v>0</v>
      </c>
      <c r="E35" s="18">
        <v>0</v>
      </c>
      <c r="F35" s="17" t="s">
        <v>52</v>
      </c>
      <c r="G35" s="1" t="s">
        <v>665</v>
      </c>
      <c r="H35" s="1" t="s">
        <v>2922</v>
      </c>
      <c r="I35" s="1" t="s">
        <v>2974</v>
      </c>
      <c r="J35" s="1" t="s">
        <v>52</v>
      </c>
      <c r="K35" s="1" t="s">
        <v>52</v>
      </c>
    </row>
    <row r="36" spans="1:11" ht="20.100000000000001" customHeight="1" x14ac:dyDescent="0.3">
      <c r="A36" s="17" t="s">
        <v>2975</v>
      </c>
      <c r="B36" s="18">
        <v>0</v>
      </c>
      <c r="C36" s="18">
        <v>0</v>
      </c>
      <c r="D36" s="18">
        <v>0</v>
      </c>
      <c r="E36" s="18">
        <v>0</v>
      </c>
      <c r="F36" s="17" t="s">
        <v>52</v>
      </c>
      <c r="G36" s="1" t="s">
        <v>665</v>
      </c>
      <c r="H36" s="1" t="s">
        <v>2922</v>
      </c>
      <c r="I36" s="1" t="s">
        <v>2976</v>
      </c>
      <c r="J36" s="1" t="s">
        <v>52</v>
      </c>
      <c r="K36" s="1" t="s">
        <v>52</v>
      </c>
    </row>
    <row r="37" spans="1:11" ht="20.100000000000001" customHeight="1" x14ac:dyDescent="0.3">
      <c r="A37" s="17" t="s">
        <v>2977</v>
      </c>
      <c r="B37" s="18">
        <v>0</v>
      </c>
      <c r="C37" s="18">
        <v>0</v>
      </c>
      <c r="D37" s="18">
        <v>0</v>
      </c>
      <c r="E37" s="18">
        <v>0</v>
      </c>
      <c r="F37" s="17" t="s">
        <v>52</v>
      </c>
      <c r="G37" s="1" t="s">
        <v>665</v>
      </c>
      <c r="H37" s="1" t="s">
        <v>2922</v>
      </c>
      <c r="I37" s="1" t="s">
        <v>2978</v>
      </c>
      <c r="J37" s="1" t="s">
        <v>52</v>
      </c>
      <c r="K37" s="1" t="s">
        <v>52</v>
      </c>
    </row>
    <row r="38" spans="1:11" ht="20.100000000000001" customHeight="1" x14ac:dyDescent="0.3">
      <c r="A38" s="17" t="s">
        <v>2979</v>
      </c>
      <c r="B38" s="18">
        <v>0</v>
      </c>
      <c r="C38" s="18">
        <v>0</v>
      </c>
      <c r="D38" s="18">
        <v>0</v>
      </c>
      <c r="E38" s="18">
        <v>0</v>
      </c>
      <c r="F38" s="17" t="s">
        <v>52</v>
      </c>
      <c r="G38" s="1" t="s">
        <v>665</v>
      </c>
      <c r="H38" s="1" t="s">
        <v>2922</v>
      </c>
      <c r="I38" s="1" t="s">
        <v>2980</v>
      </c>
      <c r="J38" s="1" t="s">
        <v>52</v>
      </c>
      <c r="K38" s="1" t="s">
        <v>52</v>
      </c>
    </row>
    <row r="39" spans="1:11" ht="20.100000000000001" customHeight="1" x14ac:dyDescent="0.3">
      <c r="A39" s="17" t="s">
        <v>2981</v>
      </c>
      <c r="B39" s="18">
        <v>0</v>
      </c>
      <c r="C39" s="18">
        <v>0</v>
      </c>
      <c r="D39" s="18">
        <v>0</v>
      </c>
      <c r="E39" s="18">
        <v>0</v>
      </c>
      <c r="F39" s="17" t="s">
        <v>52</v>
      </c>
      <c r="G39" s="1" t="s">
        <v>665</v>
      </c>
      <c r="H39" s="1" t="s">
        <v>2922</v>
      </c>
      <c r="I39" s="1" t="s">
        <v>2982</v>
      </c>
      <c r="J39" s="1" t="s">
        <v>52</v>
      </c>
      <c r="K39" s="1" t="s">
        <v>52</v>
      </c>
    </row>
    <row r="40" spans="1:11" ht="20.100000000000001" customHeight="1" x14ac:dyDescent="0.3">
      <c r="A40" s="17" t="s">
        <v>2983</v>
      </c>
      <c r="B40" s="18">
        <v>0</v>
      </c>
      <c r="C40" s="18">
        <v>0</v>
      </c>
      <c r="D40" s="18">
        <v>0</v>
      </c>
      <c r="E40" s="18">
        <v>0</v>
      </c>
      <c r="F40" s="17" t="s">
        <v>52</v>
      </c>
      <c r="G40" s="1" t="s">
        <v>665</v>
      </c>
      <c r="H40" s="1" t="s">
        <v>2922</v>
      </c>
      <c r="I40" s="1" t="s">
        <v>2984</v>
      </c>
      <c r="J40" s="1" t="s">
        <v>52</v>
      </c>
      <c r="K40" s="1" t="s">
        <v>52</v>
      </c>
    </row>
    <row r="41" spans="1:11" ht="20.100000000000001" customHeight="1" x14ac:dyDescent="0.3">
      <c r="A41" s="17" t="s">
        <v>2924</v>
      </c>
      <c r="B41" s="18">
        <v>0</v>
      </c>
      <c r="C41" s="18">
        <v>0</v>
      </c>
      <c r="D41" s="18">
        <v>0</v>
      </c>
      <c r="E41" s="18">
        <v>0</v>
      </c>
      <c r="F41" s="17" t="s">
        <v>52</v>
      </c>
      <c r="G41" s="1" t="s">
        <v>665</v>
      </c>
      <c r="H41" s="1" t="s">
        <v>2922</v>
      </c>
      <c r="I41" s="1" t="s">
        <v>2924</v>
      </c>
      <c r="J41" s="1" t="s">
        <v>52</v>
      </c>
      <c r="K41" s="1" t="s">
        <v>52</v>
      </c>
    </row>
    <row r="42" spans="1:11" ht="20.100000000000001" customHeight="1" x14ac:dyDescent="0.3">
      <c r="A42" s="17" t="s">
        <v>2985</v>
      </c>
      <c r="B42" s="18">
        <v>0</v>
      </c>
      <c r="C42" s="18">
        <v>0</v>
      </c>
      <c r="D42" s="18">
        <v>0</v>
      </c>
      <c r="E42" s="18">
        <v>0</v>
      </c>
      <c r="F42" s="17" t="s">
        <v>52</v>
      </c>
      <c r="G42" s="1" t="s">
        <v>665</v>
      </c>
      <c r="H42" s="1" t="s">
        <v>2922</v>
      </c>
      <c r="I42" s="1" t="s">
        <v>2986</v>
      </c>
      <c r="J42" s="1" t="s">
        <v>52</v>
      </c>
      <c r="K42" s="1" t="s">
        <v>52</v>
      </c>
    </row>
    <row r="43" spans="1:11" ht="20.100000000000001" customHeight="1" x14ac:dyDescent="0.3">
      <c r="A43" s="17" t="s">
        <v>2987</v>
      </c>
      <c r="B43" s="18">
        <v>0</v>
      </c>
      <c r="C43" s="18">
        <v>0</v>
      </c>
      <c r="D43" s="18">
        <v>0</v>
      </c>
      <c r="E43" s="18">
        <v>0</v>
      </c>
      <c r="F43" s="17" t="s">
        <v>52</v>
      </c>
      <c r="G43" s="1" t="s">
        <v>665</v>
      </c>
      <c r="H43" s="1" t="s">
        <v>2922</v>
      </c>
      <c r="I43" s="1" t="s">
        <v>2988</v>
      </c>
      <c r="J43" s="1" t="s">
        <v>52</v>
      </c>
      <c r="K43" s="1" t="s">
        <v>52</v>
      </c>
    </row>
    <row r="44" spans="1:11" ht="20.100000000000001" customHeight="1" x14ac:dyDescent="0.3">
      <c r="A44" s="17" t="s">
        <v>2989</v>
      </c>
      <c r="B44" s="18">
        <v>0</v>
      </c>
      <c r="C44" s="18">
        <v>0</v>
      </c>
      <c r="D44" s="18">
        <v>0</v>
      </c>
      <c r="E44" s="18">
        <v>0</v>
      </c>
      <c r="F44" s="17" t="s">
        <v>52</v>
      </c>
      <c r="G44" s="1" t="s">
        <v>665</v>
      </c>
      <c r="H44" s="1" t="s">
        <v>2922</v>
      </c>
      <c r="I44" s="1" t="s">
        <v>2990</v>
      </c>
      <c r="J44" s="1" t="s">
        <v>52</v>
      </c>
      <c r="K44" s="1" t="s">
        <v>52</v>
      </c>
    </row>
    <row r="45" spans="1:11" ht="20.100000000000001" customHeight="1" x14ac:dyDescent="0.3">
      <c r="A45" s="17" t="s">
        <v>2991</v>
      </c>
      <c r="B45" s="18">
        <v>0</v>
      </c>
      <c r="C45" s="18">
        <v>0</v>
      </c>
      <c r="D45" s="18">
        <v>0</v>
      </c>
      <c r="E45" s="18">
        <v>0</v>
      </c>
      <c r="F45" s="17" t="s">
        <v>52</v>
      </c>
      <c r="G45" s="1" t="s">
        <v>665</v>
      </c>
      <c r="H45" s="1" t="s">
        <v>2922</v>
      </c>
      <c r="I45" s="1" t="s">
        <v>2992</v>
      </c>
      <c r="J45" s="1" t="s">
        <v>52</v>
      </c>
      <c r="K45" s="1" t="s">
        <v>52</v>
      </c>
    </row>
    <row r="46" spans="1:11" ht="20.100000000000001" customHeight="1" x14ac:dyDescent="0.3">
      <c r="A46" s="17" t="s">
        <v>2993</v>
      </c>
      <c r="B46" s="18">
        <v>0</v>
      </c>
      <c r="C46" s="18">
        <v>0</v>
      </c>
      <c r="D46" s="18">
        <v>0</v>
      </c>
      <c r="E46" s="18">
        <v>0</v>
      </c>
      <c r="F46" s="17" t="s">
        <v>52</v>
      </c>
      <c r="G46" s="1" t="s">
        <v>665</v>
      </c>
      <c r="H46" s="1" t="s">
        <v>2922</v>
      </c>
      <c r="I46" s="1" t="s">
        <v>2994</v>
      </c>
      <c r="J46" s="1" t="s">
        <v>52</v>
      </c>
      <c r="K46" s="1" t="s">
        <v>52</v>
      </c>
    </row>
    <row r="47" spans="1:11" ht="20.100000000000001" customHeight="1" x14ac:dyDescent="0.3">
      <c r="A47" s="17" t="s">
        <v>2995</v>
      </c>
      <c r="B47" s="18">
        <v>0</v>
      </c>
      <c r="C47" s="18">
        <v>0</v>
      </c>
      <c r="D47" s="18">
        <v>0</v>
      </c>
      <c r="E47" s="18">
        <v>0</v>
      </c>
      <c r="F47" s="17" t="s">
        <v>52</v>
      </c>
      <c r="G47" s="1" t="s">
        <v>665</v>
      </c>
      <c r="H47" s="1" t="s">
        <v>2922</v>
      </c>
      <c r="I47" s="1" t="s">
        <v>2996</v>
      </c>
      <c r="J47" s="1" t="s">
        <v>52</v>
      </c>
      <c r="K47" s="1" t="s">
        <v>52</v>
      </c>
    </row>
    <row r="48" spans="1:11" ht="20.100000000000001" customHeight="1" x14ac:dyDescent="0.3">
      <c r="A48" s="17" t="s">
        <v>2924</v>
      </c>
      <c r="B48" s="18">
        <v>0</v>
      </c>
      <c r="C48" s="18">
        <v>0</v>
      </c>
      <c r="D48" s="18">
        <v>0</v>
      </c>
      <c r="E48" s="18">
        <v>0</v>
      </c>
      <c r="F48" s="17" t="s">
        <v>52</v>
      </c>
      <c r="G48" s="1" t="s">
        <v>665</v>
      </c>
      <c r="H48" s="1" t="s">
        <v>2922</v>
      </c>
      <c r="I48" s="1" t="s">
        <v>2924</v>
      </c>
      <c r="J48" s="1" t="s">
        <v>52</v>
      </c>
      <c r="K48" s="1" t="s">
        <v>52</v>
      </c>
    </row>
    <row r="49" spans="1:11" ht="20.100000000000001" customHeight="1" x14ac:dyDescent="0.3">
      <c r="A49" s="17" t="s">
        <v>2997</v>
      </c>
      <c r="B49" s="18">
        <v>0</v>
      </c>
      <c r="C49" s="18">
        <v>0</v>
      </c>
      <c r="D49" s="18">
        <v>0</v>
      </c>
      <c r="E49" s="18">
        <v>0</v>
      </c>
      <c r="F49" s="17" t="s">
        <v>52</v>
      </c>
      <c r="G49" s="1" t="s">
        <v>665</v>
      </c>
      <c r="H49" s="1" t="s">
        <v>2922</v>
      </c>
      <c r="I49" s="1" t="s">
        <v>2998</v>
      </c>
      <c r="J49" s="1" t="s">
        <v>52</v>
      </c>
      <c r="K49" s="1" t="s">
        <v>52</v>
      </c>
    </row>
    <row r="50" spans="1:11" ht="20.100000000000001" customHeight="1" x14ac:dyDescent="0.3">
      <c r="A50" s="17" t="s">
        <v>2999</v>
      </c>
      <c r="B50" s="18">
        <v>0</v>
      </c>
      <c r="C50" s="18">
        <v>0</v>
      </c>
      <c r="D50" s="18">
        <v>0</v>
      </c>
      <c r="E50" s="18">
        <v>0</v>
      </c>
      <c r="F50" s="17" t="s">
        <v>52</v>
      </c>
      <c r="G50" s="1" t="s">
        <v>665</v>
      </c>
      <c r="H50" s="1" t="s">
        <v>2922</v>
      </c>
      <c r="I50" s="1" t="s">
        <v>3000</v>
      </c>
      <c r="J50" s="1" t="s">
        <v>52</v>
      </c>
      <c r="K50" s="1" t="s">
        <v>52</v>
      </c>
    </row>
    <row r="51" spans="1:11" ht="20.100000000000001" customHeight="1" x14ac:dyDescent="0.3">
      <c r="A51" s="17" t="s">
        <v>3001</v>
      </c>
      <c r="B51" s="18">
        <v>0</v>
      </c>
      <c r="C51" s="18">
        <v>0</v>
      </c>
      <c r="D51" s="18">
        <v>0</v>
      </c>
      <c r="E51" s="18">
        <v>0</v>
      </c>
      <c r="F51" s="17" t="s">
        <v>52</v>
      </c>
      <c r="G51" s="1" t="s">
        <v>665</v>
      </c>
      <c r="H51" s="1" t="s">
        <v>2922</v>
      </c>
      <c r="I51" s="1" t="s">
        <v>3002</v>
      </c>
      <c r="J51" s="1" t="s">
        <v>52</v>
      </c>
      <c r="K51" s="1" t="s">
        <v>52</v>
      </c>
    </row>
    <row r="52" spans="1:11" ht="20.100000000000001" customHeight="1" x14ac:dyDescent="0.3">
      <c r="A52" s="17" t="s">
        <v>3003</v>
      </c>
      <c r="B52" s="18">
        <v>0</v>
      </c>
      <c r="C52" s="18">
        <v>0</v>
      </c>
      <c r="D52" s="18">
        <v>76.599999999999994</v>
      </c>
      <c r="E52" s="18">
        <v>76.599999999999994</v>
      </c>
      <c r="F52" s="17" t="s">
        <v>52</v>
      </c>
      <c r="G52" s="1" t="s">
        <v>665</v>
      </c>
      <c r="H52" s="1" t="s">
        <v>2922</v>
      </c>
      <c r="I52" s="1" t="s">
        <v>3004</v>
      </c>
      <c r="J52" s="1" t="s">
        <v>52</v>
      </c>
      <c r="K52" s="1" t="s">
        <v>52</v>
      </c>
    </row>
    <row r="53" spans="1:11" ht="20.100000000000001" customHeight="1" x14ac:dyDescent="0.3">
      <c r="A53" s="17" t="s">
        <v>3005</v>
      </c>
      <c r="B53" s="18">
        <v>0</v>
      </c>
      <c r="C53" s="18">
        <v>0</v>
      </c>
      <c r="D53" s="18">
        <v>247.5</v>
      </c>
      <c r="E53" s="18">
        <v>247.5</v>
      </c>
      <c r="F53" s="17" t="s">
        <v>52</v>
      </c>
      <c r="G53" s="1" t="s">
        <v>665</v>
      </c>
      <c r="H53" s="1" t="s">
        <v>2922</v>
      </c>
      <c r="I53" s="1" t="s">
        <v>3006</v>
      </c>
      <c r="J53" s="1" t="s">
        <v>52</v>
      </c>
      <c r="K53" s="1" t="s">
        <v>52</v>
      </c>
    </row>
    <row r="54" spans="1:11" ht="20.100000000000001" customHeight="1" x14ac:dyDescent="0.3">
      <c r="A54" s="17" t="s">
        <v>3007</v>
      </c>
      <c r="B54" s="18">
        <v>0</v>
      </c>
      <c r="C54" s="18">
        <v>0</v>
      </c>
      <c r="D54" s="18">
        <v>63</v>
      </c>
      <c r="E54" s="18">
        <v>63</v>
      </c>
      <c r="F54" s="17" t="s">
        <v>52</v>
      </c>
      <c r="G54" s="1" t="s">
        <v>665</v>
      </c>
      <c r="H54" s="1" t="s">
        <v>2922</v>
      </c>
      <c r="I54" s="1" t="s">
        <v>3008</v>
      </c>
      <c r="J54" s="1" t="s">
        <v>52</v>
      </c>
      <c r="K54" s="1" t="s">
        <v>52</v>
      </c>
    </row>
    <row r="55" spans="1:11" ht="20.100000000000001" customHeight="1" x14ac:dyDescent="0.3">
      <c r="A55" s="17" t="s">
        <v>3009</v>
      </c>
      <c r="B55" s="18">
        <v>0</v>
      </c>
      <c r="C55" s="18">
        <v>0</v>
      </c>
      <c r="D55" s="18">
        <v>387.1</v>
      </c>
      <c r="E55" s="18">
        <v>387.1</v>
      </c>
      <c r="F55" s="17" t="s">
        <v>52</v>
      </c>
      <c r="G55" s="1" t="s">
        <v>665</v>
      </c>
      <c r="H55" s="1" t="s">
        <v>2922</v>
      </c>
      <c r="I55" s="1" t="s">
        <v>3010</v>
      </c>
      <c r="J55" s="1" t="s">
        <v>52</v>
      </c>
      <c r="K55" s="1" t="s">
        <v>52</v>
      </c>
    </row>
    <row r="56" spans="1:11" ht="20.100000000000001" customHeight="1" x14ac:dyDescent="0.3">
      <c r="A56" s="17" t="s">
        <v>2924</v>
      </c>
      <c r="B56" s="18">
        <v>0</v>
      </c>
      <c r="C56" s="18">
        <v>0</v>
      </c>
      <c r="D56" s="18">
        <v>0</v>
      </c>
      <c r="E56" s="18">
        <v>0</v>
      </c>
      <c r="F56" s="17" t="s">
        <v>52</v>
      </c>
      <c r="G56" s="1" t="s">
        <v>665</v>
      </c>
      <c r="H56" s="1" t="s">
        <v>2922</v>
      </c>
      <c r="I56" s="1" t="s">
        <v>52</v>
      </c>
      <c r="J56" s="1" t="s">
        <v>52</v>
      </c>
      <c r="K56" s="1" t="s">
        <v>52</v>
      </c>
    </row>
    <row r="57" spans="1:11" ht="20.100000000000001" customHeight="1" x14ac:dyDescent="0.3">
      <c r="A57" s="17" t="s">
        <v>3011</v>
      </c>
      <c r="B57" s="18">
        <v>0</v>
      </c>
      <c r="C57" s="18">
        <v>0</v>
      </c>
      <c r="D57" s="18">
        <v>0</v>
      </c>
      <c r="E57" s="18">
        <v>0</v>
      </c>
      <c r="F57" s="17" t="s">
        <v>52</v>
      </c>
      <c r="G57" s="1" t="s">
        <v>665</v>
      </c>
      <c r="H57" s="1" t="s">
        <v>2922</v>
      </c>
      <c r="I57" s="1" t="s">
        <v>3012</v>
      </c>
      <c r="J57" s="1" t="s">
        <v>52</v>
      </c>
      <c r="K57" s="1" t="s">
        <v>52</v>
      </c>
    </row>
    <row r="58" spans="1:11" ht="20.100000000000001" customHeight="1" x14ac:dyDescent="0.3">
      <c r="A58" s="17" t="s">
        <v>2933</v>
      </c>
      <c r="B58" s="18">
        <v>0</v>
      </c>
      <c r="C58" s="18">
        <v>0</v>
      </c>
      <c r="D58" s="18">
        <v>0</v>
      </c>
      <c r="E58" s="18">
        <v>0</v>
      </c>
      <c r="F58" s="17" t="s">
        <v>52</v>
      </c>
      <c r="G58" s="1" t="s">
        <v>665</v>
      </c>
      <c r="H58" s="1" t="s">
        <v>2922</v>
      </c>
      <c r="I58" s="1" t="s">
        <v>2934</v>
      </c>
      <c r="J58" s="1" t="s">
        <v>52</v>
      </c>
      <c r="K58" s="1" t="s">
        <v>52</v>
      </c>
    </row>
    <row r="59" spans="1:11" ht="20.100000000000001" customHeight="1" x14ac:dyDescent="0.3">
      <c r="A59" s="17" t="s">
        <v>2935</v>
      </c>
      <c r="B59" s="18">
        <v>0</v>
      </c>
      <c r="C59" s="18">
        <v>0</v>
      </c>
      <c r="D59" s="18">
        <v>0</v>
      </c>
      <c r="E59" s="18">
        <v>0</v>
      </c>
      <c r="F59" s="17" t="s">
        <v>52</v>
      </c>
      <c r="G59" s="1" t="s">
        <v>665</v>
      </c>
      <c r="H59" s="1" t="s">
        <v>2922</v>
      </c>
      <c r="I59" s="1" t="s">
        <v>2936</v>
      </c>
      <c r="J59" s="1" t="s">
        <v>52</v>
      </c>
      <c r="K59" s="1" t="s">
        <v>52</v>
      </c>
    </row>
    <row r="60" spans="1:11" ht="20.100000000000001" customHeight="1" x14ac:dyDescent="0.3">
      <c r="A60" s="17" t="s">
        <v>2937</v>
      </c>
      <c r="B60" s="18">
        <v>0</v>
      </c>
      <c r="C60" s="18">
        <v>0</v>
      </c>
      <c r="D60" s="18">
        <v>0</v>
      </c>
      <c r="E60" s="18">
        <v>0</v>
      </c>
      <c r="F60" s="17" t="s">
        <v>52</v>
      </c>
      <c r="G60" s="1" t="s">
        <v>665</v>
      </c>
      <c r="H60" s="1" t="s">
        <v>2922</v>
      </c>
      <c r="I60" s="1" t="s">
        <v>2938</v>
      </c>
      <c r="J60" s="1" t="s">
        <v>52</v>
      </c>
      <c r="K60" s="1" t="s">
        <v>52</v>
      </c>
    </row>
    <row r="61" spans="1:11" ht="20.100000000000001" customHeight="1" x14ac:dyDescent="0.3">
      <c r="A61" s="17" t="s">
        <v>2939</v>
      </c>
      <c r="B61" s="18">
        <v>0</v>
      </c>
      <c r="C61" s="18">
        <v>0</v>
      </c>
      <c r="D61" s="18">
        <v>0</v>
      </c>
      <c r="E61" s="18">
        <v>0</v>
      </c>
      <c r="F61" s="17" t="s">
        <v>52</v>
      </c>
      <c r="G61" s="1" t="s">
        <v>665</v>
      </c>
      <c r="H61" s="1" t="s">
        <v>2922</v>
      </c>
      <c r="I61" s="1" t="s">
        <v>2940</v>
      </c>
      <c r="J61" s="1" t="s">
        <v>52</v>
      </c>
      <c r="K61" s="1" t="s">
        <v>52</v>
      </c>
    </row>
    <row r="62" spans="1:11" ht="20.100000000000001" customHeight="1" x14ac:dyDescent="0.3">
      <c r="A62" s="17" t="s">
        <v>2941</v>
      </c>
      <c r="B62" s="18">
        <v>0</v>
      </c>
      <c r="C62" s="18">
        <v>0</v>
      </c>
      <c r="D62" s="18">
        <v>0</v>
      </c>
      <c r="E62" s="18">
        <v>0</v>
      </c>
      <c r="F62" s="17" t="s">
        <v>52</v>
      </c>
      <c r="G62" s="1" t="s">
        <v>665</v>
      </c>
      <c r="H62" s="1" t="s">
        <v>2922</v>
      </c>
      <c r="I62" s="1" t="s">
        <v>2942</v>
      </c>
      <c r="J62" s="1" t="s">
        <v>52</v>
      </c>
      <c r="K62" s="1" t="s">
        <v>52</v>
      </c>
    </row>
    <row r="63" spans="1:11" ht="20.100000000000001" customHeight="1" x14ac:dyDescent="0.3">
      <c r="A63" s="17" t="s">
        <v>2943</v>
      </c>
      <c r="B63" s="18">
        <v>0</v>
      </c>
      <c r="C63" s="18">
        <v>0</v>
      </c>
      <c r="D63" s="18">
        <v>0</v>
      </c>
      <c r="E63" s="18">
        <v>0</v>
      </c>
      <c r="F63" s="17" t="s">
        <v>52</v>
      </c>
      <c r="G63" s="1" t="s">
        <v>665</v>
      </c>
      <c r="H63" s="1" t="s">
        <v>2922</v>
      </c>
      <c r="I63" s="1" t="s">
        <v>2944</v>
      </c>
      <c r="J63" s="1" t="s">
        <v>52</v>
      </c>
      <c r="K63" s="1" t="s">
        <v>52</v>
      </c>
    </row>
    <row r="64" spans="1:11" ht="20.100000000000001" customHeight="1" x14ac:dyDescent="0.3">
      <c r="A64" s="17" t="s">
        <v>2945</v>
      </c>
      <c r="B64" s="18">
        <v>0</v>
      </c>
      <c r="C64" s="18">
        <v>0</v>
      </c>
      <c r="D64" s="18">
        <v>0</v>
      </c>
      <c r="E64" s="18">
        <v>0</v>
      </c>
      <c r="F64" s="17" t="s">
        <v>52</v>
      </c>
      <c r="G64" s="1" t="s">
        <v>665</v>
      </c>
      <c r="H64" s="1" t="s">
        <v>2922</v>
      </c>
      <c r="I64" s="1" t="s">
        <v>2946</v>
      </c>
      <c r="J64" s="1" t="s">
        <v>52</v>
      </c>
      <c r="K64" s="1" t="s">
        <v>52</v>
      </c>
    </row>
    <row r="65" spans="1:11" ht="20.100000000000001" customHeight="1" x14ac:dyDescent="0.3">
      <c r="A65" s="17" t="s">
        <v>2947</v>
      </c>
      <c r="B65" s="18">
        <v>0</v>
      </c>
      <c r="C65" s="18">
        <v>0</v>
      </c>
      <c r="D65" s="18">
        <v>0</v>
      </c>
      <c r="E65" s="18">
        <v>0</v>
      </c>
      <c r="F65" s="17" t="s">
        <v>52</v>
      </c>
      <c r="G65" s="1" t="s">
        <v>665</v>
      </c>
      <c r="H65" s="1" t="s">
        <v>2922</v>
      </c>
      <c r="I65" s="1" t="s">
        <v>2948</v>
      </c>
      <c r="J65" s="1" t="s">
        <v>52</v>
      </c>
      <c r="K65" s="1" t="s">
        <v>52</v>
      </c>
    </row>
    <row r="66" spans="1:11" ht="20.100000000000001" customHeight="1" x14ac:dyDescent="0.3">
      <c r="A66" s="17" t="s">
        <v>2949</v>
      </c>
      <c r="B66" s="18">
        <v>0</v>
      </c>
      <c r="C66" s="18">
        <v>0</v>
      </c>
      <c r="D66" s="18">
        <v>0</v>
      </c>
      <c r="E66" s="18">
        <v>0</v>
      </c>
      <c r="F66" s="17" t="s">
        <v>52</v>
      </c>
      <c r="G66" s="1" t="s">
        <v>665</v>
      </c>
      <c r="H66" s="1" t="s">
        <v>2922</v>
      </c>
      <c r="I66" s="1" t="s">
        <v>2950</v>
      </c>
      <c r="J66" s="1" t="s">
        <v>52</v>
      </c>
      <c r="K66" s="1" t="s">
        <v>52</v>
      </c>
    </row>
    <row r="67" spans="1:11" ht="20.100000000000001" customHeight="1" x14ac:dyDescent="0.3">
      <c r="A67" s="17" t="s">
        <v>2951</v>
      </c>
      <c r="B67" s="18">
        <v>0</v>
      </c>
      <c r="C67" s="18">
        <v>0</v>
      </c>
      <c r="D67" s="18">
        <v>0</v>
      </c>
      <c r="E67" s="18">
        <v>0</v>
      </c>
      <c r="F67" s="17" t="s">
        <v>52</v>
      </c>
      <c r="G67" s="1" t="s">
        <v>665</v>
      </c>
      <c r="H67" s="1" t="s">
        <v>2922</v>
      </c>
      <c r="I67" s="1" t="s">
        <v>2952</v>
      </c>
      <c r="J67" s="1" t="s">
        <v>52</v>
      </c>
      <c r="K67" s="1" t="s">
        <v>52</v>
      </c>
    </row>
    <row r="68" spans="1:11" ht="20.100000000000001" customHeight="1" x14ac:dyDescent="0.3">
      <c r="A68" s="17" t="s">
        <v>2953</v>
      </c>
      <c r="B68" s="18">
        <v>0</v>
      </c>
      <c r="C68" s="18">
        <v>0</v>
      </c>
      <c r="D68" s="18">
        <v>0</v>
      </c>
      <c r="E68" s="18">
        <v>0</v>
      </c>
      <c r="F68" s="17" t="s">
        <v>52</v>
      </c>
      <c r="G68" s="1" t="s">
        <v>665</v>
      </c>
      <c r="H68" s="1" t="s">
        <v>2922</v>
      </c>
      <c r="I68" s="1" t="s">
        <v>2954</v>
      </c>
      <c r="J68" s="1" t="s">
        <v>52</v>
      </c>
      <c r="K68" s="1" t="s">
        <v>52</v>
      </c>
    </row>
    <row r="69" spans="1:11" ht="20.100000000000001" customHeight="1" x14ac:dyDescent="0.3">
      <c r="A69" s="17" t="s">
        <v>2924</v>
      </c>
      <c r="B69" s="18">
        <v>0</v>
      </c>
      <c r="C69" s="18">
        <v>0</v>
      </c>
      <c r="D69" s="18">
        <v>0</v>
      </c>
      <c r="E69" s="18">
        <v>0</v>
      </c>
      <c r="F69" s="17" t="s">
        <v>52</v>
      </c>
      <c r="G69" s="1" t="s">
        <v>665</v>
      </c>
      <c r="H69" s="1" t="s">
        <v>2922</v>
      </c>
      <c r="I69" s="1" t="s">
        <v>52</v>
      </c>
      <c r="J69" s="1" t="s">
        <v>52</v>
      </c>
      <c r="K69" s="1" t="s">
        <v>52</v>
      </c>
    </row>
    <row r="70" spans="1:11" ht="20.100000000000001" customHeight="1" x14ac:dyDescent="0.3">
      <c r="A70" s="17" t="s">
        <v>3013</v>
      </c>
      <c r="B70" s="18">
        <v>0</v>
      </c>
      <c r="C70" s="18">
        <v>0</v>
      </c>
      <c r="D70" s="18">
        <v>0</v>
      </c>
      <c r="E70" s="18">
        <v>0</v>
      </c>
      <c r="F70" s="17" t="s">
        <v>52</v>
      </c>
      <c r="G70" s="1" t="s">
        <v>665</v>
      </c>
      <c r="H70" s="1" t="s">
        <v>2922</v>
      </c>
      <c r="I70" s="1" t="s">
        <v>3014</v>
      </c>
      <c r="J70" s="1" t="s">
        <v>52</v>
      </c>
      <c r="K70" s="1" t="s">
        <v>52</v>
      </c>
    </row>
    <row r="71" spans="1:11" ht="20.100000000000001" customHeight="1" x14ac:dyDescent="0.3">
      <c r="A71" s="17" t="s">
        <v>3015</v>
      </c>
      <c r="B71" s="18">
        <v>0</v>
      </c>
      <c r="C71" s="18">
        <v>0</v>
      </c>
      <c r="D71" s="18">
        <v>972.9</v>
      </c>
      <c r="E71" s="18">
        <v>972.9</v>
      </c>
      <c r="F71" s="17" t="s">
        <v>52</v>
      </c>
      <c r="G71" s="1" t="s">
        <v>665</v>
      </c>
      <c r="H71" s="1" t="s">
        <v>2922</v>
      </c>
      <c r="I71" s="1" t="s">
        <v>3016</v>
      </c>
      <c r="J71" s="1" t="s">
        <v>52</v>
      </c>
      <c r="K71" s="1" t="s">
        <v>52</v>
      </c>
    </row>
    <row r="72" spans="1:11" ht="20.100000000000001" customHeight="1" x14ac:dyDescent="0.3">
      <c r="A72" s="17" t="s">
        <v>3009</v>
      </c>
      <c r="B72" s="18">
        <v>0</v>
      </c>
      <c r="C72" s="18">
        <v>0</v>
      </c>
      <c r="D72" s="18">
        <v>972.9</v>
      </c>
      <c r="E72" s="18">
        <v>972.9</v>
      </c>
      <c r="F72" s="17" t="s">
        <v>52</v>
      </c>
      <c r="G72" s="1" t="s">
        <v>665</v>
      </c>
      <c r="H72" s="1" t="s">
        <v>2922</v>
      </c>
      <c r="I72" s="1" t="s">
        <v>3010</v>
      </c>
      <c r="J72" s="1" t="s">
        <v>52</v>
      </c>
      <c r="K72" s="1" t="s">
        <v>52</v>
      </c>
    </row>
    <row r="73" spans="1:11" ht="20.100000000000001" customHeight="1" x14ac:dyDescent="0.3">
      <c r="A73" s="19" t="s">
        <v>3017</v>
      </c>
      <c r="B73" s="20">
        <v>0</v>
      </c>
      <c r="C73" s="20">
        <v>0</v>
      </c>
      <c r="D73" s="20">
        <v>1360</v>
      </c>
      <c r="E73" s="20">
        <v>1360</v>
      </c>
      <c r="F73" s="21"/>
    </row>
  </sheetData>
  <mergeCells count="2">
    <mergeCell ref="A1:F1"/>
    <mergeCell ref="A2:F2"/>
  </mergeCells>
  <phoneticPr fontId="1" type="noConversion"/>
  <pageMargins left="0.78740157480314954" right="0" top="0.39370078740157477" bottom="0.39370078740157477" header="0" footer="0"/>
  <pageSetup paperSize="9" scale="8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B268"/>
  <sheetViews>
    <sheetView topLeftCell="B1" workbookViewId="0">
      <selection activeCell="L34" sqref="L34"/>
    </sheetView>
  </sheetViews>
  <sheetFormatPr defaultRowHeight="16.5" x14ac:dyDescent="0.3"/>
  <cols>
    <col min="1" max="1" width="22.75" hidden="1" customWidth="1"/>
    <col min="2" max="2" width="29.375" bestFit="1" customWidth="1"/>
    <col min="3" max="3" width="33.875" bestFit="1" customWidth="1"/>
    <col min="4" max="4" width="5.5" bestFit="1" customWidth="1"/>
    <col min="5" max="5" width="11.625" bestFit="1" customWidth="1"/>
    <col min="6" max="6" width="6.625" bestFit="1" customWidth="1"/>
    <col min="7" max="7" width="11.625" bestFit="1" customWidth="1"/>
    <col min="8" max="8" width="6.625" bestFit="1" customWidth="1"/>
    <col min="9" max="9" width="11.625" bestFit="1" customWidth="1"/>
    <col min="10" max="10" width="6.625" bestFit="1" customWidth="1"/>
    <col min="11" max="11" width="10.5" bestFit="1" customWidth="1"/>
    <col min="12" max="12" width="6.625" bestFit="1" customWidth="1"/>
    <col min="13" max="13" width="11.625" bestFit="1" customWidth="1"/>
    <col min="14" max="14" width="6.625" bestFit="1" customWidth="1"/>
    <col min="15" max="16" width="11.625" bestFit="1" customWidth="1"/>
    <col min="17" max="17" width="11.25" bestFit="1" customWidth="1"/>
    <col min="18" max="19" width="9.25" bestFit="1" customWidth="1"/>
    <col min="20" max="20" width="10.375" bestFit="1" customWidth="1"/>
    <col min="21" max="22" width="11.625" bestFit="1" customWidth="1"/>
    <col min="23" max="23" width="8.5" bestFit="1" customWidth="1"/>
    <col min="24" max="24" width="11.625" bestFit="1" customWidth="1"/>
    <col min="25" max="26" width="9" hidden="1" customWidth="1"/>
    <col min="27" max="27" width="11" hidden="1" customWidth="1"/>
    <col min="28" max="28" width="9" hidden="1" customWidth="1"/>
  </cols>
  <sheetData>
    <row r="1" spans="1:28" ht="30" customHeight="1" x14ac:dyDescent="0.3">
      <c r="A1" s="414" t="s">
        <v>3018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</row>
    <row r="2" spans="1:28" ht="30" customHeight="1" x14ac:dyDescent="0.3">
      <c r="A2" s="428" t="s">
        <v>1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  <c r="X2" s="428"/>
    </row>
    <row r="3" spans="1:28" ht="30" customHeight="1" x14ac:dyDescent="0.3">
      <c r="A3" s="412" t="s">
        <v>668</v>
      </c>
      <c r="B3" s="412" t="s">
        <v>2</v>
      </c>
      <c r="C3" s="412" t="s">
        <v>2917</v>
      </c>
      <c r="D3" s="412" t="s">
        <v>4</v>
      </c>
      <c r="E3" s="412" t="s">
        <v>6</v>
      </c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 t="s">
        <v>670</v>
      </c>
      <c r="Q3" s="412" t="s">
        <v>671</v>
      </c>
      <c r="R3" s="412"/>
      <c r="S3" s="412"/>
      <c r="T3" s="412"/>
      <c r="U3" s="412"/>
      <c r="V3" s="412"/>
      <c r="W3" s="412" t="s">
        <v>673</v>
      </c>
      <c r="X3" s="412" t="s">
        <v>12</v>
      </c>
      <c r="Y3" s="411" t="s">
        <v>3026</v>
      </c>
      <c r="Z3" s="411" t="s">
        <v>3027</v>
      </c>
      <c r="AA3" s="411" t="s">
        <v>3028</v>
      </c>
      <c r="AB3" s="411" t="s">
        <v>48</v>
      </c>
    </row>
    <row r="4" spans="1:28" ht="30" customHeight="1" x14ac:dyDescent="0.3">
      <c r="A4" s="412"/>
      <c r="B4" s="412"/>
      <c r="C4" s="412"/>
      <c r="D4" s="412"/>
      <c r="E4" s="4" t="s">
        <v>3019</v>
      </c>
      <c r="F4" s="4" t="s">
        <v>3020</v>
      </c>
      <c r="G4" s="4" t="s">
        <v>3021</v>
      </c>
      <c r="H4" s="4" t="s">
        <v>3020</v>
      </c>
      <c r="I4" s="4" t="s">
        <v>3022</v>
      </c>
      <c r="J4" s="4" t="s">
        <v>3020</v>
      </c>
      <c r="K4" s="4" t="s">
        <v>3023</v>
      </c>
      <c r="L4" s="4" t="s">
        <v>3020</v>
      </c>
      <c r="M4" s="4" t="s">
        <v>3024</v>
      </c>
      <c r="N4" s="4" t="s">
        <v>3020</v>
      </c>
      <c r="O4" s="4" t="s">
        <v>3025</v>
      </c>
      <c r="P4" s="412"/>
      <c r="Q4" s="4" t="s">
        <v>3019</v>
      </c>
      <c r="R4" s="4" t="s">
        <v>3021</v>
      </c>
      <c r="S4" s="4" t="s">
        <v>3022</v>
      </c>
      <c r="T4" s="4" t="s">
        <v>3023</v>
      </c>
      <c r="U4" s="4" t="s">
        <v>3024</v>
      </c>
      <c r="V4" s="4" t="s">
        <v>3025</v>
      </c>
      <c r="W4" s="412"/>
      <c r="X4" s="412"/>
      <c r="Y4" s="411"/>
      <c r="Z4" s="411"/>
      <c r="AA4" s="411"/>
      <c r="AB4" s="411"/>
    </row>
    <row r="5" spans="1:28" ht="30" customHeight="1" x14ac:dyDescent="0.3">
      <c r="A5" s="8" t="s">
        <v>2058</v>
      </c>
      <c r="B5" s="8" t="s">
        <v>727</v>
      </c>
      <c r="C5" s="8" t="s">
        <v>728</v>
      </c>
      <c r="D5" s="22" t="s">
        <v>101</v>
      </c>
      <c r="E5" s="23">
        <v>0</v>
      </c>
      <c r="F5" s="8" t="s">
        <v>52</v>
      </c>
      <c r="G5" s="23">
        <v>0</v>
      </c>
      <c r="H5" s="8" t="s">
        <v>52</v>
      </c>
      <c r="I5" s="23">
        <v>0</v>
      </c>
      <c r="J5" s="8" t="s">
        <v>52</v>
      </c>
      <c r="K5" s="23">
        <v>0</v>
      </c>
      <c r="L5" s="8" t="s">
        <v>52</v>
      </c>
      <c r="M5" s="23">
        <v>0</v>
      </c>
      <c r="N5" s="8" t="s">
        <v>52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59000</v>
      </c>
      <c r="V5" s="23">
        <f t="shared" ref="V5:V10" si="0">SMALL(Q5:U5,COUNTIF(Q5:U5,0)+1)</f>
        <v>59000</v>
      </c>
      <c r="W5" s="8" t="s">
        <v>3029</v>
      </c>
      <c r="X5" s="8" t="s">
        <v>2057</v>
      </c>
      <c r="Y5" s="2" t="s">
        <v>52</v>
      </c>
      <c r="Z5" s="2" t="s">
        <v>52</v>
      </c>
      <c r="AA5" s="24"/>
      <c r="AB5" s="2" t="s">
        <v>52</v>
      </c>
    </row>
    <row r="6" spans="1:28" ht="30" customHeight="1" x14ac:dyDescent="0.3">
      <c r="A6" s="8" t="s">
        <v>2902</v>
      </c>
      <c r="B6" s="8" t="s">
        <v>2898</v>
      </c>
      <c r="C6" s="8" t="s">
        <v>2899</v>
      </c>
      <c r="D6" s="22" t="s">
        <v>101</v>
      </c>
      <c r="E6" s="23">
        <v>0</v>
      </c>
      <c r="F6" s="8" t="s">
        <v>52</v>
      </c>
      <c r="G6" s="23">
        <v>0</v>
      </c>
      <c r="H6" s="8" t="s">
        <v>52</v>
      </c>
      <c r="I6" s="23">
        <v>0</v>
      </c>
      <c r="J6" s="8" t="s">
        <v>52</v>
      </c>
      <c r="K6" s="23">
        <v>0</v>
      </c>
      <c r="L6" s="8" t="s">
        <v>52</v>
      </c>
      <c r="M6" s="23">
        <v>0</v>
      </c>
      <c r="N6" s="8" t="s">
        <v>52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33312</v>
      </c>
      <c r="V6" s="23">
        <f t="shared" si="0"/>
        <v>33312</v>
      </c>
      <c r="W6" s="8" t="s">
        <v>3030</v>
      </c>
      <c r="X6" s="8" t="s">
        <v>2057</v>
      </c>
      <c r="Y6" s="2" t="s">
        <v>52</v>
      </c>
      <c r="Z6" s="2" t="s">
        <v>52</v>
      </c>
      <c r="AA6" s="24"/>
      <c r="AB6" s="2" t="s">
        <v>52</v>
      </c>
    </row>
    <row r="7" spans="1:28" ht="30" customHeight="1" x14ac:dyDescent="0.3">
      <c r="A7" s="8" t="s">
        <v>2353</v>
      </c>
      <c r="B7" s="8" t="s">
        <v>1146</v>
      </c>
      <c r="C7" s="8" t="s">
        <v>1147</v>
      </c>
      <c r="D7" s="22" t="s">
        <v>101</v>
      </c>
      <c r="E7" s="23">
        <v>0</v>
      </c>
      <c r="F7" s="8" t="s">
        <v>52</v>
      </c>
      <c r="G7" s="23">
        <v>0</v>
      </c>
      <c r="H7" s="8" t="s">
        <v>52</v>
      </c>
      <c r="I7" s="23">
        <v>0</v>
      </c>
      <c r="J7" s="8" t="s">
        <v>52</v>
      </c>
      <c r="K7" s="23">
        <v>0</v>
      </c>
      <c r="L7" s="8" t="s">
        <v>52</v>
      </c>
      <c r="M7" s="23">
        <v>0</v>
      </c>
      <c r="N7" s="8" t="s">
        <v>52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5948</v>
      </c>
      <c r="V7" s="23">
        <f t="shared" si="0"/>
        <v>5948</v>
      </c>
      <c r="W7" s="8" t="s">
        <v>3031</v>
      </c>
      <c r="X7" s="8" t="s">
        <v>2057</v>
      </c>
      <c r="Y7" s="2" t="s">
        <v>52</v>
      </c>
      <c r="Z7" s="2" t="s">
        <v>52</v>
      </c>
      <c r="AA7" s="24"/>
      <c r="AB7" s="2" t="s">
        <v>52</v>
      </c>
    </row>
    <row r="8" spans="1:28" ht="30" customHeight="1" x14ac:dyDescent="0.3">
      <c r="A8" s="8" t="s">
        <v>2150</v>
      </c>
      <c r="B8" s="8" t="s">
        <v>902</v>
      </c>
      <c r="C8" s="8" t="s">
        <v>903</v>
      </c>
      <c r="D8" s="22" t="s">
        <v>101</v>
      </c>
      <c r="E8" s="23">
        <v>0</v>
      </c>
      <c r="F8" s="8" t="s">
        <v>52</v>
      </c>
      <c r="G8" s="23">
        <v>0</v>
      </c>
      <c r="H8" s="8" t="s">
        <v>52</v>
      </c>
      <c r="I8" s="23">
        <v>0</v>
      </c>
      <c r="J8" s="8" t="s">
        <v>52</v>
      </c>
      <c r="K8" s="23">
        <v>0</v>
      </c>
      <c r="L8" s="8" t="s">
        <v>52</v>
      </c>
      <c r="M8" s="23">
        <v>0</v>
      </c>
      <c r="N8" s="8" t="s">
        <v>52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163988</v>
      </c>
      <c r="V8" s="23">
        <f t="shared" si="0"/>
        <v>163988</v>
      </c>
      <c r="W8" s="8" t="s">
        <v>3032</v>
      </c>
      <c r="X8" s="8" t="s">
        <v>2057</v>
      </c>
      <c r="Y8" s="2" t="s">
        <v>52</v>
      </c>
      <c r="Z8" s="2" t="s">
        <v>52</v>
      </c>
      <c r="AA8" s="24"/>
      <c r="AB8" s="2" t="s">
        <v>52</v>
      </c>
    </row>
    <row r="9" spans="1:28" ht="30" customHeight="1" x14ac:dyDescent="0.3">
      <c r="A9" s="8" t="s">
        <v>2266</v>
      </c>
      <c r="B9" s="8" t="s">
        <v>1020</v>
      </c>
      <c r="C9" s="8" t="s">
        <v>1021</v>
      </c>
      <c r="D9" s="22" t="s">
        <v>101</v>
      </c>
      <c r="E9" s="23">
        <v>0</v>
      </c>
      <c r="F9" s="8" t="s">
        <v>52</v>
      </c>
      <c r="G9" s="23">
        <v>0</v>
      </c>
      <c r="H9" s="8" t="s">
        <v>52</v>
      </c>
      <c r="I9" s="23">
        <v>0</v>
      </c>
      <c r="J9" s="8" t="s">
        <v>52</v>
      </c>
      <c r="K9" s="23">
        <v>0</v>
      </c>
      <c r="L9" s="8" t="s">
        <v>52</v>
      </c>
      <c r="M9" s="23">
        <v>0</v>
      </c>
      <c r="N9" s="8" t="s">
        <v>52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383200</v>
      </c>
      <c r="V9" s="23">
        <f t="shared" si="0"/>
        <v>383200</v>
      </c>
      <c r="W9" s="8" t="s">
        <v>3033</v>
      </c>
      <c r="X9" s="8" t="s">
        <v>2057</v>
      </c>
      <c r="Y9" s="2" t="s">
        <v>52</v>
      </c>
      <c r="Z9" s="2" t="s">
        <v>52</v>
      </c>
      <c r="AA9" s="24"/>
      <c r="AB9" s="2" t="s">
        <v>52</v>
      </c>
    </row>
    <row r="10" spans="1:28" ht="30" customHeight="1" x14ac:dyDescent="0.3">
      <c r="A10" s="8" t="s">
        <v>2568</v>
      </c>
      <c r="B10" s="8" t="s">
        <v>2505</v>
      </c>
      <c r="C10" s="8" t="s">
        <v>2506</v>
      </c>
      <c r="D10" s="22" t="s">
        <v>101</v>
      </c>
      <c r="E10" s="23">
        <v>0</v>
      </c>
      <c r="F10" s="8" t="s">
        <v>52</v>
      </c>
      <c r="G10" s="23">
        <v>0</v>
      </c>
      <c r="H10" s="8" t="s">
        <v>52</v>
      </c>
      <c r="I10" s="23">
        <v>0</v>
      </c>
      <c r="J10" s="8" t="s">
        <v>52</v>
      </c>
      <c r="K10" s="23">
        <v>0</v>
      </c>
      <c r="L10" s="8" t="s">
        <v>52</v>
      </c>
      <c r="M10" s="23">
        <v>0</v>
      </c>
      <c r="N10" s="8" t="s">
        <v>52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588</v>
      </c>
      <c r="V10" s="23">
        <f t="shared" si="0"/>
        <v>588</v>
      </c>
      <c r="W10" s="8" t="s">
        <v>3034</v>
      </c>
      <c r="X10" s="8" t="s">
        <v>2057</v>
      </c>
      <c r="Y10" s="2" t="s">
        <v>52</v>
      </c>
      <c r="Z10" s="2" t="s">
        <v>52</v>
      </c>
      <c r="AA10" s="24"/>
      <c r="AB10" s="2" t="s">
        <v>52</v>
      </c>
    </row>
    <row r="11" spans="1:28" ht="30" customHeight="1" x14ac:dyDescent="0.3">
      <c r="A11" s="8" t="s">
        <v>2046</v>
      </c>
      <c r="B11" s="8" t="s">
        <v>2044</v>
      </c>
      <c r="C11" s="8" t="s">
        <v>2045</v>
      </c>
      <c r="D11" s="22" t="s">
        <v>133</v>
      </c>
      <c r="E11" s="23">
        <v>0</v>
      </c>
      <c r="F11" s="8" t="s">
        <v>52</v>
      </c>
      <c r="G11" s="23">
        <v>28000</v>
      </c>
      <c r="H11" s="8" t="s">
        <v>3035</v>
      </c>
      <c r="I11" s="23">
        <v>0</v>
      </c>
      <c r="J11" s="8" t="s">
        <v>52</v>
      </c>
      <c r="K11" s="23">
        <v>0</v>
      </c>
      <c r="L11" s="8" t="s">
        <v>52</v>
      </c>
      <c r="M11" s="23">
        <v>0</v>
      </c>
      <c r="N11" s="8" t="s">
        <v>52</v>
      </c>
      <c r="O11" s="23">
        <f>SMALL(E11:M11,COUNTIF(E11:M11,0)+1)</f>
        <v>28000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8" t="s">
        <v>3036</v>
      </c>
      <c r="X11" s="8" t="s">
        <v>52</v>
      </c>
      <c r="Y11" s="2" t="s">
        <v>52</v>
      </c>
      <c r="Z11" s="2" t="s">
        <v>52</v>
      </c>
      <c r="AA11" s="24"/>
      <c r="AB11" s="2" t="s">
        <v>52</v>
      </c>
    </row>
    <row r="12" spans="1:28" ht="30" customHeight="1" x14ac:dyDescent="0.3">
      <c r="A12" s="8" t="s">
        <v>1346</v>
      </c>
      <c r="B12" s="8" t="s">
        <v>659</v>
      </c>
      <c r="C12" s="8" t="s">
        <v>1345</v>
      </c>
      <c r="D12" s="22" t="s">
        <v>133</v>
      </c>
      <c r="E12" s="23">
        <v>0</v>
      </c>
      <c r="F12" s="8" t="s">
        <v>52</v>
      </c>
      <c r="G12" s="23">
        <v>0</v>
      </c>
      <c r="H12" s="8" t="s">
        <v>52</v>
      </c>
      <c r="I12" s="23">
        <v>0</v>
      </c>
      <c r="J12" s="8" t="s">
        <v>52</v>
      </c>
      <c r="K12" s="23">
        <v>0</v>
      </c>
      <c r="L12" s="8" t="s">
        <v>52</v>
      </c>
      <c r="M12" s="23">
        <v>0</v>
      </c>
      <c r="N12" s="8" t="s">
        <v>52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8" t="s">
        <v>3037</v>
      </c>
      <c r="X12" s="8" t="s">
        <v>1169</v>
      </c>
      <c r="Y12" s="2" t="s">
        <v>52</v>
      </c>
      <c r="Z12" s="2" t="s">
        <v>52</v>
      </c>
      <c r="AA12" s="24"/>
      <c r="AB12" s="2" t="s">
        <v>52</v>
      </c>
    </row>
    <row r="13" spans="1:28" ht="30" customHeight="1" x14ac:dyDescent="0.3">
      <c r="A13" s="8" t="s">
        <v>661</v>
      </c>
      <c r="B13" s="8" t="s">
        <v>659</v>
      </c>
      <c r="C13" s="8" t="s">
        <v>660</v>
      </c>
      <c r="D13" s="22" t="s">
        <v>133</v>
      </c>
      <c r="E13" s="23">
        <v>0</v>
      </c>
      <c r="F13" s="8" t="s">
        <v>52</v>
      </c>
      <c r="G13" s="23">
        <v>0</v>
      </c>
      <c r="H13" s="8" t="s">
        <v>52</v>
      </c>
      <c r="I13" s="23">
        <v>32000</v>
      </c>
      <c r="J13" s="8" t="s">
        <v>3038</v>
      </c>
      <c r="K13" s="23">
        <v>0</v>
      </c>
      <c r="L13" s="8" t="s">
        <v>52</v>
      </c>
      <c r="M13" s="23">
        <v>0</v>
      </c>
      <c r="N13" s="8" t="s">
        <v>52</v>
      </c>
      <c r="O13" s="23">
        <f>SMALL(E13:M13,COUNTIF(E13:M13,0)+1)</f>
        <v>32000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8" t="s">
        <v>3039</v>
      </c>
      <c r="X13" s="8" t="s">
        <v>52</v>
      </c>
      <c r="Y13" s="2" t="s">
        <v>52</v>
      </c>
      <c r="Z13" s="2" t="s">
        <v>52</v>
      </c>
      <c r="AA13" s="24"/>
      <c r="AB13" s="2" t="s">
        <v>52</v>
      </c>
    </row>
    <row r="14" spans="1:28" ht="30" customHeight="1" x14ac:dyDescent="0.3">
      <c r="A14" s="8" t="s">
        <v>1001</v>
      </c>
      <c r="B14" s="8" t="s">
        <v>116</v>
      </c>
      <c r="C14" s="8" t="s">
        <v>999</v>
      </c>
      <c r="D14" s="22" t="s">
        <v>1000</v>
      </c>
      <c r="E14" s="23">
        <v>0</v>
      </c>
      <c r="F14" s="8" t="s">
        <v>52</v>
      </c>
      <c r="G14" s="23">
        <v>0</v>
      </c>
      <c r="H14" s="8" t="s">
        <v>52</v>
      </c>
      <c r="I14" s="23">
        <v>0</v>
      </c>
      <c r="J14" s="8" t="s">
        <v>52</v>
      </c>
      <c r="K14" s="23">
        <v>0</v>
      </c>
      <c r="L14" s="8" t="s">
        <v>52</v>
      </c>
      <c r="M14" s="23">
        <v>0</v>
      </c>
      <c r="N14" s="8" t="s">
        <v>52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8" t="s">
        <v>3040</v>
      </c>
      <c r="X14" s="8" t="s">
        <v>52</v>
      </c>
      <c r="Y14" s="2" t="s">
        <v>52</v>
      </c>
      <c r="Z14" s="2" t="s">
        <v>52</v>
      </c>
      <c r="AA14" s="24"/>
      <c r="AB14" s="2" t="s">
        <v>52</v>
      </c>
    </row>
    <row r="15" spans="1:28" ht="30" customHeight="1" x14ac:dyDescent="0.3">
      <c r="A15" s="8" t="s">
        <v>2309</v>
      </c>
      <c r="B15" s="8" t="s">
        <v>2307</v>
      </c>
      <c r="C15" s="8" t="s">
        <v>2308</v>
      </c>
      <c r="D15" s="22" t="s">
        <v>69</v>
      </c>
      <c r="E15" s="23">
        <v>2322</v>
      </c>
      <c r="F15" s="8" t="s">
        <v>52</v>
      </c>
      <c r="G15" s="23">
        <v>2956.19</v>
      </c>
      <c r="H15" s="8" t="s">
        <v>3041</v>
      </c>
      <c r="I15" s="23">
        <v>2479.17</v>
      </c>
      <c r="J15" s="8" t="s">
        <v>3042</v>
      </c>
      <c r="K15" s="23">
        <v>0</v>
      </c>
      <c r="L15" s="8" t="s">
        <v>52</v>
      </c>
      <c r="M15" s="23">
        <v>0</v>
      </c>
      <c r="N15" s="8" t="s">
        <v>52</v>
      </c>
      <c r="O15" s="23">
        <f t="shared" ref="O15:O21" si="1">SMALL(E15:M15,COUNTIF(E15:M15,0)+1)</f>
        <v>2322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8" t="s">
        <v>3043</v>
      </c>
      <c r="X15" s="8" t="s">
        <v>52</v>
      </c>
      <c r="Y15" s="2" t="s">
        <v>52</v>
      </c>
      <c r="Z15" s="2" t="s">
        <v>52</v>
      </c>
      <c r="AA15" s="24"/>
      <c r="AB15" s="2" t="s">
        <v>52</v>
      </c>
    </row>
    <row r="16" spans="1:28" ht="30" customHeight="1" x14ac:dyDescent="0.3">
      <c r="A16" s="8" t="s">
        <v>1099</v>
      </c>
      <c r="B16" s="8" t="s">
        <v>1097</v>
      </c>
      <c r="C16" s="8" t="s">
        <v>1098</v>
      </c>
      <c r="D16" s="22" t="s">
        <v>69</v>
      </c>
      <c r="E16" s="23">
        <v>7577</v>
      </c>
      <c r="F16" s="8" t="s">
        <v>52</v>
      </c>
      <c r="G16" s="23">
        <v>9002.9500000000007</v>
      </c>
      <c r="H16" s="8" t="s">
        <v>3041</v>
      </c>
      <c r="I16" s="23">
        <v>8011.95</v>
      </c>
      <c r="J16" s="8" t="s">
        <v>3042</v>
      </c>
      <c r="K16" s="23">
        <v>0</v>
      </c>
      <c r="L16" s="8" t="s">
        <v>52</v>
      </c>
      <c r="M16" s="23">
        <v>0</v>
      </c>
      <c r="N16" s="8" t="s">
        <v>52</v>
      </c>
      <c r="O16" s="23">
        <f t="shared" si="1"/>
        <v>7577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8" t="s">
        <v>3044</v>
      </c>
      <c r="X16" s="8" t="s">
        <v>52</v>
      </c>
      <c r="Y16" s="2" t="s">
        <v>52</v>
      </c>
      <c r="Z16" s="2" t="s">
        <v>52</v>
      </c>
      <c r="AA16" s="24"/>
      <c r="AB16" s="2" t="s">
        <v>52</v>
      </c>
    </row>
    <row r="17" spans="1:28" ht="30" customHeight="1" x14ac:dyDescent="0.3">
      <c r="A17" s="8" t="s">
        <v>1932</v>
      </c>
      <c r="B17" s="8" t="s">
        <v>1930</v>
      </c>
      <c r="C17" s="8" t="s">
        <v>1931</v>
      </c>
      <c r="D17" s="22" t="s">
        <v>69</v>
      </c>
      <c r="E17" s="23">
        <v>3811</v>
      </c>
      <c r="F17" s="8" t="s">
        <v>52</v>
      </c>
      <c r="G17" s="23">
        <v>4434.29</v>
      </c>
      <c r="H17" s="8" t="s">
        <v>3045</v>
      </c>
      <c r="I17" s="23">
        <v>3997.58</v>
      </c>
      <c r="J17" s="8" t="s">
        <v>3046</v>
      </c>
      <c r="K17" s="23">
        <v>0</v>
      </c>
      <c r="L17" s="8" t="s">
        <v>52</v>
      </c>
      <c r="M17" s="23">
        <v>0</v>
      </c>
      <c r="N17" s="8" t="s">
        <v>52</v>
      </c>
      <c r="O17" s="23">
        <f t="shared" si="1"/>
        <v>3811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8" t="s">
        <v>3047</v>
      </c>
      <c r="X17" s="8" t="s">
        <v>52</v>
      </c>
      <c r="Y17" s="2" t="s">
        <v>52</v>
      </c>
      <c r="Z17" s="2" t="s">
        <v>52</v>
      </c>
      <c r="AA17" s="24"/>
      <c r="AB17" s="2" t="s">
        <v>52</v>
      </c>
    </row>
    <row r="18" spans="1:28" ht="30" customHeight="1" x14ac:dyDescent="0.3">
      <c r="A18" s="8" t="s">
        <v>173</v>
      </c>
      <c r="B18" s="8" t="s">
        <v>170</v>
      </c>
      <c r="C18" s="8" t="s">
        <v>171</v>
      </c>
      <c r="D18" s="22" t="s">
        <v>151</v>
      </c>
      <c r="E18" s="23">
        <v>140000</v>
      </c>
      <c r="F18" s="8" t="s">
        <v>52</v>
      </c>
      <c r="G18" s="23">
        <v>290000</v>
      </c>
      <c r="H18" s="8" t="s">
        <v>3048</v>
      </c>
      <c r="I18" s="23">
        <v>247000</v>
      </c>
      <c r="J18" s="8" t="s">
        <v>3049</v>
      </c>
      <c r="K18" s="23">
        <v>0</v>
      </c>
      <c r="L18" s="8" t="s">
        <v>52</v>
      </c>
      <c r="M18" s="23">
        <v>0</v>
      </c>
      <c r="N18" s="8" t="s">
        <v>52</v>
      </c>
      <c r="O18" s="23">
        <f t="shared" si="1"/>
        <v>140000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8" t="s">
        <v>3050</v>
      </c>
      <c r="X18" s="8" t="s">
        <v>172</v>
      </c>
      <c r="Y18" s="2" t="s">
        <v>52</v>
      </c>
      <c r="Z18" s="2" t="s">
        <v>52</v>
      </c>
      <c r="AA18" s="24"/>
      <c r="AB18" s="2" t="s">
        <v>52</v>
      </c>
    </row>
    <row r="19" spans="1:28" ht="30" customHeight="1" x14ac:dyDescent="0.3">
      <c r="A19" s="8" t="s">
        <v>1334</v>
      </c>
      <c r="B19" s="8" t="s">
        <v>170</v>
      </c>
      <c r="C19" s="8" t="s">
        <v>171</v>
      </c>
      <c r="D19" s="22" t="s">
        <v>993</v>
      </c>
      <c r="E19" s="23">
        <v>140</v>
      </c>
      <c r="F19" s="8" t="s">
        <v>52</v>
      </c>
      <c r="G19" s="23">
        <v>290</v>
      </c>
      <c r="H19" s="8" t="s">
        <v>3048</v>
      </c>
      <c r="I19" s="23">
        <v>247</v>
      </c>
      <c r="J19" s="8" t="s">
        <v>3049</v>
      </c>
      <c r="K19" s="23">
        <v>0</v>
      </c>
      <c r="L19" s="8" t="s">
        <v>52</v>
      </c>
      <c r="M19" s="23">
        <v>0</v>
      </c>
      <c r="N19" s="8" t="s">
        <v>52</v>
      </c>
      <c r="O19" s="23">
        <f t="shared" si="1"/>
        <v>140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8" t="s">
        <v>3051</v>
      </c>
      <c r="X19" s="8" t="s">
        <v>172</v>
      </c>
      <c r="Y19" s="2" t="s">
        <v>52</v>
      </c>
      <c r="Z19" s="2" t="s">
        <v>52</v>
      </c>
      <c r="AA19" s="24"/>
      <c r="AB19" s="2" t="s">
        <v>52</v>
      </c>
    </row>
    <row r="20" spans="1:28" ht="30" customHeight="1" x14ac:dyDescent="0.3">
      <c r="A20" s="8" t="s">
        <v>1337</v>
      </c>
      <c r="B20" s="8" t="s">
        <v>170</v>
      </c>
      <c r="C20" s="8" t="s">
        <v>1336</v>
      </c>
      <c r="D20" s="22" t="s">
        <v>993</v>
      </c>
      <c r="E20" s="23">
        <v>1050</v>
      </c>
      <c r="F20" s="8" t="s">
        <v>52</v>
      </c>
      <c r="G20" s="23">
        <v>1400</v>
      </c>
      <c r="H20" s="8" t="s">
        <v>3048</v>
      </c>
      <c r="I20" s="23">
        <v>1350</v>
      </c>
      <c r="J20" s="8" t="s">
        <v>3049</v>
      </c>
      <c r="K20" s="23">
        <v>0</v>
      </c>
      <c r="L20" s="8" t="s">
        <v>52</v>
      </c>
      <c r="M20" s="23">
        <v>0</v>
      </c>
      <c r="N20" s="8" t="s">
        <v>52</v>
      </c>
      <c r="O20" s="23">
        <f t="shared" si="1"/>
        <v>1050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8" t="s">
        <v>3052</v>
      </c>
      <c r="X20" s="8" t="s">
        <v>172</v>
      </c>
      <c r="Y20" s="2" t="s">
        <v>52</v>
      </c>
      <c r="Z20" s="2" t="s">
        <v>52</v>
      </c>
      <c r="AA20" s="24"/>
      <c r="AB20" s="2" t="s">
        <v>52</v>
      </c>
    </row>
    <row r="21" spans="1:28" ht="30" customHeight="1" x14ac:dyDescent="0.3">
      <c r="A21" s="8" t="s">
        <v>2499</v>
      </c>
      <c r="B21" s="8" t="s">
        <v>2496</v>
      </c>
      <c r="C21" s="8" t="s">
        <v>2497</v>
      </c>
      <c r="D21" s="22" t="s">
        <v>1000</v>
      </c>
      <c r="E21" s="23">
        <v>2.2200000000000002</v>
      </c>
      <c r="F21" s="8" t="s">
        <v>52</v>
      </c>
      <c r="G21" s="23">
        <v>3.12</v>
      </c>
      <c r="H21" s="8" t="s">
        <v>3053</v>
      </c>
      <c r="I21" s="23">
        <v>2.5</v>
      </c>
      <c r="J21" s="8" t="s">
        <v>3054</v>
      </c>
      <c r="K21" s="23">
        <v>0</v>
      </c>
      <c r="L21" s="8" t="s">
        <v>52</v>
      </c>
      <c r="M21" s="23">
        <v>0</v>
      </c>
      <c r="N21" s="8" t="s">
        <v>52</v>
      </c>
      <c r="O21" s="23">
        <f t="shared" si="1"/>
        <v>2.2200000000000002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8" t="s">
        <v>3055</v>
      </c>
      <c r="X21" s="8" t="s">
        <v>2498</v>
      </c>
      <c r="Y21" s="2" t="s">
        <v>52</v>
      </c>
      <c r="Z21" s="2" t="s">
        <v>52</v>
      </c>
      <c r="AA21" s="24"/>
      <c r="AB21" s="2" t="s">
        <v>52</v>
      </c>
    </row>
    <row r="22" spans="1:28" ht="30" customHeight="1" x14ac:dyDescent="0.3">
      <c r="A22" s="8" t="s">
        <v>1653</v>
      </c>
      <c r="B22" s="8" t="s">
        <v>1650</v>
      </c>
      <c r="C22" s="8" t="s">
        <v>1651</v>
      </c>
      <c r="D22" s="22" t="s">
        <v>1652</v>
      </c>
      <c r="E22" s="23">
        <v>0</v>
      </c>
      <c r="F22" s="8" t="s">
        <v>52</v>
      </c>
      <c r="G22" s="23">
        <v>0</v>
      </c>
      <c r="H22" s="8" t="s">
        <v>52</v>
      </c>
      <c r="I22" s="23">
        <v>0</v>
      </c>
      <c r="J22" s="8" t="s">
        <v>52</v>
      </c>
      <c r="K22" s="23">
        <v>0</v>
      </c>
      <c r="L22" s="8" t="s">
        <v>52</v>
      </c>
      <c r="M22" s="23">
        <v>0</v>
      </c>
      <c r="N22" s="8" t="s">
        <v>52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8" t="s">
        <v>3056</v>
      </c>
      <c r="X22" s="8" t="s">
        <v>52</v>
      </c>
      <c r="Y22" s="2" t="s">
        <v>52</v>
      </c>
      <c r="Z22" s="2" t="s">
        <v>52</v>
      </c>
      <c r="AA22" s="24"/>
      <c r="AB22" s="2" t="s">
        <v>52</v>
      </c>
    </row>
    <row r="23" spans="1:28" ht="30" customHeight="1" x14ac:dyDescent="0.3">
      <c r="A23" s="8" t="s">
        <v>1373</v>
      </c>
      <c r="B23" s="8" t="s">
        <v>1371</v>
      </c>
      <c r="C23" s="8" t="s">
        <v>1372</v>
      </c>
      <c r="D23" s="22" t="s">
        <v>993</v>
      </c>
      <c r="E23" s="23">
        <v>0</v>
      </c>
      <c r="F23" s="8" t="s">
        <v>52</v>
      </c>
      <c r="G23" s="23">
        <v>0</v>
      </c>
      <c r="H23" s="8" t="s">
        <v>52</v>
      </c>
      <c r="I23" s="23">
        <v>0</v>
      </c>
      <c r="J23" s="8" t="s">
        <v>52</v>
      </c>
      <c r="K23" s="23">
        <v>0</v>
      </c>
      <c r="L23" s="8" t="s">
        <v>52</v>
      </c>
      <c r="M23" s="23">
        <v>3000</v>
      </c>
      <c r="N23" s="8" t="s">
        <v>52</v>
      </c>
      <c r="O23" s="23">
        <f>SMALL(E23:M23,COUNTIF(E23:M23,0)+1)</f>
        <v>3000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8" t="s">
        <v>3057</v>
      </c>
      <c r="X23" s="8" t="s">
        <v>52</v>
      </c>
      <c r="Y23" s="2" t="s">
        <v>52</v>
      </c>
      <c r="Z23" s="2" t="s">
        <v>52</v>
      </c>
      <c r="AA23" s="24"/>
      <c r="AB23" s="2" t="s">
        <v>52</v>
      </c>
    </row>
    <row r="24" spans="1:28" ht="30" customHeight="1" x14ac:dyDescent="0.3">
      <c r="A24" s="8" t="s">
        <v>1377</v>
      </c>
      <c r="B24" s="8" t="s">
        <v>1375</v>
      </c>
      <c r="C24" s="8" t="s">
        <v>1376</v>
      </c>
      <c r="D24" s="22" t="s">
        <v>1000</v>
      </c>
      <c r="E24" s="23">
        <v>0</v>
      </c>
      <c r="F24" s="8" t="s">
        <v>52</v>
      </c>
      <c r="G24" s="23">
        <v>0</v>
      </c>
      <c r="H24" s="8" t="s">
        <v>52</v>
      </c>
      <c r="I24" s="23">
        <v>0</v>
      </c>
      <c r="J24" s="8" t="s">
        <v>52</v>
      </c>
      <c r="K24" s="23">
        <v>0</v>
      </c>
      <c r="L24" s="8" t="s">
        <v>52</v>
      </c>
      <c r="M24" s="23">
        <v>3000</v>
      </c>
      <c r="N24" s="8" t="s">
        <v>52</v>
      </c>
      <c r="O24" s="23">
        <f>SMALL(E24:M24,COUNTIF(E24:M24,0)+1)</f>
        <v>3000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8" t="s">
        <v>3058</v>
      </c>
      <c r="X24" s="8" t="s">
        <v>52</v>
      </c>
      <c r="Y24" s="2" t="s">
        <v>52</v>
      </c>
      <c r="Z24" s="2" t="s">
        <v>52</v>
      </c>
      <c r="AA24" s="24"/>
      <c r="AB24" s="2" t="s">
        <v>52</v>
      </c>
    </row>
    <row r="25" spans="1:28" ht="30" customHeight="1" x14ac:dyDescent="0.3">
      <c r="A25" s="8" t="s">
        <v>1381</v>
      </c>
      <c r="B25" s="8" t="s">
        <v>1379</v>
      </c>
      <c r="C25" s="8" t="s">
        <v>1380</v>
      </c>
      <c r="D25" s="22" t="s">
        <v>69</v>
      </c>
      <c r="E25" s="23">
        <v>0</v>
      </c>
      <c r="F25" s="8" t="s">
        <v>52</v>
      </c>
      <c r="G25" s="23">
        <v>0</v>
      </c>
      <c r="H25" s="8" t="s">
        <v>52</v>
      </c>
      <c r="I25" s="23">
        <v>0</v>
      </c>
      <c r="J25" s="8" t="s">
        <v>52</v>
      </c>
      <c r="K25" s="23">
        <v>0</v>
      </c>
      <c r="L25" s="8" t="s">
        <v>52</v>
      </c>
      <c r="M25" s="23">
        <v>1500</v>
      </c>
      <c r="N25" s="8" t="s">
        <v>52</v>
      </c>
      <c r="O25" s="23">
        <f>SMALL(E25:M25,COUNTIF(E25:M25,0)+1)</f>
        <v>1500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8" t="s">
        <v>3059</v>
      </c>
      <c r="X25" s="8" t="s">
        <v>52</v>
      </c>
      <c r="Y25" s="2" t="s">
        <v>52</v>
      </c>
      <c r="Z25" s="2" t="s">
        <v>52</v>
      </c>
      <c r="AA25" s="24"/>
      <c r="AB25" s="2" t="s">
        <v>52</v>
      </c>
    </row>
    <row r="26" spans="1:28" ht="30" customHeight="1" x14ac:dyDescent="0.3">
      <c r="A26" s="8" t="s">
        <v>1398</v>
      </c>
      <c r="B26" s="8" t="s">
        <v>1396</v>
      </c>
      <c r="C26" s="8" t="s">
        <v>1397</v>
      </c>
      <c r="D26" s="22" t="s">
        <v>993</v>
      </c>
      <c r="E26" s="23">
        <v>0</v>
      </c>
      <c r="F26" s="8" t="s">
        <v>52</v>
      </c>
      <c r="G26" s="23">
        <v>0</v>
      </c>
      <c r="H26" s="8" t="s">
        <v>52</v>
      </c>
      <c r="I26" s="23">
        <v>0</v>
      </c>
      <c r="J26" s="8" t="s">
        <v>52</v>
      </c>
      <c r="K26" s="23">
        <v>0</v>
      </c>
      <c r="L26" s="8" t="s">
        <v>52</v>
      </c>
      <c r="M26" s="23">
        <v>7500</v>
      </c>
      <c r="N26" s="8" t="s">
        <v>52</v>
      </c>
      <c r="O26" s="23">
        <f>SMALL(E26:M26,COUNTIF(E26:M26,0)+1)</f>
        <v>7500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8" t="s">
        <v>3060</v>
      </c>
      <c r="X26" s="8" t="s">
        <v>52</v>
      </c>
      <c r="Y26" s="2" t="s">
        <v>52</v>
      </c>
      <c r="Z26" s="2" t="s">
        <v>52</v>
      </c>
      <c r="AA26" s="24"/>
      <c r="AB26" s="2" t="s">
        <v>52</v>
      </c>
    </row>
    <row r="27" spans="1:28" ht="30" customHeight="1" x14ac:dyDescent="0.3">
      <c r="A27" s="8" t="s">
        <v>1402</v>
      </c>
      <c r="B27" s="8" t="s">
        <v>1400</v>
      </c>
      <c r="C27" s="8" t="s">
        <v>1401</v>
      </c>
      <c r="D27" s="22" t="s">
        <v>993</v>
      </c>
      <c r="E27" s="23">
        <v>0</v>
      </c>
      <c r="F27" s="8" t="s">
        <v>52</v>
      </c>
      <c r="G27" s="23">
        <v>0</v>
      </c>
      <c r="H27" s="8" t="s">
        <v>52</v>
      </c>
      <c r="I27" s="23">
        <v>0</v>
      </c>
      <c r="J27" s="8" t="s">
        <v>52</v>
      </c>
      <c r="K27" s="23">
        <v>0</v>
      </c>
      <c r="L27" s="8" t="s">
        <v>52</v>
      </c>
      <c r="M27" s="23">
        <v>3000</v>
      </c>
      <c r="N27" s="8" t="s">
        <v>52</v>
      </c>
      <c r="O27" s="23">
        <f>SMALL(E27:M27,COUNTIF(E27:M27,0)+1)</f>
        <v>3000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8" t="s">
        <v>3061</v>
      </c>
      <c r="X27" s="8" t="s">
        <v>52</v>
      </c>
      <c r="Y27" s="2" t="s">
        <v>52</v>
      </c>
      <c r="Z27" s="2" t="s">
        <v>52</v>
      </c>
      <c r="AA27" s="24"/>
      <c r="AB27" s="2" t="s">
        <v>52</v>
      </c>
    </row>
    <row r="28" spans="1:28" ht="30" customHeight="1" x14ac:dyDescent="0.3">
      <c r="A28" s="8" t="s">
        <v>1350</v>
      </c>
      <c r="B28" s="8" t="s">
        <v>1348</v>
      </c>
      <c r="C28" s="8" t="s">
        <v>1349</v>
      </c>
      <c r="D28" s="22" t="s">
        <v>1000</v>
      </c>
      <c r="E28" s="23">
        <v>0</v>
      </c>
      <c r="F28" s="8" t="s">
        <v>52</v>
      </c>
      <c r="G28" s="23">
        <v>0</v>
      </c>
      <c r="H28" s="8" t="s">
        <v>52</v>
      </c>
      <c r="I28" s="23">
        <v>0</v>
      </c>
      <c r="J28" s="8" t="s">
        <v>52</v>
      </c>
      <c r="K28" s="23">
        <v>0</v>
      </c>
      <c r="L28" s="8" t="s">
        <v>52</v>
      </c>
      <c r="M28" s="23">
        <v>0</v>
      </c>
      <c r="N28" s="8" t="s">
        <v>52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8" t="s">
        <v>3062</v>
      </c>
      <c r="X28" s="8" t="s">
        <v>52</v>
      </c>
      <c r="Y28" s="2" t="s">
        <v>52</v>
      </c>
      <c r="Z28" s="2" t="s">
        <v>52</v>
      </c>
      <c r="AA28" s="24"/>
      <c r="AB28" s="2" t="s">
        <v>52</v>
      </c>
    </row>
    <row r="29" spans="1:28" ht="30" customHeight="1" x14ac:dyDescent="0.3">
      <c r="A29" s="8" t="s">
        <v>1111</v>
      </c>
      <c r="B29" s="8" t="s">
        <v>1109</v>
      </c>
      <c r="C29" s="8" t="s">
        <v>1110</v>
      </c>
      <c r="D29" s="22" t="s">
        <v>1000</v>
      </c>
      <c r="E29" s="23">
        <v>959</v>
      </c>
      <c r="F29" s="8" t="s">
        <v>52</v>
      </c>
      <c r="G29" s="23">
        <v>2000</v>
      </c>
      <c r="H29" s="8" t="s">
        <v>3063</v>
      </c>
      <c r="I29" s="23">
        <v>1250</v>
      </c>
      <c r="J29" s="8" t="s">
        <v>3064</v>
      </c>
      <c r="K29" s="23">
        <v>0</v>
      </c>
      <c r="L29" s="8" t="s">
        <v>52</v>
      </c>
      <c r="M29" s="23">
        <v>0</v>
      </c>
      <c r="N29" s="8" t="s">
        <v>52</v>
      </c>
      <c r="O29" s="23">
        <f t="shared" ref="O29:O54" si="2">SMALL(E29:M29,COUNTIF(E29:M29,0)+1)</f>
        <v>959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8" t="s">
        <v>3065</v>
      </c>
      <c r="X29" s="8" t="s">
        <v>52</v>
      </c>
      <c r="Y29" s="2" t="s">
        <v>52</v>
      </c>
      <c r="Z29" s="2" t="s">
        <v>52</v>
      </c>
      <c r="AA29" s="24"/>
      <c r="AB29" s="2" t="s">
        <v>52</v>
      </c>
    </row>
    <row r="30" spans="1:28" ht="30" customHeight="1" x14ac:dyDescent="0.3">
      <c r="A30" s="8" t="s">
        <v>1155</v>
      </c>
      <c r="B30" s="8" t="s">
        <v>1153</v>
      </c>
      <c r="C30" s="8" t="s">
        <v>1154</v>
      </c>
      <c r="D30" s="22" t="s">
        <v>69</v>
      </c>
      <c r="E30" s="23">
        <v>157</v>
      </c>
      <c r="F30" s="8" t="s">
        <v>52</v>
      </c>
      <c r="G30" s="23">
        <v>183.91</v>
      </c>
      <c r="H30" s="8" t="s">
        <v>3066</v>
      </c>
      <c r="I30" s="23">
        <v>177.04</v>
      </c>
      <c r="J30" s="8" t="s">
        <v>3067</v>
      </c>
      <c r="K30" s="23">
        <v>0</v>
      </c>
      <c r="L30" s="8" t="s">
        <v>52</v>
      </c>
      <c r="M30" s="23">
        <v>0</v>
      </c>
      <c r="N30" s="8" t="s">
        <v>52</v>
      </c>
      <c r="O30" s="23">
        <f t="shared" si="2"/>
        <v>157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8" t="s">
        <v>3068</v>
      </c>
      <c r="X30" s="8" t="s">
        <v>52</v>
      </c>
      <c r="Y30" s="2" t="s">
        <v>52</v>
      </c>
      <c r="Z30" s="2" t="s">
        <v>52</v>
      </c>
      <c r="AA30" s="24"/>
      <c r="AB30" s="2" t="s">
        <v>52</v>
      </c>
    </row>
    <row r="31" spans="1:28" ht="30" customHeight="1" x14ac:dyDescent="0.3">
      <c r="A31" s="8" t="s">
        <v>2062</v>
      </c>
      <c r="B31" s="8" t="s">
        <v>2060</v>
      </c>
      <c r="C31" s="8" t="s">
        <v>2061</v>
      </c>
      <c r="D31" s="22" t="s">
        <v>1000</v>
      </c>
      <c r="E31" s="23">
        <v>0</v>
      </c>
      <c r="F31" s="8" t="s">
        <v>52</v>
      </c>
      <c r="G31" s="23">
        <v>1133.6300000000001</v>
      </c>
      <c r="H31" s="8" t="s">
        <v>3053</v>
      </c>
      <c r="I31" s="23">
        <v>1034</v>
      </c>
      <c r="J31" s="8" t="s">
        <v>3069</v>
      </c>
      <c r="K31" s="23">
        <v>0</v>
      </c>
      <c r="L31" s="8" t="s">
        <v>52</v>
      </c>
      <c r="M31" s="23">
        <v>0</v>
      </c>
      <c r="N31" s="8" t="s">
        <v>52</v>
      </c>
      <c r="O31" s="23">
        <f t="shared" si="2"/>
        <v>1034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8" t="s">
        <v>3070</v>
      </c>
      <c r="X31" s="8" t="s">
        <v>52</v>
      </c>
      <c r="Y31" s="2" t="s">
        <v>52</v>
      </c>
      <c r="Z31" s="2" t="s">
        <v>52</v>
      </c>
      <c r="AA31" s="24"/>
      <c r="AB31" s="2" t="s">
        <v>52</v>
      </c>
    </row>
    <row r="32" spans="1:28" ht="30" customHeight="1" x14ac:dyDescent="0.3">
      <c r="A32" s="8" t="s">
        <v>2503</v>
      </c>
      <c r="B32" s="8" t="s">
        <v>2501</v>
      </c>
      <c r="C32" s="8" t="s">
        <v>2502</v>
      </c>
      <c r="D32" s="22" t="s">
        <v>993</v>
      </c>
      <c r="E32" s="23">
        <v>12041.9</v>
      </c>
      <c r="F32" s="8" t="s">
        <v>52</v>
      </c>
      <c r="G32" s="23">
        <v>14100</v>
      </c>
      <c r="H32" s="8" t="s">
        <v>3053</v>
      </c>
      <c r="I32" s="23">
        <v>13000</v>
      </c>
      <c r="J32" s="8" t="s">
        <v>3054</v>
      </c>
      <c r="K32" s="23">
        <v>0</v>
      </c>
      <c r="L32" s="8" t="s">
        <v>52</v>
      </c>
      <c r="M32" s="23">
        <v>0</v>
      </c>
      <c r="N32" s="8" t="s">
        <v>52</v>
      </c>
      <c r="O32" s="23">
        <f t="shared" si="2"/>
        <v>12041.9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8" t="s">
        <v>3071</v>
      </c>
      <c r="X32" s="8" t="s">
        <v>52</v>
      </c>
      <c r="Y32" s="2" t="s">
        <v>52</v>
      </c>
      <c r="Z32" s="2" t="s">
        <v>52</v>
      </c>
      <c r="AA32" s="24"/>
      <c r="AB32" s="2" t="s">
        <v>52</v>
      </c>
    </row>
    <row r="33" spans="1:28" ht="30" customHeight="1" x14ac:dyDescent="0.3">
      <c r="A33" s="8" t="s">
        <v>2494</v>
      </c>
      <c r="B33" s="8" t="s">
        <v>2492</v>
      </c>
      <c r="C33" s="8" t="s">
        <v>2493</v>
      </c>
      <c r="D33" s="22" t="s">
        <v>993</v>
      </c>
      <c r="E33" s="23">
        <v>0</v>
      </c>
      <c r="F33" s="8" t="s">
        <v>52</v>
      </c>
      <c r="G33" s="23">
        <v>2290</v>
      </c>
      <c r="H33" s="8" t="s">
        <v>3072</v>
      </c>
      <c r="I33" s="23">
        <v>2390</v>
      </c>
      <c r="J33" s="8" t="s">
        <v>3073</v>
      </c>
      <c r="K33" s="23">
        <v>0</v>
      </c>
      <c r="L33" s="8" t="s">
        <v>52</v>
      </c>
      <c r="M33" s="23">
        <v>0</v>
      </c>
      <c r="N33" s="8" t="s">
        <v>52</v>
      </c>
      <c r="O33" s="23">
        <f t="shared" si="2"/>
        <v>2290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8" t="s">
        <v>3074</v>
      </c>
      <c r="X33" s="8" t="s">
        <v>52</v>
      </c>
      <c r="Y33" s="2" t="s">
        <v>52</v>
      </c>
      <c r="Z33" s="2" t="s">
        <v>52</v>
      </c>
      <c r="AA33" s="24"/>
      <c r="AB33" s="2" t="s">
        <v>52</v>
      </c>
    </row>
    <row r="34" spans="1:28" ht="30" customHeight="1" x14ac:dyDescent="0.3">
      <c r="A34" s="8" t="s">
        <v>2539</v>
      </c>
      <c r="B34" s="8" t="s">
        <v>2537</v>
      </c>
      <c r="C34" s="8" t="s">
        <v>2538</v>
      </c>
      <c r="D34" s="22" t="s">
        <v>993</v>
      </c>
      <c r="E34" s="23">
        <v>0</v>
      </c>
      <c r="F34" s="8" t="s">
        <v>52</v>
      </c>
      <c r="G34" s="23">
        <v>11270</v>
      </c>
      <c r="H34" s="8" t="s">
        <v>3072</v>
      </c>
      <c r="I34" s="23">
        <v>11350</v>
      </c>
      <c r="J34" s="8" t="s">
        <v>3073</v>
      </c>
      <c r="K34" s="23">
        <v>0</v>
      </c>
      <c r="L34" s="8" t="s">
        <v>52</v>
      </c>
      <c r="M34" s="23">
        <v>0</v>
      </c>
      <c r="N34" s="8" t="s">
        <v>52</v>
      </c>
      <c r="O34" s="23">
        <f t="shared" si="2"/>
        <v>11270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8" t="s">
        <v>3075</v>
      </c>
      <c r="X34" s="8" t="s">
        <v>52</v>
      </c>
      <c r="Y34" s="2" t="s">
        <v>52</v>
      </c>
      <c r="Z34" s="2" t="s">
        <v>52</v>
      </c>
      <c r="AA34" s="24"/>
      <c r="AB34" s="2" t="s">
        <v>52</v>
      </c>
    </row>
    <row r="35" spans="1:28" ht="30" customHeight="1" x14ac:dyDescent="0.3">
      <c r="A35" s="8" t="s">
        <v>1139</v>
      </c>
      <c r="B35" s="8" t="s">
        <v>1137</v>
      </c>
      <c r="C35" s="8" t="s">
        <v>1138</v>
      </c>
      <c r="D35" s="22" t="s">
        <v>993</v>
      </c>
      <c r="E35" s="23">
        <v>0</v>
      </c>
      <c r="F35" s="8" t="s">
        <v>52</v>
      </c>
      <c r="G35" s="23">
        <v>5000</v>
      </c>
      <c r="H35" s="8" t="s">
        <v>3076</v>
      </c>
      <c r="I35" s="23">
        <v>0</v>
      </c>
      <c r="J35" s="8" t="s">
        <v>52</v>
      </c>
      <c r="K35" s="23">
        <v>0</v>
      </c>
      <c r="L35" s="8" t="s">
        <v>52</v>
      </c>
      <c r="M35" s="23">
        <v>0</v>
      </c>
      <c r="N35" s="8" t="s">
        <v>52</v>
      </c>
      <c r="O35" s="23">
        <f t="shared" si="2"/>
        <v>5000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8" t="s">
        <v>3077</v>
      </c>
      <c r="X35" s="8" t="s">
        <v>52</v>
      </c>
      <c r="Y35" s="2" t="s">
        <v>52</v>
      </c>
      <c r="Z35" s="2" t="s">
        <v>52</v>
      </c>
      <c r="AA35" s="24"/>
      <c r="AB35" s="2" t="s">
        <v>52</v>
      </c>
    </row>
    <row r="36" spans="1:28" ht="30" customHeight="1" x14ac:dyDescent="0.3">
      <c r="A36" s="8" t="s">
        <v>989</v>
      </c>
      <c r="B36" s="8" t="s">
        <v>988</v>
      </c>
      <c r="C36" s="8" t="s">
        <v>112</v>
      </c>
      <c r="D36" s="22" t="s">
        <v>69</v>
      </c>
      <c r="E36" s="23">
        <v>408</v>
      </c>
      <c r="F36" s="8" t="s">
        <v>52</v>
      </c>
      <c r="G36" s="23">
        <v>408.35</v>
      </c>
      <c r="H36" s="8" t="s">
        <v>3078</v>
      </c>
      <c r="I36" s="23">
        <v>0</v>
      </c>
      <c r="J36" s="8" t="s">
        <v>52</v>
      </c>
      <c r="K36" s="23">
        <v>0</v>
      </c>
      <c r="L36" s="8" t="s">
        <v>52</v>
      </c>
      <c r="M36" s="23">
        <v>0</v>
      </c>
      <c r="N36" s="8" t="s">
        <v>52</v>
      </c>
      <c r="O36" s="23">
        <f t="shared" si="2"/>
        <v>408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8" t="s">
        <v>3079</v>
      </c>
      <c r="X36" s="8" t="s">
        <v>52</v>
      </c>
      <c r="Y36" s="2" t="s">
        <v>52</v>
      </c>
      <c r="Z36" s="2" t="s">
        <v>52</v>
      </c>
      <c r="AA36" s="24"/>
      <c r="AB36" s="2" t="s">
        <v>52</v>
      </c>
    </row>
    <row r="37" spans="1:28" ht="30" customHeight="1" x14ac:dyDescent="0.3">
      <c r="A37" s="8" t="s">
        <v>2244</v>
      </c>
      <c r="B37" s="8" t="s">
        <v>2214</v>
      </c>
      <c r="C37" s="8" t="s">
        <v>2243</v>
      </c>
      <c r="D37" s="22" t="s">
        <v>218</v>
      </c>
      <c r="E37" s="23">
        <v>0</v>
      </c>
      <c r="F37" s="8" t="s">
        <v>52</v>
      </c>
      <c r="G37" s="23">
        <v>23000</v>
      </c>
      <c r="H37" s="8" t="s">
        <v>3080</v>
      </c>
      <c r="I37" s="23">
        <v>0</v>
      </c>
      <c r="J37" s="8" t="s">
        <v>52</v>
      </c>
      <c r="K37" s="23">
        <v>0</v>
      </c>
      <c r="L37" s="8" t="s">
        <v>52</v>
      </c>
      <c r="M37" s="23">
        <v>0</v>
      </c>
      <c r="N37" s="8" t="s">
        <v>52</v>
      </c>
      <c r="O37" s="23">
        <f t="shared" si="2"/>
        <v>23000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8" t="s">
        <v>3081</v>
      </c>
      <c r="X37" s="8" t="s">
        <v>52</v>
      </c>
      <c r="Y37" s="2" t="s">
        <v>52</v>
      </c>
      <c r="Z37" s="2" t="s">
        <v>52</v>
      </c>
      <c r="AA37" s="24"/>
      <c r="AB37" s="2" t="s">
        <v>52</v>
      </c>
    </row>
    <row r="38" spans="1:28" ht="30" customHeight="1" x14ac:dyDescent="0.3">
      <c r="A38" s="8" t="s">
        <v>1546</v>
      </c>
      <c r="B38" s="8" t="s">
        <v>1521</v>
      </c>
      <c r="C38" s="8" t="s">
        <v>1545</v>
      </c>
      <c r="D38" s="22" t="s">
        <v>993</v>
      </c>
      <c r="E38" s="23">
        <v>670</v>
      </c>
      <c r="F38" s="8" t="s">
        <v>52</v>
      </c>
      <c r="G38" s="23">
        <v>710</v>
      </c>
      <c r="H38" s="8" t="s">
        <v>3082</v>
      </c>
      <c r="I38" s="23">
        <v>0</v>
      </c>
      <c r="J38" s="8" t="s">
        <v>52</v>
      </c>
      <c r="K38" s="23">
        <v>0</v>
      </c>
      <c r="L38" s="8" t="s">
        <v>52</v>
      </c>
      <c r="M38" s="23">
        <v>0</v>
      </c>
      <c r="N38" s="8" t="s">
        <v>52</v>
      </c>
      <c r="O38" s="23">
        <f t="shared" si="2"/>
        <v>670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8" t="s">
        <v>3083</v>
      </c>
      <c r="X38" s="8" t="s">
        <v>52</v>
      </c>
      <c r="Y38" s="2" t="s">
        <v>52</v>
      </c>
      <c r="Z38" s="2" t="s">
        <v>52</v>
      </c>
      <c r="AA38" s="24"/>
      <c r="AB38" s="2" t="s">
        <v>52</v>
      </c>
    </row>
    <row r="39" spans="1:28" ht="30" customHeight="1" x14ac:dyDescent="0.3">
      <c r="A39" s="8" t="s">
        <v>1523</v>
      </c>
      <c r="B39" s="8" t="s">
        <v>1521</v>
      </c>
      <c r="C39" s="8" t="s">
        <v>1522</v>
      </c>
      <c r="D39" s="22" t="s">
        <v>993</v>
      </c>
      <c r="E39" s="23">
        <v>670</v>
      </c>
      <c r="F39" s="8" t="s">
        <v>52</v>
      </c>
      <c r="G39" s="23">
        <v>710</v>
      </c>
      <c r="H39" s="8" t="s">
        <v>3082</v>
      </c>
      <c r="I39" s="23">
        <v>661</v>
      </c>
      <c r="J39" s="8" t="s">
        <v>3084</v>
      </c>
      <c r="K39" s="23">
        <v>0</v>
      </c>
      <c r="L39" s="8" t="s">
        <v>52</v>
      </c>
      <c r="M39" s="23">
        <v>0</v>
      </c>
      <c r="N39" s="8" t="s">
        <v>52</v>
      </c>
      <c r="O39" s="23">
        <f t="shared" si="2"/>
        <v>661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8" t="s">
        <v>3085</v>
      </c>
      <c r="X39" s="8" t="s">
        <v>52</v>
      </c>
      <c r="Y39" s="2" t="s">
        <v>52</v>
      </c>
      <c r="Z39" s="2" t="s">
        <v>52</v>
      </c>
      <c r="AA39" s="24"/>
      <c r="AB39" s="2" t="s">
        <v>52</v>
      </c>
    </row>
    <row r="40" spans="1:28" ht="30" customHeight="1" x14ac:dyDescent="0.3">
      <c r="A40" s="8" t="s">
        <v>1530</v>
      </c>
      <c r="B40" s="8" t="s">
        <v>1525</v>
      </c>
      <c r="C40" s="8" t="s">
        <v>1529</v>
      </c>
      <c r="D40" s="22" t="s">
        <v>993</v>
      </c>
      <c r="E40" s="23">
        <v>0</v>
      </c>
      <c r="F40" s="8" t="s">
        <v>52</v>
      </c>
      <c r="G40" s="23">
        <v>720</v>
      </c>
      <c r="H40" s="8" t="s">
        <v>3086</v>
      </c>
      <c r="I40" s="23">
        <v>690</v>
      </c>
      <c r="J40" s="8" t="s">
        <v>3087</v>
      </c>
      <c r="K40" s="23">
        <v>0</v>
      </c>
      <c r="L40" s="8" t="s">
        <v>52</v>
      </c>
      <c r="M40" s="23">
        <v>0</v>
      </c>
      <c r="N40" s="8" t="s">
        <v>52</v>
      </c>
      <c r="O40" s="23">
        <f t="shared" si="2"/>
        <v>690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8" t="s">
        <v>3088</v>
      </c>
      <c r="X40" s="8" t="s">
        <v>52</v>
      </c>
      <c r="Y40" s="2" t="s">
        <v>52</v>
      </c>
      <c r="Z40" s="2" t="s">
        <v>52</v>
      </c>
      <c r="AA40" s="24"/>
      <c r="AB40" s="2" t="s">
        <v>52</v>
      </c>
    </row>
    <row r="41" spans="1:28" ht="30" customHeight="1" x14ac:dyDescent="0.3">
      <c r="A41" s="8" t="s">
        <v>1527</v>
      </c>
      <c r="B41" s="8" t="s">
        <v>1525</v>
      </c>
      <c r="C41" s="8" t="s">
        <v>1526</v>
      </c>
      <c r="D41" s="22" t="s">
        <v>993</v>
      </c>
      <c r="E41" s="23">
        <v>0</v>
      </c>
      <c r="F41" s="8" t="s">
        <v>52</v>
      </c>
      <c r="G41" s="23">
        <v>720</v>
      </c>
      <c r="H41" s="8" t="s">
        <v>3086</v>
      </c>
      <c r="I41" s="23">
        <v>690</v>
      </c>
      <c r="J41" s="8" t="s">
        <v>3087</v>
      </c>
      <c r="K41" s="23">
        <v>0</v>
      </c>
      <c r="L41" s="8" t="s">
        <v>52</v>
      </c>
      <c r="M41" s="23">
        <v>0</v>
      </c>
      <c r="N41" s="8" t="s">
        <v>52</v>
      </c>
      <c r="O41" s="23">
        <f t="shared" si="2"/>
        <v>690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8" t="s">
        <v>3089</v>
      </c>
      <c r="X41" s="8" t="s">
        <v>52</v>
      </c>
      <c r="Y41" s="2" t="s">
        <v>52</v>
      </c>
      <c r="Z41" s="2" t="s">
        <v>52</v>
      </c>
      <c r="AA41" s="24"/>
      <c r="AB41" s="2" t="s">
        <v>52</v>
      </c>
    </row>
    <row r="42" spans="1:28" ht="30" customHeight="1" x14ac:dyDescent="0.3">
      <c r="A42" s="8" t="s">
        <v>152</v>
      </c>
      <c r="B42" s="8" t="s">
        <v>149</v>
      </c>
      <c r="C42" s="8" t="s">
        <v>150</v>
      </c>
      <c r="D42" s="22" t="s">
        <v>151</v>
      </c>
      <c r="E42" s="23">
        <v>0</v>
      </c>
      <c r="F42" s="8" t="s">
        <v>52</v>
      </c>
      <c r="G42" s="23">
        <v>675000</v>
      </c>
      <c r="H42" s="8" t="s">
        <v>3090</v>
      </c>
      <c r="I42" s="23">
        <v>673000</v>
      </c>
      <c r="J42" s="8" t="s">
        <v>3091</v>
      </c>
      <c r="K42" s="23">
        <v>0</v>
      </c>
      <c r="L42" s="8" t="s">
        <v>52</v>
      </c>
      <c r="M42" s="23">
        <v>0</v>
      </c>
      <c r="N42" s="8" t="s">
        <v>52</v>
      </c>
      <c r="O42" s="23">
        <f t="shared" si="2"/>
        <v>673000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8" t="s">
        <v>3092</v>
      </c>
      <c r="X42" s="8" t="s">
        <v>52</v>
      </c>
      <c r="Y42" s="2" t="s">
        <v>52</v>
      </c>
      <c r="Z42" s="2" t="s">
        <v>52</v>
      </c>
      <c r="AA42" s="24"/>
      <c r="AB42" s="2" t="s">
        <v>52</v>
      </c>
    </row>
    <row r="43" spans="1:28" ht="30" customHeight="1" x14ac:dyDescent="0.3">
      <c r="A43" s="8" t="s">
        <v>155</v>
      </c>
      <c r="B43" s="8" t="s">
        <v>149</v>
      </c>
      <c r="C43" s="8" t="s">
        <v>154</v>
      </c>
      <c r="D43" s="22" t="s">
        <v>151</v>
      </c>
      <c r="E43" s="23">
        <v>0</v>
      </c>
      <c r="F43" s="8" t="s">
        <v>52</v>
      </c>
      <c r="G43" s="23">
        <v>665000</v>
      </c>
      <c r="H43" s="8" t="s">
        <v>3090</v>
      </c>
      <c r="I43" s="23">
        <v>663000</v>
      </c>
      <c r="J43" s="8" t="s">
        <v>3091</v>
      </c>
      <c r="K43" s="23">
        <v>0</v>
      </c>
      <c r="L43" s="8" t="s">
        <v>52</v>
      </c>
      <c r="M43" s="23">
        <v>0</v>
      </c>
      <c r="N43" s="8" t="s">
        <v>52</v>
      </c>
      <c r="O43" s="23">
        <f t="shared" si="2"/>
        <v>663000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8" t="s">
        <v>3093</v>
      </c>
      <c r="X43" s="8" t="s">
        <v>52</v>
      </c>
      <c r="Y43" s="2" t="s">
        <v>52</v>
      </c>
      <c r="Z43" s="2" t="s">
        <v>52</v>
      </c>
      <c r="AA43" s="24"/>
      <c r="AB43" s="2" t="s">
        <v>52</v>
      </c>
    </row>
    <row r="44" spans="1:28" ht="30" customHeight="1" x14ac:dyDescent="0.3">
      <c r="A44" s="8" t="s">
        <v>158</v>
      </c>
      <c r="B44" s="8" t="s">
        <v>149</v>
      </c>
      <c r="C44" s="8" t="s">
        <v>157</v>
      </c>
      <c r="D44" s="22" t="s">
        <v>151</v>
      </c>
      <c r="E44" s="23">
        <v>0</v>
      </c>
      <c r="F44" s="8" t="s">
        <v>52</v>
      </c>
      <c r="G44" s="23">
        <v>660000</v>
      </c>
      <c r="H44" s="8" t="s">
        <v>3090</v>
      </c>
      <c r="I44" s="23">
        <v>658000</v>
      </c>
      <c r="J44" s="8" t="s">
        <v>3091</v>
      </c>
      <c r="K44" s="23">
        <v>0</v>
      </c>
      <c r="L44" s="8" t="s">
        <v>52</v>
      </c>
      <c r="M44" s="23">
        <v>0</v>
      </c>
      <c r="N44" s="8" t="s">
        <v>52</v>
      </c>
      <c r="O44" s="23">
        <f t="shared" si="2"/>
        <v>658000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8" t="s">
        <v>3094</v>
      </c>
      <c r="X44" s="8" t="s">
        <v>52</v>
      </c>
      <c r="Y44" s="2" t="s">
        <v>52</v>
      </c>
      <c r="Z44" s="2" t="s">
        <v>52</v>
      </c>
      <c r="AA44" s="24"/>
      <c r="AB44" s="2" t="s">
        <v>52</v>
      </c>
    </row>
    <row r="45" spans="1:28" ht="30" customHeight="1" x14ac:dyDescent="0.3">
      <c r="A45" s="8" t="s">
        <v>161</v>
      </c>
      <c r="B45" s="8" t="s">
        <v>149</v>
      </c>
      <c r="C45" s="8" t="s">
        <v>160</v>
      </c>
      <c r="D45" s="22" t="s">
        <v>151</v>
      </c>
      <c r="E45" s="23">
        <v>0</v>
      </c>
      <c r="F45" s="8" t="s">
        <v>52</v>
      </c>
      <c r="G45" s="23">
        <v>690000</v>
      </c>
      <c r="H45" s="8" t="s">
        <v>3090</v>
      </c>
      <c r="I45" s="23">
        <v>688000</v>
      </c>
      <c r="J45" s="8" t="s">
        <v>3091</v>
      </c>
      <c r="K45" s="23">
        <v>0</v>
      </c>
      <c r="L45" s="8" t="s">
        <v>52</v>
      </c>
      <c r="M45" s="23">
        <v>0</v>
      </c>
      <c r="N45" s="8" t="s">
        <v>52</v>
      </c>
      <c r="O45" s="23">
        <f t="shared" si="2"/>
        <v>688000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8" t="s">
        <v>3095</v>
      </c>
      <c r="X45" s="8" t="s">
        <v>52</v>
      </c>
      <c r="Y45" s="2" t="s">
        <v>52</v>
      </c>
      <c r="Z45" s="2" t="s">
        <v>52</v>
      </c>
      <c r="AA45" s="24"/>
      <c r="AB45" s="2" t="s">
        <v>52</v>
      </c>
    </row>
    <row r="46" spans="1:28" ht="30" customHeight="1" x14ac:dyDescent="0.3">
      <c r="A46" s="8" t="s">
        <v>164</v>
      </c>
      <c r="B46" s="8" t="s">
        <v>149</v>
      </c>
      <c r="C46" s="8" t="s">
        <v>163</v>
      </c>
      <c r="D46" s="22" t="s">
        <v>151</v>
      </c>
      <c r="E46" s="23">
        <v>0</v>
      </c>
      <c r="F46" s="8" t="s">
        <v>52</v>
      </c>
      <c r="G46" s="23">
        <v>690000</v>
      </c>
      <c r="H46" s="8" t="s">
        <v>3090</v>
      </c>
      <c r="I46" s="23">
        <v>688000</v>
      </c>
      <c r="J46" s="8" t="s">
        <v>3091</v>
      </c>
      <c r="K46" s="23">
        <v>0</v>
      </c>
      <c r="L46" s="8" t="s">
        <v>52</v>
      </c>
      <c r="M46" s="23">
        <v>0</v>
      </c>
      <c r="N46" s="8" t="s">
        <v>52</v>
      </c>
      <c r="O46" s="23">
        <f t="shared" si="2"/>
        <v>688000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8" t="s">
        <v>3096</v>
      </c>
      <c r="X46" s="8" t="s">
        <v>52</v>
      </c>
      <c r="Y46" s="2" t="s">
        <v>52</v>
      </c>
      <c r="Z46" s="2" t="s">
        <v>52</v>
      </c>
      <c r="AA46" s="24"/>
      <c r="AB46" s="2" t="s">
        <v>52</v>
      </c>
    </row>
    <row r="47" spans="1:28" ht="30" customHeight="1" x14ac:dyDescent="0.3">
      <c r="A47" s="8" t="s">
        <v>756</v>
      </c>
      <c r="B47" s="8" t="s">
        <v>754</v>
      </c>
      <c r="C47" s="8" t="s">
        <v>755</v>
      </c>
      <c r="D47" s="22" t="s">
        <v>151</v>
      </c>
      <c r="E47" s="23">
        <v>603000</v>
      </c>
      <c r="F47" s="8" t="s">
        <v>52</v>
      </c>
      <c r="G47" s="23">
        <v>710000</v>
      </c>
      <c r="H47" s="8" t="s">
        <v>3097</v>
      </c>
      <c r="I47" s="23">
        <v>670000</v>
      </c>
      <c r="J47" s="8" t="s">
        <v>3098</v>
      </c>
      <c r="K47" s="23">
        <v>0</v>
      </c>
      <c r="L47" s="8" t="s">
        <v>52</v>
      </c>
      <c r="M47" s="23">
        <v>0</v>
      </c>
      <c r="N47" s="8" t="s">
        <v>52</v>
      </c>
      <c r="O47" s="23">
        <f t="shared" si="2"/>
        <v>603000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8" t="s">
        <v>3099</v>
      </c>
      <c r="X47" s="8" t="s">
        <v>52</v>
      </c>
      <c r="Y47" s="2" t="s">
        <v>52</v>
      </c>
      <c r="Z47" s="2" t="s">
        <v>52</v>
      </c>
      <c r="AA47" s="24"/>
      <c r="AB47" s="2" t="s">
        <v>52</v>
      </c>
    </row>
    <row r="48" spans="1:28" ht="30" customHeight="1" x14ac:dyDescent="0.3">
      <c r="A48" s="8" t="s">
        <v>1115</v>
      </c>
      <c r="B48" s="8" t="s">
        <v>1113</v>
      </c>
      <c r="C48" s="8" t="s">
        <v>1114</v>
      </c>
      <c r="D48" s="22" t="s">
        <v>151</v>
      </c>
      <c r="E48" s="23">
        <v>698493</v>
      </c>
      <c r="F48" s="8" t="s">
        <v>52</v>
      </c>
      <c r="G48" s="23">
        <v>710000</v>
      </c>
      <c r="H48" s="8" t="s">
        <v>3100</v>
      </c>
      <c r="I48" s="23">
        <v>738000</v>
      </c>
      <c r="J48" s="8" t="s">
        <v>3101</v>
      </c>
      <c r="K48" s="23">
        <v>0</v>
      </c>
      <c r="L48" s="8" t="s">
        <v>52</v>
      </c>
      <c r="M48" s="23">
        <v>0</v>
      </c>
      <c r="N48" s="8" t="s">
        <v>52</v>
      </c>
      <c r="O48" s="23">
        <f t="shared" si="2"/>
        <v>698493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8" t="s">
        <v>3102</v>
      </c>
      <c r="X48" s="8" t="s">
        <v>52</v>
      </c>
      <c r="Y48" s="2" t="s">
        <v>52</v>
      </c>
      <c r="Z48" s="2" t="s">
        <v>52</v>
      </c>
      <c r="AA48" s="24"/>
      <c r="AB48" s="2" t="s">
        <v>52</v>
      </c>
    </row>
    <row r="49" spans="1:28" ht="30" customHeight="1" x14ac:dyDescent="0.3">
      <c r="A49" s="8" t="s">
        <v>1911</v>
      </c>
      <c r="B49" s="8" t="s">
        <v>758</v>
      </c>
      <c r="C49" s="8" t="s">
        <v>1910</v>
      </c>
      <c r="D49" s="22" t="s">
        <v>993</v>
      </c>
      <c r="E49" s="23">
        <v>0</v>
      </c>
      <c r="F49" s="8" t="s">
        <v>52</v>
      </c>
      <c r="G49" s="23">
        <v>725.6</v>
      </c>
      <c r="H49" s="8" t="s">
        <v>3103</v>
      </c>
      <c r="I49" s="23">
        <v>0</v>
      </c>
      <c r="J49" s="8" t="s">
        <v>52</v>
      </c>
      <c r="K49" s="23">
        <v>0</v>
      </c>
      <c r="L49" s="8" t="s">
        <v>52</v>
      </c>
      <c r="M49" s="23">
        <v>0</v>
      </c>
      <c r="N49" s="8" t="s">
        <v>52</v>
      </c>
      <c r="O49" s="23">
        <f t="shared" si="2"/>
        <v>725.6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8" t="s">
        <v>3104</v>
      </c>
      <c r="X49" s="8" t="s">
        <v>52</v>
      </c>
      <c r="Y49" s="2" t="s">
        <v>52</v>
      </c>
      <c r="Z49" s="2" t="s">
        <v>52</v>
      </c>
      <c r="AA49" s="24"/>
      <c r="AB49" s="2" t="s">
        <v>52</v>
      </c>
    </row>
    <row r="50" spans="1:28" ht="30" customHeight="1" x14ac:dyDescent="0.3">
      <c r="A50" s="8" t="s">
        <v>2663</v>
      </c>
      <c r="B50" s="8" t="s">
        <v>758</v>
      </c>
      <c r="C50" s="8" t="s">
        <v>2662</v>
      </c>
      <c r="D50" s="22" t="s">
        <v>993</v>
      </c>
      <c r="E50" s="23">
        <v>0</v>
      </c>
      <c r="F50" s="8" t="s">
        <v>52</v>
      </c>
      <c r="G50" s="23">
        <v>750</v>
      </c>
      <c r="H50" s="8" t="s">
        <v>3103</v>
      </c>
      <c r="I50" s="23">
        <v>789.8</v>
      </c>
      <c r="J50" s="8" t="s">
        <v>3105</v>
      </c>
      <c r="K50" s="23">
        <v>0</v>
      </c>
      <c r="L50" s="8" t="s">
        <v>52</v>
      </c>
      <c r="M50" s="23">
        <v>0</v>
      </c>
      <c r="N50" s="8" t="s">
        <v>52</v>
      </c>
      <c r="O50" s="23">
        <f t="shared" si="2"/>
        <v>750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8" t="s">
        <v>3106</v>
      </c>
      <c r="X50" s="8" t="s">
        <v>52</v>
      </c>
      <c r="Y50" s="2" t="s">
        <v>52</v>
      </c>
      <c r="Z50" s="2" t="s">
        <v>52</v>
      </c>
      <c r="AA50" s="24"/>
      <c r="AB50" s="2" t="s">
        <v>52</v>
      </c>
    </row>
    <row r="51" spans="1:28" ht="30" customHeight="1" x14ac:dyDescent="0.3">
      <c r="A51" s="8" t="s">
        <v>1318</v>
      </c>
      <c r="B51" s="8" t="s">
        <v>758</v>
      </c>
      <c r="C51" s="8" t="s">
        <v>1317</v>
      </c>
      <c r="D51" s="22" t="s">
        <v>993</v>
      </c>
      <c r="E51" s="23">
        <v>682</v>
      </c>
      <c r="F51" s="8" t="s">
        <v>52</v>
      </c>
      <c r="G51" s="23">
        <v>735.9</v>
      </c>
      <c r="H51" s="8" t="s">
        <v>3103</v>
      </c>
      <c r="I51" s="23">
        <v>775.7</v>
      </c>
      <c r="J51" s="8" t="s">
        <v>3105</v>
      </c>
      <c r="K51" s="23">
        <v>0</v>
      </c>
      <c r="L51" s="8" t="s">
        <v>52</v>
      </c>
      <c r="M51" s="23">
        <v>0</v>
      </c>
      <c r="N51" s="8" t="s">
        <v>52</v>
      </c>
      <c r="O51" s="23">
        <f t="shared" si="2"/>
        <v>682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8" t="s">
        <v>3107</v>
      </c>
      <c r="X51" s="8" t="s">
        <v>52</v>
      </c>
      <c r="Y51" s="2" t="s">
        <v>52</v>
      </c>
      <c r="Z51" s="2" t="s">
        <v>52</v>
      </c>
      <c r="AA51" s="24"/>
      <c r="AB51" s="2" t="s">
        <v>52</v>
      </c>
    </row>
    <row r="52" spans="1:28" ht="30" customHeight="1" x14ac:dyDescent="0.3">
      <c r="A52" s="8" t="s">
        <v>760</v>
      </c>
      <c r="B52" s="8" t="s">
        <v>758</v>
      </c>
      <c r="C52" s="8" t="s">
        <v>759</v>
      </c>
      <c r="D52" s="22" t="s">
        <v>151</v>
      </c>
      <c r="E52" s="23">
        <v>678192</v>
      </c>
      <c r="F52" s="8" t="s">
        <v>52</v>
      </c>
      <c r="G52" s="23">
        <v>725600</v>
      </c>
      <c r="H52" s="8" t="s">
        <v>3103</v>
      </c>
      <c r="I52" s="23">
        <v>784400</v>
      </c>
      <c r="J52" s="8" t="s">
        <v>3105</v>
      </c>
      <c r="K52" s="23">
        <v>0</v>
      </c>
      <c r="L52" s="8" t="s">
        <v>52</v>
      </c>
      <c r="M52" s="23">
        <v>0</v>
      </c>
      <c r="N52" s="8" t="s">
        <v>52</v>
      </c>
      <c r="O52" s="23">
        <f t="shared" si="2"/>
        <v>678192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8" t="s">
        <v>3108</v>
      </c>
      <c r="X52" s="8" t="s">
        <v>52</v>
      </c>
      <c r="Y52" s="2" t="s">
        <v>52</v>
      </c>
      <c r="Z52" s="2" t="s">
        <v>52</v>
      </c>
      <c r="AA52" s="24"/>
      <c r="AB52" s="2" t="s">
        <v>52</v>
      </c>
    </row>
    <row r="53" spans="1:28" ht="30" customHeight="1" x14ac:dyDescent="0.3">
      <c r="A53" s="8" t="s">
        <v>1322</v>
      </c>
      <c r="B53" s="8" t="s">
        <v>1320</v>
      </c>
      <c r="C53" s="8" t="s">
        <v>1321</v>
      </c>
      <c r="D53" s="22" t="s">
        <v>993</v>
      </c>
      <c r="E53" s="23">
        <v>2856</v>
      </c>
      <c r="F53" s="8" t="s">
        <v>52</v>
      </c>
      <c r="G53" s="23">
        <v>3200</v>
      </c>
      <c r="H53" s="8" t="s">
        <v>3109</v>
      </c>
      <c r="I53" s="23">
        <v>3085</v>
      </c>
      <c r="J53" s="8" t="s">
        <v>3110</v>
      </c>
      <c r="K53" s="23">
        <v>0</v>
      </c>
      <c r="L53" s="8" t="s">
        <v>52</v>
      </c>
      <c r="M53" s="23">
        <v>0</v>
      </c>
      <c r="N53" s="8" t="s">
        <v>52</v>
      </c>
      <c r="O53" s="23">
        <f t="shared" si="2"/>
        <v>2856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8" t="s">
        <v>3111</v>
      </c>
      <c r="X53" s="8" t="s">
        <v>52</v>
      </c>
      <c r="Y53" s="2" t="s">
        <v>52</v>
      </c>
      <c r="Z53" s="2" t="s">
        <v>52</v>
      </c>
      <c r="AA53" s="24"/>
      <c r="AB53" s="2" t="s">
        <v>52</v>
      </c>
    </row>
    <row r="54" spans="1:28" ht="30" customHeight="1" x14ac:dyDescent="0.3">
      <c r="A54" s="8" t="s">
        <v>1135</v>
      </c>
      <c r="B54" s="8" t="s">
        <v>1133</v>
      </c>
      <c r="C54" s="8" t="s">
        <v>1134</v>
      </c>
      <c r="D54" s="22" t="s">
        <v>58</v>
      </c>
      <c r="E54" s="23">
        <v>2500</v>
      </c>
      <c r="F54" s="8" t="s">
        <v>52</v>
      </c>
      <c r="G54" s="23">
        <v>3800</v>
      </c>
      <c r="H54" s="8" t="s">
        <v>3112</v>
      </c>
      <c r="I54" s="23">
        <v>0</v>
      </c>
      <c r="J54" s="8" t="s">
        <v>52</v>
      </c>
      <c r="K54" s="23">
        <v>0</v>
      </c>
      <c r="L54" s="8" t="s">
        <v>52</v>
      </c>
      <c r="M54" s="23">
        <v>0</v>
      </c>
      <c r="N54" s="8" t="s">
        <v>52</v>
      </c>
      <c r="O54" s="23">
        <f t="shared" si="2"/>
        <v>2500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8" t="s">
        <v>3113</v>
      </c>
      <c r="X54" s="8" t="s">
        <v>52</v>
      </c>
      <c r="Y54" s="2" t="s">
        <v>52</v>
      </c>
      <c r="Z54" s="2" t="s">
        <v>52</v>
      </c>
      <c r="AA54" s="24"/>
      <c r="AB54" s="2" t="s">
        <v>52</v>
      </c>
    </row>
    <row r="55" spans="1:28" ht="30" customHeight="1" x14ac:dyDescent="0.3">
      <c r="A55" s="8" t="s">
        <v>1536</v>
      </c>
      <c r="B55" s="8" t="s">
        <v>1535</v>
      </c>
      <c r="C55" s="8" t="s">
        <v>52</v>
      </c>
      <c r="D55" s="22" t="s">
        <v>993</v>
      </c>
      <c r="E55" s="23">
        <v>0</v>
      </c>
      <c r="F55" s="8" t="s">
        <v>52</v>
      </c>
      <c r="G55" s="23">
        <v>0</v>
      </c>
      <c r="H55" s="8" t="s">
        <v>52</v>
      </c>
      <c r="I55" s="23">
        <v>0</v>
      </c>
      <c r="J55" s="8" t="s">
        <v>52</v>
      </c>
      <c r="K55" s="23">
        <v>0</v>
      </c>
      <c r="L55" s="8" t="s">
        <v>52</v>
      </c>
      <c r="M55" s="23">
        <v>0</v>
      </c>
      <c r="N55" s="8" t="s">
        <v>52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8" t="s">
        <v>3114</v>
      </c>
      <c r="X55" s="8" t="s">
        <v>52</v>
      </c>
      <c r="Y55" s="2" t="s">
        <v>52</v>
      </c>
      <c r="Z55" s="2" t="s">
        <v>52</v>
      </c>
      <c r="AA55" s="24"/>
      <c r="AB55" s="2" t="s">
        <v>52</v>
      </c>
    </row>
    <row r="56" spans="1:28" ht="30" customHeight="1" x14ac:dyDescent="0.3">
      <c r="A56" s="8" t="s">
        <v>1519</v>
      </c>
      <c r="B56" s="8" t="s">
        <v>1517</v>
      </c>
      <c r="C56" s="8" t="s">
        <v>1518</v>
      </c>
      <c r="D56" s="22" t="s">
        <v>69</v>
      </c>
      <c r="E56" s="23">
        <v>0</v>
      </c>
      <c r="F56" s="8" t="s">
        <v>52</v>
      </c>
      <c r="G56" s="23">
        <v>186372.74</v>
      </c>
      <c r="H56" s="8" t="s">
        <v>3115</v>
      </c>
      <c r="I56" s="23">
        <v>0</v>
      </c>
      <c r="J56" s="8" t="s">
        <v>52</v>
      </c>
      <c r="K56" s="23">
        <v>0</v>
      </c>
      <c r="L56" s="8" t="s">
        <v>52</v>
      </c>
      <c r="M56" s="23">
        <v>0</v>
      </c>
      <c r="N56" s="8" t="s">
        <v>52</v>
      </c>
      <c r="O56" s="23">
        <f>SMALL(E56:M56,COUNTIF(E56:M56,0)+1)</f>
        <v>186372.74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8" t="s">
        <v>3116</v>
      </c>
      <c r="X56" s="8" t="s">
        <v>52</v>
      </c>
      <c r="Y56" s="2" t="s">
        <v>52</v>
      </c>
      <c r="Z56" s="2" t="s">
        <v>52</v>
      </c>
      <c r="AA56" s="24"/>
      <c r="AB56" s="2" t="s">
        <v>52</v>
      </c>
    </row>
    <row r="57" spans="1:28" ht="30" customHeight="1" x14ac:dyDescent="0.3">
      <c r="A57" s="8" t="s">
        <v>1605</v>
      </c>
      <c r="B57" s="8" t="s">
        <v>1603</v>
      </c>
      <c r="C57" s="8" t="s">
        <v>1604</v>
      </c>
      <c r="D57" s="22" t="s">
        <v>69</v>
      </c>
      <c r="E57" s="23">
        <v>0</v>
      </c>
      <c r="F57" s="8" t="s">
        <v>52</v>
      </c>
      <c r="G57" s="23">
        <v>0</v>
      </c>
      <c r="H57" s="8" t="s">
        <v>52</v>
      </c>
      <c r="I57" s="23">
        <v>0</v>
      </c>
      <c r="J57" s="8" t="s">
        <v>52</v>
      </c>
      <c r="K57" s="23">
        <v>0</v>
      </c>
      <c r="L57" s="8" t="s">
        <v>52</v>
      </c>
      <c r="M57" s="23">
        <v>0</v>
      </c>
      <c r="N57" s="8" t="s">
        <v>52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8" t="s">
        <v>3117</v>
      </c>
      <c r="X57" s="8" t="s">
        <v>52</v>
      </c>
      <c r="Y57" s="2" t="s">
        <v>52</v>
      </c>
      <c r="Z57" s="2" t="s">
        <v>52</v>
      </c>
      <c r="AA57" s="24"/>
      <c r="AB57" s="2" t="s">
        <v>52</v>
      </c>
    </row>
    <row r="58" spans="1:28" ht="30" customHeight="1" x14ac:dyDescent="0.3">
      <c r="A58" s="8" t="s">
        <v>2304</v>
      </c>
      <c r="B58" s="8" t="s">
        <v>2302</v>
      </c>
      <c r="C58" s="8" t="s">
        <v>2303</v>
      </c>
      <c r="D58" s="22" t="s">
        <v>133</v>
      </c>
      <c r="E58" s="23">
        <v>410892</v>
      </c>
      <c r="F58" s="8" t="s">
        <v>52</v>
      </c>
      <c r="G58" s="23">
        <v>502994.01</v>
      </c>
      <c r="H58" s="8" t="s">
        <v>3118</v>
      </c>
      <c r="I58" s="23">
        <v>377544.91</v>
      </c>
      <c r="J58" s="8" t="s">
        <v>3119</v>
      </c>
      <c r="K58" s="23">
        <v>0</v>
      </c>
      <c r="L58" s="8" t="s">
        <v>52</v>
      </c>
      <c r="M58" s="23">
        <v>0</v>
      </c>
      <c r="N58" s="8" t="s">
        <v>52</v>
      </c>
      <c r="O58" s="23">
        <f>SMALL(E58:M58,COUNTIF(E58:M58,0)+1)</f>
        <v>377544.91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8" t="s">
        <v>3120</v>
      </c>
      <c r="X58" s="8" t="s">
        <v>52</v>
      </c>
      <c r="Y58" s="2" t="s">
        <v>52</v>
      </c>
      <c r="Z58" s="2" t="s">
        <v>52</v>
      </c>
      <c r="AA58" s="24"/>
      <c r="AB58" s="2" t="s">
        <v>52</v>
      </c>
    </row>
    <row r="59" spans="1:28" ht="30" customHeight="1" x14ac:dyDescent="0.3">
      <c r="A59" s="8" t="s">
        <v>880</v>
      </c>
      <c r="B59" s="8" t="s">
        <v>878</v>
      </c>
      <c r="C59" s="8" t="s">
        <v>879</v>
      </c>
      <c r="D59" s="22" t="s">
        <v>133</v>
      </c>
      <c r="E59" s="23">
        <v>365375</v>
      </c>
      <c r="F59" s="8" t="s">
        <v>52</v>
      </c>
      <c r="G59" s="23">
        <v>449101.79</v>
      </c>
      <c r="H59" s="8" t="s">
        <v>3118</v>
      </c>
      <c r="I59" s="23">
        <v>377544.91</v>
      </c>
      <c r="J59" s="8" t="s">
        <v>3119</v>
      </c>
      <c r="K59" s="23">
        <v>0</v>
      </c>
      <c r="L59" s="8" t="s">
        <v>52</v>
      </c>
      <c r="M59" s="23">
        <v>0</v>
      </c>
      <c r="N59" s="8" t="s">
        <v>52</v>
      </c>
      <c r="O59" s="23">
        <f>SMALL(E59:M59,COUNTIF(E59:M59,0)+1)</f>
        <v>365375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8" t="s">
        <v>3121</v>
      </c>
      <c r="X59" s="8" t="s">
        <v>52</v>
      </c>
      <c r="Y59" s="2" t="s">
        <v>52</v>
      </c>
      <c r="Z59" s="2" t="s">
        <v>52</v>
      </c>
      <c r="AA59" s="24"/>
      <c r="AB59" s="2" t="s">
        <v>52</v>
      </c>
    </row>
    <row r="60" spans="1:28" ht="30" customHeight="1" x14ac:dyDescent="0.3">
      <c r="A60" s="8" t="s">
        <v>134</v>
      </c>
      <c r="B60" s="8" t="s">
        <v>131</v>
      </c>
      <c r="C60" s="8" t="s">
        <v>132</v>
      </c>
      <c r="D60" s="22" t="s">
        <v>133</v>
      </c>
      <c r="E60" s="23">
        <v>0</v>
      </c>
      <c r="F60" s="8" t="s">
        <v>52</v>
      </c>
      <c r="G60" s="23">
        <v>67560</v>
      </c>
      <c r="H60" s="8" t="s">
        <v>3122</v>
      </c>
      <c r="I60" s="23">
        <v>60984</v>
      </c>
      <c r="J60" s="8" t="s">
        <v>3123</v>
      </c>
      <c r="K60" s="23">
        <v>0</v>
      </c>
      <c r="L60" s="8" t="s">
        <v>52</v>
      </c>
      <c r="M60" s="23">
        <v>0</v>
      </c>
      <c r="N60" s="8" t="s">
        <v>52</v>
      </c>
      <c r="O60" s="23">
        <f>SMALL(E60:M60,COUNTIF(E60:M60,0)+1)</f>
        <v>60984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8" t="s">
        <v>3124</v>
      </c>
      <c r="X60" s="8" t="s">
        <v>52</v>
      </c>
      <c r="Y60" s="2" t="s">
        <v>52</v>
      </c>
      <c r="Z60" s="2" t="s">
        <v>52</v>
      </c>
      <c r="AA60" s="24"/>
      <c r="AB60" s="2" t="s">
        <v>52</v>
      </c>
    </row>
    <row r="61" spans="1:28" ht="30" customHeight="1" x14ac:dyDescent="0.3">
      <c r="A61" s="8" t="s">
        <v>137</v>
      </c>
      <c r="B61" s="8" t="s">
        <v>131</v>
      </c>
      <c r="C61" s="8" t="s">
        <v>136</v>
      </c>
      <c r="D61" s="22" t="s">
        <v>133</v>
      </c>
      <c r="E61" s="23">
        <v>0</v>
      </c>
      <c r="F61" s="8" t="s">
        <v>52</v>
      </c>
      <c r="G61" s="23">
        <v>69190</v>
      </c>
      <c r="H61" s="8" t="s">
        <v>3122</v>
      </c>
      <c r="I61" s="23">
        <v>62045</v>
      </c>
      <c r="J61" s="8" t="s">
        <v>3123</v>
      </c>
      <c r="K61" s="23">
        <v>0</v>
      </c>
      <c r="L61" s="8" t="s">
        <v>52</v>
      </c>
      <c r="M61" s="23">
        <v>0</v>
      </c>
      <c r="N61" s="8" t="s">
        <v>52</v>
      </c>
      <c r="O61" s="23">
        <f>SMALL(E61:M61,COUNTIF(E61:M61,0)+1)</f>
        <v>62045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8" t="s">
        <v>3125</v>
      </c>
      <c r="X61" s="8" t="s">
        <v>52</v>
      </c>
      <c r="Y61" s="2" t="s">
        <v>52</v>
      </c>
      <c r="Z61" s="2" t="s">
        <v>52</v>
      </c>
      <c r="AA61" s="24"/>
      <c r="AB61" s="2" t="s">
        <v>52</v>
      </c>
    </row>
    <row r="62" spans="1:28" ht="30" customHeight="1" x14ac:dyDescent="0.3">
      <c r="A62" s="8" t="s">
        <v>144</v>
      </c>
      <c r="B62" s="8" t="s">
        <v>131</v>
      </c>
      <c r="C62" s="8" t="s">
        <v>143</v>
      </c>
      <c r="D62" s="22" t="s">
        <v>133</v>
      </c>
      <c r="E62" s="23">
        <v>0</v>
      </c>
      <c r="F62" s="8" t="s">
        <v>52</v>
      </c>
      <c r="G62" s="23">
        <v>76430</v>
      </c>
      <c r="H62" s="8" t="s">
        <v>3122</v>
      </c>
      <c r="I62" s="23">
        <v>71723</v>
      </c>
      <c r="J62" s="8" t="s">
        <v>3123</v>
      </c>
      <c r="K62" s="23">
        <v>0</v>
      </c>
      <c r="L62" s="8" t="s">
        <v>52</v>
      </c>
      <c r="M62" s="23">
        <v>0</v>
      </c>
      <c r="N62" s="8" t="s">
        <v>52</v>
      </c>
      <c r="O62" s="23">
        <f>SMALL(E62:M62,COUNTIF(E62:M62,0)+1)</f>
        <v>71723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8" t="s">
        <v>3126</v>
      </c>
      <c r="X62" s="8" t="s">
        <v>52</v>
      </c>
      <c r="Y62" s="2" t="s">
        <v>52</v>
      </c>
      <c r="Z62" s="2" t="s">
        <v>52</v>
      </c>
      <c r="AA62" s="24"/>
      <c r="AB62" s="2" t="s">
        <v>52</v>
      </c>
    </row>
    <row r="63" spans="1:28" ht="30" customHeight="1" x14ac:dyDescent="0.3">
      <c r="A63" s="8" t="s">
        <v>1343</v>
      </c>
      <c r="B63" s="8" t="s">
        <v>654</v>
      </c>
      <c r="C63" s="8" t="s">
        <v>1342</v>
      </c>
      <c r="D63" s="22" t="s">
        <v>993</v>
      </c>
      <c r="E63" s="23">
        <v>0</v>
      </c>
      <c r="F63" s="8" t="s">
        <v>52</v>
      </c>
      <c r="G63" s="23">
        <v>0</v>
      </c>
      <c r="H63" s="8" t="s">
        <v>52</v>
      </c>
      <c r="I63" s="23">
        <v>0</v>
      </c>
      <c r="J63" s="8" t="s">
        <v>52</v>
      </c>
      <c r="K63" s="23">
        <v>0</v>
      </c>
      <c r="L63" s="8" t="s">
        <v>52</v>
      </c>
      <c r="M63" s="23">
        <v>0</v>
      </c>
      <c r="N63" s="8" t="s">
        <v>52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8" t="s">
        <v>3127</v>
      </c>
      <c r="X63" s="8" t="s">
        <v>1169</v>
      </c>
      <c r="Y63" s="2" t="s">
        <v>52</v>
      </c>
      <c r="Z63" s="2" t="s">
        <v>52</v>
      </c>
      <c r="AA63" s="24"/>
      <c r="AB63" s="2" t="s">
        <v>52</v>
      </c>
    </row>
    <row r="64" spans="1:28" ht="30" customHeight="1" x14ac:dyDescent="0.3">
      <c r="A64" s="8" t="s">
        <v>657</v>
      </c>
      <c r="B64" s="8" t="s">
        <v>654</v>
      </c>
      <c r="C64" s="8" t="s">
        <v>655</v>
      </c>
      <c r="D64" s="22" t="s">
        <v>656</v>
      </c>
      <c r="E64" s="23">
        <v>0</v>
      </c>
      <c r="F64" s="8" t="s">
        <v>52</v>
      </c>
      <c r="G64" s="23">
        <v>3800</v>
      </c>
      <c r="H64" s="8" t="s">
        <v>3128</v>
      </c>
      <c r="I64" s="23">
        <v>3681.81</v>
      </c>
      <c r="J64" s="8" t="s">
        <v>3129</v>
      </c>
      <c r="K64" s="23">
        <v>0</v>
      </c>
      <c r="L64" s="8" t="s">
        <v>52</v>
      </c>
      <c r="M64" s="23">
        <v>0</v>
      </c>
      <c r="N64" s="8" t="s">
        <v>52</v>
      </c>
      <c r="O64" s="23">
        <f t="shared" ref="O64:O71" si="3">SMALL(E64:M64,COUNTIF(E64:M64,0)+1)</f>
        <v>3681.81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8" t="s">
        <v>3130</v>
      </c>
      <c r="X64" s="8" t="s">
        <v>52</v>
      </c>
      <c r="Y64" s="2" t="s">
        <v>52</v>
      </c>
      <c r="Z64" s="2" t="s">
        <v>52</v>
      </c>
      <c r="AA64" s="24"/>
      <c r="AB64" s="2" t="s">
        <v>52</v>
      </c>
    </row>
    <row r="65" spans="1:28" ht="30" customHeight="1" x14ac:dyDescent="0.3">
      <c r="A65" s="8" t="s">
        <v>2041</v>
      </c>
      <c r="B65" s="8" t="s">
        <v>654</v>
      </c>
      <c r="C65" s="8" t="s">
        <v>655</v>
      </c>
      <c r="D65" s="22" t="s">
        <v>993</v>
      </c>
      <c r="E65" s="23">
        <v>0</v>
      </c>
      <c r="F65" s="8" t="s">
        <v>52</v>
      </c>
      <c r="G65" s="23">
        <v>95</v>
      </c>
      <c r="H65" s="8" t="s">
        <v>3128</v>
      </c>
      <c r="I65" s="23">
        <v>92.04</v>
      </c>
      <c r="J65" s="8" t="s">
        <v>3129</v>
      </c>
      <c r="K65" s="23">
        <v>0</v>
      </c>
      <c r="L65" s="8" t="s">
        <v>52</v>
      </c>
      <c r="M65" s="23">
        <v>0</v>
      </c>
      <c r="N65" s="8" t="s">
        <v>52</v>
      </c>
      <c r="O65" s="23">
        <f t="shared" si="3"/>
        <v>92.04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8" t="s">
        <v>3131</v>
      </c>
      <c r="X65" s="8" t="s">
        <v>52</v>
      </c>
      <c r="Y65" s="2" t="s">
        <v>52</v>
      </c>
      <c r="Z65" s="2" t="s">
        <v>52</v>
      </c>
      <c r="AA65" s="24"/>
      <c r="AB65" s="2" t="s">
        <v>52</v>
      </c>
    </row>
    <row r="66" spans="1:28" ht="30" customHeight="1" x14ac:dyDescent="0.3">
      <c r="A66" s="8" t="s">
        <v>2418</v>
      </c>
      <c r="B66" s="8" t="s">
        <v>2416</v>
      </c>
      <c r="C66" s="8" t="s">
        <v>2417</v>
      </c>
      <c r="D66" s="22" t="s">
        <v>993</v>
      </c>
      <c r="E66" s="23">
        <v>0</v>
      </c>
      <c r="F66" s="8" t="s">
        <v>52</v>
      </c>
      <c r="G66" s="23">
        <v>236</v>
      </c>
      <c r="H66" s="8" t="s">
        <v>3132</v>
      </c>
      <c r="I66" s="23">
        <v>200</v>
      </c>
      <c r="J66" s="8" t="s">
        <v>3133</v>
      </c>
      <c r="K66" s="23">
        <v>0</v>
      </c>
      <c r="L66" s="8" t="s">
        <v>52</v>
      </c>
      <c r="M66" s="23">
        <v>0</v>
      </c>
      <c r="N66" s="8" t="s">
        <v>52</v>
      </c>
      <c r="O66" s="23">
        <f t="shared" si="3"/>
        <v>200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8" t="s">
        <v>3134</v>
      </c>
      <c r="X66" s="8" t="s">
        <v>52</v>
      </c>
      <c r="Y66" s="2" t="s">
        <v>52</v>
      </c>
      <c r="Z66" s="2" t="s">
        <v>52</v>
      </c>
      <c r="AA66" s="24"/>
      <c r="AB66" s="2" t="s">
        <v>52</v>
      </c>
    </row>
    <row r="67" spans="1:28" ht="30" customHeight="1" x14ac:dyDescent="0.3">
      <c r="A67" s="8" t="s">
        <v>2421</v>
      </c>
      <c r="B67" s="8" t="s">
        <v>2416</v>
      </c>
      <c r="C67" s="8" t="s">
        <v>2420</v>
      </c>
      <c r="D67" s="22" t="s">
        <v>993</v>
      </c>
      <c r="E67" s="23">
        <v>0</v>
      </c>
      <c r="F67" s="8" t="s">
        <v>52</v>
      </c>
      <c r="G67" s="23">
        <v>224</v>
      </c>
      <c r="H67" s="8" t="s">
        <v>3132</v>
      </c>
      <c r="I67" s="23">
        <v>208</v>
      </c>
      <c r="J67" s="8" t="s">
        <v>3133</v>
      </c>
      <c r="K67" s="23">
        <v>0</v>
      </c>
      <c r="L67" s="8" t="s">
        <v>52</v>
      </c>
      <c r="M67" s="23">
        <v>0</v>
      </c>
      <c r="N67" s="8" t="s">
        <v>52</v>
      </c>
      <c r="O67" s="23">
        <f t="shared" si="3"/>
        <v>208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8" t="s">
        <v>3135</v>
      </c>
      <c r="X67" s="8" t="s">
        <v>52</v>
      </c>
      <c r="Y67" s="2" t="s">
        <v>52</v>
      </c>
      <c r="Z67" s="2" t="s">
        <v>52</v>
      </c>
      <c r="AA67" s="24"/>
      <c r="AB67" s="2" t="s">
        <v>52</v>
      </c>
    </row>
    <row r="68" spans="1:28" ht="30" customHeight="1" x14ac:dyDescent="0.3">
      <c r="A68" s="8" t="s">
        <v>1508</v>
      </c>
      <c r="B68" s="8" t="s">
        <v>1506</v>
      </c>
      <c r="C68" s="8" t="s">
        <v>1507</v>
      </c>
      <c r="D68" s="22" t="s">
        <v>69</v>
      </c>
      <c r="E68" s="23">
        <v>0</v>
      </c>
      <c r="F68" s="8" t="s">
        <v>52</v>
      </c>
      <c r="G68" s="23">
        <v>1900</v>
      </c>
      <c r="H68" s="8" t="s">
        <v>3136</v>
      </c>
      <c r="I68" s="23">
        <v>2018</v>
      </c>
      <c r="J68" s="8" t="s">
        <v>3137</v>
      </c>
      <c r="K68" s="23">
        <v>0</v>
      </c>
      <c r="L68" s="8" t="s">
        <v>52</v>
      </c>
      <c r="M68" s="23">
        <v>0</v>
      </c>
      <c r="N68" s="8" t="s">
        <v>52</v>
      </c>
      <c r="O68" s="23">
        <f t="shared" si="3"/>
        <v>1900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8" t="s">
        <v>3138</v>
      </c>
      <c r="X68" s="8" t="s">
        <v>52</v>
      </c>
      <c r="Y68" s="2" t="s">
        <v>52</v>
      </c>
      <c r="Z68" s="2" t="s">
        <v>52</v>
      </c>
      <c r="AA68" s="24"/>
      <c r="AB68" s="2" t="s">
        <v>52</v>
      </c>
    </row>
    <row r="69" spans="1:28" ht="30" customHeight="1" x14ac:dyDescent="0.3">
      <c r="A69" s="8" t="s">
        <v>1453</v>
      </c>
      <c r="B69" s="8" t="s">
        <v>1451</v>
      </c>
      <c r="C69" s="8" t="s">
        <v>1452</v>
      </c>
      <c r="D69" s="22" t="s">
        <v>69</v>
      </c>
      <c r="E69" s="23">
        <v>0</v>
      </c>
      <c r="F69" s="8" t="s">
        <v>52</v>
      </c>
      <c r="G69" s="23">
        <v>900</v>
      </c>
      <c r="H69" s="8" t="s">
        <v>3139</v>
      </c>
      <c r="I69" s="23">
        <v>0</v>
      </c>
      <c r="J69" s="8" t="s">
        <v>52</v>
      </c>
      <c r="K69" s="23">
        <v>0</v>
      </c>
      <c r="L69" s="8" t="s">
        <v>52</v>
      </c>
      <c r="M69" s="23">
        <v>0</v>
      </c>
      <c r="N69" s="8" t="s">
        <v>52</v>
      </c>
      <c r="O69" s="23">
        <f t="shared" si="3"/>
        <v>900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8" t="s">
        <v>3140</v>
      </c>
      <c r="X69" s="8" t="s">
        <v>52</v>
      </c>
      <c r="Y69" s="2" t="s">
        <v>52</v>
      </c>
      <c r="Z69" s="2" t="s">
        <v>52</v>
      </c>
      <c r="AA69" s="24"/>
      <c r="AB69" s="2" t="s">
        <v>52</v>
      </c>
    </row>
    <row r="70" spans="1:28" ht="30" customHeight="1" x14ac:dyDescent="0.3">
      <c r="A70" s="8" t="s">
        <v>227</v>
      </c>
      <c r="B70" s="8" t="s">
        <v>225</v>
      </c>
      <c r="C70" s="8" t="s">
        <v>226</v>
      </c>
      <c r="D70" s="22" t="s">
        <v>218</v>
      </c>
      <c r="E70" s="23">
        <v>0</v>
      </c>
      <c r="F70" s="8" t="s">
        <v>52</v>
      </c>
      <c r="G70" s="23">
        <v>850</v>
      </c>
      <c r="H70" s="8" t="s">
        <v>3141</v>
      </c>
      <c r="I70" s="23">
        <v>900</v>
      </c>
      <c r="J70" s="8" t="s">
        <v>3142</v>
      </c>
      <c r="K70" s="23">
        <v>0</v>
      </c>
      <c r="L70" s="8" t="s">
        <v>52</v>
      </c>
      <c r="M70" s="23">
        <v>0</v>
      </c>
      <c r="N70" s="8" t="s">
        <v>52</v>
      </c>
      <c r="O70" s="23">
        <f t="shared" si="3"/>
        <v>850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8" t="s">
        <v>3143</v>
      </c>
      <c r="X70" s="8" t="s">
        <v>52</v>
      </c>
      <c r="Y70" s="2" t="s">
        <v>52</v>
      </c>
      <c r="Z70" s="2" t="s">
        <v>52</v>
      </c>
      <c r="AA70" s="24"/>
      <c r="AB70" s="2" t="s">
        <v>52</v>
      </c>
    </row>
    <row r="71" spans="1:28" ht="30" customHeight="1" x14ac:dyDescent="0.3">
      <c r="A71" s="8" t="s">
        <v>219</v>
      </c>
      <c r="B71" s="8" t="s">
        <v>216</v>
      </c>
      <c r="C71" s="8" t="s">
        <v>217</v>
      </c>
      <c r="D71" s="22" t="s">
        <v>218</v>
      </c>
      <c r="E71" s="23">
        <v>0</v>
      </c>
      <c r="F71" s="8" t="s">
        <v>52</v>
      </c>
      <c r="G71" s="23">
        <v>70</v>
      </c>
      <c r="H71" s="8" t="s">
        <v>3144</v>
      </c>
      <c r="I71" s="23">
        <v>70</v>
      </c>
      <c r="J71" s="8" t="s">
        <v>3145</v>
      </c>
      <c r="K71" s="23">
        <v>0</v>
      </c>
      <c r="L71" s="8" t="s">
        <v>52</v>
      </c>
      <c r="M71" s="23">
        <v>0</v>
      </c>
      <c r="N71" s="8" t="s">
        <v>52</v>
      </c>
      <c r="O71" s="23">
        <f t="shared" si="3"/>
        <v>70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8" t="s">
        <v>3146</v>
      </c>
      <c r="X71" s="8" t="s">
        <v>52</v>
      </c>
      <c r="Y71" s="2" t="s">
        <v>52</v>
      </c>
      <c r="Z71" s="2" t="s">
        <v>52</v>
      </c>
      <c r="AA71" s="24"/>
      <c r="AB71" s="2" t="s">
        <v>52</v>
      </c>
    </row>
    <row r="72" spans="1:28" ht="30" customHeight="1" x14ac:dyDescent="0.3">
      <c r="A72" s="8" t="s">
        <v>1170</v>
      </c>
      <c r="B72" s="8" t="s">
        <v>216</v>
      </c>
      <c r="C72" s="8" t="s">
        <v>1168</v>
      </c>
      <c r="D72" s="22" t="s">
        <v>218</v>
      </c>
      <c r="E72" s="23">
        <v>0</v>
      </c>
      <c r="F72" s="8" t="s">
        <v>52</v>
      </c>
      <c r="G72" s="23">
        <v>0</v>
      </c>
      <c r="H72" s="8" t="s">
        <v>52</v>
      </c>
      <c r="I72" s="23">
        <v>0</v>
      </c>
      <c r="J72" s="8" t="s">
        <v>52</v>
      </c>
      <c r="K72" s="23">
        <v>0</v>
      </c>
      <c r="L72" s="8" t="s">
        <v>52</v>
      </c>
      <c r="M72" s="23">
        <v>0</v>
      </c>
      <c r="N72" s="8" t="s">
        <v>52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8" t="s">
        <v>3147</v>
      </c>
      <c r="X72" s="8" t="s">
        <v>1169</v>
      </c>
      <c r="Y72" s="2" t="s">
        <v>52</v>
      </c>
      <c r="Z72" s="2" t="s">
        <v>52</v>
      </c>
      <c r="AA72" s="24"/>
      <c r="AB72" s="2" t="s">
        <v>52</v>
      </c>
    </row>
    <row r="73" spans="1:28" ht="30" customHeight="1" x14ac:dyDescent="0.3">
      <c r="A73" s="8" t="s">
        <v>1274</v>
      </c>
      <c r="B73" s="8" t="s">
        <v>1186</v>
      </c>
      <c r="C73" s="8" t="s">
        <v>1273</v>
      </c>
      <c r="D73" s="22" t="s">
        <v>69</v>
      </c>
      <c r="E73" s="23">
        <v>0</v>
      </c>
      <c r="F73" s="8" t="s">
        <v>52</v>
      </c>
      <c r="G73" s="23">
        <v>0</v>
      </c>
      <c r="H73" s="8" t="s">
        <v>52</v>
      </c>
      <c r="I73" s="23">
        <v>0</v>
      </c>
      <c r="J73" s="8" t="s">
        <v>52</v>
      </c>
      <c r="K73" s="23">
        <v>0</v>
      </c>
      <c r="L73" s="8" t="s">
        <v>52</v>
      </c>
      <c r="M73" s="23">
        <v>0</v>
      </c>
      <c r="N73" s="8" t="s">
        <v>52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8" t="s">
        <v>3148</v>
      </c>
      <c r="X73" s="8" t="s">
        <v>52</v>
      </c>
      <c r="Y73" s="2" t="s">
        <v>52</v>
      </c>
      <c r="Z73" s="2" t="s">
        <v>52</v>
      </c>
      <c r="AA73" s="24"/>
      <c r="AB73" s="2" t="s">
        <v>52</v>
      </c>
    </row>
    <row r="74" spans="1:28" ht="30" customHeight="1" x14ac:dyDescent="0.3">
      <c r="A74" s="8" t="s">
        <v>1188</v>
      </c>
      <c r="B74" s="8" t="s">
        <v>1186</v>
      </c>
      <c r="C74" s="8" t="s">
        <v>1187</v>
      </c>
      <c r="D74" s="22" t="s">
        <v>69</v>
      </c>
      <c r="E74" s="23">
        <v>0</v>
      </c>
      <c r="F74" s="8" t="s">
        <v>52</v>
      </c>
      <c r="G74" s="23">
        <v>51810</v>
      </c>
      <c r="H74" s="8" t="s">
        <v>3149</v>
      </c>
      <c r="I74" s="23">
        <v>0</v>
      </c>
      <c r="J74" s="8" t="s">
        <v>52</v>
      </c>
      <c r="K74" s="23">
        <v>0</v>
      </c>
      <c r="L74" s="8" t="s">
        <v>52</v>
      </c>
      <c r="M74" s="23">
        <v>0</v>
      </c>
      <c r="N74" s="8" t="s">
        <v>52</v>
      </c>
      <c r="O74" s="23">
        <f>SMALL(E74:M74,COUNTIF(E74:M74,0)+1)</f>
        <v>51810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8" t="s">
        <v>3150</v>
      </c>
      <c r="X74" s="8" t="s">
        <v>52</v>
      </c>
      <c r="Y74" s="2" t="s">
        <v>52</v>
      </c>
      <c r="Z74" s="2" t="s">
        <v>52</v>
      </c>
      <c r="AA74" s="24"/>
      <c r="AB74" s="2" t="s">
        <v>52</v>
      </c>
    </row>
    <row r="75" spans="1:28" ht="30" customHeight="1" x14ac:dyDescent="0.3">
      <c r="A75" s="8" t="s">
        <v>1220</v>
      </c>
      <c r="B75" s="8" t="s">
        <v>1186</v>
      </c>
      <c r="C75" s="8" t="s">
        <v>1219</v>
      </c>
      <c r="D75" s="22" t="s">
        <v>69</v>
      </c>
      <c r="E75" s="23">
        <v>0</v>
      </c>
      <c r="F75" s="8" t="s">
        <v>52</v>
      </c>
      <c r="G75" s="23">
        <v>47850</v>
      </c>
      <c r="H75" s="8" t="s">
        <v>3149</v>
      </c>
      <c r="I75" s="23">
        <v>47850</v>
      </c>
      <c r="J75" s="8" t="s">
        <v>3151</v>
      </c>
      <c r="K75" s="23">
        <v>0</v>
      </c>
      <c r="L75" s="8" t="s">
        <v>52</v>
      </c>
      <c r="M75" s="23">
        <v>0</v>
      </c>
      <c r="N75" s="8" t="s">
        <v>52</v>
      </c>
      <c r="O75" s="23">
        <f>SMALL(E75:M75,COUNTIF(E75:M75,0)+1)</f>
        <v>47850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8" t="s">
        <v>3152</v>
      </c>
      <c r="X75" s="8" t="s">
        <v>52</v>
      </c>
      <c r="Y75" s="2" t="s">
        <v>52</v>
      </c>
      <c r="Z75" s="2" t="s">
        <v>52</v>
      </c>
      <c r="AA75" s="24"/>
      <c r="AB75" s="2" t="s">
        <v>52</v>
      </c>
    </row>
    <row r="76" spans="1:28" ht="30" customHeight="1" x14ac:dyDescent="0.3">
      <c r="A76" s="8" t="s">
        <v>1284</v>
      </c>
      <c r="B76" s="8" t="s">
        <v>1186</v>
      </c>
      <c r="C76" s="8" t="s">
        <v>1283</v>
      </c>
      <c r="D76" s="22" t="s">
        <v>69</v>
      </c>
      <c r="E76" s="23">
        <v>0</v>
      </c>
      <c r="F76" s="8" t="s">
        <v>52</v>
      </c>
      <c r="G76" s="23">
        <v>0</v>
      </c>
      <c r="H76" s="8" t="s">
        <v>52</v>
      </c>
      <c r="I76" s="23">
        <v>0</v>
      </c>
      <c r="J76" s="8" t="s">
        <v>52</v>
      </c>
      <c r="K76" s="23">
        <v>0</v>
      </c>
      <c r="L76" s="8" t="s">
        <v>52</v>
      </c>
      <c r="M76" s="23">
        <v>0</v>
      </c>
      <c r="N76" s="8" t="s">
        <v>52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8" t="s">
        <v>3153</v>
      </c>
      <c r="X76" s="8" t="s">
        <v>52</v>
      </c>
      <c r="Y76" s="2" t="s">
        <v>52</v>
      </c>
      <c r="Z76" s="2" t="s">
        <v>52</v>
      </c>
      <c r="AA76" s="24"/>
      <c r="AB76" s="2" t="s">
        <v>52</v>
      </c>
    </row>
    <row r="77" spans="1:28" ht="30" customHeight="1" x14ac:dyDescent="0.3">
      <c r="A77" s="8" t="s">
        <v>302</v>
      </c>
      <c r="B77" s="8" t="s">
        <v>301</v>
      </c>
      <c r="C77" s="8" t="s">
        <v>52</v>
      </c>
      <c r="D77" s="22" t="s">
        <v>69</v>
      </c>
      <c r="E77" s="23">
        <v>9000</v>
      </c>
      <c r="F77" s="8" t="s">
        <v>52</v>
      </c>
      <c r="G77" s="23">
        <v>0</v>
      </c>
      <c r="H77" s="8" t="s">
        <v>52</v>
      </c>
      <c r="I77" s="23">
        <v>12000</v>
      </c>
      <c r="J77" s="8" t="s">
        <v>3139</v>
      </c>
      <c r="K77" s="23">
        <v>0</v>
      </c>
      <c r="L77" s="8" t="s">
        <v>52</v>
      </c>
      <c r="M77" s="23">
        <v>0</v>
      </c>
      <c r="N77" s="8" t="s">
        <v>52</v>
      </c>
      <c r="O77" s="23">
        <f t="shared" ref="O77:O104" si="4">SMALL(E77:M77,COUNTIF(E77:M77,0)+1)</f>
        <v>9000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8" t="s">
        <v>3154</v>
      </c>
      <c r="X77" s="8" t="s">
        <v>52</v>
      </c>
      <c r="Y77" s="2" t="s">
        <v>52</v>
      </c>
      <c r="Z77" s="2" t="s">
        <v>52</v>
      </c>
      <c r="AA77" s="24"/>
      <c r="AB77" s="2" t="s">
        <v>52</v>
      </c>
    </row>
    <row r="78" spans="1:28" ht="30" customHeight="1" x14ac:dyDescent="0.3">
      <c r="A78" s="8" t="s">
        <v>305</v>
      </c>
      <c r="B78" s="8" t="s">
        <v>304</v>
      </c>
      <c r="C78" s="8" t="s">
        <v>52</v>
      </c>
      <c r="D78" s="22" t="s">
        <v>69</v>
      </c>
      <c r="E78" s="23">
        <v>9000</v>
      </c>
      <c r="F78" s="8" t="s">
        <v>52</v>
      </c>
      <c r="G78" s="23">
        <v>0</v>
      </c>
      <c r="H78" s="8" t="s">
        <v>52</v>
      </c>
      <c r="I78" s="23">
        <v>12000</v>
      </c>
      <c r="J78" s="8" t="s">
        <v>3139</v>
      </c>
      <c r="K78" s="23">
        <v>0</v>
      </c>
      <c r="L78" s="8" t="s">
        <v>52</v>
      </c>
      <c r="M78" s="23">
        <v>0</v>
      </c>
      <c r="N78" s="8" t="s">
        <v>52</v>
      </c>
      <c r="O78" s="23">
        <f t="shared" si="4"/>
        <v>9000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8" t="s">
        <v>3155</v>
      </c>
      <c r="X78" s="8" t="s">
        <v>52</v>
      </c>
      <c r="Y78" s="2" t="s">
        <v>52</v>
      </c>
      <c r="Z78" s="2" t="s">
        <v>52</v>
      </c>
      <c r="AA78" s="24"/>
      <c r="AB78" s="2" t="s">
        <v>52</v>
      </c>
    </row>
    <row r="79" spans="1:28" ht="30" customHeight="1" x14ac:dyDescent="0.3">
      <c r="A79" s="8" t="s">
        <v>308</v>
      </c>
      <c r="B79" s="8" t="s">
        <v>307</v>
      </c>
      <c r="C79" s="8" t="s">
        <v>52</v>
      </c>
      <c r="D79" s="22" t="s">
        <v>69</v>
      </c>
      <c r="E79" s="23">
        <v>9000</v>
      </c>
      <c r="F79" s="8" t="s">
        <v>52</v>
      </c>
      <c r="G79" s="23">
        <v>0</v>
      </c>
      <c r="H79" s="8" t="s">
        <v>52</v>
      </c>
      <c r="I79" s="23">
        <v>12000</v>
      </c>
      <c r="J79" s="8" t="s">
        <v>3139</v>
      </c>
      <c r="K79" s="23">
        <v>0</v>
      </c>
      <c r="L79" s="8" t="s">
        <v>52</v>
      </c>
      <c r="M79" s="23">
        <v>0</v>
      </c>
      <c r="N79" s="8" t="s">
        <v>52</v>
      </c>
      <c r="O79" s="23">
        <f t="shared" si="4"/>
        <v>9000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8" t="s">
        <v>3156</v>
      </c>
      <c r="X79" s="8" t="s">
        <v>52</v>
      </c>
      <c r="Y79" s="2" t="s">
        <v>52</v>
      </c>
      <c r="Z79" s="2" t="s">
        <v>52</v>
      </c>
      <c r="AA79" s="24"/>
      <c r="AB79" s="2" t="s">
        <v>52</v>
      </c>
    </row>
    <row r="80" spans="1:28" ht="30" customHeight="1" x14ac:dyDescent="0.3">
      <c r="A80" s="8" t="s">
        <v>289</v>
      </c>
      <c r="B80" s="8" t="s">
        <v>288</v>
      </c>
      <c r="C80" s="8" t="s">
        <v>52</v>
      </c>
      <c r="D80" s="22" t="s">
        <v>69</v>
      </c>
      <c r="E80" s="23">
        <v>7200</v>
      </c>
      <c r="F80" s="8" t="s">
        <v>52</v>
      </c>
      <c r="G80" s="23">
        <v>0</v>
      </c>
      <c r="H80" s="8" t="s">
        <v>52</v>
      </c>
      <c r="I80" s="23">
        <v>0</v>
      </c>
      <c r="J80" s="8" t="s">
        <v>52</v>
      </c>
      <c r="K80" s="23">
        <v>0</v>
      </c>
      <c r="L80" s="8" t="s">
        <v>52</v>
      </c>
      <c r="M80" s="23">
        <v>0</v>
      </c>
      <c r="N80" s="8" t="s">
        <v>52</v>
      </c>
      <c r="O80" s="23">
        <f t="shared" si="4"/>
        <v>7200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8" t="s">
        <v>3157</v>
      </c>
      <c r="X80" s="8" t="s">
        <v>52</v>
      </c>
      <c r="Y80" s="2" t="s">
        <v>52</v>
      </c>
      <c r="Z80" s="2" t="s">
        <v>52</v>
      </c>
      <c r="AA80" s="24"/>
      <c r="AB80" s="2" t="s">
        <v>52</v>
      </c>
    </row>
    <row r="81" spans="1:28" ht="30" customHeight="1" x14ac:dyDescent="0.3">
      <c r="A81" s="8" t="s">
        <v>292</v>
      </c>
      <c r="B81" s="8" t="s">
        <v>291</v>
      </c>
      <c r="C81" s="8" t="s">
        <v>52</v>
      </c>
      <c r="D81" s="22" t="s">
        <v>69</v>
      </c>
      <c r="E81" s="23">
        <v>7200</v>
      </c>
      <c r="F81" s="8" t="s">
        <v>52</v>
      </c>
      <c r="G81" s="23">
        <v>0</v>
      </c>
      <c r="H81" s="8" t="s">
        <v>52</v>
      </c>
      <c r="I81" s="23">
        <v>0</v>
      </c>
      <c r="J81" s="8" t="s">
        <v>52</v>
      </c>
      <c r="K81" s="23">
        <v>0</v>
      </c>
      <c r="L81" s="8" t="s">
        <v>52</v>
      </c>
      <c r="M81" s="23">
        <v>0</v>
      </c>
      <c r="N81" s="8" t="s">
        <v>52</v>
      </c>
      <c r="O81" s="23">
        <f t="shared" si="4"/>
        <v>7200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8" t="s">
        <v>3158</v>
      </c>
      <c r="X81" s="8" t="s">
        <v>52</v>
      </c>
      <c r="Y81" s="2" t="s">
        <v>52</v>
      </c>
      <c r="Z81" s="2" t="s">
        <v>52</v>
      </c>
      <c r="AA81" s="24"/>
      <c r="AB81" s="2" t="s">
        <v>52</v>
      </c>
    </row>
    <row r="82" spans="1:28" ht="30" customHeight="1" x14ac:dyDescent="0.3">
      <c r="A82" s="8" t="s">
        <v>295</v>
      </c>
      <c r="B82" s="8" t="s">
        <v>294</v>
      </c>
      <c r="C82" s="8" t="s">
        <v>52</v>
      </c>
      <c r="D82" s="22" t="s">
        <v>69</v>
      </c>
      <c r="E82" s="23">
        <v>7200</v>
      </c>
      <c r="F82" s="8" t="s">
        <v>52</v>
      </c>
      <c r="G82" s="23">
        <v>0</v>
      </c>
      <c r="H82" s="8" t="s">
        <v>52</v>
      </c>
      <c r="I82" s="23">
        <v>0</v>
      </c>
      <c r="J82" s="8" t="s">
        <v>52</v>
      </c>
      <c r="K82" s="23">
        <v>0</v>
      </c>
      <c r="L82" s="8" t="s">
        <v>52</v>
      </c>
      <c r="M82" s="23">
        <v>0</v>
      </c>
      <c r="N82" s="8" t="s">
        <v>52</v>
      </c>
      <c r="O82" s="23">
        <f t="shared" si="4"/>
        <v>7200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8" t="s">
        <v>3159</v>
      </c>
      <c r="X82" s="8" t="s">
        <v>52</v>
      </c>
      <c r="Y82" s="2" t="s">
        <v>52</v>
      </c>
      <c r="Z82" s="2" t="s">
        <v>52</v>
      </c>
      <c r="AA82" s="24"/>
      <c r="AB82" s="2" t="s">
        <v>52</v>
      </c>
    </row>
    <row r="83" spans="1:28" ht="30" customHeight="1" x14ac:dyDescent="0.3">
      <c r="A83" s="8" t="s">
        <v>2034</v>
      </c>
      <c r="B83" s="8" t="s">
        <v>2010</v>
      </c>
      <c r="C83" s="8" t="s">
        <v>2033</v>
      </c>
      <c r="D83" s="22" t="s">
        <v>69</v>
      </c>
      <c r="E83" s="23">
        <v>9198</v>
      </c>
      <c r="F83" s="8" t="s">
        <v>52</v>
      </c>
      <c r="G83" s="23">
        <v>12839.5</v>
      </c>
      <c r="H83" s="8" t="s">
        <v>3160</v>
      </c>
      <c r="I83" s="23">
        <v>10592.59</v>
      </c>
      <c r="J83" s="8" t="s">
        <v>3161</v>
      </c>
      <c r="K83" s="23">
        <v>0</v>
      </c>
      <c r="L83" s="8" t="s">
        <v>52</v>
      </c>
      <c r="M83" s="23">
        <v>0</v>
      </c>
      <c r="N83" s="8" t="s">
        <v>52</v>
      </c>
      <c r="O83" s="23">
        <f t="shared" si="4"/>
        <v>9198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8" t="s">
        <v>3162</v>
      </c>
      <c r="X83" s="8" t="s">
        <v>52</v>
      </c>
      <c r="Y83" s="2" t="s">
        <v>52</v>
      </c>
      <c r="Z83" s="2" t="s">
        <v>52</v>
      </c>
      <c r="AA83" s="24"/>
      <c r="AB83" s="2" t="s">
        <v>52</v>
      </c>
    </row>
    <row r="84" spans="1:28" ht="30" customHeight="1" x14ac:dyDescent="0.3">
      <c r="A84" s="8" t="s">
        <v>2021</v>
      </c>
      <c r="B84" s="8" t="s">
        <v>2010</v>
      </c>
      <c r="C84" s="8" t="s">
        <v>2020</v>
      </c>
      <c r="D84" s="22" t="s">
        <v>69</v>
      </c>
      <c r="E84" s="23">
        <v>8048</v>
      </c>
      <c r="F84" s="8" t="s">
        <v>52</v>
      </c>
      <c r="G84" s="23">
        <v>11234.56</v>
      </c>
      <c r="H84" s="8" t="s">
        <v>3160</v>
      </c>
      <c r="I84" s="23">
        <v>9271.6</v>
      </c>
      <c r="J84" s="8" t="s">
        <v>3161</v>
      </c>
      <c r="K84" s="23">
        <v>0</v>
      </c>
      <c r="L84" s="8" t="s">
        <v>52</v>
      </c>
      <c r="M84" s="23">
        <v>0</v>
      </c>
      <c r="N84" s="8" t="s">
        <v>52</v>
      </c>
      <c r="O84" s="23">
        <f t="shared" si="4"/>
        <v>8048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8" t="s">
        <v>3163</v>
      </c>
      <c r="X84" s="8" t="s">
        <v>52</v>
      </c>
      <c r="Y84" s="2" t="s">
        <v>52</v>
      </c>
      <c r="Z84" s="2" t="s">
        <v>52</v>
      </c>
      <c r="AA84" s="24"/>
      <c r="AB84" s="2" t="s">
        <v>52</v>
      </c>
    </row>
    <row r="85" spans="1:28" ht="30" customHeight="1" x14ac:dyDescent="0.3">
      <c r="A85" s="8" t="s">
        <v>2012</v>
      </c>
      <c r="B85" s="8" t="s">
        <v>2010</v>
      </c>
      <c r="C85" s="8" t="s">
        <v>2011</v>
      </c>
      <c r="D85" s="22" t="s">
        <v>69</v>
      </c>
      <c r="E85" s="23">
        <v>12647</v>
      </c>
      <c r="F85" s="8" t="s">
        <v>52</v>
      </c>
      <c r="G85" s="23">
        <v>19592.59</v>
      </c>
      <c r="H85" s="8" t="s">
        <v>3160</v>
      </c>
      <c r="I85" s="23">
        <v>14564.81</v>
      </c>
      <c r="J85" s="8" t="s">
        <v>3161</v>
      </c>
      <c r="K85" s="23">
        <v>0</v>
      </c>
      <c r="L85" s="8" t="s">
        <v>52</v>
      </c>
      <c r="M85" s="23">
        <v>0</v>
      </c>
      <c r="N85" s="8" t="s">
        <v>52</v>
      </c>
      <c r="O85" s="23">
        <f t="shared" si="4"/>
        <v>12647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8" t="s">
        <v>3164</v>
      </c>
      <c r="X85" s="8" t="s">
        <v>52</v>
      </c>
      <c r="Y85" s="2" t="s">
        <v>52</v>
      </c>
      <c r="Z85" s="2" t="s">
        <v>52</v>
      </c>
      <c r="AA85" s="24"/>
      <c r="AB85" s="2" t="s">
        <v>52</v>
      </c>
    </row>
    <row r="86" spans="1:28" ht="30" customHeight="1" x14ac:dyDescent="0.3">
      <c r="A86" s="8" t="s">
        <v>592</v>
      </c>
      <c r="B86" s="8" t="s">
        <v>590</v>
      </c>
      <c r="C86" s="8" t="s">
        <v>591</v>
      </c>
      <c r="D86" s="22" t="s">
        <v>69</v>
      </c>
      <c r="E86" s="23">
        <v>0</v>
      </c>
      <c r="F86" s="8" t="s">
        <v>52</v>
      </c>
      <c r="G86" s="23">
        <v>16000</v>
      </c>
      <c r="H86" s="8" t="s">
        <v>3165</v>
      </c>
      <c r="I86" s="23">
        <v>16000</v>
      </c>
      <c r="J86" s="8" t="s">
        <v>3166</v>
      </c>
      <c r="K86" s="23">
        <v>0</v>
      </c>
      <c r="L86" s="8" t="s">
        <v>52</v>
      </c>
      <c r="M86" s="23">
        <v>0</v>
      </c>
      <c r="N86" s="8" t="s">
        <v>52</v>
      </c>
      <c r="O86" s="23">
        <f t="shared" si="4"/>
        <v>16000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8" t="s">
        <v>3167</v>
      </c>
      <c r="X86" s="8" t="s">
        <v>415</v>
      </c>
      <c r="Y86" s="2" t="s">
        <v>52</v>
      </c>
      <c r="Z86" s="2" t="s">
        <v>52</v>
      </c>
      <c r="AA86" s="24"/>
      <c r="AB86" s="2" t="s">
        <v>52</v>
      </c>
    </row>
    <row r="87" spans="1:28" ht="30" customHeight="1" x14ac:dyDescent="0.3">
      <c r="A87" s="8" t="s">
        <v>1496</v>
      </c>
      <c r="B87" s="8" t="s">
        <v>1494</v>
      </c>
      <c r="C87" s="8" t="s">
        <v>1495</v>
      </c>
      <c r="D87" s="22" t="s">
        <v>406</v>
      </c>
      <c r="E87" s="23">
        <v>50620</v>
      </c>
      <c r="F87" s="8" t="s">
        <v>52</v>
      </c>
      <c r="G87" s="23">
        <v>0</v>
      </c>
      <c r="H87" s="8" t="s">
        <v>52</v>
      </c>
      <c r="I87" s="23">
        <v>64750</v>
      </c>
      <c r="J87" s="8" t="s">
        <v>3168</v>
      </c>
      <c r="K87" s="23">
        <v>0</v>
      </c>
      <c r="L87" s="8" t="s">
        <v>52</v>
      </c>
      <c r="M87" s="23">
        <v>0</v>
      </c>
      <c r="N87" s="8" t="s">
        <v>52</v>
      </c>
      <c r="O87" s="23">
        <f t="shared" si="4"/>
        <v>50620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8" t="s">
        <v>3169</v>
      </c>
      <c r="X87" s="8" t="s">
        <v>52</v>
      </c>
      <c r="Y87" s="2" t="s">
        <v>52</v>
      </c>
      <c r="Z87" s="2" t="s">
        <v>52</v>
      </c>
      <c r="AA87" s="24"/>
      <c r="AB87" s="2" t="s">
        <v>52</v>
      </c>
    </row>
    <row r="88" spans="1:28" ht="30" customHeight="1" x14ac:dyDescent="0.3">
      <c r="A88" s="8" t="s">
        <v>416</v>
      </c>
      <c r="B88" s="8" t="s">
        <v>413</v>
      </c>
      <c r="C88" s="8" t="s">
        <v>414</v>
      </c>
      <c r="D88" s="22" t="s">
        <v>69</v>
      </c>
      <c r="E88" s="23">
        <v>0</v>
      </c>
      <c r="F88" s="8" t="s">
        <v>52</v>
      </c>
      <c r="G88" s="23">
        <v>0</v>
      </c>
      <c r="H88" s="8" t="s">
        <v>52</v>
      </c>
      <c r="I88" s="23">
        <v>115000</v>
      </c>
      <c r="J88" s="8" t="s">
        <v>3170</v>
      </c>
      <c r="K88" s="23">
        <v>0</v>
      </c>
      <c r="L88" s="8" t="s">
        <v>52</v>
      </c>
      <c r="M88" s="23">
        <v>0</v>
      </c>
      <c r="N88" s="8" t="s">
        <v>52</v>
      </c>
      <c r="O88" s="23">
        <f t="shared" si="4"/>
        <v>115000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8" t="s">
        <v>3171</v>
      </c>
      <c r="X88" s="8" t="s">
        <v>415</v>
      </c>
      <c r="Y88" s="2" t="s">
        <v>52</v>
      </c>
      <c r="Z88" s="2" t="s">
        <v>52</v>
      </c>
      <c r="AA88" s="24"/>
      <c r="AB88" s="2" t="s">
        <v>52</v>
      </c>
    </row>
    <row r="89" spans="1:28" ht="30" customHeight="1" x14ac:dyDescent="0.3">
      <c r="A89" s="8" t="s">
        <v>2864</v>
      </c>
      <c r="B89" s="8" t="s">
        <v>2862</v>
      </c>
      <c r="C89" s="8" t="s">
        <v>2863</v>
      </c>
      <c r="D89" s="22" t="s">
        <v>69</v>
      </c>
      <c r="E89" s="23">
        <v>141</v>
      </c>
      <c r="F89" s="8" t="s">
        <v>52</v>
      </c>
      <c r="G89" s="23">
        <v>217.71</v>
      </c>
      <c r="H89" s="8" t="s">
        <v>3078</v>
      </c>
      <c r="I89" s="23">
        <v>0</v>
      </c>
      <c r="J89" s="8" t="s">
        <v>52</v>
      </c>
      <c r="K89" s="23">
        <v>0</v>
      </c>
      <c r="L89" s="8" t="s">
        <v>52</v>
      </c>
      <c r="M89" s="23">
        <v>0</v>
      </c>
      <c r="N89" s="8" t="s">
        <v>52</v>
      </c>
      <c r="O89" s="23">
        <f t="shared" si="4"/>
        <v>141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8" t="s">
        <v>3172</v>
      </c>
      <c r="X89" s="8" t="s">
        <v>52</v>
      </c>
      <c r="Y89" s="2" t="s">
        <v>52</v>
      </c>
      <c r="Z89" s="2" t="s">
        <v>52</v>
      </c>
      <c r="AA89" s="24"/>
      <c r="AB89" s="2" t="s">
        <v>52</v>
      </c>
    </row>
    <row r="90" spans="1:28" ht="30" customHeight="1" x14ac:dyDescent="0.3">
      <c r="A90" s="8" t="s">
        <v>2868</v>
      </c>
      <c r="B90" s="8" t="s">
        <v>2866</v>
      </c>
      <c r="C90" s="8" t="s">
        <v>2867</v>
      </c>
      <c r="D90" s="22" t="s">
        <v>69</v>
      </c>
      <c r="E90" s="23">
        <v>0</v>
      </c>
      <c r="F90" s="8" t="s">
        <v>52</v>
      </c>
      <c r="G90" s="23">
        <v>1947.65</v>
      </c>
      <c r="H90" s="8" t="s">
        <v>3078</v>
      </c>
      <c r="I90" s="23">
        <v>0</v>
      </c>
      <c r="J90" s="8" t="s">
        <v>52</v>
      </c>
      <c r="K90" s="23">
        <v>0</v>
      </c>
      <c r="L90" s="8" t="s">
        <v>52</v>
      </c>
      <c r="M90" s="23">
        <v>0</v>
      </c>
      <c r="N90" s="8" t="s">
        <v>52</v>
      </c>
      <c r="O90" s="23">
        <f t="shared" si="4"/>
        <v>1947.65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8" t="s">
        <v>3173</v>
      </c>
      <c r="X90" s="8" t="s">
        <v>52</v>
      </c>
      <c r="Y90" s="2" t="s">
        <v>52</v>
      </c>
      <c r="Z90" s="2" t="s">
        <v>52</v>
      </c>
      <c r="AA90" s="24"/>
      <c r="AB90" s="2" t="s">
        <v>52</v>
      </c>
    </row>
    <row r="91" spans="1:28" ht="30" customHeight="1" x14ac:dyDescent="0.3">
      <c r="A91" s="8" t="s">
        <v>1895</v>
      </c>
      <c r="B91" s="8" t="s">
        <v>1893</v>
      </c>
      <c r="C91" s="8" t="s">
        <v>1894</v>
      </c>
      <c r="D91" s="22" t="s">
        <v>69</v>
      </c>
      <c r="E91" s="23">
        <v>1920</v>
      </c>
      <c r="F91" s="8" t="s">
        <v>52</v>
      </c>
      <c r="G91" s="23">
        <v>2098.7600000000002</v>
      </c>
      <c r="H91" s="8" t="s">
        <v>3174</v>
      </c>
      <c r="I91" s="23">
        <v>1833.33</v>
      </c>
      <c r="J91" s="8" t="s">
        <v>3175</v>
      </c>
      <c r="K91" s="23">
        <v>0</v>
      </c>
      <c r="L91" s="8" t="s">
        <v>52</v>
      </c>
      <c r="M91" s="23">
        <v>0</v>
      </c>
      <c r="N91" s="8" t="s">
        <v>52</v>
      </c>
      <c r="O91" s="23">
        <f t="shared" si="4"/>
        <v>1833.33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8" t="s">
        <v>3176</v>
      </c>
      <c r="X91" s="8" t="s">
        <v>52</v>
      </c>
      <c r="Y91" s="2" t="s">
        <v>52</v>
      </c>
      <c r="Z91" s="2" t="s">
        <v>52</v>
      </c>
      <c r="AA91" s="24"/>
      <c r="AB91" s="2" t="s">
        <v>52</v>
      </c>
    </row>
    <row r="92" spans="1:28" ht="30" customHeight="1" x14ac:dyDescent="0.3">
      <c r="A92" s="8" t="s">
        <v>1962</v>
      </c>
      <c r="B92" s="8" t="s">
        <v>1893</v>
      </c>
      <c r="C92" s="8" t="s">
        <v>1960</v>
      </c>
      <c r="D92" s="22" t="s">
        <v>69</v>
      </c>
      <c r="E92" s="23">
        <v>0</v>
      </c>
      <c r="F92" s="8" t="s">
        <v>52</v>
      </c>
      <c r="G92" s="23">
        <v>0</v>
      </c>
      <c r="H92" s="8" t="s">
        <v>52</v>
      </c>
      <c r="I92" s="23">
        <v>0</v>
      </c>
      <c r="J92" s="8" t="s">
        <v>52</v>
      </c>
      <c r="K92" s="23">
        <v>0</v>
      </c>
      <c r="L92" s="8" t="s">
        <v>52</v>
      </c>
      <c r="M92" s="23">
        <v>3480</v>
      </c>
      <c r="N92" s="8" t="s">
        <v>52</v>
      </c>
      <c r="O92" s="23">
        <f t="shared" si="4"/>
        <v>3480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8" t="s">
        <v>3177</v>
      </c>
      <c r="X92" s="8" t="s">
        <v>1961</v>
      </c>
      <c r="Y92" s="2" t="s">
        <v>52</v>
      </c>
      <c r="Z92" s="2" t="s">
        <v>52</v>
      </c>
      <c r="AA92" s="24"/>
      <c r="AB92" s="2" t="s">
        <v>52</v>
      </c>
    </row>
    <row r="93" spans="1:28" ht="30" customHeight="1" x14ac:dyDescent="0.3">
      <c r="A93" s="8" t="s">
        <v>1966</v>
      </c>
      <c r="B93" s="8" t="s">
        <v>1964</v>
      </c>
      <c r="C93" s="8" t="s">
        <v>1965</v>
      </c>
      <c r="D93" s="22" t="s">
        <v>58</v>
      </c>
      <c r="E93" s="23">
        <v>0</v>
      </c>
      <c r="F93" s="8" t="s">
        <v>52</v>
      </c>
      <c r="G93" s="23">
        <v>0</v>
      </c>
      <c r="H93" s="8" t="s">
        <v>52</v>
      </c>
      <c r="I93" s="23">
        <v>0</v>
      </c>
      <c r="J93" s="8" t="s">
        <v>52</v>
      </c>
      <c r="K93" s="23">
        <v>0</v>
      </c>
      <c r="L93" s="8" t="s">
        <v>52</v>
      </c>
      <c r="M93" s="23">
        <v>2340</v>
      </c>
      <c r="N93" s="8" t="s">
        <v>52</v>
      </c>
      <c r="O93" s="23">
        <f t="shared" si="4"/>
        <v>2340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8" t="s">
        <v>3178</v>
      </c>
      <c r="X93" s="8" t="s">
        <v>1961</v>
      </c>
      <c r="Y93" s="2" t="s">
        <v>52</v>
      </c>
      <c r="Z93" s="2" t="s">
        <v>52</v>
      </c>
      <c r="AA93" s="24"/>
      <c r="AB93" s="2" t="s">
        <v>52</v>
      </c>
    </row>
    <row r="94" spans="1:28" ht="30" customHeight="1" x14ac:dyDescent="0.3">
      <c r="A94" s="8" t="s">
        <v>1970</v>
      </c>
      <c r="B94" s="8" t="s">
        <v>1968</v>
      </c>
      <c r="C94" s="8" t="s">
        <v>1969</v>
      </c>
      <c r="D94" s="22" t="s">
        <v>58</v>
      </c>
      <c r="E94" s="23">
        <v>0</v>
      </c>
      <c r="F94" s="8" t="s">
        <v>52</v>
      </c>
      <c r="G94" s="23">
        <v>0</v>
      </c>
      <c r="H94" s="8" t="s">
        <v>52</v>
      </c>
      <c r="I94" s="23">
        <v>0</v>
      </c>
      <c r="J94" s="8" t="s">
        <v>52</v>
      </c>
      <c r="K94" s="23">
        <v>0</v>
      </c>
      <c r="L94" s="8" t="s">
        <v>52</v>
      </c>
      <c r="M94" s="23">
        <v>2630</v>
      </c>
      <c r="N94" s="8" t="s">
        <v>52</v>
      </c>
      <c r="O94" s="23">
        <f t="shared" si="4"/>
        <v>2630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8" t="s">
        <v>3179</v>
      </c>
      <c r="X94" s="8" t="s">
        <v>1961</v>
      </c>
      <c r="Y94" s="2" t="s">
        <v>52</v>
      </c>
      <c r="Z94" s="2" t="s">
        <v>52</v>
      </c>
      <c r="AA94" s="24"/>
      <c r="AB94" s="2" t="s">
        <v>52</v>
      </c>
    </row>
    <row r="95" spans="1:28" ht="30" customHeight="1" x14ac:dyDescent="0.3">
      <c r="A95" s="8" t="s">
        <v>1974</v>
      </c>
      <c r="B95" s="8" t="s">
        <v>1972</v>
      </c>
      <c r="C95" s="8" t="s">
        <v>1973</v>
      </c>
      <c r="D95" s="22" t="s">
        <v>64</v>
      </c>
      <c r="E95" s="23">
        <v>0</v>
      </c>
      <c r="F95" s="8" t="s">
        <v>52</v>
      </c>
      <c r="G95" s="23">
        <v>0</v>
      </c>
      <c r="H95" s="8" t="s">
        <v>52</v>
      </c>
      <c r="I95" s="23">
        <v>0</v>
      </c>
      <c r="J95" s="8" t="s">
        <v>52</v>
      </c>
      <c r="K95" s="23">
        <v>0</v>
      </c>
      <c r="L95" s="8" t="s">
        <v>52</v>
      </c>
      <c r="M95" s="23">
        <v>150</v>
      </c>
      <c r="N95" s="8" t="s">
        <v>52</v>
      </c>
      <c r="O95" s="23">
        <f t="shared" si="4"/>
        <v>150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8" t="s">
        <v>3180</v>
      </c>
      <c r="X95" s="8" t="s">
        <v>1961</v>
      </c>
      <c r="Y95" s="2" t="s">
        <v>52</v>
      </c>
      <c r="Z95" s="2" t="s">
        <v>52</v>
      </c>
      <c r="AA95" s="24"/>
      <c r="AB95" s="2" t="s">
        <v>52</v>
      </c>
    </row>
    <row r="96" spans="1:28" ht="30" customHeight="1" x14ac:dyDescent="0.3">
      <c r="A96" s="8" t="s">
        <v>1978</v>
      </c>
      <c r="B96" s="8" t="s">
        <v>1976</v>
      </c>
      <c r="C96" s="8" t="s">
        <v>1977</v>
      </c>
      <c r="D96" s="22" t="s">
        <v>64</v>
      </c>
      <c r="E96" s="23">
        <v>0</v>
      </c>
      <c r="F96" s="8" t="s">
        <v>52</v>
      </c>
      <c r="G96" s="23">
        <v>0</v>
      </c>
      <c r="H96" s="8" t="s">
        <v>52</v>
      </c>
      <c r="I96" s="23">
        <v>0</v>
      </c>
      <c r="J96" s="8" t="s">
        <v>52</v>
      </c>
      <c r="K96" s="23">
        <v>0</v>
      </c>
      <c r="L96" s="8" t="s">
        <v>52</v>
      </c>
      <c r="M96" s="23">
        <v>9</v>
      </c>
      <c r="N96" s="8" t="s">
        <v>52</v>
      </c>
      <c r="O96" s="23">
        <f t="shared" si="4"/>
        <v>9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8" t="s">
        <v>3181</v>
      </c>
      <c r="X96" s="8" t="s">
        <v>1961</v>
      </c>
      <c r="Y96" s="2" t="s">
        <v>52</v>
      </c>
      <c r="Z96" s="2" t="s">
        <v>52</v>
      </c>
      <c r="AA96" s="24"/>
      <c r="AB96" s="2" t="s">
        <v>52</v>
      </c>
    </row>
    <row r="97" spans="1:28" ht="30" customHeight="1" x14ac:dyDescent="0.3">
      <c r="A97" s="8" t="s">
        <v>1981</v>
      </c>
      <c r="B97" s="8" t="s">
        <v>1976</v>
      </c>
      <c r="C97" s="8" t="s">
        <v>1980</v>
      </c>
      <c r="D97" s="22" t="s">
        <v>64</v>
      </c>
      <c r="E97" s="23">
        <v>0</v>
      </c>
      <c r="F97" s="8" t="s">
        <v>52</v>
      </c>
      <c r="G97" s="23">
        <v>0</v>
      </c>
      <c r="H97" s="8" t="s">
        <v>52</v>
      </c>
      <c r="I97" s="23">
        <v>0</v>
      </c>
      <c r="J97" s="8" t="s">
        <v>52</v>
      </c>
      <c r="K97" s="23">
        <v>0</v>
      </c>
      <c r="L97" s="8" t="s">
        <v>52</v>
      </c>
      <c r="M97" s="23">
        <v>11</v>
      </c>
      <c r="N97" s="8" t="s">
        <v>52</v>
      </c>
      <c r="O97" s="23">
        <f t="shared" si="4"/>
        <v>11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8" t="s">
        <v>3182</v>
      </c>
      <c r="X97" s="8" t="s">
        <v>1961</v>
      </c>
      <c r="Y97" s="2" t="s">
        <v>52</v>
      </c>
      <c r="Z97" s="2" t="s">
        <v>52</v>
      </c>
      <c r="AA97" s="24"/>
      <c r="AB97" s="2" t="s">
        <v>52</v>
      </c>
    </row>
    <row r="98" spans="1:28" ht="30" customHeight="1" x14ac:dyDescent="0.3">
      <c r="A98" s="8" t="s">
        <v>1984</v>
      </c>
      <c r="B98" s="8" t="s">
        <v>1983</v>
      </c>
      <c r="C98" s="8" t="s">
        <v>52</v>
      </c>
      <c r="D98" s="22" t="s">
        <v>58</v>
      </c>
      <c r="E98" s="23">
        <v>0</v>
      </c>
      <c r="F98" s="8" t="s">
        <v>52</v>
      </c>
      <c r="G98" s="23">
        <v>0</v>
      </c>
      <c r="H98" s="8" t="s">
        <v>52</v>
      </c>
      <c r="I98" s="23">
        <v>0</v>
      </c>
      <c r="J98" s="8" t="s">
        <v>52</v>
      </c>
      <c r="K98" s="23">
        <v>0</v>
      </c>
      <c r="L98" s="8" t="s">
        <v>52</v>
      </c>
      <c r="M98" s="23">
        <v>105</v>
      </c>
      <c r="N98" s="8" t="s">
        <v>52</v>
      </c>
      <c r="O98" s="23">
        <f t="shared" si="4"/>
        <v>105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8" t="s">
        <v>3183</v>
      </c>
      <c r="X98" s="8" t="s">
        <v>1961</v>
      </c>
      <c r="Y98" s="2" t="s">
        <v>52</v>
      </c>
      <c r="Z98" s="2" t="s">
        <v>52</v>
      </c>
      <c r="AA98" s="24"/>
      <c r="AB98" s="2" t="s">
        <v>52</v>
      </c>
    </row>
    <row r="99" spans="1:28" ht="30" customHeight="1" x14ac:dyDescent="0.3">
      <c r="A99" s="8" t="s">
        <v>1987</v>
      </c>
      <c r="B99" s="8" t="s">
        <v>1986</v>
      </c>
      <c r="C99" s="8" t="s">
        <v>52</v>
      </c>
      <c r="D99" s="22" t="s">
        <v>1415</v>
      </c>
      <c r="E99" s="23">
        <v>0</v>
      </c>
      <c r="F99" s="8" t="s">
        <v>52</v>
      </c>
      <c r="G99" s="23">
        <v>0</v>
      </c>
      <c r="H99" s="8" t="s">
        <v>52</v>
      </c>
      <c r="I99" s="23">
        <v>0</v>
      </c>
      <c r="J99" s="8" t="s">
        <v>52</v>
      </c>
      <c r="K99" s="23">
        <v>0</v>
      </c>
      <c r="L99" s="8" t="s">
        <v>52</v>
      </c>
      <c r="M99" s="23">
        <v>800</v>
      </c>
      <c r="N99" s="8" t="s">
        <v>52</v>
      </c>
      <c r="O99" s="23">
        <f t="shared" si="4"/>
        <v>800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8" t="s">
        <v>3184</v>
      </c>
      <c r="X99" s="8" t="s">
        <v>1961</v>
      </c>
      <c r="Y99" s="2" t="s">
        <v>52</v>
      </c>
      <c r="Z99" s="2" t="s">
        <v>52</v>
      </c>
      <c r="AA99" s="24"/>
      <c r="AB99" s="2" t="s">
        <v>52</v>
      </c>
    </row>
    <row r="100" spans="1:28" ht="30" customHeight="1" x14ac:dyDescent="0.3">
      <c r="A100" s="8" t="s">
        <v>1992</v>
      </c>
      <c r="B100" s="8" t="s">
        <v>1989</v>
      </c>
      <c r="C100" s="8" t="s">
        <v>1990</v>
      </c>
      <c r="D100" s="22" t="s">
        <v>1991</v>
      </c>
      <c r="E100" s="23">
        <v>0</v>
      </c>
      <c r="F100" s="8" t="s">
        <v>52</v>
      </c>
      <c r="G100" s="23">
        <v>0</v>
      </c>
      <c r="H100" s="8" t="s">
        <v>52</v>
      </c>
      <c r="I100" s="23">
        <v>0</v>
      </c>
      <c r="J100" s="8" t="s">
        <v>52</v>
      </c>
      <c r="K100" s="23">
        <v>0</v>
      </c>
      <c r="L100" s="8" t="s">
        <v>52</v>
      </c>
      <c r="M100" s="23">
        <v>2520</v>
      </c>
      <c r="N100" s="8" t="s">
        <v>52</v>
      </c>
      <c r="O100" s="23">
        <f t="shared" si="4"/>
        <v>2520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8" t="s">
        <v>3185</v>
      </c>
      <c r="X100" s="8" t="s">
        <v>1961</v>
      </c>
      <c r="Y100" s="2" t="s">
        <v>52</v>
      </c>
      <c r="Z100" s="2" t="s">
        <v>52</v>
      </c>
      <c r="AA100" s="24"/>
      <c r="AB100" s="2" t="s">
        <v>52</v>
      </c>
    </row>
    <row r="101" spans="1:28" ht="30" customHeight="1" x14ac:dyDescent="0.3">
      <c r="A101" s="8" t="s">
        <v>1996</v>
      </c>
      <c r="B101" s="8" t="s">
        <v>1994</v>
      </c>
      <c r="C101" s="8" t="s">
        <v>1995</v>
      </c>
      <c r="D101" s="22" t="s">
        <v>69</v>
      </c>
      <c r="E101" s="23">
        <v>0</v>
      </c>
      <c r="F101" s="8" t="s">
        <v>52</v>
      </c>
      <c r="G101" s="23">
        <v>0</v>
      </c>
      <c r="H101" s="8" t="s">
        <v>52</v>
      </c>
      <c r="I101" s="23">
        <v>0</v>
      </c>
      <c r="J101" s="8" t="s">
        <v>52</v>
      </c>
      <c r="K101" s="23">
        <v>0</v>
      </c>
      <c r="L101" s="8" t="s">
        <v>52</v>
      </c>
      <c r="M101" s="23">
        <v>3432</v>
      </c>
      <c r="N101" s="8" t="s">
        <v>52</v>
      </c>
      <c r="O101" s="23">
        <f t="shared" si="4"/>
        <v>3432</v>
      </c>
      <c r="P101" s="23">
        <v>0</v>
      </c>
      <c r="Q101" s="23">
        <v>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8" t="s">
        <v>3186</v>
      </c>
      <c r="X101" s="8" t="s">
        <v>1961</v>
      </c>
      <c r="Y101" s="2" t="s">
        <v>52</v>
      </c>
      <c r="Z101" s="2" t="s">
        <v>52</v>
      </c>
      <c r="AA101" s="24"/>
      <c r="AB101" s="2" t="s">
        <v>52</v>
      </c>
    </row>
    <row r="102" spans="1:28" ht="30" customHeight="1" x14ac:dyDescent="0.3">
      <c r="A102" s="8" t="s">
        <v>2000</v>
      </c>
      <c r="B102" s="8" t="s">
        <v>1998</v>
      </c>
      <c r="C102" s="8" t="s">
        <v>1999</v>
      </c>
      <c r="D102" s="22" t="s">
        <v>64</v>
      </c>
      <c r="E102" s="23">
        <v>0</v>
      </c>
      <c r="F102" s="8" t="s">
        <v>52</v>
      </c>
      <c r="G102" s="23">
        <v>0</v>
      </c>
      <c r="H102" s="8" t="s">
        <v>52</v>
      </c>
      <c r="I102" s="23">
        <v>0</v>
      </c>
      <c r="J102" s="8" t="s">
        <v>52</v>
      </c>
      <c r="K102" s="23">
        <v>0</v>
      </c>
      <c r="L102" s="8" t="s">
        <v>52</v>
      </c>
      <c r="M102" s="23">
        <v>7</v>
      </c>
      <c r="N102" s="8" t="s">
        <v>52</v>
      </c>
      <c r="O102" s="23">
        <f t="shared" si="4"/>
        <v>7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8" t="s">
        <v>3187</v>
      </c>
      <c r="X102" s="8" t="s">
        <v>1961</v>
      </c>
      <c r="Y102" s="2" t="s">
        <v>52</v>
      </c>
      <c r="Z102" s="2" t="s">
        <v>52</v>
      </c>
      <c r="AA102" s="24"/>
      <c r="AB102" s="2" t="s">
        <v>52</v>
      </c>
    </row>
    <row r="103" spans="1:28" ht="30" customHeight="1" x14ac:dyDescent="0.3">
      <c r="A103" s="8" t="s">
        <v>614</v>
      </c>
      <c r="B103" s="8" t="s">
        <v>612</v>
      </c>
      <c r="C103" s="8" t="s">
        <v>613</v>
      </c>
      <c r="D103" s="22" t="s">
        <v>69</v>
      </c>
      <c r="E103" s="23">
        <v>0</v>
      </c>
      <c r="F103" s="8" t="s">
        <v>52</v>
      </c>
      <c r="G103" s="23">
        <v>52000</v>
      </c>
      <c r="H103" s="8" t="s">
        <v>3188</v>
      </c>
      <c r="I103" s="23">
        <v>52000</v>
      </c>
      <c r="J103" s="8" t="s">
        <v>3189</v>
      </c>
      <c r="K103" s="23">
        <v>0</v>
      </c>
      <c r="L103" s="8" t="s">
        <v>52</v>
      </c>
      <c r="M103" s="23">
        <v>0</v>
      </c>
      <c r="N103" s="8" t="s">
        <v>52</v>
      </c>
      <c r="O103" s="23">
        <f t="shared" si="4"/>
        <v>52000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8" t="s">
        <v>3190</v>
      </c>
      <c r="X103" s="8" t="s">
        <v>415</v>
      </c>
      <c r="Y103" s="2" t="s">
        <v>52</v>
      </c>
      <c r="Z103" s="2" t="s">
        <v>52</v>
      </c>
      <c r="AA103" s="24"/>
      <c r="AB103" s="2" t="s">
        <v>52</v>
      </c>
    </row>
    <row r="104" spans="1:28" ht="30" customHeight="1" x14ac:dyDescent="0.3">
      <c r="A104" s="8" t="s">
        <v>1873</v>
      </c>
      <c r="B104" s="8" t="s">
        <v>1856</v>
      </c>
      <c r="C104" s="8" t="s">
        <v>1872</v>
      </c>
      <c r="D104" s="22" t="s">
        <v>58</v>
      </c>
      <c r="E104" s="23">
        <v>0</v>
      </c>
      <c r="F104" s="8" t="s">
        <v>52</v>
      </c>
      <c r="G104" s="23">
        <v>930</v>
      </c>
      <c r="H104" s="8" t="s">
        <v>3191</v>
      </c>
      <c r="I104" s="23">
        <v>620</v>
      </c>
      <c r="J104" s="8" t="s">
        <v>3192</v>
      </c>
      <c r="K104" s="23">
        <v>0</v>
      </c>
      <c r="L104" s="8" t="s">
        <v>52</v>
      </c>
      <c r="M104" s="23">
        <v>0</v>
      </c>
      <c r="N104" s="8" t="s">
        <v>52</v>
      </c>
      <c r="O104" s="23">
        <f t="shared" si="4"/>
        <v>620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8" t="s">
        <v>3193</v>
      </c>
      <c r="X104" s="8" t="s">
        <v>52</v>
      </c>
      <c r="Y104" s="2" t="s">
        <v>52</v>
      </c>
      <c r="Z104" s="2" t="s">
        <v>52</v>
      </c>
      <c r="AA104" s="24"/>
      <c r="AB104" s="2" t="s">
        <v>52</v>
      </c>
    </row>
    <row r="105" spans="1:28" ht="30" customHeight="1" x14ac:dyDescent="0.3">
      <c r="A105" s="8" t="s">
        <v>1858</v>
      </c>
      <c r="B105" s="8" t="s">
        <v>1856</v>
      </c>
      <c r="C105" s="8" t="s">
        <v>1857</v>
      </c>
      <c r="D105" s="22" t="s">
        <v>406</v>
      </c>
      <c r="E105" s="23">
        <v>0</v>
      </c>
      <c r="F105" s="8" t="s">
        <v>52</v>
      </c>
      <c r="G105" s="23">
        <v>0</v>
      </c>
      <c r="H105" s="8" t="s">
        <v>52</v>
      </c>
      <c r="I105" s="23">
        <v>0</v>
      </c>
      <c r="J105" s="8" t="s">
        <v>52</v>
      </c>
      <c r="K105" s="23">
        <v>0</v>
      </c>
      <c r="L105" s="8" t="s">
        <v>52</v>
      </c>
      <c r="M105" s="23">
        <v>0</v>
      </c>
      <c r="N105" s="8" t="s">
        <v>52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8" t="s">
        <v>3194</v>
      </c>
      <c r="X105" s="8" t="s">
        <v>52</v>
      </c>
      <c r="Y105" s="2" t="s">
        <v>52</v>
      </c>
      <c r="Z105" s="2" t="s">
        <v>52</v>
      </c>
      <c r="AA105" s="24"/>
      <c r="AB105" s="2" t="s">
        <v>52</v>
      </c>
    </row>
    <row r="106" spans="1:28" ht="30" customHeight="1" x14ac:dyDescent="0.3">
      <c r="A106" s="8" t="s">
        <v>1861</v>
      </c>
      <c r="B106" s="8" t="s">
        <v>1856</v>
      </c>
      <c r="C106" s="8" t="s">
        <v>1860</v>
      </c>
      <c r="D106" s="22" t="s">
        <v>58</v>
      </c>
      <c r="E106" s="23">
        <v>0</v>
      </c>
      <c r="F106" s="8" t="s">
        <v>52</v>
      </c>
      <c r="G106" s="23">
        <v>1250</v>
      </c>
      <c r="H106" s="8" t="s">
        <v>3191</v>
      </c>
      <c r="I106" s="23">
        <v>0</v>
      </c>
      <c r="J106" s="8" t="s">
        <v>52</v>
      </c>
      <c r="K106" s="23">
        <v>0</v>
      </c>
      <c r="L106" s="8" t="s">
        <v>52</v>
      </c>
      <c r="M106" s="23">
        <v>0</v>
      </c>
      <c r="N106" s="8" t="s">
        <v>52</v>
      </c>
      <c r="O106" s="23">
        <f t="shared" ref="O106:O131" si="5">SMALL(E106:M106,COUNTIF(E106:M106,0)+1)</f>
        <v>1250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8" t="s">
        <v>3195</v>
      </c>
      <c r="X106" s="8" t="s">
        <v>52</v>
      </c>
      <c r="Y106" s="2" t="s">
        <v>52</v>
      </c>
      <c r="Z106" s="2" t="s">
        <v>52</v>
      </c>
      <c r="AA106" s="24"/>
      <c r="AB106" s="2" t="s">
        <v>52</v>
      </c>
    </row>
    <row r="107" spans="1:28" ht="30" customHeight="1" x14ac:dyDescent="0.3">
      <c r="A107" s="8" t="s">
        <v>1864</v>
      </c>
      <c r="B107" s="8" t="s">
        <v>1856</v>
      </c>
      <c r="C107" s="8" t="s">
        <v>1863</v>
      </c>
      <c r="D107" s="22" t="s">
        <v>58</v>
      </c>
      <c r="E107" s="23">
        <v>0</v>
      </c>
      <c r="F107" s="8" t="s">
        <v>52</v>
      </c>
      <c r="G107" s="23">
        <v>780</v>
      </c>
      <c r="H107" s="8" t="s">
        <v>3191</v>
      </c>
      <c r="I107" s="23">
        <v>0</v>
      </c>
      <c r="J107" s="8" t="s">
        <v>52</v>
      </c>
      <c r="K107" s="23">
        <v>0</v>
      </c>
      <c r="L107" s="8" t="s">
        <v>52</v>
      </c>
      <c r="M107" s="23">
        <v>0</v>
      </c>
      <c r="N107" s="8" t="s">
        <v>52</v>
      </c>
      <c r="O107" s="23">
        <f t="shared" si="5"/>
        <v>780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8" t="s">
        <v>3196</v>
      </c>
      <c r="X107" s="8" t="s">
        <v>52</v>
      </c>
      <c r="Y107" s="2" t="s">
        <v>52</v>
      </c>
      <c r="Z107" s="2" t="s">
        <v>52</v>
      </c>
      <c r="AA107" s="24"/>
      <c r="AB107" s="2" t="s">
        <v>52</v>
      </c>
    </row>
    <row r="108" spans="1:28" ht="30" customHeight="1" x14ac:dyDescent="0.3">
      <c r="A108" s="8" t="s">
        <v>1867</v>
      </c>
      <c r="B108" s="8" t="s">
        <v>1856</v>
      </c>
      <c r="C108" s="8" t="s">
        <v>1866</v>
      </c>
      <c r="D108" s="22" t="s">
        <v>488</v>
      </c>
      <c r="E108" s="23">
        <v>0</v>
      </c>
      <c r="F108" s="8" t="s">
        <v>52</v>
      </c>
      <c r="G108" s="23">
        <v>0</v>
      </c>
      <c r="H108" s="8" t="s">
        <v>52</v>
      </c>
      <c r="I108" s="23">
        <v>0</v>
      </c>
      <c r="J108" s="8" t="s">
        <v>52</v>
      </c>
      <c r="K108" s="23">
        <v>0</v>
      </c>
      <c r="L108" s="8" t="s">
        <v>52</v>
      </c>
      <c r="M108" s="23">
        <v>111</v>
      </c>
      <c r="N108" s="8" t="s">
        <v>52</v>
      </c>
      <c r="O108" s="23">
        <f t="shared" si="5"/>
        <v>111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8" t="s">
        <v>3197</v>
      </c>
      <c r="X108" s="8" t="s">
        <v>52</v>
      </c>
      <c r="Y108" s="2" t="s">
        <v>52</v>
      </c>
      <c r="Z108" s="2" t="s">
        <v>52</v>
      </c>
      <c r="AA108" s="24"/>
      <c r="AB108" s="2" t="s">
        <v>52</v>
      </c>
    </row>
    <row r="109" spans="1:28" ht="30" customHeight="1" x14ac:dyDescent="0.3">
      <c r="A109" s="8" t="s">
        <v>1870</v>
      </c>
      <c r="B109" s="8" t="s">
        <v>1856</v>
      </c>
      <c r="C109" s="8" t="s">
        <v>1869</v>
      </c>
      <c r="D109" s="22" t="s">
        <v>488</v>
      </c>
      <c r="E109" s="23">
        <v>0</v>
      </c>
      <c r="F109" s="8" t="s">
        <v>52</v>
      </c>
      <c r="G109" s="23">
        <v>0</v>
      </c>
      <c r="H109" s="8" t="s">
        <v>52</v>
      </c>
      <c r="I109" s="23">
        <v>0</v>
      </c>
      <c r="J109" s="8" t="s">
        <v>52</v>
      </c>
      <c r="K109" s="23">
        <v>0</v>
      </c>
      <c r="L109" s="8" t="s">
        <v>52</v>
      </c>
      <c r="M109" s="23">
        <v>107</v>
      </c>
      <c r="N109" s="8" t="s">
        <v>52</v>
      </c>
      <c r="O109" s="23">
        <f t="shared" si="5"/>
        <v>107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8" t="s">
        <v>3198</v>
      </c>
      <c r="X109" s="8" t="s">
        <v>52</v>
      </c>
      <c r="Y109" s="2" t="s">
        <v>52</v>
      </c>
      <c r="Z109" s="2" t="s">
        <v>52</v>
      </c>
      <c r="AA109" s="24"/>
      <c r="AB109" s="2" t="s">
        <v>52</v>
      </c>
    </row>
    <row r="110" spans="1:28" ht="30" customHeight="1" x14ac:dyDescent="0.3">
      <c r="A110" s="8" t="s">
        <v>1876</v>
      </c>
      <c r="B110" s="8" t="s">
        <v>1856</v>
      </c>
      <c r="C110" s="8" t="s">
        <v>1875</v>
      </c>
      <c r="D110" s="22" t="s">
        <v>406</v>
      </c>
      <c r="E110" s="23">
        <v>0</v>
      </c>
      <c r="F110" s="8" t="s">
        <v>52</v>
      </c>
      <c r="G110" s="23">
        <v>0</v>
      </c>
      <c r="H110" s="8" t="s">
        <v>52</v>
      </c>
      <c r="I110" s="23">
        <v>0</v>
      </c>
      <c r="J110" s="8" t="s">
        <v>52</v>
      </c>
      <c r="K110" s="23">
        <v>0</v>
      </c>
      <c r="L110" s="8" t="s">
        <v>52</v>
      </c>
      <c r="M110" s="23">
        <v>60</v>
      </c>
      <c r="N110" s="8" t="s">
        <v>52</v>
      </c>
      <c r="O110" s="23">
        <f t="shared" si="5"/>
        <v>60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8" t="s">
        <v>3199</v>
      </c>
      <c r="X110" s="8" t="s">
        <v>52</v>
      </c>
      <c r="Y110" s="2" t="s">
        <v>52</v>
      </c>
      <c r="Z110" s="2" t="s">
        <v>52</v>
      </c>
      <c r="AA110" s="24"/>
      <c r="AB110" s="2" t="s">
        <v>52</v>
      </c>
    </row>
    <row r="111" spans="1:28" ht="30" customHeight="1" x14ac:dyDescent="0.3">
      <c r="A111" s="8" t="s">
        <v>1879</v>
      </c>
      <c r="B111" s="8" t="s">
        <v>1856</v>
      </c>
      <c r="C111" s="8" t="s">
        <v>1878</v>
      </c>
      <c r="D111" s="22" t="s">
        <v>406</v>
      </c>
      <c r="E111" s="23">
        <v>0</v>
      </c>
      <c r="F111" s="8" t="s">
        <v>52</v>
      </c>
      <c r="G111" s="23">
        <v>0</v>
      </c>
      <c r="H111" s="8" t="s">
        <v>52</v>
      </c>
      <c r="I111" s="23">
        <v>0</v>
      </c>
      <c r="J111" s="8" t="s">
        <v>52</v>
      </c>
      <c r="K111" s="23">
        <v>0</v>
      </c>
      <c r="L111" s="8" t="s">
        <v>52</v>
      </c>
      <c r="M111" s="23">
        <v>80</v>
      </c>
      <c r="N111" s="8" t="s">
        <v>52</v>
      </c>
      <c r="O111" s="23">
        <f t="shared" si="5"/>
        <v>80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8" t="s">
        <v>3200</v>
      </c>
      <c r="X111" s="8" t="s">
        <v>52</v>
      </c>
      <c r="Y111" s="2" t="s">
        <v>52</v>
      </c>
      <c r="Z111" s="2" t="s">
        <v>52</v>
      </c>
      <c r="AA111" s="24"/>
      <c r="AB111" s="2" t="s">
        <v>52</v>
      </c>
    </row>
    <row r="112" spans="1:28" ht="30" customHeight="1" x14ac:dyDescent="0.3">
      <c r="A112" s="8" t="s">
        <v>1901</v>
      </c>
      <c r="B112" s="8" t="s">
        <v>1856</v>
      </c>
      <c r="C112" s="8" t="s">
        <v>1900</v>
      </c>
      <c r="D112" s="22" t="s">
        <v>58</v>
      </c>
      <c r="E112" s="23">
        <v>0</v>
      </c>
      <c r="F112" s="8" t="s">
        <v>52</v>
      </c>
      <c r="G112" s="23">
        <v>1890</v>
      </c>
      <c r="H112" s="8" t="s">
        <v>3191</v>
      </c>
      <c r="I112" s="23">
        <v>0</v>
      </c>
      <c r="J112" s="8" t="s">
        <v>52</v>
      </c>
      <c r="K112" s="23">
        <v>0</v>
      </c>
      <c r="L112" s="8" t="s">
        <v>52</v>
      </c>
      <c r="M112" s="23">
        <v>0</v>
      </c>
      <c r="N112" s="8" t="s">
        <v>52</v>
      </c>
      <c r="O112" s="23">
        <f t="shared" si="5"/>
        <v>1890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8" t="s">
        <v>3201</v>
      </c>
      <c r="X112" s="8" t="s">
        <v>52</v>
      </c>
      <c r="Y112" s="2" t="s">
        <v>52</v>
      </c>
      <c r="Z112" s="2" t="s">
        <v>52</v>
      </c>
      <c r="AA112" s="24"/>
      <c r="AB112" s="2" t="s">
        <v>52</v>
      </c>
    </row>
    <row r="113" spans="1:28" ht="30" customHeight="1" x14ac:dyDescent="0.3">
      <c r="A113" s="8" t="s">
        <v>1922</v>
      </c>
      <c r="B113" s="8" t="s">
        <v>1921</v>
      </c>
      <c r="C113" s="8" t="s">
        <v>625</v>
      </c>
      <c r="D113" s="22" t="s">
        <v>69</v>
      </c>
      <c r="E113" s="23">
        <v>6400</v>
      </c>
      <c r="F113" s="8" t="s">
        <v>52</v>
      </c>
      <c r="G113" s="23">
        <v>6400</v>
      </c>
      <c r="H113" s="8" t="s">
        <v>3202</v>
      </c>
      <c r="I113" s="23">
        <v>7600</v>
      </c>
      <c r="J113" s="8" t="s">
        <v>3203</v>
      </c>
      <c r="K113" s="23">
        <v>0</v>
      </c>
      <c r="L113" s="8" t="s">
        <v>52</v>
      </c>
      <c r="M113" s="23">
        <v>0</v>
      </c>
      <c r="N113" s="8" t="s">
        <v>52</v>
      </c>
      <c r="O113" s="23">
        <f t="shared" si="5"/>
        <v>6400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8" t="s">
        <v>3204</v>
      </c>
      <c r="X113" s="8" t="s">
        <v>52</v>
      </c>
      <c r="Y113" s="2" t="s">
        <v>52</v>
      </c>
      <c r="Z113" s="2" t="s">
        <v>52</v>
      </c>
      <c r="AA113" s="24"/>
      <c r="AB113" s="2" t="s">
        <v>52</v>
      </c>
    </row>
    <row r="114" spans="1:28" ht="30" customHeight="1" x14ac:dyDescent="0.3">
      <c r="A114" s="8" t="s">
        <v>1693</v>
      </c>
      <c r="B114" s="8" t="s">
        <v>1691</v>
      </c>
      <c r="C114" s="8" t="s">
        <v>1692</v>
      </c>
      <c r="D114" s="22" t="s">
        <v>69</v>
      </c>
      <c r="E114" s="23">
        <v>0</v>
      </c>
      <c r="F114" s="8" t="s">
        <v>52</v>
      </c>
      <c r="G114" s="23">
        <v>0</v>
      </c>
      <c r="H114" s="8" t="s">
        <v>52</v>
      </c>
      <c r="I114" s="23">
        <v>213000</v>
      </c>
      <c r="J114" s="8" t="s">
        <v>3205</v>
      </c>
      <c r="K114" s="23">
        <v>0</v>
      </c>
      <c r="L114" s="8" t="s">
        <v>52</v>
      </c>
      <c r="M114" s="23">
        <v>0</v>
      </c>
      <c r="N114" s="8" t="s">
        <v>52</v>
      </c>
      <c r="O114" s="23">
        <f t="shared" si="5"/>
        <v>213000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8" t="s">
        <v>3206</v>
      </c>
      <c r="X114" s="8" t="s">
        <v>52</v>
      </c>
      <c r="Y114" s="2" t="s">
        <v>52</v>
      </c>
      <c r="Z114" s="2" t="s">
        <v>52</v>
      </c>
      <c r="AA114" s="24"/>
      <c r="AB114" s="2" t="s">
        <v>52</v>
      </c>
    </row>
    <row r="115" spans="1:28" ht="30" customHeight="1" x14ac:dyDescent="0.3">
      <c r="A115" s="8" t="s">
        <v>538</v>
      </c>
      <c r="B115" s="8" t="s">
        <v>535</v>
      </c>
      <c r="C115" s="8" t="s">
        <v>536</v>
      </c>
      <c r="D115" s="22" t="s">
        <v>406</v>
      </c>
      <c r="E115" s="23">
        <v>200761</v>
      </c>
      <c r="F115" s="8" t="s">
        <v>52</v>
      </c>
      <c r="G115" s="23">
        <v>0</v>
      </c>
      <c r="H115" s="8" t="s">
        <v>52</v>
      </c>
      <c r="I115" s="23">
        <v>0</v>
      </c>
      <c r="J115" s="8" t="s">
        <v>52</v>
      </c>
      <c r="K115" s="23">
        <v>0</v>
      </c>
      <c r="L115" s="8" t="s">
        <v>52</v>
      </c>
      <c r="M115" s="23">
        <v>0</v>
      </c>
      <c r="N115" s="8" t="s">
        <v>52</v>
      </c>
      <c r="O115" s="23">
        <f t="shared" si="5"/>
        <v>200761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8" t="s">
        <v>3207</v>
      </c>
      <c r="X115" s="8" t="s">
        <v>537</v>
      </c>
      <c r="Y115" s="2" t="s">
        <v>52</v>
      </c>
      <c r="Z115" s="2" t="s">
        <v>52</v>
      </c>
      <c r="AA115" s="24"/>
      <c r="AB115" s="2" t="s">
        <v>52</v>
      </c>
    </row>
    <row r="116" spans="1:28" ht="30" customHeight="1" x14ac:dyDescent="0.3">
      <c r="A116" s="8" t="s">
        <v>489</v>
      </c>
      <c r="B116" s="8" t="s">
        <v>486</v>
      </c>
      <c r="C116" s="8" t="s">
        <v>487</v>
      </c>
      <c r="D116" s="22" t="s">
        <v>488</v>
      </c>
      <c r="E116" s="23">
        <v>53900</v>
      </c>
      <c r="F116" s="8" t="s">
        <v>52</v>
      </c>
      <c r="G116" s="23">
        <v>66000</v>
      </c>
      <c r="H116" s="8" t="s">
        <v>3208</v>
      </c>
      <c r="I116" s="23">
        <v>66000</v>
      </c>
      <c r="J116" s="8" t="s">
        <v>3209</v>
      </c>
      <c r="K116" s="23">
        <v>0</v>
      </c>
      <c r="L116" s="8" t="s">
        <v>52</v>
      </c>
      <c r="M116" s="23">
        <v>0</v>
      </c>
      <c r="N116" s="8" t="s">
        <v>52</v>
      </c>
      <c r="O116" s="23">
        <f t="shared" si="5"/>
        <v>53900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8" t="s">
        <v>3210</v>
      </c>
      <c r="X116" s="8" t="s">
        <v>52</v>
      </c>
      <c r="Y116" s="2" t="s">
        <v>52</v>
      </c>
      <c r="Z116" s="2" t="s">
        <v>52</v>
      </c>
      <c r="AA116" s="24"/>
      <c r="AB116" s="2" t="s">
        <v>52</v>
      </c>
    </row>
    <row r="117" spans="1:28" ht="30" customHeight="1" x14ac:dyDescent="0.3">
      <c r="A117" s="8" t="s">
        <v>1703</v>
      </c>
      <c r="B117" s="8" t="s">
        <v>1701</v>
      </c>
      <c r="C117" s="8" t="s">
        <v>1702</v>
      </c>
      <c r="D117" s="22" t="s">
        <v>69</v>
      </c>
      <c r="E117" s="23">
        <v>0</v>
      </c>
      <c r="F117" s="8" t="s">
        <v>52</v>
      </c>
      <c r="G117" s="23">
        <v>0</v>
      </c>
      <c r="H117" s="8" t="s">
        <v>52</v>
      </c>
      <c r="I117" s="23">
        <v>0</v>
      </c>
      <c r="J117" s="8" t="s">
        <v>52</v>
      </c>
      <c r="K117" s="23">
        <v>0</v>
      </c>
      <c r="L117" s="8" t="s">
        <v>52</v>
      </c>
      <c r="M117" s="23">
        <v>126984</v>
      </c>
      <c r="N117" s="8" t="s">
        <v>52</v>
      </c>
      <c r="O117" s="23">
        <f t="shared" si="5"/>
        <v>126984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8" t="s">
        <v>3211</v>
      </c>
      <c r="X117" s="8" t="s">
        <v>52</v>
      </c>
      <c r="Y117" s="2" t="s">
        <v>52</v>
      </c>
      <c r="Z117" s="2" t="s">
        <v>52</v>
      </c>
      <c r="AA117" s="24"/>
      <c r="AB117" s="2" t="s">
        <v>52</v>
      </c>
    </row>
    <row r="118" spans="1:28" ht="30" customHeight="1" x14ac:dyDescent="0.3">
      <c r="A118" s="8" t="s">
        <v>517</v>
      </c>
      <c r="B118" s="8" t="s">
        <v>515</v>
      </c>
      <c r="C118" s="8" t="s">
        <v>516</v>
      </c>
      <c r="D118" s="22" t="s">
        <v>69</v>
      </c>
      <c r="E118" s="23">
        <v>23460</v>
      </c>
      <c r="F118" s="8" t="s">
        <v>52</v>
      </c>
      <c r="G118" s="23">
        <v>26100</v>
      </c>
      <c r="H118" s="8" t="s">
        <v>3212</v>
      </c>
      <c r="I118" s="23">
        <v>26300</v>
      </c>
      <c r="J118" s="8" t="s">
        <v>3213</v>
      </c>
      <c r="K118" s="23">
        <v>0</v>
      </c>
      <c r="L118" s="8" t="s">
        <v>52</v>
      </c>
      <c r="M118" s="23">
        <v>0</v>
      </c>
      <c r="N118" s="8" t="s">
        <v>52</v>
      </c>
      <c r="O118" s="23">
        <f t="shared" si="5"/>
        <v>23460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8" t="s">
        <v>3214</v>
      </c>
      <c r="X118" s="8" t="s">
        <v>52</v>
      </c>
      <c r="Y118" s="2" t="s">
        <v>52</v>
      </c>
      <c r="Z118" s="2" t="s">
        <v>52</v>
      </c>
      <c r="AA118" s="24"/>
      <c r="AB118" s="2" t="s">
        <v>52</v>
      </c>
    </row>
    <row r="119" spans="1:28" ht="30" customHeight="1" x14ac:dyDescent="0.3">
      <c r="A119" s="8" t="s">
        <v>521</v>
      </c>
      <c r="B119" s="8" t="s">
        <v>519</v>
      </c>
      <c r="C119" s="8" t="s">
        <v>520</v>
      </c>
      <c r="D119" s="22" t="s">
        <v>69</v>
      </c>
      <c r="E119" s="23">
        <v>12416</v>
      </c>
      <c r="F119" s="8" t="s">
        <v>52</v>
      </c>
      <c r="G119" s="23">
        <v>14230</v>
      </c>
      <c r="H119" s="8" t="s">
        <v>3215</v>
      </c>
      <c r="I119" s="23">
        <v>14000</v>
      </c>
      <c r="J119" s="8" t="s">
        <v>3216</v>
      </c>
      <c r="K119" s="23">
        <v>0</v>
      </c>
      <c r="L119" s="8" t="s">
        <v>52</v>
      </c>
      <c r="M119" s="23">
        <v>0</v>
      </c>
      <c r="N119" s="8" t="s">
        <v>52</v>
      </c>
      <c r="O119" s="23">
        <f t="shared" si="5"/>
        <v>12416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8" t="s">
        <v>3217</v>
      </c>
      <c r="X119" s="8" t="s">
        <v>52</v>
      </c>
      <c r="Y119" s="2" t="s">
        <v>52</v>
      </c>
      <c r="Z119" s="2" t="s">
        <v>52</v>
      </c>
      <c r="AA119" s="24"/>
      <c r="AB119" s="2" t="s">
        <v>52</v>
      </c>
    </row>
    <row r="120" spans="1:28" ht="30" customHeight="1" x14ac:dyDescent="0.3">
      <c r="A120" s="8" t="s">
        <v>529</v>
      </c>
      <c r="B120" s="8" t="s">
        <v>527</v>
      </c>
      <c r="C120" s="8" t="s">
        <v>528</v>
      </c>
      <c r="D120" s="22" t="s">
        <v>69</v>
      </c>
      <c r="E120" s="23">
        <v>44080</v>
      </c>
      <c r="F120" s="8" t="s">
        <v>52</v>
      </c>
      <c r="G120" s="23">
        <v>46410</v>
      </c>
      <c r="H120" s="8" t="s">
        <v>3218</v>
      </c>
      <c r="I120" s="23">
        <v>51010</v>
      </c>
      <c r="J120" s="8" t="s">
        <v>3216</v>
      </c>
      <c r="K120" s="23">
        <v>0</v>
      </c>
      <c r="L120" s="8" t="s">
        <v>52</v>
      </c>
      <c r="M120" s="23">
        <v>0</v>
      </c>
      <c r="N120" s="8" t="s">
        <v>52</v>
      </c>
      <c r="O120" s="23">
        <f t="shared" si="5"/>
        <v>44080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8" t="s">
        <v>3219</v>
      </c>
      <c r="X120" s="8" t="s">
        <v>52</v>
      </c>
      <c r="Y120" s="2" t="s">
        <v>52</v>
      </c>
      <c r="Z120" s="2" t="s">
        <v>52</v>
      </c>
      <c r="AA120" s="24"/>
      <c r="AB120" s="2" t="s">
        <v>52</v>
      </c>
    </row>
    <row r="121" spans="1:28" ht="30" customHeight="1" x14ac:dyDescent="0.3">
      <c r="A121" s="8" t="s">
        <v>1292</v>
      </c>
      <c r="B121" s="8" t="s">
        <v>1290</v>
      </c>
      <c r="C121" s="8" t="s">
        <v>1291</v>
      </c>
      <c r="D121" s="22" t="s">
        <v>58</v>
      </c>
      <c r="E121" s="23">
        <v>0</v>
      </c>
      <c r="F121" s="8" t="s">
        <v>52</v>
      </c>
      <c r="G121" s="23">
        <v>83333.33</v>
      </c>
      <c r="H121" s="8" t="s">
        <v>3220</v>
      </c>
      <c r="I121" s="23">
        <v>0</v>
      </c>
      <c r="J121" s="8" t="s">
        <v>52</v>
      </c>
      <c r="K121" s="23">
        <v>0</v>
      </c>
      <c r="L121" s="8" t="s">
        <v>52</v>
      </c>
      <c r="M121" s="23">
        <v>0</v>
      </c>
      <c r="N121" s="8" t="s">
        <v>52</v>
      </c>
      <c r="O121" s="23">
        <f t="shared" si="5"/>
        <v>83333.33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8" t="s">
        <v>3221</v>
      </c>
      <c r="X121" s="8" t="s">
        <v>52</v>
      </c>
      <c r="Y121" s="2" t="s">
        <v>52</v>
      </c>
      <c r="Z121" s="2" t="s">
        <v>52</v>
      </c>
      <c r="AA121" s="24"/>
      <c r="AB121" s="2" t="s">
        <v>52</v>
      </c>
    </row>
    <row r="122" spans="1:28" ht="30" customHeight="1" x14ac:dyDescent="0.3">
      <c r="A122" s="8" t="s">
        <v>698</v>
      </c>
      <c r="B122" s="8" t="s">
        <v>696</v>
      </c>
      <c r="C122" s="8" t="s">
        <v>697</v>
      </c>
      <c r="D122" s="22" t="s">
        <v>58</v>
      </c>
      <c r="E122" s="23">
        <v>2700</v>
      </c>
      <c r="F122" s="8" t="s">
        <v>52</v>
      </c>
      <c r="G122" s="23">
        <v>2666.66</v>
      </c>
      <c r="H122" s="8" t="s">
        <v>3080</v>
      </c>
      <c r="I122" s="23">
        <v>2748.33</v>
      </c>
      <c r="J122" s="8" t="s">
        <v>3222</v>
      </c>
      <c r="K122" s="23">
        <v>0</v>
      </c>
      <c r="L122" s="8" t="s">
        <v>52</v>
      </c>
      <c r="M122" s="23">
        <v>0</v>
      </c>
      <c r="N122" s="8" t="s">
        <v>52</v>
      </c>
      <c r="O122" s="23">
        <f t="shared" si="5"/>
        <v>2666.66</v>
      </c>
      <c r="P122" s="23">
        <v>0</v>
      </c>
      <c r="Q122" s="2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8" t="s">
        <v>3223</v>
      </c>
      <c r="X122" s="8" t="s">
        <v>52</v>
      </c>
      <c r="Y122" s="2" t="s">
        <v>52</v>
      </c>
      <c r="Z122" s="2" t="s">
        <v>52</v>
      </c>
      <c r="AA122" s="24"/>
      <c r="AB122" s="2" t="s">
        <v>52</v>
      </c>
    </row>
    <row r="123" spans="1:28" ht="30" customHeight="1" x14ac:dyDescent="0.3">
      <c r="A123" s="8" t="s">
        <v>705</v>
      </c>
      <c r="B123" s="8" t="s">
        <v>700</v>
      </c>
      <c r="C123" s="8" t="s">
        <v>704</v>
      </c>
      <c r="D123" s="22" t="s">
        <v>406</v>
      </c>
      <c r="E123" s="23">
        <v>0</v>
      </c>
      <c r="F123" s="8" t="s">
        <v>52</v>
      </c>
      <c r="G123" s="23">
        <v>1000</v>
      </c>
      <c r="H123" s="8" t="s">
        <v>3224</v>
      </c>
      <c r="I123" s="23">
        <v>873</v>
      </c>
      <c r="J123" s="8" t="s">
        <v>3222</v>
      </c>
      <c r="K123" s="23">
        <v>0</v>
      </c>
      <c r="L123" s="8" t="s">
        <v>52</v>
      </c>
      <c r="M123" s="23">
        <v>0</v>
      </c>
      <c r="N123" s="8" t="s">
        <v>52</v>
      </c>
      <c r="O123" s="23">
        <f t="shared" si="5"/>
        <v>873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8" t="s">
        <v>3225</v>
      </c>
      <c r="X123" s="8" t="s">
        <v>52</v>
      </c>
      <c r="Y123" s="2" t="s">
        <v>52</v>
      </c>
      <c r="Z123" s="2" t="s">
        <v>52</v>
      </c>
      <c r="AA123" s="24"/>
      <c r="AB123" s="2" t="s">
        <v>52</v>
      </c>
    </row>
    <row r="124" spans="1:28" ht="30" customHeight="1" x14ac:dyDescent="0.3">
      <c r="A124" s="8" t="s">
        <v>2235</v>
      </c>
      <c r="B124" s="8" t="s">
        <v>700</v>
      </c>
      <c r="C124" s="8" t="s">
        <v>2234</v>
      </c>
      <c r="D124" s="22" t="s">
        <v>406</v>
      </c>
      <c r="E124" s="23">
        <v>0</v>
      </c>
      <c r="F124" s="8" t="s">
        <v>52</v>
      </c>
      <c r="G124" s="23">
        <v>1200</v>
      </c>
      <c r="H124" s="8" t="s">
        <v>3224</v>
      </c>
      <c r="I124" s="23">
        <v>0</v>
      </c>
      <c r="J124" s="8" t="s">
        <v>52</v>
      </c>
      <c r="K124" s="23">
        <v>0</v>
      </c>
      <c r="L124" s="8" t="s">
        <v>52</v>
      </c>
      <c r="M124" s="23">
        <v>0</v>
      </c>
      <c r="N124" s="8" t="s">
        <v>52</v>
      </c>
      <c r="O124" s="23">
        <f t="shared" si="5"/>
        <v>1200</v>
      </c>
      <c r="P124" s="23">
        <v>0</v>
      </c>
      <c r="Q124" s="23">
        <v>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8" t="s">
        <v>3226</v>
      </c>
      <c r="X124" s="8" t="s">
        <v>52</v>
      </c>
      <c r="Y124" s="2" t="s">
        <v>52</v>
      </c>
      <c r="Z124" s="2" t="s">
        <v>52</v>
      </c>
      <c r="AA124" s="24"/>
      <c r="AB124" s="2" t="s">
        <v>52</v>
      </c>
    </row>
    <row r="125" spans="1:28" ht="30" customHeight="1" x14ac:dyDescent="0.3">
      <c r="A125" s="8" t="s">
        <v>2238</v>
      </c>
      <c r="B125" s="8" t="s">
        <v>700</v>
      </c>
      <c r="C125" s="8" t="s">
        <v>2237</v>
      </c>
      <c r="D125" s="22" t="s">
        <v>406</v>
      </c>
      <c r="E125" s="23">
        <v>0</v>
      </c>
      <c r="F125" s="8" t="s">
        <v>52</v>
      </c>
      <c r="G125" s="23">
        <v>2200</v>
      </c>
      <c r="H125" s="8" t="s">
        <v>3224</v>
      </c>
      <c r="I125" s="23">
        <v>2813</v>
      </c>
      <c r="J125" s="8" t="s">
        <v>3222</v>
      </c>
      <c r="K125" s="23">
        <v>0</v>
      </c>
      <c r="L125" s="8" t="s">
        <v>52</v>
      </c>
      <c r="M125" s="23">
        <v>0</v>
      </c>
      <c r="N125" s="8" t="s">
        <v>52</v>
      </c>
      <c r="O125" s="23">
        <f t="shared" si="5"/>
        <v>2200</v>
      </c>
      <c r="P125" s="23">
        <v>0</v>
      </c>
      <c r="Q125" s="23">
        <v>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8" t="s">
        <v>3227</v>
      </c>
      <c r="X125" s="8" t="s">
        <v>52</v>
      </c>
      <c r="Y125" s="2" t="s">
        <v>52</v>
      </c>
      <c r="Z125" s="2" t="s">
        <v>52</v>
      </c>
      <c r="AA125" s="24"/>
      <c r="AB125" s="2" t="s">
        <v>52</v>
      </c>
    </row>
    <row r="126" spans="1:28" ht="30" customHeight="1" x14ac:dyDescent="0.3">
      <c r="A126" s="8" t="s">
        <v>2241</v>
      </c>
      <c r="B126" s="8" t="s">
        <v>700</v>
      </c>
      <c r="C126" s="8" t="s">
        <v>2240</v>
      </c>
      <c r="D126" s="22" t="s">
        <v>406</v>
      </c>
      <c r="E126" s="23">
        <v>0</v>
      </c>
      <c r="F126" s="8" t="s">
        <v>52</v>
      </c>
      <c r="G126" s="23">
        <v>0</v>
      </c>
      <c r="H126" s="8" t="s">
        <v>52</v>
      </c>
      <c r="I126" s="23">
        <v>0</v>
      </c>
      <c r="J126" s="8" t="s">
        <v>52</v>
      </c>
      <c r="K126" s="23">
        <v>0</v>
      </c>
      <c r="L126" s="8" t="s">
        <v>52</v>
      </c>
      <c r="M126" s="23">
        <v>900</v>
      </c>
      <c r="N126" s="8" t="s">
        <v>52</v>
      </c>
      <c r="O126" s="23">
        <f t="shared" si="5"/>
        <v>900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8" t="s">
        <v>3228</v>
      </c>
      <c r="X126" s="8" t="s">
        <v>52</v>
      </c>
      <c r="Y126" s="2" t="s">
        <v>52</v>
      </c>
      <c r="Z126" s="2" t="s">
        <v>52</v>
      </c>
      <c r="AA126" s="24"/>
      <c r="AB126" s="2" t="s">
        <v>52</v>
      </c>
    </row>
    <row r="127" spans="1:28" ht="30" customHeight="1" x14ac:dyDescent="0.3">
      <c r="A127" s="8" t="s">
        <v>702</v>
      </c>
      <c r="B127" s="8" t="s">
        <v>700</v>
      </c>
      <c r="C127" s="8" t="s">
        <v>701</v>
      </c>
      <c r="D127" s="22" t="s">
        <v>406</v>
      </c>
      <c r="E127" s="23">
        <v>0</v>
      </c>
      <c r="F127" s="8" t="s">
        <v>52</v>
      </c>
      <c r="G127" s="23">
        <v>1200</v>
      </c>
      <c r="H127" s="8" t="s">
        <v>3224</v>
      </c>
      <c r="I127" s="23">
        <v>1455</v>
      </c>
      <c r="J127" s="8" t="s">
        <v>3222</v>
      </c>
      <c r="K127" s="23">
        <v>0</v>
      </c>
      <c r="L127" s="8" t="s">
        <v>52</v>
      </c>
      <c r="M127" s="23">
        <v>0</v>
      </c>
      <c r="N127" s="8" t="s">
        <v>52</v>
      </c>
      <c r="O127" s="23">
        <f t="shared" si="5"/>
        <v>1200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8" t="s">
        <v>3229</v>
      </c>
      <c r="X127" s="8" t="s">
        <v>52</v>
      </c>
      <c r="Y127" s="2" t="s">
        <v>52</v>
      </c>
      <c r="Z127" s="2" t="s">
        <v>52</v>
      </c>
      <c r="AA127" s="24"/>
      <c r="AB127" s="2" t="s">
        <v>52</v>
      </c>
    </row>
    <row r="128" spans="1:28" ht="30" customHeight="1" x14ac:dyDescent="0.3">
      <c r="A128" s="8" t="s">
        <v>974</v>
      </c>
      <c r="B128" s="8" t="s">
        <v>932</v>
      </c>
      <c r="C128" s="8" t="s">
        <v>973</v>
      </c>
      <c r="D128" s="22" t="s">
        <v>406</v>
      </c>
      <c r="E128" s="23">
        <v>830</v>
      </c>
      <c r="F128" s="8" t="s">
        <v>52</v>
      </c>
      <c r="G128" s="23">
        <v>1100</v>
      </c>
      <c r="H128" s="8" t="s">
        <v>3224</v>
      </c>
      <c r="I128" s="23">
        <v>0</v>
      </c>
      <c r="J128" s="8" t="s">
        <v>52</v>
      </c>
      <c r="K128" s="23">
        <v>0</v>
      </c>
      <c r="L128" s="8" t="s">
        <v>52</v>
      </c>
      <c r="M128" s="23">
        <v>0</v>
      </c>
      <c r="N128" s="8" t="s">
        <v>52</v>
      </c>
      <c r="O128" s="23">
        <f t="shared" si="5"/>
        <v>830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8" t="s">
        <v>3230</v>
      </c>
      <c r="X128" s="8" t="s">
        <v>52</v>
      </c>
      <c r="Y128" s="2" t="s">
        <v>52</v>
      </c>
      <c r="Z128" s="2" t="s">
        <v>52</v>
      </c>
      <c r="AA128" s="24"/>
      <c r="AB128" s="2" t="s">
        <v>52</v>
      </c>
    </row>
    <row r="129" spans="1:28" ht="30" customHeight="1" x14ac:dyDescent="0.3">
      <c r="A129" s="8" t="s">
        <v>934</v>
      </c>
      <c r="B129" s="8" t="s">
        <v>932</v>
      </c>
      <c r="C129" s="8" t="s">
        <v>933</v>
      </c>
      <c r="D129" s="22" t="s">
        <v>406</v>
      </c>
      <c r="E129" s="23">
        <v>20830</v>
      </c>
      <c r="F129" s="8" t="s">
        <v>52</v>
      </c>
      <c r="G129" s="23">
        <v>20400</v>
      </c>
      <c r="H129" s="8" t="s">
        <v>3224</v>
      </c>
      <c r="I129" s="23">
        <v>0</v>
      </c>
      <c r="J129" s="8" t="s">
        <v>52</v>
      </c>
      <c r="K129" s="23">
        <v>0</v>
      </c>
      <c r="L129" s="8" t="s">
        <v>52</v>
      </c>
      <c r="M129" s="23">
        <v>0</v>
      </c>
      <c r="N129" s="8" t="s">
        <v>52</v>
      </c>
      <c r="O129" s="23">
        <f t="shared" si="5"/>
        <v>20400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8" t="s">
        <v>3231</v>
      </c>
      <c r="X129" s="8" t="s">
        <v>52</v>
      </c>
      <c r="Y129" s="2" t="s">
        <v>52</v>
      </c>
      <c r="Z129" s="2" t="s">
        <v>52</v>
      </c>
      <c r="AA129" s="24"/>
      <c r="AB129" s="2" t="s">
        <v>52</v>
      </c>
    </row>
    <row r="130" spans="1:28" ht="30" customHeight="1" x14ac:dyDescent="0.3">
      <c r="A130" s="8" t="s">
        <v>937</v>
      </c>
      <c r="B130" s="8" t="s">
        <v>932</v>
      </c>
      <c r="C130" s="8" t="s">
        <v>936</v>
      </c>
      <c r="D130" s="22" t="s">
        <v>406</v>
      </c>
      <c r="E130" s="23">
        <v>6640</v>
      </c>
      <c r="F130" s="8" t="s">
        <v>52</v>
      </c>
      <c r="G130" s="23">
        <v>6100</v>
      </c>
      <c r="H130" s="8" t="s">
        <v>3224</v>
      </c>
      <c r="I130" s="23">
        <v>0</v>
      </c>
      <c r="J130" s="8" t="s">
        <v>52</v>
      </c>
      <c r="K130" s="23">
        <v>0</v>
      </c>
      <c r="L130" s="8" t="s">
        <v>52</v>
      </c>
      <c r="M130" s="23">
        <v>0</v>
      </c>
      <c r="N130" s="8" t="s">
        <v>52</v>
      </c>
      <c r="O130" s="23">
        <f t="shared" si="5"/>
        <v>6100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8" t="s">
        <v>3232</v>
      </c>
      <c r="X130" s="8" t="s">
        <v>52</v>
      </c>
      <c r="Y130" s="2" t="s">
        <v>52</v>
      </c>
      <c r="Z130" s="2" t="s">
        <v>52</v>
      </c>
      <c r="AA130" s="24"/>
      <c r="AB130" s="2" t="s">
        <v>52</v>
      </c>
    </row>
    <row r="131" spans="1:28" ht="30" customHeight="1" x14ac:dyDescent="0.3">
      <c r="A131" s="8" t="s">
        <v>940</v>
      </c>
      <c r="B131" s="8" t="s">
        <v>932</v>
      </c>
      <c r="C131" s="8" t="s">
        <v>939</v>
      </c>
      <c r="D131" s="22" t="s">
        <v>406</v>
      </c>
      <c r="E131" s="23">
        <v>0</v>
      </c>
      <c r="F131" s="8" t="s">
        <v>52</v>
      </c>
      <c r="G131" s="23">
        <v>14900</v>
      </c>
      <c r="H131" s="8" t="s">
        <v>3224</v>
      </c>
      <c r="I131" s="23">
        <v>0</v>
      </c>
      <c r="J131" s="8" t="s">
        <v>52</v>
      </c>
      <c r="K131" s="23">
        <v>0</v>
      </c>
      <c r="L131" s="8" t="s">
        <v>52</v>
      </c>
      <c r="M131" s="23">
        <v>0</v>
      </c>
      <c r="N131" s="8" t="s">
        <v>52</v>
      </c>
      <c r="O131" s="23">
        <f t="shared" si="5"/>
        <v>14900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8" t="s">
        <v>3233</v>
      </c>
      <c r="X131" s="8" t="s">
        <v>52</v>
      </c>
      <c r="Y131" s="2" t="s">
        <v>52</v>
      </c>
      <c r="Z131" s="2" t="s">
        <v>52</v>
      </c>
      <c r="AA131" s="24"/>
      <c r="AB131" s="2" t="s">
        <v>52</v>
      </c>
    </row>
    <row r="132" spans="1:28" ht="30" customHeight="1" x14ac:dyDescent="0.3">
      <c r="A132" s="8" t="s">
        <v>946</v>
      </c>
      <c r="B132" s="8" t="s">
        <v>932</v>
      </c>
      <c r="C132" s="8" t="s">
        <v>945</v>
      </c>
      <c r="D132" s="22" t="s">
        <v>406</v>
      </c>
      <c r="E132" s="23">
        <v>0</v>
      </c>
      <c r="F132" s="8" t="s">
        <v>52</v>
      </c>
      <c r="G132" s="23">
        <v>0</v>
      </c>
      <c r="H132" s="8" t="s">
        <v>52</v>
      </c>
      <c r="I132" s="23">
        <v>0</v>
      </c>
      <c r="J132" s="8" t="s">
        <v>52</v>
      </c>
      <c r="K132" s="23">
        <v>0</v>
      </c>
      <c r="L132" s="8" t="s">
        <v>52</v>
      </c>
      <c r="M132" s="23">
        <v>0</v>
      </c>
      <c r="N132" s="8" t="s">
        <v>52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8" t="s">
        <v>3234</v>
      </c>
      <c r="X132" s="8" t="s">
        <v>52</v>
      </c>
      <c r="Y132" s="2" t="s">
        <v>52</v>
      </c>
      <c r="Z132" s="2" t="s">
        <v>52</v>
      </c>
      <c r="AA132" s="24"/>
      <c r="AB132" s="2" t="s">
        <v>52</v>
      </c>
    </row>
    <row r="133" spans="1:28" ht="30" customHeight="1" x14ac:dyDescent="0.3">
      <c r="A133" s="8" t="s">
        <v>949</v>
      </c>
      <c r="B133" s="8" t="s">
        <v>932</v>
      </c>
      <c r="C133" s="8" t="s">
        <v>948</v>
      </c>
      <c r="D133" s="22" t="s">
        <v>406</v>
      </c>
      <c r="E133" s="23">
        <v>0</v>
      </c>
      <c r="F133" s="8" t="s">
        <v>52</v>
      </c>
      <c r="G133" s="23">
        <v>0</v>
      </c>
      <c r="H133" s="8" t="s">
        <v>52</v>
      </c>
      <c r="I133" s="23">
        <v>0</v>
      </c>
      <c r="J133" s="8" t="s">
        <v>52</v>
      </c>
      <c r="K133" s="23">
        <v>0</v>
      </c>
      <c r="L133" s="8" t="s">
        <v>52</v>
      </c>
      <c r="M133" s="23">
        <v>0</v>
      </c>
      <c r="N133" s="8" t="s">
        <v>52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8" t="s">
        <v>3235</v>
      </c>
      <c r="X133" s="8" t="s">
        <v>52</v>
      </c>
      <c r="Y133" s="2" t="s">
        <v>52</v>
      </c>
      <c r="Z133" s="2" t="s">
        <v>52</v>
      </c>
      <c r="AA133" s="24"/>
      <c r="AB133" s="2" t="s">
        <v>52</v>
      </c>
    </row>
    <row r="134" spans="1:28" ht="30" customHeight="1" x14ac:dyDescent="0.3">
      <c r="A134" s="8" t="s">
        <v>943</v>
      </c>
      <c r="B134" s="8" t="s">
        <v>932</v>
      </c>
      <c r="C134" s="8" t="s">
        <v>942</v>
      </c>
      <c r="D134" s="22" t="s">
        <v>406</v>
      </c>
      <c r="E134" s="23">
        <v>0</v>
      </c>
      <c r="F134" s="8" t="s">
        <v>52</v>
      </c>
      <c r="G134" s="23">
        <v>0</v>
      </c>
      <c r="H134" s="8" t="s">
        <v>52</v>
      </c>
      <c r="I134" s="23">
        <v>0</v>
      </c>
      <c r="J134" s="8" t="s">
        <v>52</v>
      </c>
      <c r="K134" s="23">
        <v>0</v>
      </c>
      <c r="L134" s="8" t="s">
        <v>52</v>
      </c>
      <c r="M134" s="23">
        <v>0</v>
      </c>
      <c r="N134" s="8" t="s">
        <v>52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8" t="s">
        <v>3236</v>
      </c>
      <c r="X134" s="8" t="s">
        <v>52</v>
      </c>
      <c r="Y134" s="2" t="s">
        <v>52</v>
      </c>
      <c r="Z134" s="2" t="s">
        <v>52</v>
      </c>
      <c r="AA134" s="24"/>
      <c r="AB134" s="2" t="s">
        <v>52</v>
      </c>
    </row>
    <row r="135" spans="1:28" ht="30" customHeight="1" x14ac:dyDescent="0.3">
      <c r="A135" s="8" t="s">
        <v>952</v>
      </c>
      <c r="B135" s="8" t="s">
        <v>932</v>
      </c>
      <c r="C135" s="8" t="s">
        <v>951</v>
      </c>
      <c r="D135" s="22" t="s">
        <v>406</v>
      </c>
      <c r="E135" s="23">
        <v>0</v>
      </c>
      <c r="F135" s="8" t="s">
        <v>52</v>
      </c>
      <c r="G135" s="23">
        <v>9900</v>
      </c>
      <c r="H135" s="8" t="s">
        <v>3224</v>
      </c>
      <c r="I135" s="23">
        <v>0</v>
      </c>
      <c r="J135" s="8" t="s">
        <v>52</v>
      </c>
      <c r="K135" s="23">
        <v>0</v>
      </c>
      <c r="L135" s="8" t="s">
        <v>52</v>
      </c>
      <c r="M135" s="23">
        <v>0</v>
      </c>
      <c r="N135" s="8" t="s">
        <v>52</v>
      </c>
      <c r="O135" s="23">
        <f>SMALL(E135:M135,COUNTIF(E135:M135,0)+1)</f>
        <v>9900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8" t="s">
        <v>3237</v>
      </c>
      <c r="X135" s="8" t="s">
        <v>52</v>
      </c>
      <c r="Y135" s="2" t="s">
        <v>52</v>
      </c>
      <c r="Z135" s="2" t="s">
        <v>52</v>
      </c>
      <c r="AA135" s="24"/>
      <c r="AB135" s="2" t="s">
        <v>52</v>
      </c>
    </row>
    <row r="136" spans="1:28" ht="30" customHeight="1" x14ac:dyDescent="0.3">
      <c r="A136" s="8" t="s">
        <v>955</v>
      </c>
      <c r="B136" s="8" t="s">
        <v>932</v>
      </c>
      <c r="C136" s="8" t="s">
        <v>954</v>
      </c>
      <c r="D136" s="22" t="s">
        <v>406</v>
      </c>
      <c r="E136" s="23">
        <v>0</v>
      </c>
      <c r="F136" s="8" t="s">
        <v>52</v>
      </c>
      <c r="G136" s="23">
        <v>7200</v>
      </c>
      <c r="H136" s="8" t="s">
        <v>3224</v>
      </c>
      <c r="I136" s="23">
        <v>0</v>
      </c>
      <c r="J136" s="8" t="s">
        <v>52</v>
      </c>
      <c r="K136" s="23">
        <v>0</v>
      </c>
      <c r="L136" s="8" t="s">
        <v>52</v>
      </c>
      <c r="M136" s="23">
        <v>0</v>
      </c>
      <c r="N136" s="8" t="s">
        <v>52</v>
      </c>
      <c r="O136" s="23">
        <f>SMALL(E136:M136,COUNTIF(E136:M136,0)+1)</f>
        <v>7200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8" t="s">
        <v>3238</v>
      </c>
      <c r="X136" s="8" t="s">
        <v>52</v>
      </c>
      <c r="Y136" s="2" t="s">
        <v>52</v>
      </c>
      <c r="Z136" s="2" t="s">
        <v>52</v>
      </c>
      <c r="AA136" s="24"/>
      <c r="AB136" s="2" t="s">
        <v>52</v>
      </c>
    </row>
    <row r="137" spans="1:28" ht="30" customHeight="1" x14ac:dyDescent="0.3">
      <c r="A137" s="8" t="s">
        <v>959</v>
      </c>
      <c r="B137" s="8" t="s">
        <v>932</v>
      </c>
      <c r="C137" s="8" t="s">
        <v>957</v>
      </c>
      <c r="D137" s="22" t="s">
        <v>958</v>
      </c>
      <c r="E137" s="23">
        <v>0</v>
      </c>
      <c r="F137" s="8" t="s">
        <v>52</v>
      </c>
      <c r="G137" s="23">
        <v>0</v>
      </c>
      <c r="H137" s="8" t="s">
        <v>52</v>
      </c>
      <c r="I137" s="23">
        <v>0</v>
      </c>
      <c r="J137" s="8" t="s">
        <v>52</v>
      </c>
      <c r="K137" s="23">
        <v>0</v>
      </c>
      <c r="L137" s="8" t="s">
        <v>52</v>
      </c>
      <c r="M137" s="23">
        <v>0</v>
      </c>
      <c r="N137" s="8" t="s">
        <v>52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8" t="s">
        <v>3239</v>
      </c>
      <c r="X137" s="8" t="s">
        <v>52</v>
      </c>
      <c r="Y137" s="2" t="s">
        <v>52</v>
      </c>
      <c r="Z137" s="2" t="s">
        <v>52</v>
      </c>
      <c r="AA137" s="24"/>
      <c r="AB137" s="2" t="s">
        <v>52</v>
      </c>
    </row>
    <row r="138" spans="1:28" ht="30" customHeight="1" x14ac:dyDescent="0.3">
      <c r="A138" s="8" t="s">
        <v>693</v>
      </c>
      <c r="B138" s="8" t="s">
        <v>690</v>
      </c>
      <c r="C138" s="8" t="s">
        <v>691</v>
      </c>
      <c r="D138" s="22" t="s">
        <v>218</v>
      </c>
      <c r="E138" s="23">
        <v>18220</v>
      </c>
      <c r="F138" s="8" t="s">
        <v>52</v>
      </c>
      <c r="G138" s="23">
        <v>11280</v>
      </c>
      <c r="H138" s="8" t="s">
        <v>3240</v>
      </c>
      <c r="I138" s="23">
        <v>0</v>
      </c>
      <c r="J138" s="8" t="s">
        <v>52</v>
      </c>
      <c r="K138" s="23">
        <v>0</v>
      </c>
      <c r="L138" s="8" t="s">
        <v>52</v>
      </c>
      <c r="M138" s="23">
        <v>0</v>
      </c>
      <c r="N138" s="8" t="s">
        <v>52</v>
      </c>
      <c r="O138" s="23">
        <f t="shared" ref="O138:O164" si="6">SMALL(E138:M138,COUNTIF(E138:M138,0)+1)</f>
        <v>11280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8" t="s">
        <v>3241</v>
      </c>
      <c r="X138" s="8" t="s">
        <v>52</v>
      </c>
      <c r="Y138" s="2" t="s">
        <v>52</v>
      </c>
      <c r="Z138" s="2" t="s">
        <v>52</v>
      </c>
      <c r="AA138" s="24"/>
      <c r="AB138" s="2" t="s">
        <v>52</v>
      </c>
    </row>
    <row r="139" spans="1:28" ht="30" customHeight="1" x14ac:dyDescent="0.3">
      <c r="A139" s="8" t="s">
        <v>746</v>
      </c>
      <c r="B139" s="8" t="s">
        <v>690</v>
      </c>
      <c r="C139" s="8" t="s">
        <v>691</v>
      </c>
      <c r="D139" s="22" t="s">
        <v>69</v>
      </c>
      <c r="E139" s="23">
        <v>13803</v>
      </c>
      <c r="F139" s="8" t="s">
        <v>52</v>
      </c>
      <c r="G139" s="23">
        <v>9000</v>
      </c>
      <c r="H139" s="8" t="s">
        <v>3067</v>
      </c>
      <c r="I139" s="23">
        <v>0</v>
      </c>
      <c r="J139" s="8" t="s">
        <v>52</v>
      </c>
      <c r="K139" s="23">
        <v>0</v>
      </c>
      <c r="L139" s="8" t="s">
        <v>52</v>
      </c>
      <c r="M139" s="23">
        <v>0</v>
      </c>
      <c r="N139" s="8" t="s">
        <v>52</v>
      </c>
      <c r="O139" s="23">
        <f t="shared" si="6"/>
        <v>9000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8" t="s">
        <v>3242</v>
      </c>
      <c r="X139" s="8" t="s">
        <v>52</v>
      </c>
      <c r="Y139" s="2" t="s">
        <v>52</v>
      </c>
      <c r="Z139" s="2" t="s">
        <v>52</v>
      </c>
      <c r="AA139" s="24"/>
      <c r="AB139" s="2" t="s">
        <v>52</v>
      </c>
    </row>
    <row r="140" spans="1:28" ht="30" customHeight="1" x14ac:dyDescent="0.3">
      <c r="A140" s="8" t="s">
        <v>708</v>
      </c>
      <c r="B140" s="8" t="s">
        <v>690</v>
      </c>
      <c r="C140" s="8" t="s">
        <v>707</v>
      </c>
      <c r="D140" s="22" t="s">
        <v>406</v>
      </c>
      <c r="E140" s="23">
        <v>0</v>
      </c>
      <c r="F140" s="8" t="s">
        <v>52</v>
      </c>
      <c r="G140" s="23">
        <v>0</v>
      </c>
      <c r="H140" s="8" t="s">
        <v>52</v>
      </c>
      <c r="I140" s="23">
        <v>0</v>
      </c>
      <c r="J140" s="8" t="s">
        <v>52</v>
      </c>
      <c r="K140" s="23">
        <v>0</v>
      </c>
      <c r="L140" s="8" t="s">
        <v>52</v>
      </c>
      <c r="M140" s="23">
        <v>508</v>
      </c>
      <c r="N140" s="8" t="s">
        <v>52</v>
      </c>
      <c r="O140" s="23">
        <f t="shared" si="6"/>
        <v>508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8" t="s">
        <v>3243</v>
      </c>
      <c r="X140" s="8" t="s">
        <v>52</v>
      </c>
      <c r="Y140" s="2" t="s">
        <v>52</v>
      </c>
      <c r="Z140" s="2" t="s">
        <v>52</v>
      </c>
      <c r="AA140" s="24"/>
      <c r="AB140" s="2" t="s">
        <v>52</v>
      </c>
    </row>
    <row r="141" spans="1:28" ht="30" customHeight="1" x14ac:dyDescent="0.3">
      <c r="A141" s="8" t="s">
        <v>2326</v>
      </c>
      <c r="B141" s="8" t="s">
        <v>2324</v>
      </c>
      <c r="C141" s="8" t="s">
        <v>2325</v>
      </c>
      <c r="D141" s="22" t="s">
        <v>218</v>
      </c>
      <c r="E141" s="23">
        <v>21160</v>
      </c>
      <c r="F141" s="8" t="s">
        <v>52</v>
      </c>
      <c r="G141" s="23">
        <v>23100</v>
      </c>
      <c r="H141" s="8" t="s">
        <v>3224</v>
      </c>
      <c r="I141" s="23">
        <v>26800</v>
      </c>
      <c r="J141" s="8" t="s">
        <v>3244</v>
      </c>
      <c r="K141" s="23">
        <v>0</v>
      </c>
      <c r="L141" s="8" t="s">
        <v>52</v>
      </c>
      <c r="M141" s="23">
        <v>0</v>
      </c>
      <c r="N141" s="8" t="s">
        <v>52</v>
      </c>
      <c r="O141" s="23">
        <f t="shared" si="6"/>
        <v>21160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8" t="s">
        <v>3245</v>
      </c>
      <c r="X141" s="8" t="s">
        <v>52</v>
      </c>
      <c r="Y141" s="2" t="s">
        <v>52</v>
      </c>
      <c r="Z141" s="2" t="s">
        <v>52</v>
      </c>
      <c r="AA141" s="24"/>
      <c r="AB141" s="2" t="s">
        <v>52</v>
      </c>
    </row>
    <row r="142" spans="1:28" ht="30" customHeight="1" x14ac:dyDescent="0.3">
      <c r="A142" s="8" t="s">
        <v>2329</v>
      </c>
      <c r="B142" s="8" t="s">
        <v>2324</v>
      </c>
      <c r="C142" s="8" t="s">
        <v>2328</v>
      </c>
      <c r="D142" s="22" t="s">
        <v>218</v>
      </c>
      <c r="E142" s="23">
        <v>15920</v>
      </c>
      <c r="F142" s="8" t="s">
        <v>52</v>
      </c>
      <c r="G142" s="23">
        <v>0</v>
      </c>
      <c r="H142" s="8" t="s">
        <v>52</v>
      </c>
      <c r="I142" s="23">
        <v>18100</v>
      </c>
      <c r="J142" s="8" t="s">
        <v>3244</v>
      </c>
      <c r="K142" s="23">
        <v>0</v>
      </c>
      <c r="L142" s="8" t="s">
        <v>52</v>
      </c>
      <c r="M142" s="23">
        <v>0</v>
      </c>
      <c r="N142" s="8" t="s">
        <v>52</v>
      </c>
      <c r="O142" s="23">
        <f t="shared" si="6"/>
        <v>15920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8" t="s">
        <v>3246</v>
      </c>
      <c r="X142" s="8" t="s">
        <v>52</v>
      </c>
      <c r="Y142" s="2" t="s">
        <v>52</v>
      </c>
      <c r="Z142" s="2" t="s">
        <v>52</v>
      </c>
      <c r="AA142" s="24"/>
      <c r="AB142" s="2" t="s">
        <v>52</v>
      </c>
    </row>
    <row r="143" spans="1:28" ht="30" customHeight="1" x14ac:dyDescent="0.3">
      <c r="A143" s="8" t="s">
        <v>2160</v>
      </c>
      <c r="B143" s="8" t="s">
        <v>2158</v>
      </c>
      <c r="C143" s="8" t="s">
        <v>2159</v>
      </c>
      <c r="D143" s="22" t="s">
        <v>64</v>
      </c>
      <c r="E143" s="23">
        <v>0</v>
      </c>
      <c r="F143" s="8" t="s">
        <v>52</v>
      </c>
      <c r="G143" s="23">
        <v>0</v>
      </c>
      <c r="H143" s="8" t="s">
        <v>52</v>
      </c>
      <c r="I143" s="23">
        <v>0</v>
      </c>
      <c r="J143" s="8" t="s">
        <v>52</v>
      </c>
      <c r="K143" s="23">
        <v>11800</v>
      </c>
      <c r="L143" s="8" t="s">
        <v>3247</v>
      </c>
      <c r="M143" s="23">
        <v>0</v>
      </c>
      <c r="N143" s="8" t="s">
        <v>52</v>
      </c>
      <c r="O143" s="23">
        <f t="shared" si="6"/>
        <v>11800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8" t="s">
        <v>3248</v>
      </c>
      <c r="X143" s="8" t="s">
        <v>52</v>
      </c>
      <c r="Y143" s="2" t="s">
        <v>52</v>
      </c>
      <c r="Z143" s="2" t="s">
        <v>52</v>
      </c>
      <c r="AA143" s="24"/>
      <c r="AB143" s="2" t="s">
        <v>52</v>
      </c>
    </row>
    <row r="144" spans="1:28" ht="30" customHeight="1" x14ac:dyDescent="0.3">
      <c r="A144" s="8" t="s">
        <v>2164</v>
      </c>
      <c r="B144" s="8" t="s">
        <v>2162</v>
      </c>
      <c r="C144" s="8" t="s">
        <v>2163</v>
      </c>
      <c r="D144" s="22" t="s">
        <v>64</v>
      </c>
      <c r="E144" s="23">
        <v>0</v>
      </c>
      <c r="F144" s="8" t="s">
        <v>52</v>
      </c>
      <c r="G144" s="23">
        <v>0</v>
      </c>
      <c r="H144" s="8" t="s">
        <v>52</v>
      </c>
      <c r="I144" s="23">
        <v>0</v>
      </c>
      <c r="J144" s="8" t="s">
        <v>52</v>
      </c>
      <c r="K144" s="23">
        <v>8600</v>
      </c>
      <c r="L144" s="8" t="s">
        <v>3249</v>
      </c>
      <c r="M144" s="23">
        <v>0</v>
      </c>
      <c r="N144" s="8" t="s">
        <v>52</v>
      </c>
      <c r="O144" s="23">
        <f t="shared" si="6"/>
        <v>8600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8" t="s">
        <v>3250</v>
      </c>
      <c r="X144" s="8" t="s">
        <v>52</v>
      </c>
      <c r="Y144" s="2" t="s">
        <v>52</v>
      </c>
      <c r="Z144" s="2" t="s">
        <v>52</v>
      </c>
      <c r="AA144" s="24"/>
      <c r="AB144" s="2" t="s">
        <v>52</v>
      </c>
    </row>
    <row r="145" spans="1:28" ht="30" customHeight="1" x14ac:dyDescent="0.3">
      <c r="A145" s="8" t="s">
        <v>2168</v>
      </c>
      <c r="B145" s="8" t="s">
        <v>2166</v>
      </c>
      <c r="C145" s="8" t="s">
        <v>2167</v>
      </c>
      <c r="D145" s="22" t="s">
        <v>64</v>
      </c>
      <c r="E145" s="23">
        <v>0</v>
      </c>
      <c r="F145" s="8" t="s">
        <v>52</v>
      </c>
      <c r="G145" s="23">
        <v>0</v>
      </c>
      <c r="H145" s="8" t="s">
        <v>52</v>
      </c>
      <c r="I145" s="23">
        <v>0</v>
      </c>
      <c r="J145" s="8" t="s">
        <v>52</v>
      </c>
      <c r="K145" s="23">
        <v>7500</v>
      </c>
      <c r="L145" s="8" t="s">
        <v>3251</v>
      </c>
      <c r="M145" s="23">
        <v>0</v>
      </c>
      <c r="N145" s="8" t="s">
        <v>52</v>
      </c>
      <c r="O145" s="23">
        <f t="shared" si="6"/>
        <v>7500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8" t="s">
        <v>3252</v>
      </c>
      <c r="X145" s="8" t="s">
        <v>52</v>
      </c>
      <c r="Y145" s="2" t="s">
        <v>52</v>
      </c>
      <c r="Z145" s="2" t="s">
        <v>52</v>
      </c>
      <c r="AA145" s="24"/>
      <c r="AB145" s="2" t="s">
        <v>52</v>
      </c>
    </row>
    <row r="146" spans="1:28" ht="30" customHeight="1" x14ac:dyDescent="0.3">
      <c r="A146" s="8" t="s">
        <v>2172</v>
      </c>
      <c r="B146" s="8" t="s">
        <v>2170</v>
      </c>
      <c r="C146" s="8" t="s">
        <v>2171</v>
      </c>
      <c r="D146" s="22" t="s">
        <v>64</v>
      </c>
      <c r="E146" s="23">
        <v>0</v>
      </c>
      <c r="F146" s="8" t="s">
        <v>52</v>
      </c>
      <c r="G146" s="23">
        <v>0</v>
      </c>
      <c r="H146" s="8" t="s">
        <v>52</v>
      </c>
      <c r="I146" s="23">
        <v>0</v>
      </c>
      <c r="J146" s="8" t="s">
        <v>52</v>
      </c>
      <c r="K146" s="23">
        <v>8400</v>
      </c>
      <c r="L146" s="8" t="s">
        <v>3251</v>
      </c>
      <c r="M146" s="23">
        <v>0</v>
      </c>
      <c r="N146" s="8" t="s">
        <v>52</v>
      </c>
      <c r="O146" s="23">
        <f t="shared" si="6"/>
        <v>8400</v>
      </c>
      <c r="P146" s="23">
        <v>0</v>
      </c>
      <c r="Q146" s="2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8" t="s">
        <v>3253</v>
      </c>
      <c r="X146" s="8" t="s">
        <v>52</v>
      </c>
      <c r="Y146" s="2" t="s">
        <v>52</v>
      </c>
      <c r="Z146" s="2" t="s">
        <v>52</v>
      </c>
      <c r="AA146" s="24"/>
      <c r="AB146" s="2" t="s">
        <v>52</v>
      </c>
    </row>
    <row r="147" spans="1:28" ht="30" customHeight="1" x14ac:dyDescent="0.3">
      <c r="A147" s="8" t="s">
        <v>2176</v>
      </c>
      <c r="B147" s="8" t="s">
        <v>2174</v>
      </c>
      <c r="C147" s="8" t="s">
        <v>2175</v>
      </c>
      <c r="D147" s="22" t="s">
        <v>64</v>
      </c>
      <c r="E147" s="23">
        <v>0</v>
      </c>
      <c r="F147" s="8" t="s">
        <v>52</v>
      </c>
      <c r="G147" s="23">
        <v>0</v>
      </c>
      <c r="H147" s="8" t="s">
        <v>52</v>
      </c>
      <c r="I147" s="23">
        <v>0</v>
      </c>
      <c r="J147" s="8" t="s">
        <v>52</v>
      </c>
      <c r="K147" s="23">
        <v>6500</v>
      </c>
      <c r="L147" s="8" t="s">
        <v>3251</v>
      </c>
      <c r="M147" s="23">
        <v>0</v>
      </c>
      <c r="N147" s="8" t="s">
        <v>52</v>
      </c>
      <c r="O147" s="23">
        <f t="shared" si="6"/>
        <v>6500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8" t="s">
        <v>3254</v>
      </c>
      <c r="X147" s="8" t="s">
        <v>52</v>
      </c>
      <c r="Y147" s="2" t="s">
        <v>52</v>
      </c>
      <c r="Z147" s="2" t="s">
        <v>52</v>
      </c>
      <c r="AA147" s="24"/>
      <c r="AB147" s="2" t="s">
        <v>52</v>
      </c>
    </row>
    <row r="148" spans="1:28" ht="30" customHeight="1" x14ac:dyDescent="0.3">
      <c r="A148" s="8" t="s">
        <v>2180</v>
      </c>
      <c r="B148" s="8" t="s">
        <v>2178</v>
      </c>
      <c r="C148" s="8" t="s">
        <v>2179</v>
      </c>
      <c r="D148" s="22" t="s">
        <v>64</v>
      </c>
      <c r="E148" s="23">
        <v>0</v>
      </c>
      <c r="F148" s="8" t="s">
        <v>52</v>
      </c>
      <c r="G148" s="23">
        <v>0</v>
      </c>
      <c r="H148" s="8" t="s">
        <v>52</v>
      </c>
      <c r="I148" s="23">
        <v>0</v>
      </c>
      <c r="J148" s="8" t="s">
        <v>52</v>
      </c>
      <c r="K148" s="23">
        <v>700</v>
      </c>
      <c r="L148" s="8" t="s">
        <v>3251</v>
      </c>
      <c r="M148" s="23">
        <v>0</v>
      </c>
      <c r="N148" s="8" t="s">
        <v>52</v>
      </c>
      <c r="O148" s="23">
        <f t="shared" si="6"/>
        <v>700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8" t="s">
        <v>3255</v>
      </c>
      <c r="X148" s="8" t="s">
        <v>52</v>
      </c>
      <c r="Y148" s="2" t="s">
        <v>52</v>
      </c>
      <c r="Z148" s="2" t="s">
        <v>52</v>
      </c>
      <c r="AA148" s="24"/>
      <c r="AB148" s="2" t="s">
        <v>52</v>
      </c>
    </row>
    <row r="149" spans="1:28" ht="30" customHeight="1" x14ac:dyDescent="0.3">
      <c r="A149" s="8" t="s">
        <v>2184</v>
      </c>
      <c r="B149" s="8" t="s">
        <v>2182</v>
      </c>
      <c r="C149" s="8" t="s">
        <v>2183</v>
      </c>
      <c r="D149" s="22" t="s">
        <v>64</v>
      </c>
      <c r="E149" s="23">
        <v>0</v>
      </c>
      <c r="F149" s="8" t="s">
        <v>52</v>
      </c>
      <c r="G149" s="23">
        <v>0</v>
      </c>
      <c r="H149" s="8" t="s">
        <v>52</v>
      </c>
      <c r="I149" s="23">
        <v>0</v>
      </c>
      <c r="J149" s="8" t="s">
        <v>52</v>
      </c>
      <c r="K149" s="23">
        <v>8800</v>
      </c>
      <c r="L149" s="8" t="s">
        <v>3251</v>
      </c>
      <c r="M149" s="23">
        <v>0</v>
      </c>
      <c r="N149" s="8" t="s">
        <v>52</v>
      </c>
      <c r="O149" s="23">
        <f t="shared" si="6"/>
        <v>8800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0</v>
      </c>
      <c r="W149" s="8" t="s">
        <v>3256</v>
      </c>
      <c r="X149" s="8" t="s">
        <v>52</v>
      </c>
      <c r="Y149" s="2" t="s">
        <v>52</v>
      </c>
      <c r="Z149" s="2" t="s">
        <v>52</v>
      </c>
      <c r="AA149" s="24"/>
      <c r="AB149" s="2" t="s">
        <v>52</v>
      </c>
    </row>
    <row r="150" spans="1:28" ht="30" customHeight="1" x14ac:dyDescent="0.3">
      <c r="A150" s="8" t="s">
        <v>2195</v>
      </c>
      <c r="B150" s="8" t="s">
        <v>2193</v>
      </c>
      <c r="C150" s="8" t="s">
        <v>2194</v>
      </c>
      <c r="D150" s="22" t="s">
        <v>64</v>
      </c>
      <c r="E150" s="23">
        <v>0</v>
      </c>
      <c r="F150" s="8" t="s">
        <v>52</v>
      </c>
      <c r="G150" s="23">
        <v>0</v>
      </c>
      <c r="H150" s="8" t="s">
        <v>52</v>
      </c>
      <c r="I150" s="23">
        <v>0</v>
      </c>
      <c r="J150" s="8" t="s">
        <v>52</v>
      </c>
      <c r="K150" s="23">
        <v>1260</v>
      </c>
      <c r="L150" s="8" t="s">
        <v>3257</v>
      </c>
      <c r="M150" s="23">
        <v>0</v>
      </c>
      <c r="N150" s="8" t="s">
        <v>52</v>
      </c>
      <c r="O150" s="23">
        <f t="shared" si="6"/>
        <v>1260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8" t="s">
        <v>3258</v>
      </c>
      <c r="X150" s="8" t="s">
        <v>52</v>
      </c>
      <c r="Y150" s="2" t="s">
        <v>52</v>
      </c>
      <c r="Z150" s="2" t="s">
        <v>52</v>
      </c>
      <c r="AA150" s="24"/>
      <c r="AB150" s="2" t="s">
        <v>52</v>
      </c>
    </row>
    <row r="151" spans="1:28" ht="30" customHeight="1" x14ac:dyDescent="0.3">
      <c r="A151" s="8" t="s">
        <v>2199</v>
      </c>
      <c r="B151" s="8" t="s">
        <v>2197</v>
      </c>
      <c r="C151" s="8" t="s">
        <v>2198</v>
      </c>
      <c r="D151" s="22" t="s">
        <v>64</v>
      </c>
      <c r="E151" s="23">
        <v>0</v>
      </c>
      <c r="F151" s="8" t="s">
        <v>52</v>
      </c>
      <c r="G151" s="23">
        <v>0</v>
      </c>
      <c r="H151" s="8" t="s">
        <v>52</v>
      </c>
      <c r="I151" s="23">
        <v>0</v>
      </c>
      <c r="J151" s="8" t="s">
        <v>52</v>
      </c>
      <c r="K151" s="23">
        <v>4130</v>
      </c>
      <c r="L151" s="8" t="s">
        <v>3257</v>
      </c>
      <c r="M151" s="23">
        <v>0</v>
      </c>
      <c r="N151" s="8" t="s">
        <v>52</v>
      </c>
      <c r="O151" s="23">
        <f t="shared" si="6"/>
        <v>4130</v>
      </c>
      <c r="P151" s="23">
        <v>0</v>
      </c>
      <c r="Q151" s="2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8" t="s">
        <v>3259</v>
      </c>
      <c r="X151" s="8" t="s">
        <v>52</v>
      </c>
      <c r="Y151" s="2" t="s">
        <v>52</v>
      </c>
      <c r="Z151" s="2" t="s">
        <v>52</v>
      </c>
      <c r="AA151" s="24"/>
      <c r="AB151" s="2" t="s">
        <v>52</v>
      </c>
    </row>
    <row r="152" spans="1:28" ht="30" customHeight="1" x14ac:dyDescent="0.3">
      <c r="A152" s="8" t="s">
        <v>2202</v>
      </c>
      <c r="B152" s="8" t="s">
        <v>2197</v>
      </c>
      <c r="C152" s="8" t="s">
        <v>2201</v>
      </c>
      <c r="D152" s="22" t="s">
        <v>64</v>
      </c>
      <c r="E152" s="23">
        <v>0</v>
      </c>
      <c r="F152" s="8" t="s">
        <v>52</v>
      </c>
      <c r="G152" s="23">
        <v>0</v>
      </c>
      <c r="H152" s="8" t="s">
        <v>52</v>
      </c>
      <c r="I152" s="23">
        <v>0</v>
      </c>
      <c r="J152" s="8" t="s">
        <v>52</v>
      </c>
      <c r="K152" s="23">
        <v>2580</v>
      </c>
      <c r="L152" s="8" t="s">
        <v>3257</v>
      </c>
      <c r="M152" s="23">
        <v>0</v>
      </c>
      <c r="N152" s="8" t="s">
        <v>52</v>
      </c>
      <c r="O152" s="23">
        <f t="shared" si="6"/>
        <v>2580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8" t="s">
        <v>3260</v>
      </c>
      <c r="X152" s="8" t="s">
        <v>52</v>
      </c>
      <c r="Y152" s="2" t="s">
        <v>52</v>
      </c>
      <c r="Z152" s="2" t="s">
        <v>52</v>
      </c>
      <c r="AA152" s="24"/>
      <c r="AB152" s="2" t="s">
        <v>52</v>
      </c>
    </row>
    <row r="153" spans="1:28" ht="30" customHeight="1" x14ac:dyDescent="0.3">
      <c r="A153" s="8" t="s">
        <v>2206</v>
      </c>
      <c r="B153" s="8" t="s">
        <v>2204</v>
      </c>
      <c r="C153" s="8" t="s">
        <v>2205</v>
      </c>
      <c r="D153" s="22" t="s">
        <v>64</v>
      </c>
      <c r="E153" s="23">
        <v>0</v>
      </c>
      <c r="F153" s="8" t="s">
        <v>52</v>
      </c>
      <c r="G153" s="23">
        <v>0</v>
      </c>
      <c r="H153" s="8" t="s">
        <v>52</v>
      </c>
      <c r="I153" s="23">
        <v>0</v>
      </c>
      <c r="J153" s="8" t="s">
        <v>52</v>
      </c>
      <c r="K153" s="23">
        <v>1690</v>
      </c>
      <c r="L153" s="8" t="s">
        <v>3257</v>
      </c>
      <c r="M153" s="23">
        <v>0</v>
      </c>
      <c r="N153" s="8" t="s">
        <v>52</v>
      </c>
      <c r="O153" s="23">
        <f t="shared" si="6"/>
        <v>1690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8" t="s">
        <v>3261</v>
      </c>
      <c r="X153" s="8" t="s">
        <v>52</v>
      </c>
      <c r="Y153" s="2" t="s">
        <v>52</v>
      </c>
      <c r="Z153" s="2" t="s">
        <v>52</v>
      </c>
      <c r="AA153" s="24"/>
      <c r="AB153" s="2" t="s">
        <v>52</v>
      </c>
    </row>
    <row r="154" spans="1:28" ht="30" customHeight="1" x14ac:dyDescent="0.3">
      <c r="A154" s="8" t="s">
        <v>2209</v>
      </c>
      <c r="B154" s="8" t="s">
        <v>2204</v>
      </c>
      <c r="C154" s="8" t="s">
        <v>2208</v>
      </c>
      <c r="D154" s="22" t="s">
        <v>64</v>
      </c>
      <c r="E154" s="23">
        <v>0</v>
      </c>
      <c r="F154" s="8" t="s">
        <v>52</v>
      </c>
      <c r="G154" s="23">
        <v>0</v>
      </c>
      <c r="H154" s="8" t="s">
        <v>52</v>
      </c>
      <c r="I154" s="23">
        <v>0</v>
      </c>
      <c r="J154" s="8" t="s">
        <v>52</v>
      </c>
      <c r="K154" s="23">
        <v>1350</v>
      </c>
      <c r="L154" s="8" t="s">
        <v>3257</v>
      </c>
      <c r="M154" s="23">
        <v>0</v>
      </c>
      <c r="N154" s="8" t="s">
        <v>52</v>
      </c>
      <c r="O154" s="23">
        <f t="shared" si="6"/>
        <v>1350</v>
      </c>
      <c r="P154" s="23">
        <v>0</v>
      </c>
      <c r="Q154" s="2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8" t="s">
        <v>3262</v>
      </c>
      <c r="X154" s="8" t="s">
        <v>52</v>
      </c>
      <c r="Y154" s="2" t="s">
        <v>52</v>
      </c>
      <c r="Z154" s="2" t="s">
        <v>52</v>
      </c>
      <c r="AA154" s="24"/>
      <c r="AB154" s="2" t="s">
        <v>52</v>
      </c>
    </row>
    <row r="155" spans="1:28" ht="30" customHeight="1" x14ac:dyDescent="0.3">
      <c r="A155" s="8" t="s">
        <v>2212</v>
      </c>
      <c r="B155" s="8" t="s">
        <v>2204</v>
      </c>
      <c r="C155" s="8" t="s">
        <v>2211</v>
      </c>
      <c r="D155" s="22" t="s">
        <v>64</v>
      </c>
      <c r="E155" s="23">
        <v>0</v>
      </c>
      <c r="F155" s="8" t="s">
        <v>52</v>
      </c>
      <c r="G155" s="23">
        <v>0</v>
      </c>
      <c r="H155" s="8" t="s">
        <v>52</v>
      </c>
      <c r="I155" s="23">
        <v>0</v>
      </c>
      <c r="J155" s="8" t="s">
        <v>52</v>
      </c>
      <c r="K155" s="23">
        <v>1000</v>
      </c>
      <c r="L155" s="8" t="s">
        <v>3257</v>
      </c>
      <c r="M155" s="23">
        <v>0</v>
      </c>
      <c r="N155" s="8" t="s">
        <v>52</v>
      </c>
      <c r="O155" s="23">
        <f t="shared" si="6"/>
        <v>1000</v>
      </c>
      <c r="P155" s="23">
        <v>0</v>
      </c>
      <c r="Q155" s="2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8" t="s">
        <v>3263</v>
      </c>
      <c r="X155" s="8" t="s">
        <v>52</v>
      </c>
      <c r="Y155" s="2" t="s">
        <v>52</v>
      </c>
      <c r="Z155" s="2" t="s">
        <v>52</v>
      </c>
      <c r="AA155" s="24"/>
      <c r="AB155" s="2" t="s">
        <v>52</v>
      </c>
    </row>
    <row r="156" spans="1:28" ht="30" customHeight="1" x14ac:dyDescent="0.3">
      <c r="A156" s="8" t="s">
        <v>2216</v>
      </c>
      <c r="B156" s="8" t="s">
        <v>2214</v>
      </c>
      <c r="C156" s="8" t="s">
        <v>2215</v>
      </c>
      <c r="D156" s="22" t="s">
        <v>64</v>
      </c>
      <c r="E156" s="23">
        <v>0</v>
      </c>
      <c r="F156" s="8" t="s">
        <v>52</v>
      </c>
      <c r="G156" s="23">
        <v>0</v>
      </c>
      <c r="H156" s="8" t="s">
        <v>52</v>
      </c>
      <c r="I156" s="23">
        <v>0</v>
      </c>
      <c r="J156" s="8" t="s">
        <v>52</v>
      </c>
      <c r="K156" s="23">
        <v>3400</v>
      </c>
      <c r="L156" s="8" t="s">
        <v>3257</v>
      </c>
      <c r="M156" s="23">
        <v>0</v>
      </c>
      <c r="N156" s="8" t="s">
        <v>52</v>
      </c>
      <c r="O156" s="23">
        <f t="shared" si="6"/>
        <v>3400</v>
      </c>
      <c r="P156" s="23">
        <v>0</v>
      </c>
      <c r="Q156" s="23">
        <v>0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8" t="s">
        <v>3264</v>
      </c>
      <c r="X156" s="8" t="s">
        <v>52</v>
      </c>
      <c r="Y156" s="2" t="s">
        <v>52</v>
      </c>
      <c r="Z156" s="2" t="s">
        <v>52</v>
      </c>
      <c r="AA156" s="24"/>
      <c r="AB156" s="2" t="s">
        <v>52</v>
      </c>
    </row>
    <row r="157" spans="1:28" ht="30" customHeight="1" x14ac:dyDescent="0.3">
      <c r="A157" s="8" t="s">
        <v>2219</v>
      </c>
      <c r="B157" s="8" t="s">
        <v>2214</v>
      </c>
      <c r="C157" s="8" t="s">
        <v>2218</v>
      </c>
      <c r="D157" s="22" t="s">
        <v>64</v>
      </c>
      <c r="E157" s="23">
        <v>0</v>
      </c>
      <c r="F157" s="8" t="s">
        <v>52</v>
      </c>
      <c r="G157" s="23">
        <v>0</v>
      </c>
      <c r="H157" s="8" t="s">
        <v>52</v>
      </c>
      <c r="I157" s="23">
        <v>0</v>
      </c>
      <c r="J157" s="8" t="s">
        <v>52</v>
      </c>
      <c r="K157" s="23">
        <v>2640</v>
      </c>
      <c r="L157" s="8" t="s">
        <v>3257</v>
      </c>
      <c r="M157" s="23">
        <v>0</v>
      </c>
      <c r="N157" s="8" t="s">
        <v>52</v>
      </c>
      <c r="O157" s="23">
        <f t="shared" si="6"/>
        <v>2640</v>
      </c>
      <c r="P157" s="23">
        <v>0</v>
      </c>
      <c r="Q157" s="2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8" t="s">
        <v>3265</v>
      </c>
      <c r="X157" s="8" t="s">
        <v>52</v>
      </c>
      <c r="Y157" s="2" t="s">
        <v>52</v>
      </c>
      <c r="Z157" s="2" t="s">
        <v>52</v>
      </c>
      <c r="AA157" s="24"/>
      <c r="AB157" s="2" t="s">
        <v>52</v>
      </c>
    </row>
    <row r="158" spans="1:28" ht="30" customHeight="1" x14ac:dyDescent="0.3">
      <c r="A158" s="8" t="s">
        <v>2144</v>
      </c>
      <c r="B158" s="8" t="s">
        <v>1117</v>
      </c>
      <c r="C158" s="8" t="s">
        <v>2142</v>
      </c>
      <c r="D158" s="22" t="s">
        <v>2143</v>
      </c>
      <c r="E158" s="23">
        <v>17220</v>
      </c>
      <c r="F158" s="8" t="s">
        <v>52</v>
      </c>
      <c r="G158" s="23">
        <v>0</v>
      </c>
      <c r="H158" s="8" t="s">
        <v>52</v>
      </c>
      <c r="I158" s="23">
        <v>0</v>
      </c>
      <c r="J158" s="8" t="s">
        <v>52</v>
      </c>
      <c r="K158" s="23">
        <v>0</v>
      </c>
      <c r="L158" s="8" t="s">
        <v>52</v>
      </c>
      <c r="M158" s="23">
        <v>0</v>
      </c>
      <c r="N158" s="8" t="s">
        <v>52</v>
      </c>
      <c r="O158" s="23">
        <f t="shared" si="6"/>
        <v>17220</v>
      </c>
      <c r="P158" s="23">
        <v>0</v>
      </c>
      <c r="Q158" s="23">
        <v>0</v>
      </c>
      <c r="R158" s="23">
        <v>0</v>
      </c>
      <c r="S158" s="23">
        <v>0</v>
      </c>
      <c r="T158" s="23">
        <v>0</v>
      </c>
      <c r="U158" s="23">
        <v>0</v>
      </c>
      <c r="V158" s="23">
        <v>0</v>
      </c>
      <c r="W158" s="8" t="s">
        <v>3266</v>
      </c>
      <c r="X158" s="8" t="s">
        <v>52</v>
      </c>
      <c r="Y158" s="2" t="s">
        <v>52</v>
      </c>
      <c r="Z158" s="2" t="s">
        <v>52</v>
      </c>
      <c r="AA158" s="24"/>
      <c r="AB158" s="2" t="s">
        <v>52</v>
      </c>
    </row>
    <row r="159" spans="1:28" ht="30" customHeight="1" x14ac:dyDescent="0.3">
      <c r="A159" s="8" t="s">
        <v>2223</v>
      </c>
      <c r="B159" s="8" t="s">
        <v>2221</v>
      </c>
      <c r="C159" s="8" t="s">
        <v>2222</v>
      </c>
      <c r="D159" s="22" t="s">
        <v>64</v>
      </c>
      <c r="E159" s="23">
        <v>0</v>
      </c>
      <c r="F159" s="8" t="s">
        <v>52</v>
      </c>
      <c r="G159" s="23">
        <v>0</v>
      </c>
      <c r="H159" s="8" t="s">
        <v>52</v>
      </c>
      <c r="I159" s="23">
        <v>0</v>
      </c>
      <c r="J159" s="8" t="s">
        <v>52</v>
      </c>
      <c r="K159" s="23">
        <v>9300</v>
      </c>
      <c r="L159" s="8" t="s">
        <v>3257</v>
      </c>
      <c r="M159" s="23">
        <v>0</v>
      </c>
      <c r="N159" s="8" t="s">
        <v>52</v>
      </c>
      <c r="O159" s="23">
        <f t="shared" si="6"/>
        <v>9300</v>
      </c>
      <c r="P159" s="23">
        <v>0</v>
      </c>
      <c r="Q159" s="2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8" t="s">
        <v>3267</v>
      </c>
      <c r="X159" s="8" t="s">
        <v>52</v>
      </c>
      <c r="Y159" s="2" t="s">
        <v>52</v>
      </c>
      <c r="Z159" s="2" t="s">
        <v>52</v>
      </c>
      <c r="AA159" s="24"/>
      <c r="AB159" s="2" t="s">
        <v>52</v>
      </c>
    </row>
    <row r="160" spans="1:28" ht="30" customHeight="1" x14ac:dyDescent="0.3">
      <c r="A160" s="8" t="s">
        <v>2227</v>
      </c>
      <c r="B160" s="8" t="s">
        <v>2225</v>
      </c>
      <c r="C160" s="8" t="s">
        <v>2226</v>
      </c>
      <c r="D160" s="22" t="s">
        <v>64</v>
      </c>
      <c r="E160" s="23">
        <v>0</v>
      </c>
      <c r="F160" s="8" t="s">
        <v>52</v>
      </c>
      <c r="G160" s="23">
        <v>0</v>
      </c>
      <c r="H160" s="8" t="s">
        <v>52</v>
      </c>
      <c r="I160" s="23">
        <v>0</v>
      </c>
      <c r="J160" s="8" t="s">
        <v>52</v>
      </c>
      <c r="K160" s="23">
        <v>1980</v>
      </c>
      <c r="L160" s="8" t="s">
        <v>3257</v>
      </c>
      <c r="M160" s="23">
        <v>0</v>
      </c>
      <c r="N160" s="8" t="s">
        <v>52</v>
      </c>
      <c r="O160" s="23">
        <f t="shared" si="6"/>
        <v>1980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8" t="s">
        <v>3268</v>
      </c>
      <c r="X160" s="8" t="s">
        <v>52</v>
      </c>
      <c r="Y160" s="2" t="s">
        <v>52</v>
      </c>
      <c r="Z160" s="2" t="s">
        <v>52</v>
      </c>
      <c r="AA160" s="24"/>
      <c r="AB160" s="2" t="s">
        <v>52</v>
      </c>
    </row>
    <row r="161" spans="1:28" ht="30" customHeight="1" x14ac:dyDescent="0.3">
      <c r="A161" s="8" t="s">
        <v>1713</v>
      </c>
      <c r="B161" s="8" t="s">
        <v>480</v>
      </c>
      <c r="C161" s="8" t="s">
        <v>52</v>
      </c>
      <c r="D161" s="22" t="s">
        <v>69</v>
      </c>
      <c r="E161" s="23">
        <v>0</v>
      </c>
      <c r="F161" s="8" t="s">
        <v>52</v>
      </c>
      <c r="G161" s="23">
        <v>0</v>
      </c>
      <c r="H161" s="8" t="s">
        <v>52</v>
      </c>
      <c r="I161" s="23">
        <v>0</v>
      </c>
      <c r="J161" s="8" t="s">
        <v>52</v>
      </c>
      <c r="K161" s="23">
        <v>0</v>
      </c>
      <c r="L161" s="8" t="s">
        <v>52</v>
      </c>
      <c r="M161" s="23">
        <v>200000</v>
      </c>
      <c r="N161" s="8" t="s">
        <v>52</v>
      </c>
      <c r="O161" s="23">
        <f t="shared" si="6"/>
        <v>200000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8" t="s">
        <v>3269</v>
      </c>
      <c r="X161" s="8" t="s">
        <v>52</v>
      </c>
      <c r="Y161" s="2" t="s">
        <v>52</v>
      </c>
      <c r="Z161" s="2" t="s">
        <v>52</v>
      </c>
      <c r="AA161" s="24"/>
      <c r="AB161" s="2" t="s">
        <v>52</v>
      </c>
    </row>
    <row r="162" spans="1:28" ht="30" customHeight="1" x14ac:dyDescent="0.3">
      <c r="A162" s="8" t="s">
        <v>2332</v>
      </c>
      <c r="B162" s="8" t="s">
        <v>1117</v>
      </c>
      <c r="C162" s="8" t="s">
        <v>2331</v>
      </c>
      <c r="D162" s="22" t="s">
        <v>406</v>
      </c>
      <c r="E162" s="23">
        <v>61</v>
      </c>
      <c r="F162" s="8" t="s">
        <v>52</v>
      </c>
      <c r="G162" s="23">
        <v>72</v>
      </c>
      <c r="H162" s="8" t="s">
        <v>3270</v>
      </c>
      <c r="I162" s="23">
        <v>76</v>
      </c>
      <c r="J162" s="8" t="s">
        <v>3271</v>
      </c>
      <c r="K162" s="23">
        <v>0</v>
      </c>
      <c r="L162" s="8" t="s">
        <v>52</v>
      </c>
      <c r="M162" s="23">
        <v>0</v>
      </c>
      <c r="N162" s="8" t="s">
        <v>52</v>
      </c>
      <c r="O162" s="23">
        <f t="shared" si="6"/>
        <v>61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8" t="s">
        <v>3272</v>
      </c>
      <c r="X162" s="8" t="s">
        <v>52</v>
      </c>
      <c r="Y162" s="2" t="s">
        <v>52</v>
      </c>
      <c r="Z162" s="2" t="s">
        <v>52</v>
      </c>
      <c r="AA162" s="24"/>
      <c r="AB162" s="2" t="s">
        <v>52</v>
      </c>
    </row>
    <row r="163" spans="1:28" ht="30" customHeight="1" x14ac:dyDescent="0.3">
      <c r="A163" s="8" t="s">
        <v>2335</v>
      </c>
      <c r="B163" s="8" t="s">
        <v>1117</v>
      </c>
      <c r="C163" s="8" t="s">
        <v>2334</v>
      </c>
      <c r="D163" s="22" t="s">
        <v>406</v>
      </c>
      <c r="E163" s="23">
        <v>120</v>
      </c>
      <c r="F163" s="8" t="s">
        <v>52</v>
      </c>
      <c r="G163" s="23">
        <v>210</v>
      </c>
      <c r="H163" s="8" t="s">
        <v>3270</v>
      </c>
      <c r="I163" s="23">
        <v>140</v>
      </c>
      <c r="J163" s="8" t="s">
        <v>3271</v>
      </c>
      <c r="K163" s="23">
        <v>0</v>
      </c>
      <c r="L163" s="8" t="s">
        <v>52</v>
      </c>
      <c r="M163" s="23">
        <v>0</v>
      </c>
      <c r="N163" s="8" t="s">
        <v>52</v>
      </c>
      <c r="O163" s="23">
        <f t="shared" si="6"/>
        <v>120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8" t="s">
        <v>3273</v>
      </c>
      <c r="X163" s="8" t="s">
        <v>52</v>
      </c>
      <c r="Y163" s="2" t="s">
        <v>52</v>
      </c>
      <c r="Z163" s="2" t="s">
        <v>52</v>
      </c>
      <c r="AA163" s="24"/>
      <c r="AB163" s="2" t="s">
        <v>52</v>
      </c>
    </row>
    <row r="164" spans="1:28" ht="30" customHeight="1" x14ac:dyDescent="0.3">
      <c r="A164" s="8" t="s">
        <v>2339</v>
      </c>
      <c r="B164" s="8" t="s">
        <v>1117</v>
      </c>
      <c r="C164" s="8" t="s">
        <v>2338</v>
      </c>
      <c r="D164" s="22" t="s">
        <v>406</v>
      </c>
      <c r="E164" s="23">
        <v>127</v>
      </c>
      <c r="F164" s="8" t="s">
        <v>52</v>
      </c>
      <c r="G164" s="23">
        <v>200</v>
      </c>
      <c r="H164" s="8" t="s">
        <v>3270</v>
      </c>
      <c r="I164" s="23">
        <v>190</v>
      </c>
      <c r="J164" s="8" t="s">
        <v>3271</v>
      </c>
      <c r="K164" s="23">
        <v>0</v>
      </c>
      <c r="L164" s="8" t="s">
        <v>52</v>
      </c>
      <c r="M164" s="23">
        <v>0</v>
      </c>
      <c r="N164" s="8" t="s">
        <v>52</v>
      </c>
      <c r="O164" s="23">
        <f t="shared" si="6"/>
        <v>127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8" t="s">
        <v>3274</v>
      </c>
      <c r="X164" s="8" t="s">
        <v>52</v>
      </c>
      <c r="Y164" s="2" t="s">
        <v>52</v>
      </c>
      <c r="Z164" s="2" t="s">
        <v>52</v>
      </c>
      <c r="AA164" s="24"/>
      <c r="AB164" s="2" t="s">
        <v>52</v>
      </c>
    </row>
    <row r="165" spans="1:28" ht="30" customHeight="1" x14ac:dyDescent="0.3">
      <c r="A165" s="8" t="s">
        <v>1119</v>
      </c>
      <c r="B165" s="8" t="s">
        <v>1117</v>
      </c>
      <c r="C165" s="8" t="s">
        <v>1118</v>
      </c>
      <c r="D165" s="22" t="s">
        <v>406</v>
      </c>
      <c r="E165" s="23">
        <v>0</v>
      </c>
      <c r="F165" s="8" t="s">
        <v>52</v>
      </c>
      <c r="G165" s="23">
        <v>0</v>
      </c>
      <c r="H165" s="8" t="s">
        <v>52</v>
      </c>
      <c r="I165" s="23">
        <v>0</v>
      </c>
      <c r="J165" s="8" t="s">
        <v>52</v>
      </c>
      <c r="K165" s="23">
        <v>0</v>
      </c>
      <c r="L165" s="8" t="s">
        <v>52</v>
      </c>
      <c r="M165" s="23">
        <v>0</v>
      </c>
      <c r="N165" s="8" t="s">
        <v>52</v>
      </c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8" t="s">
        <v>3275</v>
      </c>
      <c r="X165" s="8" t="s">
        <v>52</v>
      </c>
      <c r="Y165" s="2" t="s">
        <v>52</v>
      </c>
      <c r="Z165" s="2" t="s">
        <v>52</v>
      </c>
      <c r="AA165" s="24"/>
      <c r="AB165" s="2" t="s">
        <v>52</v>
      </c>
    </row>
    <row r="166" spans="1:28" ht="30" customHeight="1" x14ac:dyDescent="0.3">
      <c r="A166" s="8" t="s">
        <v>1122</v>
      </c>
      <c r="B166" s="8" t="s">
        <v>1117</v>
      </c>
      <c r="C166" s="8" t="s">
        <v>1121</v>
      </c>
      <c r="D166" s="22" t="s">
        <v>406</v>
      </c>
      <c r="E166" s="23">
        <v>0</v>
      </c>
      <c r="F166" s="8" t="s">
        <v>52</v>
      </c>
      <c r="G166" s="23">
        <v>0</v>
      </c>
      <c r="H166" s="8" t="s">
        <v>52</v>
      </c>
      <c r="I166" s="23">
        <v>0</v>
      </c>
      <c r="J166" s="8" t="s">
        <v>52</v>
      </c>
      <c r="K166" s="23">
        <v>0</v>
      </c>
      <c r="L166" s="8" t="s">
        <v>52</v>
      </c>
      <c r="M166" s="23">
        <v>0</v>
      </c>
      <c r="N166" s="8" t="s">
        <v>52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8" t="s">
        <v>3276</v>
      </c>
      <c r="X166" s="8" t="s">
        <v>52</v>
      </c>
      <c r="Y166" s="2" t="s">
        <v>52</v>
      </c>
      <c r="Z166" s="2" t="s">
        <v>52</v>
      </c>
      <c r="AA166" s="24"/>
      <c r="AB166" s="2" t="s">
        <v>52</v>
      </c>
    </row>
    <row r="167" spans="1:28" ht="30" customHeight="1" x14ac:dyDescent="0.3">
      <c r="A167" s="8" t="s">
        <v>784</v>
      </c>
      <c r="B167" s="8" t="s">
        <v>782</v>
      </c>
      <c r="C167" s="8" t="s">
        <v>783</v>
      </c>
      <c r="D167" s="22" t="s">
        <v>58</v>
      </c>
      <c r="E167" s="23">
        <v>3060</v>
      </c>
      <c r="F167" s="8" t="s">
        <v>52</v>
      </c>
      <c r="G167" s="23">
        <v>4340</v>
      </c>
      <c r="H167" s="8" t="s">
        <v>3277</v>
      </c>
      <c r="I167" s="23">
        <v>3600</v>
      </c>
      <c r="J167" s="8" t="s">
        <v>3278</v>
      </c>
      <c r="K167" s="23">
        <v>0</v>
      </c>
      <c r="L167" s="8" t="s">
        <v>52</v>
      </c>
      <c r="M167" s="23">
        <v>0</v>
      </c>
      <c r="N167" s="8" t="s">
        <v>52</v>
      </c>
      <c r="O167" s="23">
        <f t="shared" ref="O167:O184" si="7">SMALL(E167:M167,COUNTIF(E167:M167,0)+1)</f>
        <v>3060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8" t="s">
        <v>3279</v>
      </c>
      <c r="X167" s="8" t="s">
        <v>52</v>
      </c>
      <c r="Y167" s="2" t="s">
        <v>52</v>
      </c>
      <c r="Z167" s="2" t="s">
        <v>52</v>
      </c>
      <c r="AA167" s="24"/>
      <c r="AB167" s="2" t="s">
        <v>52</v>
      </c>
    </row>
    <row r="168" spans="1:28" ht="30" customHeight="1" x14ac:dyDescent="0.3">
      <c r="A168" s="8" t="s">
        <v>787</v>
      </c>
      <c r="B168" s="8" t="s">
        <v>782</v>
      </c>
      <c r="C168" s="8" t="s">
        <v>786</v>
      </c>
      <c r="D168" s="22" t="s">
        <v>58</v>
      </c>
      <c r="E168" s="23">
        <v>2783</v>
      </c>
      <c r="F168" s="8" t="s">
        <v>52</v>
      </c>
      <c r="G168" s="23">
        <v>3780</v>
      </c>
      <c r="H168" s="8" t="s">
        <v>3277</v>
      </c>
      <c r="I168" s="23">
        <v>3540</v>
      </c>
      <c r="J168" s="8" t="s">
        <v>3278</v>
      </c>
      <c r="K168" s="23">
        <v>0</v>
      </c>
      <c r="L168" s="8" t="s">
        <v>52</v>
      </c>
      <c r="M168" s="23">
        <v>0</v>
      </c>
      <c r="N168" s="8" t="s">
        <v>52</v>
      </c>
      <c r="O168" s="23">
        <f t="shared" si="7"/>
        <v>2783</v>
      </c>
      <c r="P168" s="23">
        <v>0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8" t="s">
        <v>3280</v>
      </c>
      <c r="X168" s="8" t="s">
        <v>52</v>
      </c>
      <c r="Y168" s="2" t="s">
        <v>52</v>
      </c>
      <c r="Z168" s="2" t="s">
        <v>52</v>
      </c>
      <c r="AA168" s="24"/>
      <c r="AB168" s="2" t="s">
        <v>52</v>
      </c>
    </row>
    <row r="169" spans="1:28" ht="30" customHeight="1" x14ac:dyDescent="0.3">
      <c r="A169" s="8" t="s">
        <v>790</v>
      </c>
      <c r="B169" s="8" t="s">
        <v>782</v>
      </c>
      <c r="C169" s="8" t="s">
        <v>789</v>
      </c>
      <c r="D169" s="22" t="s">
        <v>218</v>
      </c>
      <c r="E169" s="23">
        <v>39120</v>
      </c>
      <c r="F169" s="8" t="s">
        <v>52</v>
      </c>
      <c r="G169" s="23">
        <v>48000</v>
      </c>
      <c r="H169" s="8" t="s">
        <v>3277</v>
      </c>
      <c r="I169" s="23">
        <v>50400</v>
      </c>
      <c r="J169" s="8" t="s">
        <v>3278</v>
      </c>
      <c r="K169" s="23">
        <v>0</v>
      </c>
      <c r="L169" s="8" t="s">
        <v>52</v>
      </c>
      <c r="M169" s="23">
        <v>0</v>
      </c>
      <c r="N169" s="8" t="s">
        <v>52</v>
      </c>
      <c r="O169" s="23">
        <f t="shared" si="7"/>
        <v>39120</v>
      </c>
      <c r="P169" s="23">
        <v>0</v>
      </c>
      <c r="Q169" s="2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8" t="s">
        <v>3281</v>
      </c>
      <c r="X169" s="8" t="s">
        <v>52</v>
      </c>
      <c r="Y169" s="2" t="s">
        <v>52</v>
      </c>
      <c r="Z169" s="2" t="s">
        <v>52</v>
      </c>
      <c r="AA169" s="24"/>
      <c r="AB169" s="2" t="s">
        <v>52</v>
      </c>
    </row>
    <row r="170" spans="1:28" ht="30" customHeight="1" x14ac:dyDescent="0.3">
      <c r="A170" s="8" t="s">
        <v>793</v>
      </c>
      <c r="B170" s="8" t="s">
        <v>782</v>
      </c>
      <c r="C170" s="8" t="s">
        <v>792</v>
      </c>
      <c r="D170" s="22" t="s">
        <v>218</v>
      </c>
      <c r="E170" s="23">
        <v>70361</v>
      </c>
      <c r="F170" s="8" t="s">
        <v>52</v>
      </c>
      <c r="G170" s="23">
        <v>87000</v>
      </c>
      <c r="H170" s="8" t="s">
        <v>3277</v>
      </c>
      <c r="I170" s="23">
        <v>0</v>
      </c>
      <c r="J170" s="8" t="s">
        <v>52</v>
      </c>
      <c r="K170" s="23">
        <v>0</v>
      </c>
      <c r="L170" s="8" t="s">
        <v>52</v>
      </c>
      <c r="M170" s="23">
        <v>0</v>
      </c>
      <c r="N170" s="8" t="s">
        <v>52</v>
      </c>
      <c r="O170" s="23">
        <f t="shared" si="7"/>
        <v>70361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8" t="s">
        <v>3282</v>
      </c>
      <c r="X170" s="8" t="s">
        <v>52</v>
      </c>
      <c r="Y170" s="2" t="s">
        <v>52</v>
      </c>
      <c r="Z170" s="2" t="s">
        <v>52</v>
      </c>
      <c r="AA170" s="24"/>
      <c r="AB170" s="2" t="s">
        <v>52</v>
      </c>
    </row>
    <row r="171" spans="1:28" ht="30" customHeight="1" x14ac:dyDescent="0.3">
      <c r="A171" s="8" t="s">
        <v>796</v>
      </c>
      <c r="B171" s="8" t="s">
        <v>782</v>
      </c>
      <c r="C171" s="8" t="s">
        <v>795</v>
      </c>
      <c r="D171" s="22" t="s">
        <v>218</v>
      </c>
      <c r="E171" s="23">
        <v>132000</v>
      </c>
      <c r="F171" s="8" t="s">
        <v>52</v>
      </c>
      <c r="G171" s="23">
        <v>188550</v>
      </c>
      <c r="H171" s="8" t="s">
        <v>3277</v>
      </c>
      <c r="I171" s="23">
        <v>0</v>
      </c>
      <c r="J171" s="8" t="s">
        <v>52</v>
      </c>
      <c r="K171" s="23">
        <v>0</v>
      </c>
      <c r="L171" s="8" t="s">
        <v>52</v>
      </c>
      <c r="M171" s="23">
        <v>0</v>
      </c>
      <c r="N171" s="8" t="s">
        <v>52</v>
      </c>
      <c r="O171" s="23">
        <f t="shared" si="7"/>
        <v>132000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8" t="s">
        <v>3283</v>
      </c>
      <c r="X171" s="8" t="s">
        <v>52</v>
      </c>
      <c r="Y171" s="2" t="s">
        <v>52</v>
      </c>
      <c r="Z171" s="2" t="s">
        <v>52</v>
      </c>
      <c r="AA171" s="24"/>
      <c r="AB171" s="2" t="s">
        <v>52</v>
      </c>
    </row>
    <row r="172" spans="1:28" ht="30" customHeight="1" x14ac:dyDescent="0.3">
      <c r="A172" s="8" t="s">
        <v>799</v>
      </c>
      <c r="B172" s="8" t="s">
        <v>782</v>
      </c>
      <c r="C172" s="8" t="s">
        <v>798</v>
      </c>
      <c r="D172" s="22" t="s">
        <v>218</v>
      </c>
      <c r="E172" s="23">
        <v>34720</v>
      </c>
      <c r="F172" s="8" t="s">
        <v>52</v>
      </c>
      <c r="G172" s="23">
        <v>37500</v>
      </c>
      <c r="H172" s="8" t="s">
        <v>3277</v>
      </c>
      <c r="I172" s="23">
        <v>48000</v>
      </c>
      <c r="J172" s="8" t="s">
        <v>3278</v>
      </c>
      <c r="K172" s="23">
        <v>0</v>
      </c>
      <c r="L172" s="8" t="s">
        <v>52</v>
      </c>
      <c r="M172" s="23">
        <v>0</v>
      </c>
      <c r="N172" s="8" t="s">
        <v>52</v>
      </c>
      <c r="O172" s="23">
        <f t="shared" si="7"/>
        <v>34720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8" t="s">
        <v>3284</v>
      </c>
      <c r="X172" s="8" t="s">
        <v>52</v>
      </c>
      <c r="Y172" s="2" t="s">
        <v>52</v>
      </c>
      <c r="Z172" s="2" t="s">
        <v>52</v>
      </c>
      <c r="AA172" s="24"/>
      <c r="AB172" s="2" t="s">
        <v>52</v>
      </c>
    </row>
    <row r="173" spans="1:28" ht="30" customHeight="1" x14ac:dyDescent="0.3">
      <c r="A173" s="8" t="s">
        <v>802</v>
      </c>
      <c r="B173" s="8" t="s">
        <v>782</v>
      </c>
      <c r="C173" s="8" t="s">
        <v>801</v>
      </c>
      <c r="D173" s="22" t="s">
        <v>218</v>
      </c>
      <c r="E173" s="23">
        <v>0</v>
      </c>
      <c r="F173" s="8" t="s">
        <v>52</v>
      </c>
      <c r="G173" s="23">
        <v>142500</v>
      </c>
      <c r="H173" s="8" t="s">
        <v>3277</v>
      </c>
      <c r="I173" s="23">
        <v>0</v>
      </c>
      <c r="J173" s="8" t="s">
        <v>52</v>
      </c>
      <c r="K173" s="23">
        <v>0</v>
      </c>
      <c r="L173" s="8" t="s">
        <v>52</v>
      </c>
      <c r="M173" s="23">
        <v>0</v>
      </c>
      <c r="N173" s="8" t="s">
        <v>52</v>
      </c>
      <c r="O173" s="23">
        <f t="shared" si="7"/>
        <v>142500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8" t="s">
        <v>3285</v>
      </c>
      <c r="X173" s="8" t="s">
        <v>52</v>
      </c>
      <c r="Y173" s="2" t="s">
        <v>52</v>
      </c>
      <c r="Z173" s="2" t="s">
        <v>52</v>
      </c>
      <c r="AA173" s="24"/>
      <c r="AB173" s="2" t="s">
        <v>52</v>
      </c>
    </row>
    <row r="174" spans="1:28" ht="30" customHeight="1" x14ac:dyDescent="0.3">
      <c r="A174" s="8" t="s">
        <v>805</v>
      </c>
      <c r="B174" s="8" t="s">
        <v>782</v>
      </c>
      <c r="C174" s="8" t="s">
        <v>804</v>
      </c>
      <c r="D174" s="22" t="s">
        <v>488</v>
      </c>
      <c r="E174" s="23">
        <v>6260</v>
      </c>
      <c r="F174" s="8" t="s">
        <v>52</v>
      </c>
      <c r="G174" s="23">
        <v>0</v>
      </c>
      <c r="H174" s="8" t="s">
        <v>52</v>
      </c>
      <c r="I174" s="23">
        <v>0</v>
      </c>
      <c r="J174" s="8" t="s">
        <v>52</v>
      </c>
      <c r="K174" s="23">
        <v>0</v>
      </c>
      <c r="L174" s="8" t="s">
        <v>52</v>
      </c>
      <c r="M174" s="23">
        <v>0</v>
      </c>
      <c r="N174" s="8" t="s">
        <v>52</v>
      </c>
      <c r="O174" s="23">
        <f t="shared" si="7"/>
        <v>6260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8" t="s">
        <v>3286</v>
      </c>
      <c r="X174" s="8" t="s">
        <v>52</v>
      </c>
      <c r="Y174" s="2" t="s">
        <v>52</v>
      </c>
      <c r="Z174" s="2" t="s">
        <v>52</v>
      </c>
      <c r="AA174" s="24"/>
      <c r="AB174" s="2" t="s">
        <v>52</v>
      </c>
    </row>
    <row r="175" spans="1:28" ht="30" customHeight="1" x14ac:dyDescent="0.3">
      <c r="A175" s="8" t="s">
        <v>808</v>
      </c>
      <c r="B175" s="8" t="s">
        <v>782</v>
      </c>
      <c r="C175" s="8" t="s">
        <v>807</v>
      </c>
      <c r="D175" s="22" t="s">
        <v>218</v>
      </c>
      <c r="E175" s="23">
        <v>22440</v>
      </c>
      <c r="F175" s="8" t="s">
        <v>52</v>
      </c>
      <c r="G175" s="23">
        <v>0</v>
      </c>
      <c r="H175" s="8" t="s">
        <v>52</v>
      </c>
      <c r="I175" s="23">
        <v>0</v>
      </c>
      <c r="J175" s="8" t="s">
        <v>52</v>
      </c>
      <c r="K175" s="23">
        <v>0</v>
      </c>
      <c r="L175" s="8" t="s">
        <v>52</v>
      </c>
      <c r="M175" s="23">
        <v>0</v>
      </c>
      <c r="N175" s="8" t="s">
        <v>52</v>
      </c>
      <c r="O175" s="23">
        <f t="shared" si="7"/>
        <v>22440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8" t="s">
        <v>3287</v>
      </c>
      <c r="X175" s="8" t="s">
        <v>52</v>
      </c>
      <c r="Y175" s="2" t="s">
        <v>52</v>
      </c>
      <c r="Z175" s="2" t="s">
        <v>52</v>
      </c>
      <c r="AA175" s="24"/>
      <c r="AB175" s="2" t="s">
        <v>52</v>
      </c>
    </row>
    <row r="176" spans="1:28" ht="30" customHeight="1" x14ac:dyDescent="0.3">
      <c r="A176" s="8" t="s">
        <v>811</v>
      </c>
      <c r="B176" s="8" t="s">
        <v>782</v>
      </c>
      <c r="C176" s="8" t="s">
        <v>810</v>
      </c>
      <c r="D176" s="22" t="s">
        <v>218</v>
      </c>
      <c r="E176" s="23">
        <v>8830</v>
      </c>
      <c r="F176" s="8" t="s">
        <v>52</v>
      </c>
      <c r="G176" s="23">
        <v>0</v>
      </c>
      <c r="H176" s="8" t="s">
        <v>52</v>
      </c>
      <c r="I176" s="23">
        <v>0</v>
      </c>
      <c r="J176" s="8" t="s">
        <v>52</v>
      </c>
      <c r="K176" s="23">
        <v>0</v>
      </c>
      <c r="L176" s="8" t="s">
        <v>52</v>
      </c>
      <c r="M176" s="23">
        <v>0</v>
      </c>
      <c r="N176" s="8" t="s">
        <v>52</v>
      </c>
      <c r="O176" s="23">
        <f t="shared" si="7"/>
        <v>8830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8" t="s">
        <v>3288</v>
      </c>
      <c r="X176" s="8" t="s">
        <v>52</v>
      </c>
      <c r="Y176" s="2" t="s">
        <v>52</v>
      </c>
      <c r="Z176" s="2" t="s">
        <v>52</v>
      </c>
      <c r="AA176" s="24"/>
      <c r="AB176" s="2" t="s">
        <v>52</v>
      </c>
    </row>
    <row r="177" spans="1:28" ht="30" customHeight="1" x14ac:dyDescent="0.3">
      <c r="A177" s="8" t="s">
        <v>814</v>
      </c>
      <c r="B177" s="8" t="s">
        <v>782</v>
      </c>
      <c r="C177" s="8" t="s">
        <v>813</v>
      </c>
      <c r="D177" s="22" t="s">
        <v>69</v>
      </c>
      <c r="E177" s="23">
        <v>7140</v>
      </c>
      <c r="F177" s="8" t="s">
        <v>52</v>
      </c>
      <c r="G177" s="23">
        <v>0</v>
      </c>
      <c r="H177" s="8" t="s">
        <v>52</v>
      </c>
      <c r="I177" s="23">
        <v>0</v>
      </c>
      <c r="J177" s="8" t="s">
        <v>52</v>
      </c>
      <c r="K177" s="23">
        <v>0</v>
      </c>
      <c r="L177" s="8" t="s">
        <v>52</v>
      </c>
      <c r="M177" s="23">
        <v>0</v>
      </c>
      <c r="N177" s="8" t="s">
        <v>52</v>
      </c>
      <c r="O177" s="23">
        <f t="shared" si="7"/>
        <v>7140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8" t="s">
        <v>3289</v>
      </c>
      <c r="X177" s="8" t="s">
        <v>52</v>
      </c>
      <c r="Y177" s="2" t="s">
        <v>52</v>
      </c>
      <c r="Z177" s="2" t="s">
        <v>52</v>
      </c>
      <c r="AA177" s="24"/>
      <c r="AB177" s="2" t="s">
        <v>52</v>
      </c>
    </row>
    <row r="178" spans="1:28" ht="30" customHeight="1" x14ac:dyDescent="0.3">
      <c r="A178" s="8" t="s">
        <v>817</v>
      </c>
      <c r="B178" s="8" t="s">
        <v>782</v>
      </c>
      <c r="C178" s="8" t="s">
        <v>816</v>
      </c>
      <c r="D178" s="22" t="s">
        <v>406</v>
      </c>
      <c r="E178" s="23">
        <v>57057</v>
      </c>
      <c r="F178" s="8" t="s">
        <v>52</v>
      </c>
      <c r="G178" s="23">
        <v>0</v>
      </c>
      <c r="H178" s="8" t="s">
        <v>52</v>
      </c>
      <c r="I178" s="23">
        <v>0</v>
      </c>
      <c r="J178" s="8" t="s">
        <v>52</v>
      </c>
      <c r="K178" s="23">
        <v>0</v>
      </c>
      <c r="L178" s="8" t="s">
        <v>52</v>
      </c>
      <c r="M178" s="23">
        <v>0</v>
      </c>
      <c r="N178" s="8" t="s">
        <v>52</v>
      </c>
      <c r="O178" s="23">
        <f t="shared" si="7"/>
        <v>57057</v>
      </c>
      <c r="P178" s="23">
        <v>0</v>
      </c>
      <c r="Q178" s="2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8" t="s">
        <v>3290</v>
      </c>
      <c r="X178" s="8" t="s">
        <v>52</v>
      </c>
      <c r="Y178" s="2" t="s">
        <v>52</v>
      </c>
      <c r="Z178" s="2" t="s">
        <v>52</v>
      </c>
      <c r="AA178" s="24"/>
      <c r="AB178" s="2" t="s">
        <v>52</v>
      </c>
    </row>
    <row r="179" spans="1:28" ht="30" customHeight="1" x14ac:dyDescent="0.3">
      <c r="A179" s="8" t="s">
        <v>820</v>
      </c>
      <c r="B179" s="8" t="s">
        <v>782</v>
      </c>
      <c r="C179" s="8" t="s">
        <v>819</v>
      </c>
      <c r="D179" s="22" t="s">
        <v>406</v>
      </c>
      <c r="E179" s="23">
        <v>1520</v>
      </c>
      <c r="F179" s="8" t="s">
        <v>52</v>
      </c>
      <c r="G179" s="23">
        <v>1650</v>
      </c>
      <c r="H179" s="8" t="s">
        <v>3277</v>
      </c>
      <c r="I179" s="23">
        <v>2100</v>
      </c>
      <c r="J179" s="8" t="s">
        <v>3278</v>
      </c>
      <c r="K179" s="23">
        <v>0</v>
      </c>
      <c r="L179" s="8" t="s">
        <v>52</v>
      </c>
      <c r="M179" s="23">
        <v>0</v>
      </c>
      <c r="N179" s="8" t="s">
        <v>52</v>
      </c>
      <c r="O179" s="23">
        <f t="shared" si="7"/>
        <v>1520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8" t="s">
        <v>3291</v>
      </c>
      <c r="X179" s="8" t="s">
        <v>52</v>
      </c>
      <c r="Y179" s="2" t="s">
        <v>52</v>
      </c>
      <c r="Z179" s="2" t="s">
        <v>52</v>
      </c>
      <c r="AA179" s="24"/>
      <c r="AB179" s="2" t="s">
        <v>52</v>
      </c>
    </row>
    <row r="180" spans="1:28" ht="30" customHeight="1" x14ac:dyDescent="0.3">
      <c r="A180" s="8" t="s">
        <v>823</v>
      </c>
      <c r="B180" s="8" t="s">
        <v>782</v>
      </c>
      <c r="C180" s="8" t="s">
        <v>822</v>
      </c>
      <c r="D180" s="22" t="s">
        <v>218</v>
      </c>
      <c r="E180" s="23">
        <v>11049</v>
      </c>
      <c r="F180" s="8" t="s">
        <v>52</v>
      </c>
      <c r="G180" s="23">
        <v>0</v>
      </c>
      <c r="H180" s="8" t="s">
        <v>52</v>
      </c>
      <c r="I180" s="23">
        <v>0</v>
      </c>
      <c r="J180" s="8" t="s">
        <v>52</v>
      </c>
      <c r="K180" s="23">
        <v>0</v>
      </c>
      <c r="L180" s="8" t="s">
        <v>52</v>
      </c>
      <c r="M180" s="23">
        <v>0</v>
      </c>
      <c r="N180" s="8" t="s">
        <v>52</v>
      </c>
      <c r="O180" s="23">
        <f t="shared" si="7"/>
        <v>11049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8" t="s">
        <v>3292</v>
      </c>
      <c r="X180" s="8" t="s">
        <v>52</v>
      </c>
      <c r="Y180" s="2" t="s">
        <v>52</v>
      </c>
      <c r="Z180" s="2" t="s">
        <v>52</v>
      </c>
      <c r="AA180" s="24"/>
      <c r="AB180" s="2" t="s">
        <v>52</v>
      </c>
    </row>
    <row r="181" spans="1:28" ht="30" customHeight="1" x14ac:dyDescent="0.3">
      <c r="A181" s="8" t="s">
        <v>826</v>
      </c>
      <c r="B181" s="8" t="s">
        <v>782</v>
      </c>
      <c r="C181" s="8" t="s">
        <v>825</v>
      </c>
      <c r="D181" s="22" t="s">
        <v>58</v>
      </c>
      <c r="E181" s="23">
        <v>1270</v>
      </c>
      <c r="F181" s="8" t="s">
        <v>52</v>
      </c>
      <c r="G181" s="23">
        <v>0</v>
      </c>
      <c r="H181" s="8" t="s">
        <v>52</v>
      </c>
      <c r="I181" s="23">
        <v>0</v>
      </c>
      <c r="J181" s="8" t="s">
        <v>52</v>
      </c>
      <c r="K181" s="23">
        <v>0</v>
      </c>
      <c r="L181" s="8" t="s">
        <v>52</v>
      </c>
      <c r="M181" s="23">
        <v>0</v>
      </c>
      <c r="N181" s="8" t="s">
        <v>52</v>
      </c>
      <c r="O181" s="23">
        <f t="shared" si="7"/>
        <v>1270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8" t="s">
        <v>3293</v>
      </c>
      <c r="X181" s="8" t="s">
        <v>52</v>
      </c>
      <c r="Y181" s="2" t="s">
        <v>52</v>
      </c>
      <c r="Z181" s="2" t="s">
        <v>52</v>
      </c>
      <c r="AA181" s="24"/>
      <c r="AB181" s="2" t="s">
        <v>52</v>
      </c>
    </row>
    <row r="182" spans="1:28" ht="30" customHeight="1" x14ac:dyDescent="0.3">
      <c r="A182" s="8" t="s">
        <v>1103</v>
      </c>
      <c r="B182" s="8" t="s">
        <v>1043</v>
      </c>
      <c r="C182" s="8" t="s">
        <v>1102</v>
      </c>
      <c r="D182" s="22" t="s">
        <v>993</v>
      </c>
      <c r="E182" s="23">
        <v>1020</v>
      </c>
      <c r="F182" s="8" t="s">
        <v>52</v>
      </c>
      <c r="G182" s="23">
        <v>1240</v>
      </c>
      <c r="H182" s="8" t="s">
        <v>3294</v>
      </c>
      <c r="I182" s="23">
        <v>1040</v>
      </c>
      <c r="J182" s="8" t="s">
        <v>3295</v>
      </c>
      <c r="K182" s="23">
        <v>0</v>
      </c>
      <c r="L182" s="8" t="s">
        <v>52</v>
      </c>
      <c r="M182" s="23">
        <v>0</v>
      </c>
      <c r="N182" s="8" t="s">
        <v>52</v>
      </c>
      <c r="O182" s="23">
        <f t="shared" si="7"/>
        <v>1020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8" t="s">
        <v>3296</v>
      </c>
      <c r="X182" s="8" t="s">
        <v>52</v>
      </c>
      <c r="Y182" s="2" t="s">
        <v>52</v>
      </c>
      <c r="Z182" s="2" t="s">
        <v>52</v>
      </c>
      <c r="AA182" s="24"/>
      <c r="AB182" s="2" t="s">
        <v>52</v>
      </c>
    </row>
    <row r="183" spans="1:28" ht="30" customHeight="1" x14ac:dyDescent="0.3">
      <c r="A183" s="8" t="s">
        <v>1045</v>
      </c>
      <c r="B183" s="8" t="s">
        <v>1043</v>
      </c>
      <c r="C183" s="8" t="s">
        <v>1044</v>
      </c>
      <c r="D183" s="22" t="s">
        <v>993</v>
      </c>
      <c r="E183" s="23">
        <v>1224</v>
      </c>
      <c r="F183" s="8" t="s">
        <v>52</v>
      </c>
      <c r="G183" s="23">
        <v>0</v>
      </c>
      <c r="H183" s="8" t="s">
        <v>52</v>
      </c>
      <c r="I183" s="23">
        <v>1220</v>
      </c>
      <c r="J183" s="8" t="s">
        <v>3295</v>
      </c>
      <c r="K183" s="23">
        <v>0</v>
      </c>
      <c r="L183" s="8" t="s">
        <v>52</v>
      </c>
      <c r="M183" s="23">
        <v>0</v>
      </c>
      <c r="N183" s="8" t="s">
        <v>52</v>
      </c>
      <c r="O183" s="23">
        <f t="shared" si="7"/>
        <v>1220</v>
      </c>
      <c r="P183" s="23">
        <v>0</v>
      </c>
      <c r="Q183" s="23">
        <v>0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8" t="s">
        <v>3297</v>
      </c>
      <c r="X183" s="8" t="s">
        <v>52</v>
      </c>
      <c r="Y183" s="2" t="s">
        <v>52</v>
      </c>
      <c r="Z183" s="2" t="s">
        <v>52</v>
      </c>
      <c r="AA183" s="24"/>
      <c r="AB183" s="2" t="s">
        <v>52</v>
      </c>
    </row>
    <row r="184" spans="1:28" ht="30" customHeight="1" x14ac:dyDescent="0.3">
      <c r="A184" s="8" t="s">
        <v>764</v>
      </c>
      <c r="B184" s="8" t="s">
        <v>762</v>
      </c>
      <c r="C184" s="8" t="s">
        <v>763</v>
      </c>
      <c r="D184" s="22" t="s">
        <v>406</v>
      </c>
      <c r="E184" s="23">
        <v>1798</v>
      </c>
      <c r="F184" s="8" t="s">
        <v>52</v>
      </c>
      <c r="G184" s="23">
        <v>1950</v>
      </c>
      <c r="H184" s="8" t="s">
        <v>3298</v>
      </c>
      <c r="I184" s="23">
        <v>1892</v>
      </c>
      <c r="J184" s="8" t="s">
        <v>3100</v>
      </c>
      <c r="K184" s="23">
        <v>0</v>
      </c>
      <c r="L184" s="8" t="s">
        <v>52</v>
      </c>
      <c r="M184" s="23">
        <v>0</v>
      </c>
      <c r="N184" s="8" t="s">
        <v>52</v>
      </c>
      <c r="O184" s="23">
        <f t="shared" si="7"/>
        <v>1798</v>
      </c>
      <c r="P184" s="23">
        <v>0</v>
      </c>
      <c r="Q184" s="23">
        <v>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8" t="s">
        <v>3299</v>
      </c>
      <c r="X184" s="8" t="s">
        <v>52</v>
      </c>
      <c r="Y184" s="2" t="s">
        <v>52</v>
      </c>
      <c r="Z184" s="2" t="s">
        <v>52</v>
      </c>
      <c r="AA184" s="24"/>
      <c r="AB184" s="2" t="s">
        <v>52</v>
      </c>
    </row>
    <row r="185" spans="1:28" ht="30" customHeight="1" x14ac:dyDescent="0.3">
      <c r="A185" s="8" t="s">
        <v>767</v>
      </c>
      <c r="B185" s="8" t="s">
        <v>766</v>
      </c>
      <c r="C185" s="8" t="s">
        <v>52</v>
      </c>
      <c r="D185" s="22" t="s">
        <v>64</v>
      </c>
      <c r="E185" s="23">
        <v>0</v>
      </c>
      <c r="F185" s="8" t="s">
        <v>52</v>
      </c>
      <c r="G185" s="23">
        <v>0</v>
      </c>
      <c r="H185" s="8" t="s">
        <v>52</v>
      </c>
      <c r="I185" s="23">
        <v>0</v>
      </c>
      <c r="J185" s="8" t="s">
        <v>52</v>
      </c>
      <c r="K185" s="23">
        <v>0</v>
      </c>
      <c r="L185" s="8" t="s">
        <v>52</v>
      </c>
      <c r="M185" s="23">
        <v>0</v>
      </c>
      <c r="N185" s="8" t="s">
        <v>52</v>
      </c>
      <c r="O185" s="23">
        <v>0</v>
      </c>
      <c r="P185" s="23">
        <v>0</v>
      </c>
      <c r="Q185" s="23">
        <v>0</v>
      </c>
      <c r="R185" s="23">
        <v>0</v>
      </c>
      <c r="S185" s="23">
        <v>0</v>
      </c>
      <c r="T185" s="23">
        <v>0</v>
      </c>
      <c r="U185" s="23">
        <v>30000</v>
      </c>
      <c r="V185" s="23">
        <f>SMALL(Q185:U185,COUNTIF(Q185:U185,0)+1)</f>
        <v>30000</v>
      </c>
      <c r="W185" s="8" t="s">
        <v>3300</v>
      </c>
      <c r="X185" s="8" t="s">
        <v>52</v>
      </c>
      <c r="Y185" s="2" t="s">
        <v>52</v>
      </c>
      <c r="Z185" s="2" t="s">
        <v>52</v>
      </c>
      <c r="AA185" s="24"/>
      <c r="AB185" s="2" t="s">
        <v>52</v>
      </c>
    </row>
    <row r="186" spans="1:28" ht="30" customHeight="1" x14ac:dyDescent="0.3">
      <c r="A186" s="8" t="s">
        <v>1107</v>
      </c>
      <c r="B186" s="8" t="s">
        <v>1105</v>
      </c>
      <c r="C186" s="8" t="s">
        <v>1106</v>
      </c>
      <c r="D186" s="22" t="s">
        <v>993</v>
      </c>
      <c r="E186" s="23">
        <v>1093</v>
      </c>
      <c r="F186" s="8" t="s">
        <v>52</v>
      </c>
      <c r="G186" s="23">
        <v>1150.8</v>
      </c>
      <c r="H186" s="8" t="s">
        <v>3301</v>
      </c>
      <c r="I186" s="23">
        <v>1306.25</v>
      </c>
      <c r="J186" s="8" t="s">
        <v>3302</v>
      </c>
      <c r="K186" s="23">
        <v>0</v>
      </c>
      <c r="L186" s="8" t="s">
        <v>52</v>
      </c>
      <c r="M186" s="23">
        <v>0</v>
      </c>
      <c r="N186" s="8" t="s">
        <v>52</v>
      </c>
      <c r="O186" s="23">
        <f>SMALL(E186:M186,COUNTIF(E186:M186,0)+1)</f>
        <v>1093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8" t="s">
        <v>3303</v>
      </c>
      <c r="X186" s="8" t="s">
        <v>52</v>
      </c>
      <c r="Y186" s="2" t="s">
        <v>52</v>
      </c>
      <c r="Z186" s="2" t="s">
        <v>52</v>
      </c>
      <c r="AA186" s="24"/>
      <c r="AB186" s="2" t="s">
        <v>52</v>
      </c>
    </row>
    <row r="187" spans="1:28" ht="30" customHeight="1" x14ac:dyDescent="0.3">
      <c r="A187" s="8" t="s">
        <v>1564</v>
      </c>
      <c r="B187" s="8" t="s">
        <v>1562</v>
      </c>
      <c r="C187" s="8" t="s">
        <v>1563</v>
      </c>
      <c r="D187" s="22" t="s">
        <v>406</v>
      </c>
      <c r="E187" s="23">
        <v>0</v>
      </c>
      <c r="F187" s="8" t="s">
        <v>52</v>
      </c>
      <c r="G187" s="23">
        <v>0</v>
      </c>
      <c r="H187" s="8" t="s">
        <v>52</v>
      </c>
      <c r="I187" s="23">
        <v>0</v>
      </c>
      <c r="J187" s="8" t="s">
        <v>52</v>
      </c>
      <c r="K187" s="23">
        <v>0</v>
      </c>
      <c r="L187" s="8" t="s">
        <v>52</v>
      </c>
      <c r="M187" s="23">
        <v>0</v>
      </c>
      <c r="N187" s="8" t="s">
        <v>52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8" t="s">
        <v>3304</v>
      </c>
      <c r="X187" s="8" t="s">
        <v>52</v>
      </c>
      <c r="Y187" s="2" t="s">
        <v>52</v>
      </c>
      <c r="Z187" s="2" t="s">
        <v>52</v>
      </c>
      <c r="AA187" s="24"/>
      <c r="AB187" s="2" t="s">
        <v>52</v>
      </c>
    </row>
    <row r="188" spans="1:28" ht="30" customHeight="1" x14ac:dyDescent="0.3">
      <c r="A188" s="8" t="s">
        <v>504</v>
      </c>
      <c r="B188" s="8" t="s">
        <v>502</v>
      </c>
      <c r="C188" s="8" t="s">
        <v>503</v>
      </c>
      <c r="D188" s="22" t="s">
        <v>488</v>
      </c>
      <c r="E188" s="23">
        <v>64300</v>
      </c>
      <c r="F188" s="8" t="s">
        <v>52</v>
      </c>
      <c r="G188" s="23">
        <v>70000</v>
      </c>
      <c r="H188" s="8" t="s">
        <v>3305</v>
      </c>
      <c r="I188" s="23">
        <v>70000</v>
      </c>
      <c r="J188" s="8" t="s">
        <v>3209</v>
      </c>
      <c r="K188" s="23">
        <v>0</v>
      </c>
      <c r="L188" s="8" t="s">
        <v>52</v>
      </c>
      <c r="M188" s="23">
        <v>0</v>
      </c>
      <c r="N188" s="8" t="s">
        <v>52</v>
      </c>
      <c r="O188" s="23">
        <f t="shared" ref="O188:O215" si="8">SMALL(E188:M188,COUNTIF(E188:M188,0)+1)</f>
        <v>64300</v>
      </c>
      <c r="P188" s="23">
        <v>0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8" t="s">
        <v>3306</v>
      </c>
      <c r="X188" s="8" t="s">
        <v>52</v>
      </c>
      <c r="Y188" s="2" t="s">
        <v>52</v>
      </c>
      <c r="Z188" s="2" t="s">
        <v>52</v>
      </c>
      <c r="AA188" s="24"/>
      <c r="AB188" s="2" t="s">
        <v>52</v>
      </c>
    </row>
    <row r="189" spans="1:28" ht="30" customHeight="1" x14ac:dyDescent="0.3">
      <c r="A189" s="8" t="s">
        <v>508</v>
      </c>
      <c r="B189" s="8" t="s">
        <v>506</v>
      </c>
      <c r="C189" s="8" t="s">
        <v>507</v>
      </c>
      <c r="D189" s="22" t="s">
        <v>488</v>
      </c>
      <c r="E189" s="23">
        <v>57800</v>
      </c>
      <c r="F189" s="8" t="s">
        <v>52</v>
      </c>
      <c r="G189" s="23">
        <v>66000</v>
      </c>
      <c r="H189" s="8" t="s">
        <v>3307</v>
      </c>
      <c r="I189" s="23">
        <v>66000</v>
      </c>
      <c r="J189" s="8" t="s">
        <v>3308</v>
      </c>
      <c r="K189" s="23">
        <v>0</v>
      </c>
      <c r="L189" s="8" t="s">
        <v>52</v>
      </c>
      <c r="M189" s="23">
        <v>0</v>
      </c>
      <c r="N189" s="8" t="s">
        <v>52</v>
      </c>
      <c r="O189" s="23">
        <f t="shared" si="8"/>
        <v>57800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8" t="s">
        <v>3309</v>
      </c>
      <c r="X189" s="8" t="s">
        <v>52</v>
      </c>
      <c r="Y189" s="2" t="s">
        <v>52</v>
      </c>
      <c r="Z189" s="2" t="s">
        <v>52</v>
      </c>
      <c r="AA189" s="24"/>
      <c r="AB189" s="2" t="s">
        <v>52</v>
      </c>
    </row>
    <row r="190" spans="1:28" ht="30" customHeight="1" x14ac:dyDescent="0.3">
      <c r="A190" s="8" t="s">
        <v>497</v>
      </c>
      <c r="B190" s="8" t="s">
        <v>495</v>
      </c>
      <c r="C190" s="8" t="s">
        <v>496</v>
      </c>
      <c r="D190" s="22" t="s">
        <v>488</v>
      </c>
      <c r="E190" s="23">
        <v>40800</v>
      </c>
      <c r="F190" s="8" t="s">
        <v>52</v>
      </c>
      <c r="G190" s="23">
        <v>0</v>
      </c>
      <c r="H190" s="8" t="s">
        <v>52</v>
      </c>
      <c r="I190" s="23">
        <v>0</v>
      </c>
      <c r="J190" s="8" t="s">
        <v>52</v>
      </c>
      <c r="K190" s="23">
        <v>0</v>
      </c>
      <c r="L190" s="8" t="s">
        <v>52</v>
      </c>
      <c r="M190" s="23">
        <v>0</v>
      </c>
      <c r="N190" s="8" t="s">
        <v>52</v>
      </c>
      <c r="O190" s="23">
        <f t="shared" si="8"/>
        <v>40800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8" t="s">
        <v>3310</v>
      </c>
      <c r="X190" s="8" t="s">
        <v>52</v>
      </c>
      <c r="Y190" s="2" t="s">
        <v>52</v>
      </c>
      <c r="Z190" s="2" t="s">
        <v>52</v>
      </c>
      <c r="AA190" s="24"/>
      <c r="AB190" s="2" t="s">
        <v>52</v>
      </c>
    </row>
    <row r="191" spans="1:28" ht="30" customHeight="1" x14ac:dyDescent="0.3">
      <c r="A191" s="8" t="s">
        <v>1850</v>
      </c>
      <c r="B191" s="8" t="s">
        <v>1848</v>
      </c>
      <c r="C191" s="8" t="s">
        <v>1849</v>
      </c>
      <c r="D191" s="22" t="s">
        <v>406</v>
      </c>
      <c r="E191" s="23">
        <v>0</v>
      </c>
      <c r="F191" s="8" t="s">
        <v>52</v>
      </c>
      <c r="G191" s="23">
        <v>0</v>
      </c>
      <c r="H191" s="8" t="s">
        <v>52</v>
      </c>
      <c r="I191" s="23">
        <v>0</v>
      </c>
      <c r="J191" s="8" t="s">
        <v>52</v>
      </c>
      <c r="K191" s="23">
        <v>0</v>
      </c>
      <c r="L191" s="8" t="s">
        <v>52</v>
      </c>
      <c r="M191" s="23">
        <v>180</v>
      </c>
      <c r="N191" s="8" t="s">
        <v>52</v>
      </c>
      <c r="O191" s="23">
        <f t="shared" si="8"/>
        <v>180</v>
      </c>
      <c r="P191" s="23">
        <v>0</v>
      </c>
      <c r="Q191" s="23">
        <v>0</v>
      </c>
      <c r="R191" s="23">
        <v>0</v>
      </c>
      <c r="S191" s="23">
        <v>0</v>
      </c>
      <c r="T191" s="23">
        <v>0</v>
      </c>
      <c r="U191" s="23">
        <v>0</v>
      </c>
      <c r="V191" s="23">
        <v>0</v>
      </c>
      <c r="W191" s="8" t="s">
        <v>3311</v>
      </c>
      <c r="X191" s="8" t="s">
        <v>52</v>
      </c>
      <c r="Y191" s="2" t="s">
        <v>52</v>
      </c>
      <c r="Z191" s="2" t="s">
        <v>52</v>
      </c>
      <c r="AA191" s="24"/>
      <c r="AB191" s="2" t="s">
        <v>52</v>
      </c>
    </row>
    <row r="192" spans="1:28" ht="30" customHeight="1" x14ac:dyDescent="0.3">
      <c r="A192" s="8" t="s">
        <v>2751</v>
      </c>
      <c r="B192" s="8" t="s">
        <v>2749</v>
      </c>
      <c r="C192" s="8" t="s">
        <v>2750</v>
      </c>
      <c r="D192" s="22" t="s">
        <v>958</v>
      </c>
      <c r="E192" s="23">
        <v>200</v>
      </c>
      <c r="F192" s="8" t="s">
        <v>52</v>
      </c>
      <c r="G192" s="23">
        <v>230</v>
      </c>
      <c r="H192" s="8" t="s">
        <v>3312</v>
      </c>
      <c r="I192" s="23">
        <v>319</v>
      </c>
      <c r="J192" s="8" t="s">
        <v>3313</v>
      </c>
      <c r="K192" s="23">
        <v>0</v>
      </c>
      <c r="L192" s="8" t="s">
        <v>52</v>
      </c>
      <c r="M192" s="23">
        <v>0</v>
      </c>
      <c r="N192" s="8" t="s">
        <v>52</v>
      </c>
      <c r="O192" s="23">
        <f t="shared" si="8"/>
        <v>200</v>
      </c>
      <c r="P192" s="23">
        <v>0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8" t="s">
        <v>3314</v>
      </c>
      <c r="X192" s="8" t="s">
        <v>52</v>
      </c>
      <c r="Y192" s="2" t="s">
        <v>52</v>
      </c>
      <c r="Z192" s="2" t="s">
        <v>52</v>
      </c>
      <c r="AA192" s="24"/>
      <c r="AB192" s="2" t="s">
        <v>52</v>
      </c>
    </row>
    <row r="193" spans="1:28" ht="30" customHeight="1" x14ac:dyDescent="0.3">
      <c r="A193" s="8" t="s">
        <v>2871</v>
      </c>
      <c r="B193" s="8" t="s">
        <v>2023</v>
      </c>
      <c r="C193" s="8" t="s">
        <v>2870</v>
      </c>
      <c r="D193" s="22" t="s">
        <v>993</v>
      </c>
      <c r="E193" s="23">
        <v>1180</v>
      </c>
      <c r="F193" s="8" t="s">
        <v>52</v>
      </c>
      <c r="G193" s="23">
        <v>2000</v>
      </c>
      <c r="H193" s="8" t="s">
        <v>3078</v>
      </c>
      <c r="I193" s="23">
        <v>0</v>
      </c>
      <c r="J193" s="8" t="s">
        <v>52</v>
      </c>
      <c r="K193" s="23">
        <v>0</v>
      </c>
      <c r="L193" s="8" t="s">
        <v>52</v>
      </c>
      <c r="M193" s="23">
        <v>0</v>
      </c>
      <c r="N193" s="8" t="s">
        <v>52</v>
      </c>
      <c r="O193" s="23">
        <f t="shared" si="8"/>
        <v>1180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8" t="s">
        <v>3315</v>
      </c>
      <c r="X193" s="8" t="s">
        <v>52</v>
      </c>
      <c r="Y193" s="2" t="s">
        <v>52</v>
      </c>
      <c r="Z193" s="2" t="s">
        <v>52</v>
      </c>
      <c r="AA193" s="24"/>
      <c r="AB193" s="2" t="s">
        <v>52</v>
      </c>
    </row>
    <row r="194" spans="1:28" ht="30" customHeight="1" x14ac:dyDescent="0.3">
      <c r="A194" s="8" t="s">
        <v>2853</v>
      </c>
      <c r="B194" s="8" t="s">
        <v>2023</v>
      </c>
      <c r="C194" s="8" t="s">
        <v>2852</v>
      </c>
      <c r="D194" s="22" t="s">
        <v>993</v>
      </c>
      <c r="E194" s="23">
        <v>2100</v>
      </c>
      <c r="F194" s="8" t="s">
        <v>52</v>
      </c>
      <c r="G194" s="23">
        <v>0</v>
      </c>
      <c r="H194" s="8" t="s">
        <v>52</v>
      </c>
      <c r="I194" s="23">
        <v>0</v>
      </c>
      <c r="J194" s="8" t="s">
        <v>52</v>
      </c>
      <c r="K194" s="23">
        <v>0</v>
      </c>
      <c r="L194" s="8" t="s">
        <v>52</v>
      </c>
      <c r="M194" s="23">
        <v>0</v>
      </c>
      <c r="N194" s="8" t="s">
        <v>52</v>
      </c>
      <c r="O194" s="23">
        <f t="shared" si="8"/>
        <v>2100</v>
      </c>
      <c r="P194" s="23">
        <v>0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0</v>
      </c>
      <c r="W194" s="8" t="s">
        <v>3316</v>
      </c>
      <c r="X194" s="8" t="s">
        <v>52</v>
      </c>
      <c r="Y194" s="2" t="s">
        <v>52</v>
      </c>
      <c r="Z194" s="2" t="s">
        <v>52</v>
      </c>
      <c r="AA194" s="24"/>
      <c r="AB194" s="2" t="s">
        <v>52</v>
      </c>
    </row>
    <row r="195" spans="1:28" ht="30" customHeight="1" x14ac:dyDescent="0.3">
      <c r="A195" s="8" t="s">
        <v>2025</v>
      </c>
      <c r="B195" s="8" t="s">
        <v>2023</v>
      </c>
      <c r="C195" s="8" t="s">
        <v>2024</v>
      </c>
      <c r="D195" s="22" t="s">
        <v>993</v>
      </c>
      <c r="E195" s="23">
        <v>2070</v>
      </c>
      <c r="F195" s="8" t="s">
        <v>52</v>
      </c>
      <c r="G195" s="23">
        <v>0</v>
      </c>
      <c r="H195" s="8" t="s">
        <v>52</v>
      </c>
      <c r="I195" s="23">
        <v>0</v>
      </c>
      <c r="J195" s="8" t="s">
        <v>52</v>
      </c>
      <c r="K195" s="23">
        <v>0</v>
      </c>
      <c r="L195" s="8" t="s">
        <v>52</v>
      </c>
      <c r="M195" s="23">
        <v>0</v>
      </c>
      <c r="N195" s="8" t="s">
        <v>52</v>
      </c>
      <c r="O195" s="23">
        <f t="shared" si="8"/>
        <v>2070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8" t="s">
        <v>3317</v>
      </c>
      <c r="X195" s="8" t="s">
        <v>52</v>
      </c>
      <c r="Y195" s="2" t="s">
        <v>52</v>
      </c>
      <c r="Z195" s="2" t="s">
        <v>52</v>
      </c>
      <c r="AA195" s="24"/>
      <c r="AB195" s="2" t="s">
        <v>52</v>
      </c>
    </row>
    <row r="196" spans="1:28" ht="30" customHeight="1" x14ac:dyDescent="0.3">
      <c r="A196" s="8" t="s">
        <v>994</v>
      </c>
      <c r="B196" s="8" t="s">
        <v>991</v>
      </c>
      <c r="C196" s="8" t="s">
        <v>992</v>
      </c>
      <c r="D196" s="22" t="s">
        <v>993</v>
      </c>
      <c r="E196" s="23">
        <v>7100</v>
      </c>
      <c r="F196" s="8" t="s">
        <v>52</v>
      </c>
      <c r="G196" s="23">
        <v>0</v>
      </c>
      <c r="H196" s="8" t="s">
        <v>52</v>
      </c>
      <c r="I196" s="23">
        <v>0</v>
      </c>
      <c r="J196" s="8" t="s">
        <v>52</v>
      </c>
      <c r="K196" s="23">
        <v>0</v>
      </c>
      <c r="L196" s="8" t="s">
        <v>52</v>
      </c>
      <c r="M196" s="23">
        <v>0</v>
      </c>
      <c r="N196" s="8" t="s">
        <v>52</v>
      </c>
      <c r="O196" s="23">
        <f t="shared" si="8"/>
        <v>7100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0</v>
      </c>
      <c r="V196" s="23">
        <v>0</v>
      </c>
      <c r="W196" s="8" t="s">
        <v>3318</v>
      </c>
      <c r="X196" s="8" t="s">
        <v>52</v>
      </c>
      <c r="Y196" s="2" t="s">
        <v>52</v>
      </c>
      <c r="Z196" s="2" t="s">
        <v>52</v>
      </c>
      <c r="AA196" s="24"/>
      <c r="AB196" s="2" t="s">
        <v>52</v>
      </c>
    </row>
    <row r="197" spans="1:28" ht="30" customHeight="1" x14ac:dyDescent="0.3">
      <c r="A197" s="8" t="s">
        <v>1936</v>
      </c>
      <c r="B197" s="8" t="s">
        <v>1934</v>
      </c>
      <c r="C197" s="8" t="s">
        <v>1935</v>
      </c>
      <c r="D197" s="22" t="s">
        <v>993</v>
      </c>
      <c r="E197" s="23">
        <v>0</v>
      </c>
      <c r="F197" s="8" t="s">
        <v>52</v>
      </c>
      <c r="G197" s="23">
        <v>11000</v>
      </c>
      <c r="H197" s="8" t="s">
        <v>3319</v>
      </c>
      <c r="I197" s="23">
        <v>0</v>
      </c>
      <c r="J197" s="8" t="s">
        <v>52</v>
      </c>
      <c r="K197" s="23">
        <v>0</v>
      </c>
      <c r="L197" s="8" t="s">
        <v>52</v>
      </c>
      <c r="M197" s="23">
        <v>0</v>
      </c>
      <c r="N197" s="8" t="s">
        <v>52</v>
      </c>
      <c r="O197" s="23">
        <f t="shared" si="8"/>
        <v>11000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8" t="s">
        <v>3320</v>
      </c>
      <c r="X197" s="8" t="s">
        <v>52</v>
      </c>
      <c r="Y197" s="2" t="s">
        <v>52</v>
      </c>
      <c r="Z197" s="2" t="s">
        <v>52</v>
      </c>
      <c r="AA197" s="24"/>
      <c r="AB197" s="2" t="s">
        <v>52</v>
      </c>
    </row>
    <row r="198" spans="1:28" ht="30" customHeight="1" x14ac:dyDescent="0.3">
      <c r="A198" s="8" t="s">
        <v>2801</v>
      </c>
      <c r="B198" s="8" t="s">
        <v>2744</v>
      </c>
      <c r="C198" s="8" t="s">
        <v>2800</v>
      </c>
      <c r="D198" s="22" t="s">
        <v>993</v>
      </c>
      <c r="E198" s="23">
        <v>1993.54</v>
      </c>
      <c r="F198" s="8" t="s">
        <v>52</v>
      </c>
      <c r="G198" s="23">
        <v>0</v>
      </c>
      <c r="H198" s="8" t="s">
        <v>52</v>
      </c>
      <c r="I198" s="23">
        <v>2473.11</v>
      </c>
      <c r="J198" s="8" t="s">
        <v>3321</v>
      </c>
      <c r="K198" s="23">
        <v>0</v>
      </c>
      <c r="L198" s="8" t="s">
        <v>52</v>
      </c>
      <c r="M198" s="23">
        <v>0</v>
      </c>
      <c r="N198" s="8" t="s">
        <v>52</v>
      </c>
      <c r="O198" s="23">
        <f t="shared" si="8"/>
        <v>1993.54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8" t="s">
        <v>3322</v>
      </c>
      <c r="X198" s="8" t="s">
        <v>2746</v>
      </c>
      <c r="Y198" s="2" t="s">
        <v>52</v>
      </c>
      <c r="Z198" s="2" t="s">
        <v>52</v>
      </c>
      <c r="AA198" s="24"/>
      <c r="AB198" s="2" t="s">
        <v>52</v>
      </c>
    </row>
    <row r="199" spans="1:28" ht="30" customHeight="1" x14ac:dyDescent="0.3">
      <c r="A199" s="8" t="s">
        <v>2747</v>
      </c>
      <c r="B199" s="8" t="s">
        <v>2744</v>
      </c>
      <c r="C199" s="8" t="s">
        <v>2745</v>
      </c>
      <c r="D199" s="22" t="s">
        <v>993</v>
      </c>
      <c r="E199" s="23">
        <v>0</v>
      </c>
      <c r="F199" s="8" t="s">
        <v>52</v>
      </c>
      <c r="G199" s="23">
        <v>2139.7800000000002</v>
      </c>
      <c r="H199" s="8" t="s">
        <v>3323</v>
      </c>
      <c r="I199" s="23">
        <v>0</v>
      </c>
      <c r="J199" s="8" t="s">
        <v>52</v>
      </c>
      <c r="K199" s="23">
        <v>0</v>
      </c>
      <c r="L199" s="8" t="s">
        <v>52</v>
      </c>
      <c r="M199" s="23">
        <v>0</v>
      </c>
      <c r="N199" s="8" t="s">
        <v>52</v>
      </c>
      <c r="O199" s="23">
        <f t="shared" si="8"/>
        <v>2139.7800000000002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8" t="s">
        <v>3324</v>
      </c>
      <c r="X199" s="8" t="s">
        <v>2746</v>
      </c>
      <c r="Y199" s="2" t="s">
        <v>52</v>
      </c>
      <c r="Z199" s="2" t="s">
        <v>52</v>
      </c>
      <c r="AA199" s="24"/>
      <c r="AB199" s="2" t="s">
        <v>52</v>
      </c>
    </row>
    <row r="200" spans="1:28" ht="30" customHeight="1" x14ac:dyDescent="0.3">
      <c r="A200" s="8" t="s">
        <v>2773</v>
      </c>
      <c r="B200" s="8" t="s">
        <v>2771</v>
      </c>
      <c r="C200" s="8" t="s">
        <v>2772</v>
      </c>
      <c r="D200" s="22" t="s">
        <v>58</v>
      </c>
      <c r="E200" s="23">
        <v>0</v>
      </c>
      <c r="F200" s="8" t="s">
        <v>52</v>
      </c>
      <c r="G200" s="23">
        <v>0</v>
      </c>
      <c r="H200" s="8" t="s">
        <v>52</v>
      </c>
      <c r="I200" s="23">
        <v>0</v>
      </c>
      <c r="J200" s="8" t="s">
        <v>52</v>
      </c>
      <c r="K200" s="23">
        <v>0</v>
      </c>
      <c r="L200" s="8" t="s">
        <v>52</v>
      </c>
      <c r="M200" s="23">
        <v>73</v>
      </c>
      <c r="N200" s="8" t="s">
        <v>52</v>
      </c>
      <c r="O200" s="23">
        <f t="shared" si="8"/>
        <v>73</v>
      </c>
      <c r="P200" s="23">
        <v>0</v>
      </c>
      <c r="Q200" s="23">
        <v>0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8" t="s">
        <v>3325</v>
      </c>
      <c r="X200" s="8" t="s">
        <v>52</v>
      </c>
      <c r="Y200" s="2" t="s">
        <v>52</v>
      </c>
      <c r="Z200" s="2" t="s">
        <v>52</v>
      </c>
      <c r="AA200" s="24"/>
      <c r="AB200" s="2" t="s">
        <v>52</v>
      </c>
    </row>
    <row r="201" spans="1:28" ht="30" customHeight="1" x14ac:dyDescent="0.3">
      <c r="A201" s="8" t="s">
        <v>2776</v>
      </c>
      <c r="B201" s="8" t="s">
        <v>2775</v>
      </c>
      <c r="C201" s="8" t="s">
        <v>52</v>
      </c>
      <c r="D201" s="22" t="s">
        <v>993</v>
      </c>
      <c r="E201" s="23">
        <v>0</v>
      </c>
      <c r="F201" s="8" t="s">
        <v>52</v>
      </c>
      <c r="G201" s="23">
        <v>0</v>
      </c>
      <c r="H201" s="8" t="s">
        <v>52</v>
      </c>
      <c r="I201" s="23">
        <v>0</v>
      </c>
      <c r="J201" s="8" t="s">
        <v>52</v>
      </c>
      <c r="K201" s="23">
        <v>0</v>
      </c>
      <c r="L201" s="8" t="s">
        <v>52</v>
      </c>
      <c r="M201" s="23">
        <v>1150</v>
      </c>
      <c r="N201" s="8" t="s">
        <v>52</v>
      </c>
      <c r="O201" s="23">
        <f t="shared" si="8"/>
        <v>1150</v>
      </c>
      <c r="P201" s="23">
        <v>0</v>
      </c>
      <c r="Q201" s="23">
        <v>0</v>
      </c>
      <c r="R201" s="23">
        <v>0</v>
      </c>
      <c r="S201" s="23">
        <v>0</v>
      </c>
      <c r="T201" s="23">
        <v>0</v>
      </c>
      <c r="U201" s="23">
        <v>0</v>
      </c>
      <c r="V201" s="23">
        <v>0</v>
      </c>
      <c r="W201" s="8" t="s">
        <v>3326</v>
      </c>
      <c r="X201" s="8" t="s">
        <v>52</v>
      </c>
      <c r="Y201" s="2" t="s">
        <v>52</v>
      </c>
      <c r="Z201" s="2" t="s">
        <v>52</v>
      </c>
      <c r="AA201" s="24"/>
      <c r="AB201" s="2" t="s">
        <v>52</v>
      </c>
    </row>
    <row r="202" spans="1:28" ht="30" customHeight="1" x14ac:dyDescent="0.3">
      <c r="A202" s="8" t="s">
        <v>2731</v>
      </c>
      <c r="B202" s="8" t="s">
        <v>2729</v>
      </c>
      <c r="C202" s="8" t="s">
        <v>2730</v>
      </c>
      <c r="D202" s="22" t="s">
        <v>1000</v>
      </c>
      <c r="E202" s="23">
        <v>0</v>
      </c>
      <c r="F202" s="8" t="s">
        <v>52</v>
      </c>
      <c r="G202" s="23">
        <v>8450</v>
      </c>
      <c r="H202" s="8" t="s">
        <v>3327</v>
      </c>
      <c r="I202" s="23">
        <v>0</v>
      </c>
      <c r="J202" s="8" t="s">
        <v>52</v>
      </c>
      <c r="K202" s="23">
        <v>0</v>
      </c>
      <c r="L202" s="8" t="s">
        <v>52</v>
      </c>
      <c r="M202" s="23">
        <v>0</v>
      </c>
      <c r="N202" s="8" t="s">
        <v>52</v>
      </c>
      <c r="O202" s="23">
        <f t="shared" si="8"/>
        <v>8450</v>
      </c>
      <c r="P202" s="23">
        <v>0</v>
      </c>
      <c r="Q202" s="23">
        <v>0</v>
      </c>
      <c r="R202" s="23">
        <v>0</v>
      </c>
      <c r="S202" s="23">
        <v>0</v>
      </c>
      <c r="T202" s="23">
        <v>0</v>
      </c>
      <c r="U202" s="23">
        <v>0</v>
      </c>
      <c r="V202" s="23">
        <v>0</v>
      </c>
      <c r="W202" s="8" t="s">
        <v>3328</v>
      </c>
      <c r="X202" s="8" t="s">
        <v>52</v>
      </c>
      <c r="Y202" s="2" t="s">
        <v>52</v>
      </c>
      <c r="Z202" s="2" t="s">
        <v>52</v>
      </c>
      <c r="AA202" s="24"/>
      <c r="AB202" s="2" t="s">
        <v>52</v>
      </c>
    </row>
    <row r="203" spans="1:28" ht="30" customHeight="1" x14ac:dyDescent="0.3">
      <c r="A203" s="8" t="s">
        <v>2727</v>
      </c>
      <c r="B203" s="8" t="s">
        <v>2725</v>
      </c>
      <c r="C203" s="8" t="s">
        <v>2726</v>
      </c>
      <c r="D203" s="22" t="s">
        <v>1000</v>
      </c>
      <c r="E203" s="23">
        <v>0</v>
      </c>
      <c r="F203" s="8" t="s">
        <v>52</v>
      </c>
      <c r="G203" s="23">
        <v>9900</v>
      </c>
      <c r="H203" s="8" t="s">
        <v>3327</v>
      </c>
      <c r="I203" s="23">
        <v>0</v>
      </c>
      <c r="J203" s="8" t="s">
        <v>52</v>
      </c>
      <c r="K203" s="23">
        <v>0</v>
      </c>
      <c r="L203" s="8" t="s">
        <v>52</v>
      </c>
      <c r="M203" s="23">
        <v>0</v>
      </c>
      <c r="N203" s="8" t="s">
        <v>52</v>
      </c>
      <c r="O203" s="23">
        <f t="shared" si="8"/>
        <v>9900</v>
      </c>
      <c r="P203" s="23">
        <v>0</v>
      </c>
      <c r="Q203" s="23">
        <v>0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8" t="s">
        <v>3329</v>
      </c>
      <c r="X203" s="8" t="s">
        <v>52</v>
      </c>
      <c r="Y203" s="2" t="s">
        <v>52</v>
      </c>
      <c r="Z203" s="2" t="s">
        <v>52</v>
      </c>
      <c r="AA203" s="24"/>
      <c r="AB203" s="2" t="s">
        <v>52</v>
      </c>
    </row>
    <row r="204" spans="1:28" ht="30" customHeight="1" x14ac:dyDescent="0.3">
      <c r="A204" s="8" t="s">
        <v>2760</v>
      </c>
      <c r="B204" s="8" t="s">
        <v>2758</v>
      </c>
      <c r="C204" s="8" t="s">
        <v>2759</v>
      </c>
      <c r="D204" s="22" t="s">
        <v>1000</v>
      </c>
      <c r="E204" s="23">
        <v>2470</v>
      </c>
      <c r="F204" s="8" t="s">
        <v>52</v>
      </c>
      <c r="G204" s="23">
        <v>4450</v>
      </c>
      <c r="H204" s="8" t="s">
        <v>3330</v>
      </c>
      <c r="I204" s="23">
        <v>0</v>
      </c>
      <c r="J204" s="8" t="s">
        <v>52</v>
      </c>
      <c r="K204" s="23">
        <v>0</v>
      </c>
      <c r="L204" s="8" t="s">
        <v>52</v>
      </c>
      <c r="M204" s="23">
        <v>0</v>
      </c>
      <c r="N204" s="8" t="s">
        <v>52</v>
      </c>
      <c r="O204" s="23">
        <f t="shared" si="8"/>
        <v>2470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8" t="s">
        <v>3331</v>
      </c>
      <c r="X204" s="8" t="s">
        <v>52</v>
      </c>
      <c r="Y204" s="2" t="s">
        <v>52</v>
      </c>
      <c r="Z204" s="2" t="s">
        <v>52</v>
      </c>
      <c r="AA204" s="24"/>
      <c r="AB204" s="2" t="s">
        <v>52</v>
      </c>
    </row>
    <row r="205" spans="1:28" ht="30" customHeight="1" x14ac:dyDescent="0.3">
      <c r="A205" s="8" t="s">
        <v>2797</v>
      </c>
      <c r="B205" s="8" t="s">
        <v>2795</v>
      </c>
      <c r="C205" s="8" t="s">
        <v>2796</v>
      </c>
      <c r="D205" s="22" t="s">
        <v>1000</v>
      </c>
      <c r="E205" s="23">
        <v>4974</v>
      </c>
      <c r="F205" s="8" t="s">
        <v>52</v>
      </c>
      <c r="G205" s="23">
        <v>0</v>
      </c>
      <c r="H205" s="8" t="s">
        <v>52</v>
      </c>
      <c r="I205" s="23">
        <v>0</v>
      </c>
      <c r="J205" s="8" t="s">
        <v>52</v>
      </c>
      <c r="K205" s="23">
        <v>0</v>
      </c>
      <c r="L205" s="8" t="s">
        <v>52</v>
      </c>
      <c r="M205" s="23">
        <v>0</v>
      </c>
      <c r="N205" s="8" t="s">
        <v>52</v>
      </c>
      <c r="O205" s="23">
        <f t="shared" si="8"/>
        <v>4974</v>
      </c>
      <c r="P205" s="23">
        <v>0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8" t="s">
        <v>3332</v>
      </c>
      <c r="X205" s="8" t="s">
        <v>52</v>
      </c>
      <c r="Y205" s="2" t="s">
        <v>52</v>
      </c>
      <c r="Z205" s="2" t="s">
        <v>52</v>
      </c>
      <c r="AA205" s="24"/>
      <c r="AB205" s="2" t="s">
        <v>52</v>
      </c>
    </row>
    <row r="206" spans="1:28" ht="30" customHeight="1" x14ac:dyDescent="0.3">
      <c r="A206" s="8" t="s">
        <v>2095</v>
      </c>
      <c r="B206" s="8" t="s">
        <v>2093</v>
      </c>
      <c r="C206" s="8" t="s">
        <v>2094</v>
      </c>
      <c r="D206" s="22" t="s">
        <v>1000</v>
      </c>
      <c r="E206" s="23">
        <v>9492</v>
      </c>
      <c r="F206" s="8" t="s">
        <v>52</v>
      </c>
      <c r="G206" s="23">
        <v>11027.77</v>
      </c>
      <c r="H206" s="8" t="s">
        <v>3330</v>
      </c>
      <c r="I206" s="23">
        <v>11027.77</v>
      </c>
      <c r="J206" s="8" t="s">
        <v>3333</v>
      </c>
      <c r="K206" s="23">
        <v>0</v>
      </c>
      <c r="L206" s="8" t="s">
        <v>52</v>
      </c>
      <c r="M206" s="23">
        <v>0</v>
      </c>
      <c r="N206" s="8" t="s">
        <v>52</v>
      </c>
      <c r="O206" s="23">
        <f t="shared" si="8"/>
        <v>9492</v>
      </c>
      <c r="P206" s="23">
        <v>0</v>
      </c>
      <c r="Q206" s="2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8" t="s">
        <v>3334</v>
      </c>
      <c r="X206" s="8" t="s">
        <v>52</v>
      </c>
      <c r="Y206" s="2" t="s">
        <v>52</v>
      </c>
      <c r="Z206" s="2" t="s">
        <v>52</v>
      </c>
      <c r="AA206" s="24"/>
      <c r="AB206" s="2" t="s">
        <v>52</v>
      </c>
    </row>
    <row r="207" spans="1:28" ht="30" customHeight="1" x14ac:dyDescent="0.3">
      <c r="A207" s="8" t="s">
        <v>2627</v>
      </c>
      <c r="B207" s="8" t="s">
        <v>2093</v>
      </c>
      <c r="C207" s="8" t="s">
        <v>2626</v>
      </c>
      <c r="D207" s="22" t="s">
        <v>1000</v>
      </c>
      <c r="E207" s="23">
        <v>6010</v>
      </c>
      <c r="F207" s="8" t="s">
        <v>52</v>
      </c>
      <c r="G207" s="23">
        <v>8744.44</v>
      </c>
      <c r="H207" s="8" t="s">
        <v>3330</v>
      </c>
      <c r="I207" s="23">
        <v>11683.33</v>
      </c>
      <c r="J207" s="8" t="s">
        <v>3333</v>
      </c>
      <c r="K207" s="23">
        <v>0</v>
      </c>
      <c r="L207" s="8" t="s">
        <v>52</v>
      </c>
      <c r="M207" s="23">
        <v>0</v>
      </c>
      <c r="N207" s="8" t="s">
        <v>52</v>
      </c>
      <c r="O207" s="23">
        <f t="shared" si="8"/>
        <v>6010</v>
      </c>
      <c r="P207" s="23">
        <v>0</v>
      </c>
      <c r="Q207" s="23">
        <v>0</v>
      </c>
      <c r="R207" s="23">
        <v>0</v>
      </c>
      <c r="S207" s="23">
        <v>0</v>
      </c>
      <c r="T207" s="23">
        <v>0</v>
      </c>
      <c r="U207" s="23">
        <v>0</v>
      </c>
      <c r="V207" s="23">
        <v>0</v>
      </c>
      <c r="W207" s="8" t="s">
        <v>3335</v>
      </c>
      <c r="X207" s="8" t="s">
        <v>52</v>
      </c>
      <c r="Y207" s="2" t="s">
        <v>52</v>
      </c>
      <c r="Z207" s="2" t="s">
        <v>52</v>
      </c>
      <c r="AA207" s="24"/>
      <c r="AB207" s="2" t="s">
        <v>52</v>
      </c>
    </row>
    <row r="208" spans="1:28" ht="30" customHeight="1" x14ac:dyDescent="0.3">
      <c r="A208" s="8" t="s">
        <v>2112</v>
      </c>
      <c r="B208" s="8" t="s">
        <v>2110</v>
      </c>
      <c r="C208" s="8" t="s">
        <v>2111</v>
      </c>
      <c r="D208" s="22" t="s">
        <v>1000</v>
      </c>
      <c r="E208" s="23">
        <v>5060</v>
      </c>
      <c r="F208" s="8" t="s">
        <v>52</v>
      </c>
      <c r="G208" s="23">
        <v>6083.33</v>
      </c>
      <c r="H208" s="8" t="s">
        <v>3330</v>
      </c>
      <c r="I208" s="23">
        <v>0</v>
      </c>
      <c r="J208" s="8" t="s">
        <v>52</v>
      </c>
      <c r="K208" s="23">
        <v>0</v>
      </c>
      <c r="L208" s="8" t="s">
        <v>52</v>
      </c>
      <c r="M208" s="23">
        <v>0</v>
      </c>
      <c r="N208" s="8" t="s">
        <v>52</v>
      </c>
      <c r="O208" s="23">
        <f t="shared" si="8"/>
        <v>5060</v>
      </c>
      <c r="P208" s="23">
        <v>0</v>
      </c>
      <c r="Q208" s="2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8" t="s">
        <v>3336</v>
      </c>
      <c r="X208" s="8" t="s">
        <v>52</v>
      </c>
      <c r="Y208" s="2" t="s">
        <v>52</v>
      </c>
      <c r="Z208" s="2" t="s">
        <v>52</v>
      </c>
      <c r="AA208" s="24"/>
      <c r="AB208" s="2" t="s">
        <v>52</v>
      </c>
    </row>
    <row r="209" spans="1:28" ht="30" customHeight="1" x14ac:dyDescent="0.3">
      <c r="A209" s="8" t="s">
        <v>1486</v>
      </c>
      <c r="B209" s="8" t="s">
        <v>1484</v>
      </c>
      <c r="C209" s="8" t="s">
        <v>1485</v>
      </c>
      <c r="D209" s="22" t="s">
        <v>1000</v>
      </c>
      <c r="E209" s="23">
        <v>9433</v>
      </c>
      <c r="F209" s="8" t="s">
        <v>52</v>
      </c>
      <c r="G209" s="23">
        <v>11665.5</v>
      </c>
      <c r="H209" s="8" t="s">
        <v>3337</v>
      </c>
      <c r="I209" s="23">
        <v>0</v>
      </c>
      <c r="J209" s="8" t="s">
        <v>52</v>
      </c>
      <c r="K209" s="23">
        <v>0</v>
      </c>
      <c r="L209" s="8" t="s">
        <v>52</v>
      </c>
      <c r="M209" s="23">
        <v>0</v>
      </c>
      <c r="N209" s="8" t="s">
        <v>52</v>
      </c>
      <c r="O209" s="23">
        <f t="shared" si="8"/>
        <v>9433</v>
      </c>
      <c r="P209" s="23">
        <v>0</v>
      </c>
      <c r="Q209" s="23">
        <v>0</v>
      </c>
      <c r="R209" s="23">
        <v>0</v>
      </c>
      <c r="S209" s="23">
        <v>0</v>
      </c>
      <c r="T209" s="23">
        <v>0</v>
      </c>
      <c r="U209" s="23">
        <v>0</v>
      </c>
      <c r="V209" s="23">
        <v>0</v>
      </c>
      <c r="W209" s="8" t="s">
        <v>3338</v>
      </c>
      <c r="X209" s="8" t="s">
        <v>52</v>
      </c>
      <c r="Y209" s="2" t="s">
        <v>52</v>
      </c>
      <c r="Z209" s="2" t="s">
        <v>52</v>
      </c>
      <c r="AA209" s="24"/>
      <c r="AB209" s="2" t="s">
        <v>52</v>
      </c>
    </row>
    <row r="210" spans="1:28" ht="30" customHeight="1" x14ac:dyDescent="0.3">
      <c r="A210" s="8" t="s">
        <v>1763</v>
      </c>
      <c r="B210" s="8" t="s">
        <v>1484</v>
      </c>
      <c r="C210" s="8" t="s">
        <v>1762</v>
      </c>
      <c r="D210" s="22" t="s">
        <v>1000</v>
      </c>
      <c r="E210" s="23">
        <v>17630</v>
      </c>
      <c r="F210" s="8" t="s">
        <v>52</v>
      </c>
      <c r="G210" s="23">
        <v>0</v>
      </c>
      <c r="H210" s="8" t="s">
        <v>52</v>
      </c>
      <c r="I210" s="23">
        <v>0</v>
      </c>
      <c r="J210" s="8" t="s">
        <v>52</v>
      </c>
      <c r="K210" s="23">
        <v>0</v>
      </c>
      <c r="L210" s="8" t="s">
        <v>52</v>
      </c>
      <c r="M210" s="23">
        <v>0</v>
      </c>
      <c r="N210" s="8" t="s">
        <v>52</v>
      </c>
      <c r="O210" s="23">
        <f t="shared" si="8"/>
        <v>17630</v>
      </c>
      <c r="P210" s="23">
        <v>0</v>
      </c>
      <c r="Q210" s="2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8" t="s">
        <v>3339</v>
      </c>
      <c r="X210" s="8" t="s">
        <v>52</v>
      </c>
      <c r="Y210" s="2" t="s">
        <v>52</v>
      </c>
      <c r="Z210" s="2" t="s">
        <v>52</v>
      </c>
      <c r="AA210" s="24"/>
      <c r="AB210" s="2" t="s">
        <v>52</v>
      </c>
    </row>
    <row r="211" spans="1:28" ht="30" customHeight="1" x14ac:dyDescent="0.3">
      <c r="A211" s="8" t="s">
        <v>2487</v>
      </c>
      <c r="B211" s="8" t="s">
        <v>1484</v>
      </c>
      <c r="C211" s="8" t="s">
        <v>2486</v>
      </c>
      <c r="D211" s="22" t="s">
        <v>1000</v>
      </c>
      <c r="E211" s="23">
        <v>12196</v>
      </c>
      <c r="F211" s="8" t="s">
        <v>52</v>
      </c>
      <c r="G211" s="23">
        <v>13332</v>
      </c>
      <c r="H211" s="8" t="s">
        <v>3337</v>
      </c>
      <c r="I211" s="23">
        <v>0</v>
      </c>
      <c r="J211" s="8" t="s">
        <v>52</v>
      </c>
      <c r="K211" s="23">
        <v>0</v>
      </c>
      <c r="L211" s="8" t="s">
        <v>52</v>
      </c>
      <c r="M211" s="23">
        <v>0</v>
      </c>
      <c r="N211" s="8" t="s">
        <v>52</v>
      </c>
      <c r="O211" s="23">
        <f t="shared" si="8"/>
        <v>12196</v>
      </c>
      <c r="P211" s="23">
        <v>0</v>
      </c>
      <c r="Q211" s="23">
        <v>0</v>
      </c>
      <c r="R211" s="23">
        <v>0</v>
      </c>
      <c r="S211" s="23">
        <v>0</v>
      </c>
      <c r="T211" s="23">
        <v>0</v>
      </c>
      <c r="U211" s="23">
        <v>0</v>
      </c>
      <c r="V211" s="23">
        <v>0</v>
      </c>
      <c r="W211" s="8" t="s">
        <v>3340</v>
      </c>
      <c r="X211" s="8" t="s">
        <v>52</v>
      </c>
      <c r="Y211" s="2" t="s">
        <v>52</v>
      </c>
      <c r="Z211" s="2" t="s">
        <v>52</v>
      </c>
      <c r="AA211" s="24"/>
      <c r="AB211" s="2" t="s">
        <v>52</v>
      </c>
    </row>
    <row r="212" spans="1:28" ht="30" customHeight="1" x14ac:dyDescent="0.3">
      <c r="A212" s="8" t="s">
        <v>1754</v>
      </c>
      <c r="B212" s="8" t="s">
        <v>1484</v>
      </c>
      <c r="C212" s="8" t="s">
        <v>1753</v>
      </c>
      <c r="D212" s="22" t="s">
        <v>1000</v>
      </c>
      <c r="E212" s="23">
        <v>0</v>
      </c>
      <c r="F212" s="8" t="s">
        <v>52</v>
      </c>
      <c r="G212" s="23">
        <v>0</v>
      </c>
      <c r="H212" s="8" t="s">
        <v>52</v>
      </c>
      <c r="I212" s="23">
        <v>0</v>
      </c>
      <c r="J212" s="8" t="s">
        <v>52</v>
      </c>
      <c r="K212" s="23">
        <v>15800</v>
      </c>
      <c r="L212" s="8" t="s">
        <v>3341</v>
      </c>
      <c r="M212" s="23">
        <v>0</v>
      </c>
      <c r="N212" s="8" t="s">
        <v>52</v>
      </c>
      <c r="O212" s="23">
        <f t="shared" si="8"/>
        <v>15800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8" t="s">
        <v>3342</v>
      </c>
      <c r="X212" s="8" t="s">
        <v>52</v>
      </c>
      <c r="Y212" s="2" t="s">
        <v>52</v>
      </c>
      <c r="Z212" s="2" t="s">
        <v>52</v>
      </c>
      <c r="AA212" s="24"/>
      <c r="AB212" s="2" t="s">
        <v>52</v>
      </c>
    </row>
    <row r="213" spans="1:28" ht="30" customHeight="1" x14ac:dyDescent="0.3">
      <c r="A213" s="8" t="s">
        <v>1769</v>
      </c>
      <c r="B213" s="8" t="s">
        <v>1768</v>
      </c>
      <c r="C213" s="8" t="s">
        <v>52</v>
      </c>
      <c r="D213" s="22" t="s">
        <v>58</v>
      </c>
      <c r="E213" s="23">
        <v>0</v>
      </c>
      <c r="F213" s="8" t="s">
        <v>52</v>
      </c>
      <c r="G213" s="23">
        <v>0</v>
      </c>
      <c r="H213" s="8" t="s">
        <v>52</v>
      </c>
      <c r="I213" s="23">
        <v>0</v>
      </c>
      <c r="J213" s="8" t="s">
        <v>52</v>
      </c>
      <c r="K213" s="23">
        <v>0</v>
      </c>
      <c r="L213" s="8" t="s">
        <v>52</v>
      </c>
      <c r="M213" s="23">
        <v>785</v>
      </c>
      <c r="N213" s="8" t="s">
        <v>52</v>
      </c>
      <c r="O213" s="23">
        <f t="shared" si="8"/>
        <v>785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8" t="s">
        <v>3343</v>
      </c>
      <c r="X213" s="8" t="s">
        <v>52</v>
      </c>
      <c r="Y213" s="2" t="s">
        <v>52</v>
      </c>
      <c r="Z213" s="2" t="s">
        <v>52</v>
      </c>
      <c r="AA213" s="24"/>
      <c r="AB213" s="2" t="s">
        <v>52</v>
      </c>
    </row>
    <row r="214" spans="1:28" ht="30" customHeight="1" x14ac:dyDescent="0.3">
      <c r="A214" s="8" t="s">
        <v>2099</v>
      </c>
      <c r="B214" s="8" t="s">
        <v>2097</v>
      </c>
      <c r="C214" s="8" t="s">
        <v>2098</v>
      </c>
      <c r="D214" s="22" t="s">
        <v>1000</v>
      </c>
      <c r="E214" s="23">
        <v>0</v>
      </c>
      <c r="F214" s="8" t="s">
        <v>52</v>
      </c>
      <c r="G214" s="23">
        <v>3483.33</v>
      </c>
      <c r="H214" s="8" t="s">
        <v>3330</v>
      </c>
      <c r="I214" s="23">
        <v>3194.44</v>
      </c>
      <c r="J214" s="8" t="s">
        <v>3333</v>
      </c>
      <c r="K214" s="23">
        <v>0</v>
      </c>
      <c r="L214" s="8" t="s">
        <v>52</v>
      </c>
      <c r="M214" s="23">
        <v>0</v>
      </c>
      <c r="N214" s="8" t="s">
        <v>52</v>
      </c>
      <c r="O214" s="23">
        <f t="shared" si="8"/>
        <v>3194.44</v>
      </c>
      <c r="P214" s="23">
        <v>0</v>
      </c>
      <c r="Q214" s="2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8" t="s">
        <v>3344</v>
      </c>
      <c r="X214" s="8" t="s">
        <v>52</v>
      </c>
      <c r="Y214" s="2" t="s">
        <v>52</v>
      </c>
      <c r="Z214" s="2" t="s">
        <v>52</v>
      </c>
      <c r="AA214" s="24"/>
      <c r="AB214" s="2" t="s">
        <v>52</v>
      </c>
    </row>
    <row r="215" spans="1:28" ht="30" customHeight="1" x14ac:dyDescent="0.3">
      <c r="A215" s="8" t="s">
        <v>2630</v>
      </c>
      <c r="B215" s="8" t="s">
        <v>2097</v>
      </c>
      <c r="C215" s="8" t="s">
        <v>2629</v>
      </c>
      <c r="D215" s="22" t="s">
        <v>1000</v>
      </c>
      <c r="E215" s="23">
        <v>0</v>
      </c>
      <c r="F215" s="8" t="s">
        <v>52</v>
      </c>
      <c r="G215" s="23">
        <v>3579.44</v>
      </c>
      <c r="H215" s="8" t="s">
        <v>3330</v>
      </c>
      <c r="I215" s="23">
        <v>3338.88</v>
      </c>
      <c r="J215" s="8" t="s">
        <v>3333</v>
      </c>
      <c r="K215" s="23">
        <v>0</v>
      </c>
      <c r="L215" s="8" t="s">
        <v>52</v>
      </c>
      <c r="M215" s="23">
        <v>0</v>
      </c>
      <c r="N215" s="8" t="s">
        <v>52</v>
      </c>
      <c r="O215" s="23">
        <f t="shared" si="8"/>
        <v>3338.88</v>
      </c>
      <c r="P215" s="23">
        <v>0</v>
      </c>
      <c r="Q215" s="2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8" t="s">
        <v>3345</v>
      </c>
      <c r="X215" s="8" t="s">
        <v>52</v>
      </c>
      <c r="Y215" s="2" t="s">
        <v>52</v>
      </c>
      <c r="Z215" s="2" t="s">
        <v>52</v>
      </c>
      <c r="AA215" s="24"/>
      <c r="AB215" s="2" t="s">
        <v>52</v>
      </c>
    </row>
    <row r="216" spans="1:28" ht="30" customHeight="1" x14ac:dyDescent="0.3">
      <c r="A216" s="8" t="s">
        <v>2735</v>
      </c>
      <c r="B216" s="8" t="s">
        <v>2733</v>
      </c>
      <c r="C216" s="8" t="s">
        <v>2734</v>
      </c>
      <c r="D216" s="22" t="s">
        <v>1000</v>
      </c>
      <c r="E216" s="23">
        <v>0</v>
      </c>
      <c r="F216" s="8" t="s">
        <v>52</v>
      </c>
      <c r="G216" s="23">
        <v>0</v>
      </c>
      <c r="H216" s="8" t="s">
        <v>52</v>
      </c>
      <c r="I216" s="23">
        <v>0</v>
      </c>
      <c r="J216" s="8" t="s">
        <v>52</v>
      </c>
      <c r="K216" s="23">
        <v>0</v>
      </c>
      <c r="L216" s="8" t="s">
        <v>52</v>
      </c>
      <c r="M216" s="23">
        <v>0</v>
      </c>
      <c r="N216" s="8" t="s">
        <v>52</v>
      </c>
      <c r="O216" s="23">
        <v>0</v>
      </c>
      <c r="P216" s="23">
        <v>0</v>
      </c>
      <c r="Q216" s="23">
        <v>0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8" t="s">
        <v>3346</v>
      </c>
      <c r="X216" s="8" t="s">
        <v>52</v>
      </c>
      <c r="Y216" s="2" t="s">
        <v>52</v>
      </c>
      <c r="Z216" s="2" t="s">
        <v>52</v>
      </c>
      <c r="AA216" s="24"/>
      <c r="AB216" s="2" t="s">
        <v>52</v>
      </c>
    </row>
    <row r="217" spans="1:28" ht="30" customHeight="1" x14ac:dyDescent="0.3">
      <c r="A217" s="8" t="s">
        <v>1449</v>
      </c>
      <c r="B217" s="8" t="s">
        <v>1447</v>
      </c>
      <c r="C217" s="8" t="s">
        <v>1448</v>
      </c>
      <c r="D217" s="22" t="s">
        <v>406</v>
      </c>
      <c r="E217" s="23">
        <v>0</v>
      </c>
      <c r="F217" s="8" t="s">
        <v>52</v>
      </c>
      <c r="G217" s="23">
        <v>2300</v>
      </c>
      <c r="H217" s="8" t="s">
        <v>3347</v>
      </c>
      <c r="I217" s="23">
        <v>2007.5</v>
      </c>
      <c r="J217" s="8" t="s">
        <v>3348</v>
      </c>
      <c r="K217" s="23">
        <v>0</v>
      </c>
      <c r="L217" s="8" t="s">
        <v>52</v>
      </c>
      <c r="M217" s="23">
        <v>0</v>
      </c>
      <c r="N217" s="8" t="s">
        <v>52</v>
      </c>
      <c r="O217" s="23">
        <f t="shared" ref="O217:O231" si="9">SMALL(E217:M217,COUNTIF(E217:M217,0)+1)</f>
        <v>2007.5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8" t="s">
        <v>3349</v>
      </c>
      <c r="X217" s="8" t="s">
        <v>52</v>
      </c>
      <c r="Y217" s="2" t="s">
        <v>52</v>
      </c>
      <c r="Z217" s="2" t="s">
        <v>52</v>
      </c>
      <c r="AA217" s="24"/>
      <c r="AB217" s="2" t="s">
        <v>52</v>
      </c>
    </row>
    <row r="218" spans="1:28" ht="30" customHeight="1" x14ac:dyDescent="0.3">
      <c r="A218" s="8" t="s">
        <v>1460</v>
      </c>
      <c r="B218" s="8" t="s">
        <v>1447</v>
      </c>
      <c r="C218" s="8" t="s">
        <v>1459</v>
      </c>
      <c r="D218" s="22" t="s">
        <v>406</v>
      </c>
      <c r="E218" s="23">
        <v>0</v>
      </c>
      <c r="F218" s="8" t="s">
        <v>52</v>
      </c>
      <c r="G218" s="23">
        <v>0</v>
      </c>
      <c r="H218" s="8" t="s">
        <v>52</v>
      </c>
      <c r="I218" s="23">
        <v>0</v>
      </c>
      <c r="J218" s="8" t="s">
        <v>52</v>
      </c>
      <c r="K218" s="23">
        <v>4300</v>
      </c>
      <c r="L218" s="8" t="s">
        <v>3350</v>
      </c>
      <c r="M218" s="23">
        <v>0</v>
      </c>
      <c r="N218" s="8" t="s">
        <v>52</v>
      </c>
      <c r="O218" s="23">
        <f t="shared" si="9"/>
        <v>4300</v>
      </c>
      <c r="P218" s="23">
        <v>0</v>
      </c>
      <c r="Q218" s="23">
        <v>0</v>
      </c>
      <c r="R218" s="23">
        <v>0</v>
      </c>
      <c r="S218" s="23">
        <v>0</v>
      </c>
      <c r="T218" s="23">
        <v>0</v>
      </c>
      <c r="U218" s="23">
        <v>0</v>
      </c>
      <c r="V218" s="23">
        <v>0</v>
      </c>
      <c r="W218" s="8" t="s">
        <v>3351</v>
      </c>
      <c r="X218" s="8" t="s">
        <v>52</v>
      </c>
      <c r="Y218" s="2" t="s">
        <v>52</v>
      </c>
      <c r="Z218" s="2" t="s">
        <v>52</v>
      </c>
      <c r="AA218" s="24"/>
      <c r="AB218" s="2" t="s">
        <v>52</v>
      </c>
    </row>
    <row r="219" spans="1:28" ht="30" customHeight="1" x14ac:dyDescent="0.3">
      <c r="A219" s="8" t="s">
        <v>752</v>
      </c>
      <c r="B219" s="8" t="s">
        <v>742</v>
      </c>
      <c r="C219" s="8" t="s">
        <v>751</v>
      </c>
      <c r="D219" s="22" t="s">
        <v>58</v>
      </c>
      <c r="E219" s="23">
        <v>5256</v>
      </c>
      <c r="F219" s="8" t="s">
        <v>52</v>
      </c>
      <c r="G219" s="23">
        <v>5480</v>
      </c>
      <c r="H219" s="8" t="s">
        <v>3352</v>
      </c>
      <c r="I219" s="23">
        <v>5470</v>
      </c>
      <c r="J219" s="8" t="s">
        <v>3353</v>
      </c>
      <c r="K219" s="23">
        <v>0</v>
      </c>
      <c r="L219" s="8" t="s">
        <v>52</v>
      </c>
      <c r="M219" s="23">
        <v>0</v>
      </c>
      <c r="N219" s="8" t="s">
        <v>52</v>
      </c>
      <c r="O219" s="23">
        <f t="shared" si="9"/>
        <v>5256</v>
      </c>
      <c r="P219" s="23">
        <v>0</v>
      </c>
      <c r="Q219" s="2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8" t="s">
        <v>3354</v>
      </c>
      <c r="X219" s="8" t="s">
        <v>52</v>
      </c>
      <c r="Y219" s="2" t="s">
        <v>52</v>
      </c>
      <c r="Z219" s="2" t="s">
        <v>52</v>
      </c>
      <c r="AA219" s="24"/>
      <c r="AB219" s="2" t="s">
        <v>52</v>
      </c>
    </row>
    <row r="220" spans="1:28" ht="30" customHeight="1" x14ac:dyDescent="0.3">
      <c r="A220" s="8" t="s">
        <v>744</v>
      </c>
      <c r="B220" s="8" t="s">
        <v>742</v>
      </c>
      <c r="C220" s="8" t="s">
        <v>743</v>
      </c>
      <c r="D220" s="22" t="s">
        <v>58</v>
      </c>
      <c r="E220" s="23">
        <v>1495</v>
      </c>
      <c r="F220" s="8" t="s">
        <v>52</v>
      </c>
      <c r="G220" s="23">
        <v>1620</v>
      </c>
      <c r="H220" s="8" t="s">
        <v>3352</v>
      </c>
      <c r="I220" s="23">
        <v>0</v>
      </c>
      <c r="J220" s="8" t="s">
        <v>52</v>
      </c>
      <c r="K220" s="23">
        <v>0</v>
      </c>
      <c r="L220" s="8" t="s">
        <v>52</v>
      </c>
      <c r="M220" s="23">
        <v>0</v>
      </c>
      <c r="N220" s="8" t="s">
        <v>52</v>
      </c>
      <c r="O220" s="23">
        <f t="shared" si="9"/>
        <v>1495</v>
      </c>
      <c r="P220" s="23">
        <v>0</v>
      </c>
      <c r="Q220" s="23">
        <v>0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8" t="s">
        <v>3355</v>
      </c>
      <c r="X220" s="8" t="s">
        <v>52</v>
      </c>
      <c r="Y220" s="2" t="s">
        <v>52</v>
      </c>
      <c r="Z220" s="2" t="s">
        <v>52</v>
      </c>
      <c r="AA220" s="24"/>
      <c r="AB220" s="2" t="s">
        <v>52</v>
      </c>
    </row>
    <row r="221" spans="1:28" ht="30" customHeight="1" x14ac:dyDescent="0.3">
      <c r="A221" s="8" t="s">
        <v>749</v>
      </c>
      <c r="B221" s="8" t="s">
        <v>742</v>
      </c>
      <c r="C221" s="8" t="s">
        <v>748</v>
      </c>
      <c r="D221" s="22" t="s">
        <v>58</v>
      </c>
      <c r="E221" s="23">
        <v>3884</v>
      </c>
      <c r="F221" s="8" t="s">
        <v>52</v>
      </c>
      <c r="G221" s="23">
        <v>4060</v>
      </c>
      <c r="H221" s="8" t="s">
        <v>3352</v>
      </c>
      <c r="I221" s="23">
        <v>4047</v>
      </c>
      <c r="J221" s="8" t="s">
        <v>3353</v>
      </c>
      <c r="K221" s="23">
        <v>0</v>
      </c>
      <c r="L221" s="8" t="s">
        <v>52</v>
      </c>
      <c r="M221" s="23">
        <v>0</v>
      </c>
      <c r="N221" s="8" t="s">
        <v>52</v>
      </c>
      <c r="O221" s="23">
        <f t="shared" si="9"/>
        <v>3884</v>
      </c>
      <c r="P221" s="23">
        <v>0</v>
      </c>
      <c r="Q221" s="23">
        <v>0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8" t="s">
        <v>3356</v>
      </c>
      <c r="X221" s="8" t="s">
        <v>52</v>
      </c>
      <c r="Y221" s="2" t="s">
        <v>52</v>
      </c>
      <c r="Z221" s="2" t="s">
        <v>52</v>
      </c>
      <c r="AA221" s="24"/>
      <c r="AB221" s="2" t="s">
        <v>52</v>
      </c>
    </row>
    <row r="222" spans="1:28" ht="30" customHeight="1" x14ac:dyDescent="0.3">
      <c r="A222" s="8" t="s">
        <v>1582</v>
      </c>
      <c r="B222" s="8" t="s">
        <v>1577</v>
      </c>
      <c r="C222" s="8" t="s">
        <v>1581</v>
      </c>
      <c r="D222" s="22" t="s">
        <v>58</v>
      </c>
      <c r="E222" s="23">
        <v>0</v>
      </c>
      <c r="F222" s="8" t="s">
        <v>52</v>
      </c>
      <c r="G222" s="23">
        <v>840</v>
      </c>
      <c r="H222" s="8" t="s">
        <v>3357</v>
      </c>
      <c r="I222" s="23">
        <v>702</v>
      </c>
      <c r="J222" s="8" t="s">
        <v>3358</v>
      </c>
      <c r="K222" s="23">
        <v>0</v>
      </c>
      <c r="L222" s="8" t="s">
        <v>52</v>
      </c>
      <c r="M222" s="23">
        <v>0</v>
      </c>
      <c r="N222" s="8" t="s">
        <v>52</v>
      </c>
      <c r="O222" s="23">
        <f t="shared" si="9"/>
        <v>702</v>
      </c>
      <c r="P222" s="23">
        <v>0</v>
      </c>
      <c r="Q222" s="23">
        <v>0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8" t="s">
        <v>3359</v>
      </c>
      <c r="X222" s="8" t="s">
        <v>52</v>
      </c>
      <c r="Y222" s="2" t="s">
        <v>52</v>
      </c>
      <c r="Z222" s="2" t="s">
        <v>52</v>
      </c>
      <c r="AA222" s="24"/>
      <c r="AB222" s="2" t="s">
        <v>52</v>
      </c>
    </row>
    <row r="223" spans="1:28" ht="30" customHeight="1" x14ac:dyDescent="0.3">
      <c r="A223" s="8" t="s">
        <v>1579</v>
      </c>
      <c r="B223" s="8" t="s">
        <v>1577</v>
      </c>
      <c r="C223" s="8" t="s">
        <v>1578</v>
      </c>
      <c r="D223" s="22" t="s">
        <v>58</v>
      </c>
      <c r="E223" s="23">
        <v>0</v>
      </c>
      <c r="F223" s="8" t="s">
        <v>52</v>
      </c>
      <c r="G223" s="23">
        <v>1740</v>
      </c>
      <c r="H223" s="8" t="s">
        <v>3357</v>
      </c>
      <c r="I223" s="23">
        <v>1457</v>
      </c>
      <c r="J223" s="8" t="s">
        <v>3358</v>
      </c>
      <c r="K223" s="23">
        <v>0</v>
      </c>
      <c r="L223" s="8" t="s">
        <v>52</v>
      </c>
      <c r="M223" s="23">
        <v>0</v>
      </c>
      <c r="N223" s="8" t="s">
        <v>52</v>
      </c>
      <c r="O223" s="23">
        <f t="shared" si="9"/>
        <v>1457</v>
      </c>
      <c r="P223" s="23">
        <v>0</v>
      </c>
      <c r="Q223" s="2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8" t="s">
        <v>3360</v>
      </c>
      <c r="X223" s="8" t="s">
        <v>52</v>
      </c>
      <c r="Y223" s="2" t="s">
        <v>52</v>
      </c>
      <c r="Z223" s="2" t="s">
        <v>52</v>
      </c>
      <c r="AA223" s="24"/>
      <c r="AB223" s="2" t="s">
        <v>52</v>
      </c>
    </row>
    <row r="224" spans="1:28" ht="30" customHeight="1" x14ac:dyDescent="0.3">
      <c r="A224" s="8" t="s">
        <v>2682</v>
      </c>
      <c r="B224" s="8" t="s">
        <v>1555</v>
      </c>
      <c r="C224" s="8" t="s">
        <v>2681</v>
      </c>
      <c r="D224" s="22" t="s">
        <v>58</v>
      </c>
      <c r="E224" s="23">
        <v>3880</v>
      </c>
      <c r="F224" s="8" t="s">
        <v>52</v>
      </c>
      <c r="G224" s="23">
        <v>3910</v>
      </c>
      <c r="H224" s="8" t="s">
        <v>3361</v>
      </c>
      <c r="I224" s="23">
        <v>3984</v>
      </c>
      <c r="J224" s="8" t="s">
        <v>3362</v>
      </c>
      <c r="K224" s="23">
        <v>0</v>
      </c>
      <c r="L224" s="8" t="s">
        <v>52</v>
      </c>
      <c r="M224" s="23">
        <v>0</v>
      </c>
      <c r="N224" s="8" t="s">
        <v>52</v>
      </c>
      <c r="O224" s="23">
        <f t="shared" si="9"/>
        <v>3880</v>
      </c>
      <c r="P224" s="23">
        <v>0</v>
      </c>
      <c r="Q224" s="23">
        <v>0</v>
      </c>
      <c r="R224" s="23">
        <v>0</v>
      </c>
      <c r="S224" s="23">
        <v>0</v>
      </c>
      <c r="T224" s="23">
        <v>0</v>
      </c>
      <c r="U224" s="23">
        <v>0</v>
      </c>
      <c r="V224" s="23">
        <v>0</v>
      </c>
      <c r="W224" s="8" t="s">
        <v>3363</v>
      </c>
      <c r="X224" s="8" t="s">
        <v>52</v>
      </c>
      <c r="Y224" s="2" t="s">
        <v>52</v>
      </c>
      <c r="Z224" s="2" t="s">
        <v>52</v>
      </c>
      <c r="AA224" s="24"/>
      <c r="AB224" s="2" t="s">
        <v>52</v>
      </c>
    </row>
    <row r="225" spans="1:28" ht="30" customHeight="1" x14ac:dyDescent="0.3">
      <c r="A225" s="8" t="s">
        <v>1560</v>
      </c>
      <c r="B225" s="8" t="s">
        <v>1555</v>
      </c>
      <c r="C225" s="8" t="s">
        <v>1559</v>
      </c>
      <c r="D225" s="22" t="s">
        <v>58</v>
      </c>
      <c r="E225" s="23">
        <v>2580</v>
      </c>
      <c r="F225" s="8" t="s">
        <v>52</v>
      </c>
      <c r="G225" s="23">
        <v>2660</v>
      </c>
      <c r="H225" s="8" t="s">
        <v>3361</v>
      </c>
      <c r="I225" s="23">
        <v>2650</v>
      </c>
      <c r="J225" s="8" t="s">
        <v>3362</v>
      </c>
      <c r="K225" s="23">
        <v>0</v>
      </c>
      <c r="L225" s="8" t="s">
        <v>52</v>
      </c>
      <c r="M225" s="23">
        <v>0</v>
      </c>
      <c r="N225" s="8" t="s">
        <v>52</v>
      </c>
      <c r="O225" s="23">
        <f t="shared" si="9"/>
        <v>2580</v>
      </c>
      <c r="P225" s="23">
        <v>0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8" t="s">
        <v>3364</v>
      </c>
      <c r="X225" s="8" t="s">
        <v>52</v>
      </c>
      <c r="Y225" s="2" t="s">
        <v>52</v>
      </c>
      <c r="Z225" s="2" t="s">
        <v>52</v>
      </c>
      <c r="AA225" s="24"/>
      <c r="AB225" s="2" t="s">
        <v>52</v>
      </c>
    </row>
    <row r="226" spans="1:28" ht="30" customHeight="1" x14ac:dyDescent="0.3">
      <c r="A226" s="8" t="s">
        <v>1557</v>
      </c>
      <c r="B226" s="8" t="s">
        <v>1555</v>
      </c>
      <c r="C226" s="8" t="s">
        <v>1556</v>
      </c>
      <c r="D226" s="22" t="s">
        <v>58</v>
      </c>
      <c r="E226" s="23">
        <v>6649</v>
      </c>
      <c r="F226" s="8" t="s">
        <v>52</v>
      </c>
      <c r="G226" s="23">
        <v>6660</v>
      </c>
      <c r="H226" s="8" t="s">
        <v>3365</v>
      </c>
      <c r="I226" s="23">
        <v>6749</v>
      </c>
      <c r="J226" s="8" t="s">
        <v>3362</v>
      </c>
      <c r="K226" s="23">
        <v>0</v>
      </c>
      <c r="L226" s="8" t="s">
        <v>52</v>
      </c>
      <c r="M226" s="23">
        <v>0</v>
      </c>
      <c r="N226" s="8" t="s">
        <v>52</v>
      </c>
      <c r="O226" s="23">
        <f t="shared" si="9"/>
        <v>6649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8" t="s">
        <v>3366</v>
      </c>
      <c r="X226" s="8" t="s">
        <v>52</v>
      </c>
      <c r="Y226" s="2" t="s">
        <v>52</v>
      </c>
      <c r="Z226" s="2" t="s">
        <v>52</v>
      </c>
      <c r="AA226" s="24"/>
      <c r="AB226" s="2" t="s">
        <v>52</v>
      </c>
    </row>
    <row r="227" spans="1:28" ht="30" customHeight="1" x14ac:dyDescent="0.3">
      <c r="A227" s="8" t="s">
        <v>2679</v>
      </c>
      <c r="B227" s="8" t="s">
        <v>1555</v>
      </c>
      <c r="C227" s="8" t="s">
        <v>2678</v>
      </c>
      <c r="D227" s="22" t="s">
        <v>58</v>
      </c>
      <c r="E227" s="23">
        <v>0</v>
      </c>
      <c r="F227" s="8" t="s">
        <v>52</v>
      </c>
      <c r="G227" s="23">
        <v>5360</v>
      </c>
      <c r="H227" s="8" t="s">
        <v>3365</v>
      </c>
      <c r="I227" s="23">
        <v>6538</v>
      </c>
      <c r="J227" s="8" t="s">
        <v>3362</v>
      </c>
      <c r="K227" s="23">
        <v>0</v>
      </c>
      <c r="L227" s="8" t="s">
        <v>52</v>
      </c>
      <c r="M227" s="23">
        <v>0</v>
      </c>
      <c r="N227" s="8" t="s">
        <v>52</v>
      </c>
      <c r="O227" s="23">
        <f t="shared" si="9"/>
        <v>5360</v>
      </c>
      <c r="P227" s="23">
        <v>0</v>
      </c>
      <c r="Q227" s="2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0</v>
      </c>
      <c r="W227" s="8" t="s">
        <v>3367</v>
      </c>
      <c r="X227" s="8" t="s">
        <v>52</v>
      </c>
      <c r="Y227" s="2" t="s">
        <v>52</v>
      </c>
      <c r="Z227" s="2" t="s">
        <v>52</v>
      </c>
      <c r="AA227" s="24"/>
      <c r="AB227" s="2" t="s">
        <v>52</v>
      </c>
    </row>
    <row r="228" spans="1:28" ht="30" customHeight="1" x14ac:dyDescent="0.3">
      <c r="A228" s="8" t="s">
        <v>1416</v>
      </c>
      <c r="B228" s="8" t="s">
        <v>1414</v>
      </c>
      <c r="C228" s="8" t="s">
        <v>52</v>
      </c>
      <c r="D228" s="22" t="s">
        <v>1415</v>
      </c>
      <c r="E228" s="23">
        <v>0</v>
      </c>
      <c r="F228" s="8" t="s">
        <v>52</v>
      </c>
      <c r="G228" s="23">
        <v>0</v>
      </c>
      <c r="H228" s="8" t="s">
        <v>52</v>
      </c>
      <c r="I228" s="23">
        <v>0</v>
      </c>
      <c r="J228" s="8" t="s">
        <v>52</v>
      </c>
      <c r="K228" s="23">
        <v>0</v>
      </c>
      <c r="L228" s="8" t="s">
        <v>52</v>
      </c>
      <c r="M228" s="23">
        <v>6000</v>
      </c>
      <c r="N228" s="8" t="s">
        <v>52</v>
      </c>
      <c r="O228" s="23">
        <f t="shared" si="9"/>
        <v>6000</v>
      </c>
      <c r="P228" s="23">
        <v>0</v>
      </c>
      <c r="Q228" s="23">
        <v>0</v>
      </c>
      <c r="R228" s="23">
        <v>0</v>
      </c>
      <c r="S228" s="23">
        <v>0</v>
      </c>
      <c r="T228" s="23">
        <v>0</v>
      </c>
      <c r="U228" s="23">
        <v>0</v>
      </c>
      <c r="V228" s="23">
        <v>0</v>
      </c>
      <c r="W228" s="8" t="s">
        <v>3368</v>
      </c>
      <c r="X228" s="8" t="s">
        <v>344</v>
      </c>
      <c r="Y228" s="2" t="s">
        <v>52</v>
      </c>
      <c r="Z228" s="2" t="s">
        <v>52</v>
      </c>
      <c r="AA228" s="24"/>
      <c r="AB228" s="2" t="s">
        <v>52</v>
      </c>
    </row>
    <row r="229" spans="1:28" ht="30" customHeight="1" x14ac:dyDescent="0.3">
      <c r="A229" s="8" t="s">
        <v>1419</v>
      </c>
      <c r="B229" s="8" t="s">
        <v>1418</v>
      </c>
      <c r="C229" s="8" t="s">
        <v>52</v>
      </c>
      <c r="D229" s="22" t="s">
        <v>1415</v>
      </c>
      <c r="E229" s="23">
        <v>0</v>
      </c>
      <c r="F229" s="8" t="s">
        <v>52</v>
      </c>
      <c r="G229" s="23">
        <v>0</v>
      </c>
      <c r="H229" s="8" t="s">
        <v>52</v>
      </c>
      <c r="I229" s="23">
        <v>0</v>
      </c>
      <c r="J229" s="8" t="s">
        <v>52</v>
      </c>
      <c r="K229" s="23">
        <v>0</v>
      </c>
      <c r="L229" s="8" t="s">
        <v>52</v>
      </c>
      <c r="M229" s="23">
        <v>4500</v>
      </c>
      <c r="N229" s="8" t="s">
        <v>52</v>
      </c>
      <c r="O229" s="23">
        <f t="shared" si="9"/>
        <v>4500</v>
      </c>
      <c r="P229" s="23">
        <v>0</v>
      </c>
      <c r="Q229" s="23">
        <v>0</v>
      </c>
      <c r="R229" s="23">
        <v>0</v>
      </c>
      <c r="S229" s="23">
        <v>0</v>
      </c>
      <c r="T229" s="23">
        <v>0</v>
      </c>
      <c r="U229" s="23">
        <v>0</v>
      </c>
      <c r="V229" s="23">
        <v>0</v>
      </c>
      <c r="W229" s="8" t="s">
        <v>3369</v>
      </c>
      <c r="X229" s="8" t="s">
        <v>344</v>
      </c>
      <c r="Y229" s="2" t="s">
        <v>52</v>
      </c>
      <c r="Z229" s="2" t="s">
        <v>52</v>
      </c>
      <c r="AA229" s="24"/>
      <c r="AB229" s="2" t="s">
        <v>52</v>
      </c>
    </row>
    <row r="230" spans="1:28" ht="30" customHeight="1" x14ac:dyDescent="0.3">
      <c r="A230" s="8" t="s">
        <v>1422</v>
      </c>
      <c r="B230" s="8" t="s">
        <v>1421</v>
      </c>
      <c r="C230" s="8" t="s">
        <v>52</v>
      </c>
      <c r="D230" s="22" t="s">
        <v>1415</v>
      </c>
      <c r="E230" s="23">
        <v>0</v>
      </c>
      <c r="F230" s="8" t="s">
        <v>52</v>
      </c>
      <c r="G230" s="23">
        <v>0</v>
      </c>
      <c r="H230" s="8" t="s">
        <v>52</v>
      </c>
      <c r="I230" s="23">
        <v>0</v>
      </c>
      <c r="J230" s="8" t="s">
        <v>52</v>
      </c>
      <c r="K230" s="23">
        <v>0</v>
      </c>
      <c r="L230" s="8" t="s">
        <v>52</v>
      </c>
      <c r="M230" s="23">
        <v>13200</v>
      </c>
      <c r="N230" s="8" t="s">
        <v>52</v>
      </c>
      <c r="O230" s="23">
        <f t="shared" si="9"/>
        <v>13200</v>
      </c>
      <c r="P230" s="23">
        <v>0</v>
      </c>
      <c r="Q230" s="23">
        <v>0</v>
      </c>
      <c r="R230" s="23">
        <v>0</v>
      </c>
      <c r="S230" s="23">
        <v>0</v>
      </c>
      <c r="T230" s="23">
        <v>0</v>
      </c>
      <c r="U230" s="23">
        <v>0</v>
      </c>
      <c r="V230" s="23">
        <v>0</v>
      </c>
      <c r="W230" s="8" t="s">
        <v>3370</v>
      </c>
      <c r="X230" s="8" t="s">
        <v>344</v>
      </c>
      <c r="Y230" s="2" t="s">
        <v>52</v>
      </c>
      <c r="Z230" s="2" t="s">
        <v>52</v>
      </c>
      <c r="AA230" s="24"/>
      <c r="AB230" s="2" t="s">
        <v>52</v>
      </c>
    </row>
    <row r="231" spans="1:28" ht="30" customHeight="1" x14ac:dyDescent="0.3">
      <c r="A231" s="8" t="s">
        <v>1425</v>
      </c>
      <c r="B231" s="8" t="s">
        <v>1424</v>
      </c>
      <c r="C231" s="8" t="s">
        <v>52</v>
      </c>
      <c r="D231" s="22" t="s">
        <v>1415</v>
      </c>
      <c r="E231" s="23">
        <v>0</v>
      </c>
      <c r="F231" s="8" t="s">
        <v>52</v>
      </c>
      <c r="G231" s="23">
        <v>0</v>
      </c>
      <c r="H231" s="8" t="s">
        <v>52</v>
      </c>
      <c r="I231" s="23">
        <v>0</v>
      </c>
      <c r="J231" s="8" t="s">
        <v>52</v>
      </c>
      <c r="K231" s="23">
        <v>0</v>
      </c>
      <c r="L231" s="8" t="s">
        <v>52</v>
      </c>
      <c r="M231" s="23">
        <v>7500</v>
      </c>
      <c r="N231" s="8" t="s">
        <v>52</v>
      </c>
      <c r="O231" s="23">
        <f t="shared" si="9"/>
        <v>7500</v>
      </c>
      <c r="P231" s="23">
        <v>0</v>
      </c>
      <c r="Q231" s="2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8" t="s">
        <v>3371</v>
      </c>
      <c r="X231" s="8" t="s">
        <v>344</v>
      </c>
      <c r="Y231" s="2" t="s">
        <v>52</v>
      </c>
      <c r="Z231" s="2" t="s">
        <v>52</v>
      </c>
      <c r="AA231" s="24"/>
      <c r="AB231" s="2" t="s">
        <v>52</v>
      </c>
    </row>
    <row r="232" spans="1:28" ht="30" customHeight="1" x14ac:dyDescent="0.3">
      <c r="A232" s="8" t="s">
        <v>2512</v>
      </c>
      <c r="B232" s="8" t="s">
        <v>2509</v>
      </c>
      <c r="C232" s="8" t="s">
        <v>2510</v>
      </c>
      <c r="D232" s="22" t="s">
        <v>2511</v>
      </c>
      <c r="E232" s="23">
        <v>0</v>
      </c>
      <c r="F232" s="8" t="s">
        <v>52</v>
      </c>
      <c r="G232" s="23">
        <v>0</v>
      </c>
      <c r="H232" s="8" t="s">
        <v>52</v>
      </c>
      <c r="I232" s="23">
        <v>0</v>
      </c>
      <c r="J232" s="8" t="s">
        <v>52</v>
      </c>
      <c r="K232" s="23">
        <v>0</v>
      </c>
      <c r="L232" s="8" t="s">
        <v>52</v>
      </c>
      <c r="M232" s="23">
        <v>0</v>
      </c>
      <c r="N232" s="8" t="s">
        <v>52</v>
      </c>
      <c r="O232" s="23">
        <v>0</v>
      </c>
      <c r="P232" s="23">
        <v>0</v>
      </c>
      <c r="Q232" s="23">
        <v>87</v>
      </c>
      <c r="R232" s="23">
        <v>0</v>
      </c>
      <c r="S232" s="23">
        <v>0</v>
      </c>
      <c r="T232" s="23">
        <v>0</v>
      </c>
      <c r="U232" s="23">
        <v>0</v>
      </c>
      <c r="V232" s="23">
        <f>SMALL(Q232:U232,COUNTIF(Q232:U232,0)+1)</f>
        <v>87</v>
      </c>
      <c r="W232" s="8" t="s">
        <v>3372</v>
      </c>
      <c r="X232" s="8" t="s">
        <v>52</v>
      </c>
      <c r="Y232" s="2" t="s">
        <v>52</v>
      </c>
      <c r="Z232" s="2" t="s">
        <v>52</v>
      </c>
      <c r="AA232" s="24"/>
      <c r="AB232" s="2" t="s">
        <v>52</v>
      </c>
    </row>
    <row r="233" spans="1:28" ht="30" customHeight="1" x14ac:dyDescent="0.3">
      <c r="A233" s="8" t="s">
        <v>720</v>
      </c>
      <c r="B233" s="8" t="s">
        <v>719</v>
      </c>
      <c r="C233" s="8" t="s">
        <v>715</v>
      </c>
      <c r="D233" s="22" t="s">
        <v>716</v>
      </c>
      <c r="E233" s="23">
        <v>0</v>
      </c>
      <c r="F233" s="8" t="s">
        <v>52</v>
      </c>
      <c r="G233" s="23">
        <v>0</v>
      </c>
      <c r="H233" s="8" t="s">
        <v>52</v>
      </c>
      <c r="I233" s="23">
        <v>0</v>
      </c>
      <c r="J233" s="8" t="s">
        <v>52</v>
      </c>
      <c r="K233" s="23">
        <v>0</v>
      </c>
      <c r="L233" s="8" t="s">
        <v>52</v>
      </c>
      <c r="M233" s="23">
        <v>0</v>
      </c>
      <c r="N233" s="8" t="s">
        <v>52</v>
      </c>
      <c r="O233" s="23">
        <v>0</v>
      </c>
      <c r="P233" s="23">
        <v>138989</v>
      </c>
      <c r="Q233" s="2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8" t="s">
        <v>3373</v>
      </c>
      <c r="X233" s="8" t="s">
        <v>52</v>
      </c>
      <c r="Y233" s="2" t="s">
        <v>3374</v>
      </c>
      <c r="Z233" s="2" t="s">
        <v>52</v>
      </c>
      <c r="AA233" s="24"/>
      <c r="AB233" s="2" t="s">
        <v>52</v>
      </c>
    </row>
    <row r="234" spans="1:28" ht="30" customHeight="1" x14ac:dyDescent="0.3">
      <c r="A234" s="8" t="s">
        <v>774</v>
      </c>
      <c r="B234" s="8" t="s">
        <v>773</v>
      </c>
      <c r="C234" s="8" t="s">
        <v>715</v>
      </c>
      <c r="D234" s="22" t="s">
        <v>716</v>
      </c>
      <c r="E234" s="23">
        <v>0</v>
      </c>
      <c r="F234" s="8" t="s">
        <v>52</v>
      </c>
      <c r="G234" s="23">
        <v>0</v>
      </c>
      <c r="H234" s="8" t="s">
        <v>52</v>
      </c>
      <c r="I234" s="23">
        <v>0</v>
      </c>
      <c r="J234" s="8" t="s">
        <v>52</v>
      </c>
      <c r="K234" s="23">
        <v>0</v>
      </c>
      <c r="L234" s="8" t="s">
        <v>52</v>
      </c>
      <c r="M234" s="23">
        <v>0</v>
      </c>
      <c r="N234" s="8" t="s">
        <v>52</v>
      </c>
      <c r="O234" s="23">
        <v>0</v>
      </c>
      <c r="P234" s="23">
        <v>167926</v>
      </c>
      <c r="Q234" s="23">
        <v>0</v>
      </c>
      <c r="R234" s="23">
        <v>0</v>
      </c>
      <c r="S234" s="23">
        <v>0</v>
      </c>
      <c r="T234" s="23">
        <v>0</v>
      </c>
      <c r="U234" s="23">
        <v>0</v>
      </c>
      <c r="V234" s="23">
        <v>0</v>
      </c>
      <c r="W234" s="8" t="s">
        <v>3375</v>
      </c>
      <c r="X234" s="8" t="s">
        <v>52</v>
      </c>
      <c r="Y234" s="2" t="s">
        <v>3374</v>
      </c>
      <c r="Z234" s="2" t="s">
        <v>52</v>
      </c>
      <c r="AA234" s="24"/>
      <c r="AB234" s="2" t="s">
        <v>52</v>
      </c>
    </row>
    <row r="235" spans="1:28" ht="30" customHeight="1" x14ac:dyDescent="0.3">
      <c r="A235" s="8" t="s">
        <v>717</v>
      </c>
      <c r="B235" s="8" t="s">
        <v>714</v>
      </c>
      <c r="C235" s="8" t="s">
        <v>715</v>
      </c>
      <c r="D235" s="22" t="s">
        <v>716</v>
      </c>
      <c r="E235" s="23">
        <v>0</v>
      </c>
      <c r="F235" s="8" t="s">
        <v>52</v>
      </c>
      <c r="G235" s="23">
        <v>0</v>
      </c>
      <c r="H235" s="8" t="s">
        <v>52</v>
      </c>
      <c r="I235" s="23">
        <v>0</v>
      </c>
      <c r="J235" s="8" t="s">
        <v>52</v>
      </c>
      <c r="K235" s="23">
        <v>0</v>
      </c>
      <c r="L235" s="8" t="s">
        <v>52</v>
      </c>
      <c r="M235" s="23">
        <v>0</v>
      </c>
      <c r="N235" s="8" t="s">
        <v>52</v>
      </c>
      <c r="O235" s="23">
        <v>0</v>
      </c>
      <c r="P235" s="23">
        <v>236858</v>
      </c>
      <c r="Q235" s="2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8" t="s">
        <v>3376</v>
      </c>
      <c r="X235" s="8" t="s">
        <v>52</v>
      </c>
      <c r="Y235" s="2" t="s">
        <v>3374</v>
      </c>
      <c r="Z235" s="2" t="s">
        <v>52</v>
      </c>
      <c r="AA235" s="24"/>
      <c r="AB235" s="2" t="s">
        <v>52</v>
      </c>
    </row>
    <row r="236" spans="1:28" ht="30" customHeight="1" x14ac:dyDescent="0.3">
      <c r="A236" s="8" t="s">
        <v>899</v>
      </c>
      <c r="B236" s="8" t="s">
        <v>898</v>
      </c>
      <c r="C236" s="8" t="s">
        <v>715</v>
      </c>
      <c r="D236" s="22" t="s">
        <v>716</v>
      </c>
      <c r="E236" s="23">
        <v>0</v>
      </c>
      <c r="F236" s="8" t="s">
        <v>52</v>
      </c>
      <c r="G236" s="23">
        <v>0</v>
      </c>
      <c r="H236" s="8" t="s">
        <v>52</v>
      </c>
      <c r="I236" s="23">
        <v>0</v>
      </c>
      <c r="J236" s="8" t="s">
        <v>52</v>
      </c>
      <c r="K236" s="23">
        <v>0</v>
      </c>
      <c r="L236" s="8" t="s">
        <v>52</v>
      </c>
      <c r="M236" s="23">
        <v>0</v>
      </c>
      <c r="N236" s="8" t="s">
        <v>52</v>
      </c>
      <c r="O236" s="23">
        <v>0</v>
      </c>
      <c r="P236" s="23">
        <v>220808</v>
      </c>
      <c r="Q236" s="2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8" t="s">
        <v>3377</v>
      </c>
      <c r="X236" s="8" t="s">
        <v>52</v>
      </c>
      <c r="Y236" s="2" t="s">
        <v>3374</v>
      </c>
      <c r="Z236" s="2" t="s">
        <v>52</v>
      </c>
      <c r="AA236" s="24"/>
      <c r="AB236" s="2" t="s">
        <v>52</v>
      </c>
    </row>
    <row r="237" spans="1:28" ht="30" customHeight="1" x14ac:dyDescent="0.3">
      <c r="A237" s="8" t="s">
        <v>1038</v>
      </c>
      <c r="B237" s="8" t="s">
        <v>1037</v>
      </c>
      <c r="C237" s="8" t="s">
        <v>715</v>
      </c>
      <c r="D237" s="22" t="s">
        <v>716</v>
      </c>
      <c r="E237" s="23">
        <v>0</v>
      </c>
      <c r="F237" s="8" t="s">
        <v>52</v>
      </c>
      <c r="G237" s="23">
        <v>0</v>
      </c>
      <c r="H237" s="8" t="s">
        <v>52</v>
      </c>
      <c r="I237" s="23">
        <v>0</v>
      </c>
      <c r="J237" s="8" t="s">
        <v>52</v>
      </c>
      <c r="K237" s="23">
        <v>0</v>
      </c>
      <c r="L237" s="8" t="s">
        <v>52</v>
      </c>
      <c r="M237" s="23">
        <v>0</v>
      </c>
      <c r="N237" s="8" t="s">
        <v>52</v>
      </c>
      <c r="O237" s="23">
        <v>0</v>
      </c>
      <c r="P237" s="23">
        <v>225461</v>
      </c>
      <c r="Q237" s="23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8" t="s">
        <v>3378</v>
      </c>
      <c r="X237" s="8" t="s">
        <v>52</v>
      </c>
      <c r="Y237" s="2" t="s">
        <v>3374</v>
      </c>
      <c r="Z237" s="2" t="s">
        <v>52</v>
      </c>
      <c r="AA237" s="24"/>
      <c r="AB237" s="2" t="s">
        <v>52</v>
      </c>
    </row>
    <row r="238" spans="1:28" ht="30" customHeight="1" x14ac:dyDescent="0.3">
      <c r="A238" s="8" t="s">
        <v>2003</v>
      </c>
      <c r="B238" s="8" t="s">
        <v>2002</v>
      </c>
      <c r="C238" s="8" t="s">
        <v>715</v>
      </c>
      <c r="D238" s="22" t="s">
        <v>716</v>
      </c>
      <c r="E238" s="23">
        <v>0</v>
      </c>
      <c r="F238" s="8" t="s">
        <v>52</v>
      </c>
      <c r="G238" s="23">
        <v>0</v>
      </c>
      <c r="H238" s="8" t="s">
        <v>52</v>
      </c>
      <c r="I238" s="23">
        <v>0</v>
      </c>
      <c r="J238" s="8" t="s">
        <v>52</v>
      </c>
      <c r="K238" s="23">
        <v>0</v>
      </c>
      <c r="L238" s="8" t="s">
        <v>52</v>
      </c>
      <c r="M238" s="23">
        <v>0</v>
      </c>
      <c r="N238" s="8" t="s">
        <v>52</v>
      </c>
      <c r="O238" s="23">
        <v>0</v>
      </c>
      <c r="P238" s="23">
        <v>194315</v>
      </c>
      <c r="Q238" s="2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8" t="s">
        <v>3379</v>
      </c>
      <c r="X238" s="8" t="s">
        <v>52</v>
      </c>
      <c r="Y238" s="2" t="s">
        <v>3374</v>
      </c>
      <c r="Z238" s="2" t="s">
        <v>52</v>
      </c>
      <c r="AA238" s="24"/>
      <c r="AB238" s="2" t="s">
        <v>52</v>
      </c>
    </row>
    <row r="239" spans="1:28" ht="30" customHeight="1" x14ac:dyDescent="0.3">
      <c r="A239" s="8" t="s">
        <v>2515</v>
      </c>
      <c r="B239" s="8" t="s">
        <v>2514</v>
      </c>
      <c r="C239" s="8" t="s">
        <v>715</v>
      </c>
      <c r="D239" s="22" t="s">
        <v>716</v>
      </c>
      <c r="E239" s="23">
        <v>0</v>
      </c>
      <c r="F239" s="8" t="s">
        <v>52</v>
      </c>
      <c r="G239" s="23">
        <v>0</v>
      </c>
      <c r="H239" s="8" t="s">
        <v>52</v>
      </c>
      <c r="I239" s="23">
        <v>0</v>
      </c>
      <c r="J239" s="8" t="s">
        <v>52</v>
      </c>
      <c r="K239" s="23">
        <v>0</v>
      </c>
      <c r="L239" s="8" t="s">
        <v>52</v>
      </c>
      <c r="M239" s="23">
        <v>0</v>
      </c>
      <c r="N239" s="8" t="s">
        <v>52</v>
      </c>
      <c r="O239" s="23">
        <v>0</v>
      </c>
      <c r="P239" s="23">
        <v>186880</v>
      </c>
      <c r="Q239" s="23">
        <v>0</v>
      </c>
      <c r="R239" s="23">
        <v>0</v>
      </c>
      <c r="S239" s="23">
        <v>0</v>
      </c>
      <c r="T239" s="23">
        <v>0</v>
      </c>
      <c r="U239" s="23">
        <v>0</v>
      </c>
      <c r="V239" s="23">
        <v>0</v>
      </c>
      <c r="W239" s="8" t="s">
        <v>3380</v>
      </c>
      <c r="X239" s="8" t="s">
        <v>52</v>
      </c>
      <c r="Y239" s="2" t="s">
        <v>3374</v>
      </c>
      <c r="Z239" s="2" t="s">
        <v>52</v>
      </c>
      <c r="AA239" s="24"/>
      <c r="AB239" s="2" t="s">
        <v>52</v>
      </c>
    </row>
    <row r="240" spans="1:28" ht="30" customHeight="1" x14ac:dyDescent="0.3">
      <c r="A240" s="8" t="s">
        <v>2519</v>
      </c>
      <c r="B240" s="8" t="s">
        <v>2518</v>
      </c>
      <c r="C240" s="8" t="s">
        <v>715</v>
      </c>
      <c r="D240" s="22" t="s">
        <v>716</v>
      </c>
      <c r="E240" s="23">
        <v>0</v>
      </c>
      <c r="F240" s="8" t="s">
        <v>52</v>
      </c>
      <c r="G240" s="23">
        <v>0</v>
      </c>
      <c r="H240" s="8" t="s">
        <v>52</v>
      </c>
      <c r="I240" s="23">
        <v>0</v>
      </c>
      <c r="J240" s="8" t="s">
        <v>52</v>
      </c>
      <c r="K240" s="23">
        <v>0</v>
      </c>
      <c r="L240" s="8" t="s">
        <v>52</v>
      </c>
      <c r="M240" s="23">
        <v>0</v>
      </c>
      <c r="N240" s="8" t="s">
        <v>52</v>
      </c>
      <c r="O240" s="23">
        <v>0</v>
      </c>
      <c r="P240" s="23">
        <v>224357</v>
      </c>
      <c r="Q240" s="23">
        <v>0</v>
      </c>
      <c r="R240" s="23">
        <v>0</v>
      </c>
      <c r="S240" s="23">
        <v>0</v>
      </c>
      <c r="T240" s="23">
        <v>0</v>
      </c>
      <c r="U240" s="23">
        <v>0</v>
      </c>
      <c r="V240" s="23">
        <v>0</v>
      </c>
      <c r="W240" s="8" t="s">
        <v>3381</v>
      </c>
      <c r="X240" s="8" t="s">
        <v>52</v>
      </c>
      <c r="Y240" s="2" t="s">
        <v>3374</v>
      </c>
      <c r="Z240" s="2" t="s">
        <v>52</v>
      </c>
      <c r="AA240" s="24"/>
      <c r="AB240" s="2" t="s">
        <v>52</v>
      </c>
    </row>
    <row r="241" spans="1:28" ht="30" customHeight="1" x14ac:dyDescent="0.3">
      <c r="A241" s="8" t="s">
        <v>2073</v>
      </c>
      <c r="B241" s="8" t="s">
        <v>2072</v>
      </c>
      <c r="C241" s="8" t="s">
        <v>715</v>
      </c>
      <c r="D241" s="22" t="s">
        <v>716</v>
      </c>
      <c r="E241" s="23">
        <v>0</v>
      </c>
      <c r="F241" s="8" t="s">
        <v>52</v>
      </c>
      <c r="G241" s="23">
        <v>0</v>
      </c>
      <c r="H241" s="8" t="s">
        <v>52</v>
      </c>
      <c r="I241" s="23">
        <v>0</v>
      </c>
      <c r="J241" s="8" t="s">
        <v>52</v>
      </c>
      <c r="K241" s="23">
        <v>0</v>
      </c>
      <c r="L241" s="8" t="s">
        <v>52</v>
      </c>
      <c r="M241" s="23">
        <v>0</v>
      </c>
      <c r="N241" s="8" t="s">
        <v>52</v>
      </c>
      <c r="O241" s="23">
        <v>0</v>
      </c>
      <c r="P241" s="23">
        <v>211203</v>
      </c>
      <c r="Q241" s="23">
        <v>0</v>
      </c>
      <c r="R241" s="23">
        <v>0</v>
      </c>
      <c r="S241" s="23">
        <v>0</v>
      </c>
      <c r="T241" s="23">
        <v>0</v>
      </c>
      <c r="U241" s="23">
        <v>0</v>
      </c>
      <c r="V241" s="23">
        <v>0</v>
      </c>
      <c r="W241" s="8" t="s">
        <v>3382</v>
      </c>
      <c r="X241" s="8" t="s">
        <v>52</v>
      </c>
      <c r="Y241" s="2" t="s">
        <v>3374</v>
      </c>
      <c r="Z241" s="2" t="s">
        <v>52</v>
      </c>
      <c r="AA241" s="24"/>
      <c r="AB241" s="2" t="s">
        <v>52</v>
      </c>
    </row>
    <row r="242" spans="1:28" ht="30" customHeight="1" x14ac:dyDescent="0.3">
      <c r="A242" s="8" t="s">
        <v>1164</v>
      </c>
      <c r="B242" s="8" t="s">
        <v>1163</v>
      </c>
      <c r="C242" s="8" t="s">
        <v>715</v>
      </c>
      <c r="D242" s="22" t="s">
        <v>716</v>
      </c>
      <c r="E242" s="23">
        <v>0</v>
      </c>
      <c r="F242" s="8" t="s">
        <v>52</v>
      </c>
      <c r="G242" s="23">
        <v>0</v>
      </c>
      <c r="H242" s="8" t="s">
        <v>52</v>
      </c>
      <c r="I242" s="23">
        <v>0</v>
      </c>
      <c r="J242" s="8" t="s">
        <v>52</v>
      </c>
      <c r="K242" s="23">
        <v>0</v>
      </c>
      <c r="L242" s="8" t="s">
        <v>52</v>
      </c>
      <c r="M242" s="23">
        <v>0</v>
      </c>
      <c r="N242" s="8" t="s">
        <v>52</v>
      </c>
      <c r="O242" s="23">
        <v>0</v>
      </c>
      <c r="P242" s="23">
        <v>210537</v>
      </c>
      <c r="Q242" s="23">
        <v>0</v>
      </c>
      <c r="R242" s="23">
        <v>0</v>
      </c>
      <c r="S242" s="23">
        <v>0</v>
      </c>
      <c r="T242" s="23">
        <v>0</v>
      </c>
      <c r="U242" s="23">
        <v>0</v>
      </c>
      <c r="V242" s="23">
        <v>0</v>
      </c>
      <c r="W242" s="8" t="s">
        <v>3383</v>
      </c>
      <c r="X242" s="8" t="s">
        <v>52</v>
      </c>
      <c r="Y242" s="2" t="s">
        <v>3374</v>
      </c>
      <c r="Z242" s="2" t="s">
        <v>52</v>
      </c>
      <c r="AA242" s="24"/>
      <c r="AB242" s="2" t="s">
        <v>52</v>
      </c>
    </row>
    <row r="243" spans="1:28" ht="30" customHeight="1" x14ac:dyDescent="0.3">
      <c r="A243" s="8" t="s">
        <v>883</v>
      </c>
      <c r="B243" s="8" t="s">
        <v>882</v>
      </c>
      <c r="C243" s="8" t="s">
        <v>715</v>
      </c>
      <c r="D243" s="22" t="s">
        <v>716</v>
      </c>
      <c r="E243" s="23">
        <v>0</v>
      </c>
      <c r="F243" s="8" t="s">
        <v>52</v>
      </c>
      <c r="G243" s="23">
        <v>0</v>
      </c>
      <c r="H243" s="8" t="s">
        <v>52</v>
      </c>
      <c r="I243" s="23">
        <v>0</v>
      </c>
      <c r="J243" s="8" t="s">
        <v>52</v>
      </c>
      <c r="K243" s="23">
        <v>0</v>
      </c>
      <c r="L243" s="8" t="s">
        <v>52</v>
      </c>
      <c r="M243" s="23">
        <v>0</v>
      </c>
      <c r="N243" s="8" t="s">
        <v>52</v>
      </c>
      <c r="O243" s="23">
        <v>0</v>
      </c>
      <c r="P243" s="23">
        <v>217895</v>
      </c>
      <c r="Q243" s="23">
        <v>0</v>
      </c>
      <c r="R243" s="23">
        <v>0</v>
      </c>
      <c r="S243" s="23">
        <v>0</v>
      </c>
      <c r="T243" s="23">
        <v>0</v>
      </c>
      <c r="U243" s="23">
        <v>0</v>
      </c>
      <c r="V243" s="23">
        <v>0</v>
      </c>
      <c r="W243" s="8" t="s">
        <v>3384</v>
      </c>
      <c r="X243" s="8" t="s">
        <v>52</v>
      </c>
      <c r="Y243" s="2" t="s">
        <v>3374</v>
      </c>
      <c r="Z243" s="2" t="s">
        <v>52</v>
      </c>
      <c r="AA243" s="24"/>
      <c r="AB243" s="2" t="s">
        <v>52</v>
      </c>
    </row>
    <row r="244" spans="1:28" ht="30" customHeight="1" x14ac:dyDescent="0.3">
      <c r="A244" s="8" t="s">
        <v>1719</v>
      </c>
      <c r="B244" s="8" t="s">
        <v>1718</v>
      </c>
      <c r="C244" s="8" t="s">
        <v>715</v>
      </c>
      <c r="D244" s="22" t="s">
        <v>716</v>
      </c>
      <c r="E244" s="23">
        <v>0</v>
      </c>
      <c r="F244" s="8" t="s">
        <v>52</v>
      </c>
      <c r="G244" s="23">
        <v>0</v>
      </c>
      <c r="H244" s="8" t="s">
        <v>52</v>
      </c>
      <c r="I244" s="23">
        <v>0</v>
      </c>
      <c r="J244" s="8" t="s">
        <v>52</v>
      </c>
      <c r="K244" s="23">
        <v>0</v>
      </c>
      <c r="L244" s="8" t="s">
        <v>52</v>
      </c>
      <c r="M244" s="23">
        <v>0</v>
      </c>
      <c r="N244" s="8" t="s">
        <v>52</v>
      </c>
      <c r="O244" s="23">
        <v>0</v>
      </c>
      <c r="P244" s="23">
        <v>205617</v>
      </c>
      <c r="Q244" s="23">
        <v>0</v>
      </c>
      <c r="R244" s="23">
        <v>0</v>
      </c>
      <c r="S244" s="23">
        <v>0</v>
      </c>
      <c r="T244" s="23">
        <v>0</v>
      </c>
      <c r="U244" s="23">
        <v>0</v>
      </c>
      <c r="V244" s="23">
        <v>0</v>
      </c>
      <c r="W244" s="8" t="s">
        <v>3385</v>
      </c>
      <c r="X244" s="8" t="s">
        <v>52</v>
      </c>
      <c r="Y244" s="2" t="s">
        <v>3374</v>
      </c>
      <c r="Z244" s="2" t="s">
        <v>52</v>
      </c>
      <c r="AA244" s="24"/>
      <c r="AB244" s="2" t="s">
        <v>52</v>
      </c>
    </row>
    <row r="245" spans="1:28" ht="30" customHeight="1" x14ac:dyDescent="0.3">
      <c r="A245" s="8" t="s">
        <v>1738</v>
      </c>
      <c r="B245" s="8" t="s">
        <v>1737</v>
      </c>
      <c r="C245" s="8" t="s">
        <v>715</v>
      </c>
      <c r="D245" s="22" t="s">
        <v>716</v>
      </c>
      <c r="E245" s="23">
        <v>0</v>
      </c>
      <c r="F245" s="8" t="s">
        <v>52</v>
      </c>
      <c r="G245" s="23">
        <v>0</v>
      </c>
      <c r="H245" s="8" t="s">
        <v>52</v>
      </c>
      <c r="I245" s="23">
        <v>0</v>
      </c>
      <c r="J245" s="8" t="s">
        <v>52</v>
      </c>
      <c r="K245" s="23">
        <v>0</v>
      </c>
      <c r="L245" s="8" t="s">
        <v>52</v>
      </c>
      <c r="M245" s="23">
        <v>0</v>
      </c>
      <c r="N245" s="8" t="s">
        <v>52</v>
      </c>
      <c r="O245" s="23">
        <v>0</v>
      </c>
      <c r="P245" s="23">
        <v>197685</v>
      </c>
      <c r="Q245" s="23">
        <v>0</v>
      </c>
      <c r="R245" s="23">
        <v>0</v>
      </c>
      <c r="S245" s="23">
        <v>0</v>
      </c>
      <c r="T245" s="23">
        <v>0</v>
      </c>
      <c r="U245" s="23">
        <v>0</v>
      </c>
      <c r="V245" s="23">
        <v>0</v>
      </c>
      <c r="W245" s="8" t="s">
        <v>3386</v>
      </c>
      <c r="X245" s="8" t="s">
        <v>52</v>
      </c>
      <c r="Y245" s="2" t="s">
        <v>3374</v>
      </c>
      <c r="Z245" s="2" t="s">
        <v>52</v>
      </c>
      <c r="AA245" s="24"/>
      <c r="AB245" s="2" t="s">
        <v>52</v>
      </c>
    </row>
    <row r="246" spans="1:28" ht="30" customHeight="1" x14ac:dyDescent="0.3">
      <c r="A246" s="8" t="s">
        <v>1384</v>
      </c>
      <c r="B246" s="8" t="s">
        <v>1383</v>
      </c>
      <c r="C246" s="8" t="s">
        <v>715</v>
      </c>
      <c r="D246" s="22" t="s">
        <v>716</v>
      </c>
      <c r="E246" s="23">
        <v>0</v>
      </c>
      <c r="F246" s="8" t="s">
        <v>52</v>
      </c>
      <c r="G246" s="23">
        <v>0</v>
      </c>
      <c r="H246" s="8" t="s">
        <v>52</v>
      </c>
      <c r="I246" s="23">
        <v>0</v>
      </c>
      <c r="J246" s="8" t="s">
        <v>52</v>
      </c>
      <c r="K246" s="23">
        <v>0</v>
      </c>
      <c r="L246" s="8" t="s">
        <v>52</v>
      </c>
      <c r="M246" s="23">
        <v>0</v>
      </c>
      <c r="N246" s="8" t="s">
        <v>52</v>
      </c>
      <c r="O246" s="23">
        <v>0</v>
      </c>
      <c r="P246" s="23">
        <v>165332</v>
      </c>
      <c r="Q246" s="23">
        <v>0</v>
      </c>
      <c r="R246" s="23">
        <v>0</v>
      </c>
      <c r="S246" s="23">
        <v>0</v>
      </c>
      <c r="T246" s="23">
        <v>0</v>
      </c>
      <c r="U246" s="23">
        <v>0</v>
      </c>
      <c r="V246" s="23">
        <v>0</v>
      </c>
      <c r="W246" s="8" t="s">
        <v>3387</v>
      </c>
      <c r="X246" s="8" t="s">
        <v>52</v>
      </c>
      <c r="Y246" s="2" t="s">
        <v>3374</v>
      </c>
      <c r="Z246" s="2" t="s">
        <v>52</v>
      </c>
      <c r="AA246" s="24"/>
      <c r="AB246" s="2" t="s">
        <v>52</v>
      </c>
    </row>
    <row r="247" spans="1:28" ht="30" customHeight="1" x14ac:dyDescent="0.3">
      <c r="A247" s="8" t="s">
        <v>1622</v>
      </c>
      <c r="B247" s="8" t="s">
        <v>1621</v>
      </c>
      <c r="C247" s="8" t="s">
        <v>715</v>
      </c>
      <c r="D247" s="22" t="s">
        <v>716</v>
      </c>
      <c r="E247" s="23">
        <v>0</v>
      </c>
      <c r="F247" s="8" t="s">
        <v>52</v>
      </c>
      <c r="G247" s="23">
        <v>0</v>
      </c>
      <c r="H247" s="8" t="s">
        <v>52</v>
      </c>
      <c r="I247" s="23">
        <v>0</v>
      </c>
      <c r="J247" s="8" t="s">
        <v>52</v>
      </c>
      <c r="K247" s="23">
        <v>0</v>
      </c>
      <c r="L247" s="8" t="s">
        <v>52</v>
      </c>
      <c r="M247" s="23">
        <v>0</v>
      </c>
      <c r="N247" s="8" t="s">
        <v>52</v>
      </c>
      <c r="O247" s="23">
        <v>0</v>
      </c>
      <c r="P247" s="23">
        <v>217740</v>
      </c>
      <c r="Q247" s="23">
        <v>0</v>
      </c>
      <c r="R247" s="23">
        <v>0</v>
      </c>
      <c r="S247" s="23">
        <v>0</v>
      </c>
      <c r="T247" s="23">
        <v>0</v>
      </c>
      <c r="U247" s="23">
        <v>0</v>
      </c>
      <c r="V247" s="23">
        <v>0</v>
      </c>
      <c r="W247" s="8" t="s">
        <v>3388</v>
      </c>
      <c r="X247" s="8" t="s">
        <v>52</v>
      </c>
      <c r="Y247" s="2" t="s">
        <v>3374</v>
      </c>
      <c r="Z247" s="2" t="s">
        <v>52</v>
      </c>
      <c r="AA247" s="24"/>
      <c r="AB247" s="2" t="s">
        <v>52</v>
      </c>
    </row>
    <row r="248" spans="1:28" ht="30" customHeight="1" x14ac:dyDescent="0.3">
      <c r="A248" s="8" t="s">
        <v>2435</v>
      </c>
      <c r="B248" s="8" t="s">
        <v>2434</v>
      </c>
      <c r="C248" s="8" t="s">
        <v>715</v>
      </c>
      <c r="D248" s="22" t="s">
        <v>716</v>
      </c>
      <c r="E248" s="23">
        <v>0</v>
      </c>
      <c r="F248" s="8" t="s">
        <v>52</v>
      </c>
      <c r="G248" s="23">
        <v>0</v>
      </c>
      <c r="H248" s="8" t="s">
        <v>52</v>
      </c>
      <c r="I248" s="23">
        <v>0</v>
      </c>
      <c r="J248" s="8" t="s">
        <v>52</v>
      </c>
      <c r="K248" s="23">
        <v>0</v>
      </c>
      <c r="L248" s="8" t="s">
        <v>52</v>
      </c>
      <c r="M248" s="23">
        <v>0</v>
      </c>
      <c r="N248" s="8" t="s">
        <v>52</v>
      </c>
      <c r="O248" s="23">
        <v>0</v>
      </c>
      <c r="P248" s="23">
        <v>214930</v>
      </c>
      <c r="Q248" s="23">
        <v>0</v>
      </c>
      <c r="R248" s="23">
        <v>0</v>
      </c>
      <c r="S248" s="23">
        <v>0</v>
      </c>
      <c r="T248" s="23">
        <v>0</v>
      </c>
      <c r="U248" s="23">
        <v>0</v>
      </c>
      <c r="V248" s="23">
        <v>0</v>
      </c>
      <c r="W248" s="8" t="s">
        <v>3389</v>
      </c>
      <c r="X248" s="8" t="s">
        <v>52</v>
      </c>
      <c r="Y248" s="2" t="s">
        <v>3374</v>
      </c>
      <c r="Z248" s="2" t="s">
        <v>52</v>
      </c>
      <c r="AA248" s="24"/>
      <c r="AB248" s="2" t="s">
        <v>52</v>
      </c>
    </row>
    <row r="249" spans="1:28" ht="30" customHeight="1" x14ac:dyDescent="0.3">
      <c r="A249" s="8" t="s">
        <v>2105</v>
      </c>
      <c r="B249" s="8" t="s">
        <v>2104</v>
      </c>
      <c r="C249" s="8" t="s">
        <v>715</v>
      </c>
      <c r="D249" s="22" t="s">
        <v>716</v>
      </c>
      <c r="E249" s="23">
        <v>0</v>
      </c>
      <c r="F249" s="8" t="s">
        <v>52</v>
      </c>
      <c r="G249" s="23">
        <v>0</v>
      </c>
      <c r="H249" s="8" t="s">
        <v>52</v>
      </c>
      <c r="I249" s="23">
        <v>0</v>
      </c>
      <c r="J249" s="8" t="s">
        <v>52</v>
      </c>
      <c r="K249" s="23">
        <v>0</v>
      </c>
      <c r="L249" s="8" t="s">
        <v>52</v>
      </c>
      <c r="M249" s="23">
        <v>0</v>
      </c>
      <c r="N249" s="8" t="s">
        <v>52</v>
      </c>
      <c r="O249" s="23">
        <v>0</v>
      </c>
      <c r="P249" s="23">
        <v>200386</v>
      </c>
      <c r="Q249" s="23">
        <v>0</v>
      </c>
      <c r="R249" s="23">
        <v>0</v>
      </c>
      <c r="S249" s="23">
        <v>0</v>
      </c>
      <c r="T249" s="23">
        <v>0</v>
      </c>
      <c r="U249" s="23">
        <v>0</v>
      </c>
      <c r="V249" s="23">
        <v>0</v>
      </c>
      <c r="W249" s="8" t="s">
        <v>3390</v>
      </c>
      <c r="X249" s="8" t="s">
        <v>52</v>
      </c>
      <c r="Y249" s="2" t="s">
        <v>3374</v>
      </c>
      <c r="Z249" s="2" t="s">
        <v>52</v>
      </c>
      <c r="AA249" s="24"/>
      <c r="AB249" s="2" t="s">
        <v>52</v>
      </c>
    </row>
    <row r="250" spans="1:28" ht="30" customHeight="1" x14ac:dyDescent="0.3">
      <c r="A250" s="8" t="s">
        <v>1463</v>
      </c>
      <c r="B250" s="8" t="s">
        <v>1462</v>
      </c>
      <c r="C250" s="8" t="s">
        <v>715</v>
      </c>
      <c r="D250" s="22" t="s">
        <v>716</v>
      </c>
      <c r="E250" s="23">
        <v>0</v>
      </c>
      <c r="F250" s="8" t="s">
        <v>52</v>
      </c>
      <c r="G250" s="23">
        <v>0</v>
      </c>
      <c r="H250" s="8" t="s">
        <v>52</v>
      </c>
      <c r="I250" s="23">
        <v>0</v>
      </c>
      <c r="J250" s="8" t="s">
        <v>52</v>
      </c>
      <c r="K250" s="23">
        <v>0</v>
      </c>
      <c r="L250" s="8" t="s">
        <v>52</v>
      </c>
      <c r="M250" s="23">
        <v>0</v>
      </c>
      <c r="N250" s="8" t="s">
        <v>52</v>
      </c>
      <c r="O250" s="23">
        <v>0</v>
      </c>
      <c r="P250" s="23">
        <v>206710</v>
      </c>
      <c r="Q250" s="23">
        <v>0</v>
      </c>
      <c r="R250" s="23">
        <v>0</v>
      </c>
      <c r="S250" s="23">
        <v>0</v>
      </c>
      <c r="T250" s="23">
        <v>0</v>
      </c>
      <c r="U250" s="23">
        <v>0</v>
      </c>
      <c r="V250" s="23">
        <v>0</v>
      </c>
      <c r="W250" s="8" t="s">
        <v>3391</v>
      </c>
      <c r="X250" s="8" t="s">
        <v>52</v>
      </c>
      <c r="Y250" s="2" t="s">
        <v>3374</v>
      </c>
      <c r="Z250" s="2" t="s">
        <v>52</v>
      </c>
      <c r="AA250" s="24"/>
      <c r="AB250" s="2" t="s">
        <v>52</v>
      </c>
    </row>
    <row r="251" spans="1:28" ht="30" customHeight="1" x14ac:dyDescent="0.3">
      <c r="A251" s="8" t="s">
        <v>2876</v>
      </c>
      <c r="B251" s="8" t="s">
        <v>2875</v>
      </c>
      <c r="C251" s="8" t="s">
        <v>715</v>
      </c>
      <c r="D251" s="22" t="s">
        <v>716</v>
      </c>
      <c r="E251" s="23">
        <v>0</v>
      </c>
      <c r="F251" s="8" t="s">
        <v>52</v>
      </c>
      <c r="G251" s="23">
        <v>0</v>
      </c>
      <c r="H251" s="8" t="s">
        <v>52</v>
      </c>
      <c r="I251" s="23">
        <v>0</v>
      </c>
      <c r="J251" s="8" t="s">
        <v>52</v>
      </c>
      <c r="K251" s="23">
        <v>0</v>
      </c>
      <c r="L251" s="8" t="s">
        <v>52</v>
      </c>
      <c r="M251" s="23">
        <v>0</v>
      </c>
      <c r="N251" s="8" t="s">
        <v>52</v>
      </c>
      <c r="O251" s="23">
        <v>0</v>
      </c>
      <c r="P251" s="23">
        <v>179138</v>
      </c>
      <c r="Q251" s="23">
        <v>0</v>
      </c>
      <c r="R251" s="23">
        <v>0</v>
      </c>
      <c r="S251" s="23">
        <v>0</v>
      </c>
      <c r="T251" s="23">
        <v>0</v>
      </c>
      <c r="U251" s="23">
        <v>0</v>
      </c>
      <c r="V251" s="23">
        <v>0</v>
      </c>
      <c r="W251" s="8" t="s">
        <v>3392</v>
      </c>
      <c r="X251" s="8" t="s">
        <v>52</v>
      </c>
      <c r="Y251" s="2" t="s">
        <v>3374</v>
      </c>
      <c r="Z251" s="2" t="s">
        <v>52</v>
      </c>
      <c r="AA251" s="24"/>
      <c r="AB251" s="2" t="s">
        <v>52</v>
      </c>
    </row>
    <row r="252" spans="1:28" ht="30" customHeight="1" x14ac:dyDescent="0.3">
      <c r="A252" s="8" t="s">
        <v>2385</v>
      </c>
      <c r="B252" s="8" t="s">
        <v>2384</v>
      </c>
      <c r="C252" s="8" t="s">
        <v>715</v>
      </c>
      <c r="D252" s="22" t="s">
        <v>716</v>
      </c>
      <c r="E252" s="23">
        <v>0</v>
      </c>
      <c r="F252" s="8" t="s">
        <v>52</v>
      </c>
      <c r="G252" s="23">
        <v>0</v>
      </c>
      <c r="H252" s="8" t="s">
        <v>52</v>
      </c>
      <c r="I252" s="23">
        <v>0</v>
      </c>
      <c r="J252" s="8" t="s">
        <v>52</v>
      </c>
      <c r="K252" s="23">
        <v>0</v>
      </c>
      <c r="L252" s="8" t="s">
        <v>52</v>
      </c>
      <c r="M252" s="23">
        <v>0</v>
      </c>
      <c r="N252" s="8" t="s">
        <v>52</v>
      </c>
      <c r="O252" s="23">
        <v>0</v>
      </c>
      <c r="P252" s="23">
        <v>218442</v>
      </c>
      <c r="Q252" s="23">
        <v>0</v>
      </c>
      <c r="R252" s="23">
        <v>0</v>
      </c>
      <c r="S252" s="23">
        <v>0</v>
      </c>
      <c r="T252" s="23">
        <v>0</v>
      </c>
      <c r="U252" s="23">
        <v>0</v>
      </c>
      <c r="V252" s="23">
        <v>0</v>
      </c>
      <c r="W252" s="8" t="s">
        <v>3393</v>
      </c>
      <c r="X252" s="8" t="s">
        <v>52</v>
      </c>
      <c r="Y252" s="2" t="s">
        <v>3374</v>
      </c>
      <c r="Z252" s="2" t="s">
        <v>52</v>
      </c>
      <c r="AA252" s="24"/>
      <c r="AB252" s="2" t="s">
        <v>52</v>
      </c>
    </row>
    <row r="253" spans="1:28" ht="30" customHeight="1" x14ac:dyDescent="0.3">
      <c r="A253" s="8" t="s">
        <v>2443</v>
      </c>
      <c r="B253" s="8" t="s">
        <v>2442</v>
      </c>
      <c r="C253" s="8" t="s">
        <v>715</v>
      </c>
      <c r="D253" s="22" t="s">
        <v>716</v>
      </c>
      <c r="E253" s="23">
        <v>0</v>
      </c>
      <c r="F253" s="8" t="s">
        <v>52</v>
      </c>
      <c r="G253" s="23">
        <v>0</v>
      </c>
      <c r="H253" s="8" t="s">
        <v>52</v>
      </c>
      <c r="I253" s="23">
        <v>0</v>
      </c>
      <c r="J253" s="8" t="s">
        <v>52</v>
      </c>
      <c r="K253" s="23">
        <v>0</v>
      </c>
      <c r="L253" s="8" t="s">
        <v>52</v>
      </c>
      <c r="M253" s="23">
        <v>0</v>
      </c>
      <c r="N253" s="8" t="s">
        <v>52</v>
      </c>
      <c r="O253" s="23">
        <v>0</v>
      </c>
      <c r="P253" s="23">
        <v>161213</v>
      </c>
      <c r="Q253" s="23">
        <v>0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8" t="s">
        <v>3394</v>
      </c>
      <c r="X253" s="8" t="s">
        <v>52</v>
      </c>
      <c r="Y253" s="2" t="s">
        <v>3374</v>
      </c>
      <c r="Z253" s="2" t="s">
        <v>52</v>
      </c>
      <c r="AA253" s="24"/>
      <c r="AB253" s="2" t="s">
        <v>52</v>
      </c>
    </row>
    <row r="254" spans="1:28" ht="30" customHeight="1" x14ac:dyDescent="0.3">
      <c r="A254" s="8" t="s">
        <v>2583</v>
      </c>
      <c r="B254" s="8" t="s">
        <v>2582</v>
      </c>
      <c r="C254" s="8" t="s">
        <v>715</v>
      </c>
      <c r="D254" s="22" t="s">
        <v>716</v>
      </c>
      <c r="E254" s="23">
        <v>0</v>
      </c>
      <c r="F254" s="8" t="s">
        <v>52</v>
      </c>
      <c r="G254" s="23">
        <v>0</v>
      </c>
      <c r="H254" s="8" t="s">
        <v>52</v>
      </c>
      <c r="I254" s="23">
        <v>0</v>
      </c>
      <c r="J254" s="8" t="s">
        <v>52</v>
      </c>
      <c r="K254" s="23">
        <v>0</v>
      </c>
      <c r="L254" s="8" t="s">
        <v>52</v>
      </c>
      <c r="M254" s="23">
        <v>0</v>
      </c>
      <c r="N254" s="8" t="s">
        <v>52</v>
      </c>
      <c r="O254" s="23">
        <v>0</v>
      </c>
      <c r="P254" s="23">
        <v>189198</v>
      </c>
      <c r="Q254" s="23">
        <v>0</v>
      </c>
      <c r="R254" s="23">
        <v>0</v>
      </c>
      <c r="S254" s="23">
        <v>0</v>
      </c>
      <c r="T254" s="23">
        <v>0</v>
      </c>
      <c r="U254" s="23">
        <v>0</v>
      </c>
      <c r="V254" s="23">
        <v>0</v>
      </c>
      <c r="W254" s="8" t="s">
        <v>3395</v>
      </c>
      <c r="X254" s="8" t="s">
        <v>52</v>
      </c>
      <c r="Y254" s="2" t="s">
        <v>3374</v>
      </c>
      <c r="Z254" s="2" t="s">
        <v>52</v>
      </c>
      <c r="AA254" s="24"/>
      <c r="AB254" s="2" t="s">
        <v>52</v>
      </c>
    </row>
    <row r="255" spans="1:28" ht="30" customHeight="1" x14ac:dyDescent="0.3">
      <c r="A255" s="8" t="s">
        <v>2067</v>
      </c>
      <c r="B255" s="8" t="s">
        <v>2066</v>
      </c>
      <c r="C255" s="8" t="s">
        <v>715</v>
      </c>
      <c r="D255" s="22" t="s">
        <v>716</v>
      </c>
      <c r="E255" s="23">
        <v>0</v>
      </c>
      <c r="F255" s="8" t="s">
        <v>52</v>
      </c>
      <c r="G255" s="23">
        <v>0</v>
      </c>
      <c r="H255" s="8" t="s">
        <v>52</v>
      </c>
      <c r="I255" s="23">
        <v>0</v>
      </c>
      <c r="J255" s="8" t="s">
        <v>52</v>
      </c>
      <c r="K255" s="23">
        <v>0</v>
      </c>
      <c r="L255" s="8" t="s">
        <v>52</v>
      </c>
      <c r="M255" s="23">
        <v>0</v>
      </c>
      <c r="N255" s="8" t="s">
        <v>52</v>
      </c>
      <c r="O255" s="23">
        <v>0</v>
      </c>
      <c r="P255" s="23">
        <v>203878</v>
      </c>
      <c r="Q255" s="23">
        <v>0</v>
      </c>
      <c r="R255" s="23">
        <v>0</v>
      </c>
      <c r="S255" s="23">
        <v>0</v>
      </c>
      <c r="T255" s="23">
        <v>0</v>
      </c>
      <c r="U255" s="23">
        <v>0</v>
      </c>
      <c r="V255" s="23">
        <v>0</v>
      </c>
      <c r="W255" s="8" t="s">
        <v>3396</v>
      </c>
      <c r="X255" s="8" t="s">
        <v>52</v>
      </c>
      <c r="Y255" s="2" t="s">
        <v>3374</v>
      </c>
      <c r="Z255" s="2" t="s">
        <v>52</v>
      </c>
      <c r="AA255" s="24"/>
      <c r="AB255" s="2" t="s">
        <v>52</v>
      </c>
    </row>
    <row r="256" spans="1:28" ht="30" customHeight="1" x14ac:dyDescent="0.3">
      <c r="A256" s="8" t="s">
        <v>2908</v>
      </c>
      <c r="B256" s="8" t="s">
        <v>2907</v>
      </c>
      <c r="C256" s="8" t="s">
        <v>715</v>
      </c>
      <c r="D256" s="22" t="s">
        <v>716</v>
      </c>
      <c r="E256" s="23">
        <v>0</v>
      </c>
      <c r="F256" s="8" t="s">
        <v>52</v>
      </c>
      <c r="G256" s="23">
        <v>0</v>
      </c>
      <c r="H256" s="8" t="s">
        <v>52</v>
      </c>
      <c r="I256" s="23">
        <v>0</v>
      </c>
      <c r="J256" s="8" t="s">
        <v>52</v>
      </c>
      <c r="K256" s="23">
        <v>0</v>
      </c>
      <c r="L256" s="8" t="s">
        <v>52</v>
      </c>
      <c r="M256" s="23">
        <v>0</v>
      </c>
      <c r="N256" s="8" t="s">
        <v>52</v>
      </c>
      <c r="O256" s="23">
        <v>0</v>
      </c>
      <c r="P256" s="23">
        <v>176975</v>
      </c>
      <c r="Q256" s="23">
        <v>0</v>
      </c>
      <c r="R256" s="23">
        <v>0</v>
      </c>
      <c r="S256" s="23">
        <v>0</v>
      </c>
      <c r="T256" s="23">
        <v>0</v>
      </c>
      <c r="U256" s="23">
        <v>0</v>
      </c>
      <c r="V256" s="23">
        <v>0</v>
      </c>
      <c r="W256" s="8" t="s">
        <v>3397</v>
      </c>
      <c r="X256" s="8" t="s">
        <v>52</v>
      </c>
      <c r="Y256" s="2" t="s">
        <v>3374</v>
      </c>
      <c r="Z256" s="2" t="s">
        <v>52</v>
      </c>
      <c r="AA256" s="24"/>
      <c r="AB256" s="2" t="s">
        <v>52</v>
      </c>
    </row>
    <row r="257" spans="1:28" ht="30" customHeight="1" x14ac:dyDescent="0.3">
      <c r="A257" s="8" t="s">
        <v>2359</v>
      </c>
      <c r="B257" s="8" t="s">
        <v>2358</v>
      </c>
      <c r="C257" s="8" t="s">
        <v>715</v>
      </c>
      <c r="D257" s="22" t="s">
        <v>716</v>
      </c>
      <c r="E257" s="23">
        <v>0</v>
      </c>
      <c r="F257" s="8" t="s">
        <v>52</v>
      </c>
      <c r="G257" s="23">
        <v>0</v>
      </c>
      <c r="H257" s="8" t="s">
        <v>52</v>
      </c>
      <c r="I257" s="23">
        <v>0</v>
      </c>
      <c r="J257" s="8" t="s">
        <v>52</v>
      </c>
      <c r="K257" s="23">
        <v>0</v>
      </c>
      <c r="L257" s="8" t="s">
        <v>52</v>
      </c>
      <c r="M257" s="23">
        <v>0</v>
      </c>
      <c r="N257" s="8" t="s">
        <v>52</v>
      </c>
      <c r="O257" s="23">
        <v>0</v>
      </c>
      <c r="P257" s="23">
        <v>137974</v>
      </c>
      <c r="Q257" s="23">
        <v>0</v>
      </c>
      <c r="R257" s="23">
        <v>0</v>
      </c>
      <c r="S257" s="23">
        <v>0</v>
      </c>
      <c r="T257" s="23">
        <v>0</v>
      </c>
      <c r="U257" s="23">
        <v>0</v>
      </c>
      <c r="V257" s="23">
        <v>0</v>
      </c>
      <c r="W257" s="8" t="s">
        <v>3398</v>
      </c>
      <c r="X257" s="8" t="s">
        <v>52</v>
      </c>
      <c r="Y257" s="2" t="s">
        <v>3374</v>
      </c>
      <c r="Z257" s="2" t="s">
        <v>52</v>
      </c>
      <c r="AA257" s="24"/>
      <c r="AB257" s="2" t="s">
        <v>52</v>
      </c>
    </row>
    <row r="258" spans="1:28" ht="30" customHeight="1" x14ac:dyDescent="0.3">
      <c r="A258" s="8" t="s">
        <v>1758</v>
      </c>
      <c r="B258" s="8" t="s">
        <v>1756</v>
      </c>
      <c r="C258" s="8" t="s">
        <v>1757</v>
      </c>
      <c r="D258" s="22" t="s">
        <v>716</v>
      </c>
      <c r="E258" s="23">
        <v>0</v>
      </c>
      <c r="F258" s="8" t="s">
        <v>52</v>
      </c>
      <c r="G258" s="23">
        <v>0</v>
      </c>
      <c r="H258" s="8" t="s">
        <v>52</v>
      </c>
      <c r="I258" s="23">
        <v>0</v>
      </c>
      <c r="J258" s="8" t="s">
        <v>52</v>
      </c>
      <c r="K258" s="23">
        <v>0</v>
      </c>
      <c r="L258" s="8" t="s">
        <v>52</v>
      </c>
      <c r="M258" s="23">
        <v>0</v>
      </c>
      <c r="N258" s="8" t="s">
        <v>52</v>
      </c>
      <c r="O258" s="23">
        <v>0</v>
      </c>
      <c r="P258" s="23">
        <v>181699</v>
      </c>
      <c r="Q258" s="23">
        <v>0</v>
      </c>
      <c r="R258" s="23">
        <v>0</v>
      </c>
      <c r="S258" s="23">
        <v>0</v>
      </c>
      <c r="T258" s="23">
        <v>0</v>
      </c>
      <c r="U258" s="23">
        <v>0</v>
      </c>
      <c r="V258" s="23">
        <v>0</v>
      </c>
      <c r="W258" s="8" t="s">
        <v>3399</v>
      </c>
      <c r="X258" s="8" t="s">
        <v>52</v>
      </c>
      <c r="Y258" s="2" t="s">
        <v>3374</v>
      </c>
      <c r="Z258" s="2" t="s">
        <v>52</v>
      </c>
      <c r="AA258" s="24"/>
      <c r="AB258" s="2" t="s">
        <v>52</v>
      </c>
    </row>
    <row r="259" spans="1:28" ht="30" customHeight="1" x14ac:dyDescent="0.3">
      <c r="A259" s="8" t="s">
        <v>129</v>
      </c>
      <c r="B259" s="8" t="s">
        <v>128</v>
      </c>
      <c r="C259" s="8" t="s">
        <v>52</v>
      </c>
      <c r="D259" s="22" t="s">
        <v>52</v>
      </c>
      <c r="E259" s="23">
        <v>0</v>
      </c>
      <c r="F259" s="8" t="s">
        <v>52</v>
      </c>
      <c r="G259" s="23">
        <v>0</v>
      </c>
      <c r="H259" s="8" t="s">
        <v>52</v>
      </c>
      <c r="I259" s="23">
        <v>0</v>
      </c>
      <c r="J259" s="8" t="s">
        <v>52</v>
      </c>
      <c r="K259" s="23">
        <v>0</v>
      </c>
      <c r="L259" s="8" t="s">
        <v>52</v>
      </c>
      <c r="M259" s="23">
        <v>0</v>
      </c>
      <c r="N259" s="8" t="s">
        <v>52</v>
      </c>
      <c r="O259" s="23">
        <v>0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0</v>
      </c>
      <c r="W259" s="8" t="s">
        <v>3400</v>
      </c>
      <c r="X259" s="8" t="s">
        <v>52</v>
      </c>
      <c r="Y259" s="2" t="s">
        <v>52</v>
      </c>
      <c r="Z259" s="2" t="s">
        <v>52</v>
      </c>
      <c r="AA259" s="24"/>
      <c r="AB259" s="2" t="s">
        <v>52</v>
      </c>
    </row>
    <row r="260" spans="1:28" ht="30" customHeight="1" x14ac:dyDescent="0.3">
      <c r="A260" s="8" t="s">
        <v>197</v>
      </c>
      <c r="B260" s="8" t="s">
        <v>196</v>
      </c>
      <c r="C260" s="8" t="s">
        <v>52</v>
      </c>
      <c r="D260" s="22" t="s">
        <v>52</v>
      </c>
      <c r="E260" s="23">
        <v>0</v>
      </c>
      <c r="F260" s="8" t="s">
        <v>52</v>
      </c>
      <c r="G260" s="23">
        <v>0</v>
      </c>
      <c r="H260" s="8" t="s">
        <v>52</v>
      </c>
      <c r="I260" s="23">
        <v>0</v>
      </c>
      <c r="J260" s="8" t="s">
        <v>52</v>
      </c>
      <c r="K260" s="23">
        <v>0</v>
      </c>
      <c r="L260" s="8" t="s">
        <v>52</v>
      </c>
      <c r="M260" s="23">
        <v>0</v>
      </c>
      <c r="N260" s="8" t="s">
        <v>52</v>
      </c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  <c r="U260" s="23">
        <v>0</v>
      </c>
      <c r="V260" s="23">
        <v>0</v>
      </c>
      <c r="W260" s="8" t="s">
        <v>3401</v>
      </c>
      <c r="X260" s="8" t="s">
        <v>52</v>
      </c>
      <c r="Y260" s="2" t="s">
        <v>52</v>
      </c>
      <c r="Z260" s="2" t="s">
        <v>52</v>
      </c>
      <c r="AA260" s="24"/>
      <c r="AB260" s="2" t="s">
        <v>52</v>
      </c>
    </row>
    <row r="261" spans="1:28" ht="30" customHeight="1" x14ac:dyDescent="0.3">
      <c r="A261" s="8" t="s">
        <v>200</v>
      </c>
      <c r="B261" s="8" t="s">
        <v>199</v>
      </c>
      <c r="C261" s="8" t="s">
        <v>52</v>
      </c>
      <c r="D261" s="22" t="s">
        <v>52</v>
      </c>
      <c r="E261" s="23">
        <v>0</v>
      </c>
      <c r="F261" s="8" t="s">
        <v>52</v>
      </c>
      <c r="G261" s="23">
        <v>0</v>
      </c>
      <c r="H261" s="8" t="s">
        <v>52</v>
      </c>
      <c r="I261" s="23">
        <v>0</v>
      </c>
      <c r="J261" s="8" t="s">
        <v>52</v>
      </c>
      <c r="K261" s="23">
        <v>0</v>
      </c>
      <c r="L261" s="8" t="s">
        <v>52</v>
      </c>
      <c r="M261" s="23">
        <v>0</v>
      </c>
      <c r="N261" s="8" t="s">
        <v>52</v>
      </c>
      <c r="O261" s="23">
        <v>0</v>
      </c>
      <c r="P261" s="23">
        <v>0</v>
      </c>
      <c r="Q261" s="23">
        <v>0</v>
      </c>
      <c r="R261" s="23">
        <v>0</v>
      </c>
      <c r="S261" s="23">
        <v>0</v>
      </c>
      <c r="T261" s="23">
        <v>0</v>
      </c>
      <c r="U261" s="23">
        <v>0</v>
      </c>
      <c r="V261" s="23">
        <v>0</v>
      </c>
      <c r="W261" s="8" t="s">
        <v>3402</v>
      </c>
      <c r="X261" s="8" t="s">
        <v>52</v>
      </c>
      <c r="Y261" s="2" t="s">
        <v>52</v>
      </c>
      <c r="Z261" s="2" t="s">
        <v>52</v>
      </c>
      <c r="AA261" s="24"/>
      <c r="AB261" s="2" t="s">
        <v>52</v>
      </c>
    </row>
    <row r="262" spans="1:28" ht="30" customHeight="1" x14ac:dyDescent="0.3">
      <c r="A262" s="8" t="s">
        <v>421</v>
      </c>
      <c r="B262" s="8" t="s">
        <v>420</v>
      </c>
      <c r="C262" s="8" t="s">
        <v>52</v>
      </c>
      <c r="D262" s="22" t="s">
        <v>52</v>
      </c>
      <c r="E262" s="23">
        <v>0</v>
      </c>
      <c r="F262" s="8" t="s">
        <v>52</v>
      </c>
      <c r="G262" s="23">
        <v>0</v>
      </c>
      <c r="H262" s="8" t="s">
        <v>52</v>
      </c>
      <c r="I262" s="23">
        <v>0</v>
      </c>
      <c r="J262" s="8" t="s">
        <v>52</v>
      </c>
      <c r="K262" s="23">
        <v>0</v>
      </c>
      <c r="L262" s="8" t="s">
        <v>52</v>
      </c>
      <c r="M262" s="23">
        <v>0</v>
      </c>
      <c r="N262" s="8" t="s">
        <v>52</v>
      </c>
      <c r="O262" s="23">
        <v>0</v>
      </c>
      <c r="P262" s="23">
        <v>0</v>
      </c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0</v>
      </c>
      <c r="W262" s="8" t="s">
        <v>3403</v>
      </c>
      <c r="X262" s="8" t="s">
        <v>52</v>
      </c>
      <c r="Y262" s="2" t="s">
        <v>52</v>
      </c>
      <c r="Z262" s="2" t="s">
        <v>52</v>
      </c>
      <c r="AA262" s="24"/>
      <c r="AB262" s="2" t="s">
        <v>52</v>
      </c>
    </row>
    <row r="263" spans="1:28" ht="30" customHeight="1" x14ac:dyDescent="0.3">
      <c r="A263" s="8" t="s">
        <v>438</v>
      </c>
      <c r="B263" s="8" t="s">
        <v>437</v>
      </c>
      <c r="C263" s="8" t="s">
        <v>52</v>
      </c>
      <c r="D263" s="22" t="s">
        <v>52</v>
      </c>
      <c r="E263" s="23">
        <v>0</v>
      </c>
      <c r="F263" s="8" t="s">
        <v>52</v>
      </c>
      <c r="G263" s="23">
        <v>0</v>
      </c>
      <c r="H263" s="8" t="s">
        <v>52</v>
      </c>
      <c r="I263" s="23">
        <v>0</v>
      </c>
      <c r="J263" s="8" t="s">
        <v>52</v>
      </c>
      <c r="K263" s="23">
        <v>0</v>
      </c>
      <c r="L263" s="8" t="s">
        <v>52</v>
      </c>
      <c r="M263" s="23">
        <v>0</v>
      </c>
      <c r="N263" s="8" t="s">
        <v>52</v>
      </c>
      <c r="O263" s="23">
        <v>0</v>
      </c>
      <c r="P263" s="23">
        <v>0</v>
      </c>
      <c r="Q263" s="23">
        <v>0</v>
      </c>
      <c r="R263" s="23">
        <v>0</v>
      </c>
      <c r="S263" s="23">
        <v>0</v>
      </c>
      <c r="T263" s="23">
        <v>0</v>
      </c>
      <c r="U263" s="23">
        <v>0</v>
      </c>
      <c r="V263" s="23">
        <v>0</v>
      </c>
      <c r="W263" s="8" t="s">
        <v>3404</v>
      </c>
      <c r="X263" s="8" t="s">
        <v>52</v>
      </c>
      <c r="Y263" s="2" t="s">
        <v>52</v>
      </c>
      <c r="Z263" s="2" t="s">
        <v>52</v>
      </c>
      <c r="AA263" s="24"/>
      <c r="AB263" s="2" t="s">
        <v>52</v>
      </c>
    </row>
    <row r="264" spans="1:28" ht="30" customHeight="1" x14ac:dyDescent="0.3">
      <c r="A264" s="8" t="s">
        <v>457</v>
      </c>
      <c r="B264" s="8" t="s">
        <v>456</v>
      </c>
      <c r="C264" s="8" t="s">
        <v>52</v>
      </c>
      <c r="D264" s="22" t="s">
        <v>52</v>
      </c>
      <c r="E264" s="23">
        <v>0</v>
      </c>
      <c r="F264" s="8" t="s">
        <v>52</v>
      </c>
      <c r="G264" s="23">
        <v>0</v>
      </c>
      <c r="H264" s="8" t="s">
        <v>52</v>
      </c>
      <c r="I264" s="23">
        <v>0</v>
      </c>
      <c r="J264" s="8" t="s">
        <v>52</v>
      </c>
      <c r="K264" s="23">
        <v>0</v>
      </c>
      <c r="L264" s="8" t="s">
        <v>52</v>
      </c>
      <c r="M264" s="23">
        <v>0</v>
      </c>
      <c r="N264" s="8" t="s">
        <v>52</v>
      </c>
      <c r="O264" s="23">
        <v>0</v>
      </c>
      <c r="P264" s="23">
        <v>0</v>
      </c>
      <c r="Q264" s="23">
        <v>0</v>
      </c>
      <c r="R264" s="23">
        <v>0</v>
      </c>
      <c r="S264" s="23">
        <v>0</v>
      </c>
      <c r="T264" s="23">
        <v>0</v>
      </c>
      <c r="U264" s="23">
        <v>0</v>
      </c>
      <c r="V264" s="23">
        <v>0</v>
      </c>
      <c r="W264" s="8" t="s">
        <v>3405</v>
      </c>
      <c r="X264" s="8" t="s">
        <v>52</v>
      </c>
      <c r="Y264" s="2" t="s">
        <v>52</v>
      </c>
      <c r="Z264" s="2" t="s">
        <v>52</v>
      </c>
      <c r="AA264" s="24"/>
      <c r="AB264" s="2" t="s">
        <v>52</v>
      </c>
    </row>
    <row r="265" spans="1:28" ht="30" customHeight="1" x14ac:dyDescent="0.3">
      <c r="A265" s="8" t="s">
        <v>484</v>
      </c>
      <c r="B265" s="8" t="s">
        <v>483</v>
      </c>
      <c r="C265" s="8" t="s">
        <v>52</v>
      </c>
      <c r="D265" s="22" t="s">
        <v>52</v>
      </c>
      <c r="E265" s="23">
        <v>0</v>
      </c>
      <c r="F265" s="8" t="s">
        <v>52</v>
      </c>
      <c r="G265" s="23">
        <v>0</v>
      </c>
      <c r="H265" s="8" t="s">
        <v>52</v>
      </c>
      <c r="I265" s="23">
        <v>0</v>
      </c>
      <c r="J265" s="8" t="s">
        <v>52</v>
      </c>
      <c r="K265" s="23">
        <v>0</v>
      </c>
      <c r="L265" s="8" t="s">
        <v>52</v>
      </c>
      <c r="M265" s="23">
        <v>0</v>
      </c>
      <c r="N265" s="8" t="s">
        <v>52</v>
      </c>
      <c r="O265" s="23">
        <v>0</v>
      </c>
      <c r="P265" s="23">
        <v>0</v>
      </c>
      <c r="Q265" s="23">
        <v>0</v>
      </c>
      <c r="R265" s="23">
        <v>0</v>
      </c>
      <c r="S265" s="23">
        <v>0</v>
      </c>
      <c r="T265" s="23">
        <v>0</v>
      </c>
      <c r="U265" s="23">
        <v>0</v>
      </c>
      <c r="V265" s="23">
        <v>0</v>
      </c>
      <c r="W265" s="8" t="s">
        <v>3406</v>
      </c>
      <c r="X265" s="8" t="s">
        <v>52</v>
      </c>
      <c r="Y265" s="2" t="s">
        <v>52</v>
      </c>
      <c r="Z265" s="2" t="s">
        <v>52</v>
      </c>
      <c r="AA265" s="24"/>
      <c r="AB265" s="2" t="s">
        <v>52</v>
      </c>
    </row>
    <row r="266" spans="1:28" ht="30" customHeight="1" x14ac:dyDescent="0.3">
      <c r="A266" s="8" t="s">
        <v>559</v>
      </c>
      <c r="B266" s="8" t="s">
        <v>558</v>
      </c>
      <c r="C266" s="8" t="s">
        <v>52</v>
      </c>
      <c r="D266" s="22" t="s">
        <v>52</v>
      </c>
      <c r="E266" s="23">
        <v>0</v>
      </c>
      <c r="F266" s="8" t="s">
        <v>52</v>
      </c>
      <c r="G266" s="23">
        <v>0</v>
      </c>
      <c r="H266" s="8" t="s">
        <v>52</v>
      </c>
      <c r="I266" s="23">
        <v>0</v>
      </c>
      <c r="J266" s="8" t="s">
        <v>52</v>
      </c>
      <c r="K266" s="23">
        <v>0</v>
      </c>
      <c r="L266" s="8" t="s">
        <v>52</v>
      </c>
      <c r="M266" s="23">
        <v>0</v>
      </c>
      <c r="N266" s="8" t="s">
        <v>52</v>
      </c>
      <c r="O266" s="23">
        <v>0</v>
      </c>
      <c r="P266" s="23">
        <v>0</v>
      </c>
      <c r="Q266" s="23">
        <v>0</v>
      </c>
      <c r="R266" s="23">
        <v>0</v>
      </c>
      <c r="S266" s="23">
        <v>0</v>
      </c>
      <c r="T266" s="23">
        <v>0</v>
      </c>
      <c r="U266" s="23">
        <v>0</v>
      </c>
      <c r="V266" s="23">
        <v>0</v>
      </c>
      <c r="W266" s="8" t="s">
        <v>3407</v>
      </c>
      <c r="X266" s="8" t="s">
        <v>52</v>
      </c>
      <c r="Y266" s="2" t="s">
        <v>52</v>
      </c>
      <c r="Z266" s="2" t="s">
        <v>52</v>
      </c>
      <c r="AA266" s="24"/>
      <c r="AB266" s="2" t="s">
        <v>52</v>
      </c>
    </row>
    <row r="267" spans="1:28" ht="30" customHeight="1" x14ac:dyDescent="0.3">
      <c r="A267" s="8" t="s">
        <v>569</v>
      </c>
      <c r="B267" s="8" t="s">
        <v>568</v>
      </c>
      <c r="C267" s="8" t="s">
        <v>52</v>
      </c>
      <c r="D267" s="22" t="s">
        <v>52</v>
      </c>
      <c r="E267" s="23">
        <v>0</v>
      </c>
      <c r="F267" s="8" t="s">
        <v>52</v>
      </c>
      <c r="G267" s="23">
        <v>0</v>
      </c>
      <c r="H267" s="8" t="s">
        <v>52</v>
      </c>
      <c r="I267" s="23">
        <v>0</v>
      </c>
      <c r="J267" s="8" t="s">
        <v>52</v>
      </c>
      <c r="K267" s="23">
        <v>0</v>
      </c>
      <c r="L267" s="8" t="s">
        <v>52</v>
      </c>
      <c r="M267" s="23">
        <v>0</v>
      </c>
      <c r="N267" s="8" t="s">
        <v>52</v>
      </c>
      <c r="O267" s="23">
        <v>0</v>
      </c>
      <c r="P267" s="23">
        <v>0</v>
      </c>
      <c r="Q267" s="23">
        <v>0</v>
      </c>
      <c r="R267" s="23">
        <v>0</v>
      </c>
      <c r="S267" s="23">
        <v>0</v>
      </c>
      <c r="T267" s="23">
        <v>0</v>
      </c>
      <c r="U267" s="23">
        <v>0</v>
      </c>
      <c r="V267" s="23">
        <v>0</v>
      </c>
      <c r="W267" s="8" t="s">
        <v>3408</v>
      </c>
      <c r="X267" s="8" t="s">
        <v>52</v>
      </c>
      <c r="Y267" s="2" t="s">
        <v>52</v>
      </c>
      <c r="Z267" s="2" t="s">
        <v>52</v>
      </c>
      <c r="AA267" s="24"/>
      <c r="AB267" s="2" t="s">
        <v>52</v>
      </c>
    </row>
    <row r="268" spans="1:28" ht="30" customHeight="1" x14ac:dyDescent="0.3">
      <c r="A268" s="8" t="s">
        <v>582</v>
      </c>
      <c r="B268" s="8" t="s">
        <v>581</v>
      </c>
      <c r="C268" s="8" t="s">
        <v>52</v>
      </c>
      <c r="D268" s="22" t="s">
        <v>52</v>
      </c>
      <c r="E268" s="23">
        <v>0</v>
      </c>
      <c r="F268" s="8" t="s">
        <v>52</v>
      </c>
      <c r="G268" s="23">
        <v>0</v>
      </c>
      <c r="H268" s="8" t="s">
        <v>52</v>
      </c>
      <c r="I268" s="23">
        <v>0</v>
      </c>
      <c r="J268" s="8" t="s">
        <v>52</v>
      </c>
      <c r="K268" s="23">
        <v>0</v>
      </c>
      <c r="L268" s="8" t="s">
        <v>52</v>
      </c>
      <c r="M268" s="23">
        <v>0</v>
      </c>
      <c r="N268" s="8" t="s">
        <v>52</v>
      </c>
      <c r="O268" s="23">
        <v>0</v>
      </c>
      <c r="P268" s="23">
        <v>0</v>
      </c>
      <c r="Q268" s="23">
        <v>0</v>
      </c>
      <c r="R268" s="23">
        <v>0</v>
      </c>
      <c r="S268" s="23">
        <v>0</v>
      </c>
      <c r="T268" s="23">
        <v>0</v>
      </c>
      <c r="U268" s="23">
        <v>0</v>
      </c>
      <c r="V268" s="23">
        <v>0</v>
      </c>
      <c r="W268" s="8" t="s">
        <v>3409</v>
      </c>
      <c r="X268" s="8" t="s">
        <v>52</v>
      </c>
      <c r="Y268" s="2" t="s">
        <v>52</v>
      </c>
      <c r="Z268" s="2" t="s">
        <v>52</v>
      </c>
      <c r="AA268" s="24"/>
      <c r="AB268" s="2" t="s">
        <v>52</v>
      </c>
    </row>
  </sheetData>
  <mergeCells count="15">
    <mergeCell ref="Y3:Y4"/>
    <mergeCell ref="Z3:Z4"/>
    <mergeCell ref="AA3:AA4"/>
    <mergeCell ref="AB3:AB4"/>
    <mergeCell ref="A1:X1"/>
    <mergeCell ref="A2:X2"/>
    <mergeCell ref="A3:A4"/>
    <mergeCell ref="B3:B4"/>
    <mergeCell ref="C3:C4"/>
    <mergeCell ref="D3:D4"/>
    <mergeCell ref="E3:O3"/>
    <mergeCell ref="P3:P4"/>
    <mergeCell ref="Q3:V3"/>
    <mergeCell ref="W3:W4"/>
    <mergeCell ref="X3:X4"/>
  </mergeCells>
  <phoneticPr fontId="1" type="noConversion"/>
  <pageMargins left="0.78740157480314954" right="0" top="0.39370078740157477" bottom="0.39370078740157477" header="0" footer="0"/>
  <pageSetup paperSize="9" scale="4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30"/>
  <sheetViews>
    <sheetView workbookViewId="0">
      <selection activeCell="L34" sqref="L34"/>
    </sheetView>
  </sheetViews>
  <sheetFormatPr defaultRowHeight="16.5" x14ac:dyDescent="0.3"/>
  <sheetData>
    <row r="1" spans="1:7" x14ac:dyDescent="0.3">
      <c r="A1" t="s">
        <v>3410</v>
      </c>
    </row>
    <row r="2" spans="1:7" x14ac:dyDescent="0.3">
      <c r="A2" s="1" t="s">
        <v>3411</v>
      </c>
      <c r="B2" t="s">
        <v>2056</v>
      </c>
      <c r="C2" s="1" t="s">
        <v>3412</v>
      </c>
    </row>
    <row r="3" spans="1:7" x14ac:dyDescent="0.3">
      <c r="A3" s="1" t="s">
        <v>3413</v>
      </c>
      <c r="B3" t="s">
        <v>3414</v>
      </c>
    </row>
    <row r="4" spans="1:7" x14ac:dyDescent="0.3">
      <c r="A4" s="1" t="s">
        <v>3415</v>
      </c>
      <c r="B4">
        <v>5</v>
      </c>
    </row>
    <row r="5" spans="1:7" x14ac:dyDescent="0.3">
      <c r="A5" s="1" t="s">
        <v>3416</v>
      </c>
      <c r="B5">
        <v>5</v>
      </c>
    </row>
    <row r="6" spans="1:7" x14ac:dyDescent="0.3">
      <c r="A6" s="1" t="s">
        <v>3417</v>
      </c>
      <c r="B6" t="s">
        <v>3418</v>
      </c>
    </row>
    <row r="7" spans="1:7" x14ac:dyDescent="0.3">
      <c r="A7" s="1" t="s">
        <v>3419</v>
      </c>
      <c r="B7" t="s">
        <v>2920</v>
      </c>
      <c r="C7" t="s">
        <v>60</v>
      </c>
    </row>
    <row r="8" spans="1:7" x14ac:dyDescent="0.3">
      <c r="A8" s="1" t="s">
        <v>3420</v>
      </c>
      <c r="B8" t="s">
        <v>2920</v>
      </c>
      <c r="C8">
        <v>2</v>
      </c>
    </row>
    <row r="9" spans="1:7" x14ac:dyDescent="0.3">
      <c r="A9" s="1" t="s">
        <v>3421</v>
      </c>
      <c r="B9" t="s">
        <v>3019</v>
      </c>
      <c r="C9" t="s">
        <v>3021</v>
      </c>
      <c r="D9" t="s">
        <v>3022</v>
      </c>
      <c r="E9" t="s">
        <v>3023</v>
      </c>
      <c r="F9" t="s">
        <v>3024</v>
      </c>
      <c r="G9" t="s">
        <v>3422</v>
      </c>
    </row>
    <row r="10" spans="1:7" x14ac:dyDescent="0.3">
      <c r="A10" s="1" t="s">
        <v>3423</v>
      </c>
      <c r="B10">
        <v>1157</v>
      </c>
      <c r="C10">
        <v>0</v>
      </c>
      <c r="D10">
        <v>0</v>
      </c>
    </row>
    <row r="11" spans="1:7" x14ac:dyDescent="0.3">
      <c r="A11" s="1" t="s">
        <v>3424</v>
      </c>
      <c r="B11" t="s">
        <v>3425</v>
      </c>
      <c r="C11">
        <v>4</v>
      </c>
    </row>
    <row r="12" spans="1:7" x14ac:dyDescent="0.3">
      <c r="A12" s="1" t="s">
        <v>3426</v>
      </c>
      <c r="B12" t="s">
        <v>3425</v>
      </c>
      <c r="C12">
        <v>4</v>
      </c>
    </row>
    <row r="13" spans="1:7" x14ac:dyDescent="0.3">
      <c r="A13" s="1" t="s">
        <v>3427</v>
      </c>
      <c r="B13" t="s">
        <v>3425</v>
      </c>
      <c r="C13">
        <v>3</v>
      </c>
    </row>
    <row r="14" spans="1:7" x14ac:dyDescent="0.3">
      <c r="A14" s="1" t="s">
        <v>3428</v>
      </c>
      <c r="B14" t="s">
        <v>2920</v>
      </c>
      <c r="C14">
        <v>5</v>
      </c>
    </row>
    <row r="15" spans="1:7" x14ac:dyDescent="0.3">
      <c r="A15" s="1" t="s">
        <v>3429</v>
      </c>
      <c r="B15" t="s">
        <v>2056</v>
      </c>
      <c r="C15" t="s">
        <v>3430</v>
      </c>
      <c r="D15" t="s">
        <v>3430</v>
      </c>
      <c r="E15" t="s">
        <v>3430</v>
      </c>
      <c r="F15">
        <v>1</v>
      </c>
    </row>
    <row r="16" spans="1:7" x14ac:dyDescent="0.3">
      <c r="A16" s="1" t="s">
        <v>3431</v>
      </c>
      <c r="B16">
        <v>1.1100000000000001</v>
      </c>
      <c r="C16">
        <v>1.1200000000000001</v>
      </c>
    </row>
    <row r="17" spans="1:13" x14ac:dyDescent="0.3">
      <c r="A17" s="1" t="s">
        <v>3432</v>
      </c>
      <c r="B17">
        <v>1</v>
      </c>
      <c r="C17">
        <v>1.5</v>
      </c>
      <c r="D17">
        <v>1.1599999999999999</v>
      </c>
      <c r="E17">
        <v>1.6</v>
      </c>
      <c r="F17">
        <v>1.6</v>
      </c>
      <c r="G17">
        <v>1.6</v>
      </c>
      <c r="H17">
        <v>1.94</v>
      </c>
      <c r="I17">
        <v>1.94</v>
      </c>
      <c r="J17">
        <v>1.94</v>
      </c>
      <c r="K17">
        <v>1</v>
      </c>
      <c r="L17">
        <v>1</v>
      </c>
      <c r="M17">
        <v>1</v>
      </c>
    </row>
    <row r="18" spans="1:13" x14ac:dyDescent="0.3">
      <c r="A18" s="1" t="s">
        <v>3433</v>
      </c>
      <c r="B18">
        <v>1.25</v>
      </c>
      <c r="C18">
        <v>1.071</v>
      </c>
    </row>
    <row r="19" spans="1:13" x14ac:dyDescent="0.3">
      <c r="A19" s="1" t="s">
        <v>3434</v>
      </c>
    </row>
    <row r="20" spans="1:13" x14ac:dyDescent="0.3">
      <c r="A20" s="1" t="s">
        <v>3435</v>
      </c>
      <c r="B20" s="1" t="s">
        <v>2920</v>
      </c>
      <c r="C20">
        <v>1</v>
      </c>
    </row>
    <row r="21" spans="1:13" x14ac:dyDescent="0.3">
      <c r="A21" t="s">
        <v>2915</v>
      </c>
      <c r="B21" t="s">
        <v>3436</v>
      </c>
      <c r="C21" t="s">
        <v>3437</v>
      </c>
    </row>
    <row r="22" spans="1:13" x14ac:dyDescent="0.3">
      <c r="A22">
        <v>1</v>
      </c>
      <c r="B22" s="1" t="s">
        <v>3438</v>
      </c>
      <c r="C22" s="1" t="s">
        <v>3439</v>
      </c>
    </row>
    <row r="23" spans="1:13" x14ac:dyDescent="0.3">
      <c r="A23">
        <v>2</v>
      </c>
      <c r="B23" s="1" t="s">
        <v>3440</v>
      </c>
      <c r="C23" s="1" t="s">
        <v>3441</v>
      </c>
    </row>
    <row r="24" spans="1:13" x14ac:dyDescent="0.3">
      <c r="A24">
        <v>3</v>
      </c>
      <c r="B24" s="1" t="s">
        <v>3442</v>
      </c>
      <c r="C24" s="1" t="s">
        <v>3443</v>
      </c>
    </row>
    <row r="25" spans="1:13" x14ac:dyDescent="0.3">
      <c r="A25">
        <v>4</v>
      </c>
      <c r="B25" s="1" t="s">
        <v>3444</v>
      </c>
      <c r="C25" s="1" t="s">
        <v>3445</v>
      </c>
    </row>
    <row r="26" spans="1:13" x14ac:dyDescent="0.3">
      <c r="A26">
        <v>5</v>
      </c>
      <c r="B26" s="1" t="s">
        <v>3446</v>
      </c>
      <c r="C26" s="1" t="s">
        <v>52</v>
      </c>
    </row>
    <row r="27" spans="1:13" x14ac:dyDescent="0.3">
      <c r="A27">
        <v>6</v>
      </c>
      <c r="B27" s="1" t="s">
        <v>3447</v>
      </c>
      <c r="C27" s="1" t="s">
        <v>52</v>
      </c>
    </row>
    <row r="28" spans="1:13" x14ac:dyDescent="0.3">
      <c r="A28">
        <v>7</v>
      </c>
      <c r="B28" s="1" t="s">
        <v>3448</v>
      </c>
      <c r="C28" s="1" t="s">
        <v>52</v>
      </c>
    </row>
    <row r="29" spans="1:13" x14ac:dyDescent="0.3">
      <c r="A29">
        <v>8</v>
      </c>
      <c r="B29" s="1" t="s">
        <v>3449</v>
      </c>
      <c r="C29" s="1" t="s">
        <v>52</v>
      </c>
    </row>
    <row r="30" spans="1:13" x14ac:dyDescent="0.3">
      <c r="A30">
        <v>9</v>
      </c>
      <c r="B30" s="1" t="s">
        <v>3450</v>
      </c>
      <c r="C30" s="1" t="s">
        <v>52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17</vt:i4>
      </vt:variant>
    </vt:vector>
  </HeadingPairs>
  <TitlesOfParts>
    <vt:vector size="29" baseType="lpstr">
      <vt:lpstr>공사갑지(총괄)</vt:lpstr>
      <vt:lpstr>원가계산서 _조달청기준</vt:lpstr>
      <vt:lpstr>개요</vt:lpstr>
      <vt:lpstr>공종별집계표</vt:lpstr>
      <vt:lpstr>공종별내역서</vt:lpstr>
      <vt:lpstr>일위대가목록</vt:lpstr>
      <vt:lpstr>일위대가</vt:lpstr>
      <vt:lpstr>중기단가목록</vt:lpstr>
      <vt:lpstr>중기단가산출서</vt:lpstr>
      <vt:lpstr>단가대비표</vt:lpstr>
      <vt:lpstr> 공사설정 </vt:lpstr>
      <vt:lpstr>Sheet1</vt:lpstr>
      <vt:lpstr>'공사갑지(총괄)'!Print_Area</vt:lpstr>
      <vt:lpstr>공종별내역서!Print_Area</vt:lpstr>
      <vt:lpstr>공종별집계표!Print_Area</vt:lpstr>
      <vt:lpstr>단가대비표!Print_Area</vt:lpstr>
      <vt:lpstr>'원가계산서 _조달청기준'!Print_Area</vt:lpstr>
      <vt:lpstr>일위대가!Print_Area</vt:lpstr>
      <vt:lpstr>일위대가목록!Print_Area</vt:lpstr>
      <vt:lpstr>중기단가목록!Print_Area</vt:lpstr>
      <vt:lpstr>중기단가산출서!Print_Area</vt:lpstr>
      <vt:lpstr>공종별내역서!Print_Titles</vt:lpstr>
      <vt:lpstr>공종별집계표!Print_Titles</vt:lpstr>
      <vt:lpstr>단가대비표!Print_Titles</vt:lpstr>
      <vt:lpstr>'원가계산서 _조달청기준'!Print_Titles</vt:lpstr>
      <vt:lpstr>일위대가!Print_Titles</vt:lpstr>
      <vt:lpstr>일위대가목록!Print_Titles</vt:lpstr>
      <vt:lpstr>중기단가목록!Print_Titles</vt:lpstr>
      <vt:lpstr>중기단가산출서!Print_Titles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user202</cp:lastModifiedBy>
  <cp:lastPrinted>2020-12-28T06:43:01Z</cp:lastPrinted>
  <dcterms:created xsi:type="dcterms:W3CDTF">2020-12-23T00:33:30Z</dcterms:created>
  <dcterms:modified xsi:type="dcterms:W3CDTF">2021-02-18T04:34:35Z</dcterms:modified>
</cp:coreProperties>
</file>