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bryantu-my.sharepoint.com/personal/eunderwood_bryant_edu/Documents/"/>
    </mc:Choice>
  </mc:AlternateContent>
  <xr:revisionPtr revIDLastSave="146" documentId="8_{7973A880-135C-4C62-AB7D-21F23938A08C}" xr6:coauthVersionLast="47" xr6:coauthVersionMax="47" xr10:uidLastSave="{C8CC47E0-0F13-4EC0-BC3D-8DFCFC345DDA}"/>
  <workbookProtection workbookAlgorithmName="SHA-512" workbookHashValue="qUa0PaNgWxUIHLqEyJ2jK9EVH04DPwVmEKWYaZbQPuy3KmtI1o5rjQAG7V1o4IbNzZ3o/4dGi8HKgjikoGRskQ==" workbookSaltValue="fUESxm4KnDkYXYjwyRZ0Xw==" workbookSpinCount="100000" lockStructure="1"/>
  <bookViews>
    <workbookView xWindow="-110" yWindow="-110" windowWidth="19420" windowHeight="11500" tabRatio="500" activeTab="1" xr2:uid="{00000000-000D-0000-FFFF-FFFF00000000}"/>
  </bookViews>
  <sheets>
    <sheet name="Cover" sheetId="1" r:id="rId1"/>
    <sheet name="Salary Data" sheetId="2" r:id="rId2"/>
    <sheet name="Lookup Table" sheetId="3" r:id="rId3"/>
    <sheet name="Pivot Table" sheetId="4" r:id="rId4"/>
    <sheet name="Pivot Chart" sheetId="5" r:id="rId5"/>
  </sheet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4" i="3"/>
  <c r="C3" i="3"/>
  <c r="C2" i="3"/>
  <c r="D3" i="3"/>
  <c r="D4" i="3"/>
  <c r="D5" i="3"/>
  <c r="D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" i="2"/>
  <c r="I3" i="2" a="1"/>
  <c r="I3" i="2"/>
  <c r="I4" i="2" a="1"/>
  <c r="I4" i="2"/>
  <c r="I5" i="2" a="1"/>
  <c r="I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" i="2" a="1"/>
  <c r="I2" i="2"/>
  <c r="A999" i="1" l="1"/>
  <c r="B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<sst xmlns="http://schemas.openxmlformats.org/spreadsheetml/2006/main" count="133" uniqueCount="97">
  <si>
    <t>CIS201 Excel Take Home Exam</t>
  </si>
  <si>
    <t>Author</t>
  </si>
  <si>
    <t>Prof. Zhang</t>
  </si>
  <si>
    <t>Date</t>
  </si>
  <si>
    <t>Purpose:</t>
  </si>
  <si>
    <t>Please follow the instruction document to complete all steps.  Save and submit this document (do not submit copies).</t>
  </si>
  <si>
    <t>Attention:</t>
  </si>
  <si>
    <t>This exam must be completed independently.  You cannot obtain assistance (or provide any assistance) from any sources including ACE, your classmate or the instructor.</t>
  </si>
  <si>
    <t>First Name</t>
  </si>
  <si>
    <t>Last Name</t>
  </si>
  <si>
    <t>Hire Date</t>
  </si>
  <si>
    <t>Department</t>
  </si>
  <si>
    <t>Position</t>
  </si>
  <si>
    <t>Perf Rating</t>
  </si>
  <si>
    <t>Annual Salary</t>
  </si>
  <si>
    <t>Mgmt Level</t>
  </si>
  <si>
    <t>Bonus
Dollars</t>
  </si>
  <si>
    <t>Total
Salary</t>
  </si>
  <si>
    <t>Salary Grade</t>
  </si>
  <si>
    <t>Input Section</t>
  </si>
  <si>
    <t>Robert</t>
  </si>
  <si>
    <t>Abbott</t>
  </si>
  <si>
    <t>Corporate Manager</t>
  </si>
  <si>
    <t>General Sales Manager</t>
  </si>
  <si>
    <t>Bonus 1</t>
  </si>
  <si>
    <t>Tyler</t>
  </si>
  <si>
    <t>Amodo</t>
  </si>
  <si>
    <t>Corporate Staff</t>
  </si>
  <si>
    <t>Division Manager</t>
  </si>
  <si>
    <t>Bonus 2</t>
  </si>
  <si>
    <t>Michael</t>
  </si>
  <si>
    <t>Cole</t>
  </si>
  <si>
    <t>Management Staff</t>
  </si>
  <si>
    <t>Accounting Staff</t>
  </si>
  <si>
    <t>Bonus 3</t>
  </si>
  <si>
    <t>Katherine</t>
  </si>
  <si>
    <t>DeNiro</t>
  </si>
  <si>
    <t>Mac</t>
  </si>
  <si>
    <t>Dumont</t>
  </si>
  <si>
    <t>Section Manager</t>
  </si>
  <si>
    <t>Director of Training</t>
  </si>
  <si>
    <t>Catherine</t>
  </si>
  <si>
    <t>Favreau</t>
  </si>
  <si>
    <t>Director of Advertising</t>
  </si>
  <si>
    <t>George</t>
  </si>
  <si>
    <t>Feake</t>
  </si>
  <si>
    <t>Store</t>
  </si>
  <si>
    <t>Store Manager</t>
  </si>
  <si>
    <t>Jim</t>
  </si>
  <si>
    <t>Fernandez</t>
  </si>
  <si>
    <t>Office Manager</t>
  </si>
  <si>
    <t>Louis</t>
  </si>
  <si>
    <t>Grazio</t>
  </si>
  <si>
    <t>Payroll Manager</t>
  </si>
  <si>
    <t>Lois</t>
  </si>
  <si>
    <t>Greenwood</t>
  </si>
  <si>
    <t>Patrick</t>
  </si>
  <si>
    <t>Ikutu</t>
  </si>
  <si>
    <t>Jaworski</t>
  </si>
  <si>
    <t>John</t>
  </si>
  <si>
    <t>Kim</t>
  </si>
  <si>
    <t>Dir. Of Shipping</t>
  </si>
  <si>
    <t>Mike</t>
  </si>
  <si>
    <t>MacDowell</t>
  </si>
  <si>
    <t>Web Manager</t>
  </si>
  <si>
    <t>Goran</t>
  </si>
  <si>
    <t>Manchevski</t>
  </si>
  <si>
    <t>Martin</t>
  </si>
  <si>
    <t>Eileen</t>
  </si>
  <si>
    <t>Murphy</t>
  </si>
  <si>
    <t>Ad Copy Writer</t>
  </si>
  <si>
    <t>Patricia</t>
  </si>
  <si>
    <t>Fabel</t>
  </si>
  <si>
    <t>Elizabeth</t>
  </si>
  <si>
    <t>Reed</t>
  </si>
  <si>
    <t>Vice President</t>
  </si>
  <si>
    <t>Evelyn</t>
  </si>
  <si>
    <t>Storey</t>
  </si>
  <si>
    <t>Circulation Manager</t>
  </si>
  <si>
    <t>Alice</t>
  </si>
  <si>
    <t>Wegman</t>
  </si>
  <si>
    <t>Marketing Manager</t>
  </si>
  <si>
    <t>Ben</t>
  </si>
  <si>
    <t>Walenski</t>
  </si>
  <si>
    <t>Gail</t>
  </si>
  <si>
    <t>Jordan</t>
  </si>
  <si>
    <t>Total Salary Range</t>
  </si>
  <si>
    <t>Count of Grade</t>
  </si>
  <si>
    <t>Total Salary of Grade</t>
  </si>
  <si>
    <t>Average of Annual Salary</t>
  </si>
  <si>
    <t>Average of Bonus</t>
  </si>
  <si>
    <t>Performance Rating</t>
  </si>
  <si>
    <t>Total Annual Salary (Excluding Bonus)</t>
  </si>
  <si>
    <t>NR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</si>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</sst>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\-??_);_(@_)"/>
    <numFmt numFmtId="165" formatCode="_(* #,##0_);_(* \(#,##0\);_(* \-??_);_(@_)"/>
    <numFmt numFmtId="166" formatCode="&quot;$&quot;#,##0.00"/>
  </numFmts>
  <fonts count="12" x14ac:knownFonts="1">
    <font>
      <sz val="10"/>
      <name val="Arial"/>
      <charset val="1"/>
    </font>
    <font>
      <sz val="10"/>
      <color indexed="9"/>
      <name val="Arial"/>
      <family val="2"/>
      <charset val="1"/>
    </font>
    <font>
      <b/>
      <sz val="18"/>
      <color indexed="9"/>
      <name val="Arial"/>
      <family val="2"/>
      <charset val="1"/>
    </font>
    <font>
      <b/>
      <sz val="10"/>
      <color indexed="9"/>
      <name val="Arial"/>
      <family val="2"/>
      <charset val="1"/>
    </font>
    <font>
      <sz val="10"/>
      <color indexed="12"/>
      <name val="Arial"/>
      <family val="2"/>
      <charset val="1"/>
    </font>
    <font>
      <b/>
      <sz val="10"/>
      <color indexed="51"/>
      <name val="Arial"/>
      <family val="2"/>
      <charset val="1"/>
    </font>
    <font>
      <sz val="10"/>
      <color indexed="51"/>
      <name val="Arial"/>
      <family val="2"/>
      <charset val="1"/>
    </font>
    <font>
      <sz val="10"/>
      <color indexed="56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39"/>
      </patternFill>
    </fill>
    <fill>
      <patternFill patternType="solid">
        <fgColor indexed="9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164" fontId="10" fillId="0" borderId="0" applyFill="0" applyBorder="0" applyProtection="0"/>
    <xf numFmtId="44" fontId="11" fillId="0" borderId="0" applyFont="0" applyFill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horizontal="right"/>
    </xf>
    <xf numFmtId="17" fontId="4" fillId="3" borderId="1" xfId="0" applyNumberFormat="1" applyFont="1" applyFill="1" applyBorder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4" fillId="2" borderId="0" xfId="0" applyFont="1" applyFill="1"/>
    <xf numFmtId="10" fontId="0" fillId="0" borderId="0" xfId="0" applyNumberFormat="1"/>
    <xf numFmtId="0" fontId="8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165" fontId="8" fillId="0" borderId="2" xfId="1" applyNumberFormat="1" applyFont="1" applyFill="1" applyBorder="1" applyAlignment="1" applyProtection="1">
      <alignment horizontal="center" wrapText="1"/>
    </xf>
    <xf numFmtId="14" fontId="0" fillId="0" borderId="0" xfId="0" applyNumberFormat="1"/>
    <xf numFmtId="0" fontId="9" fillId="0" borderId="0" xfId="1" applyNumberFormat="1" applyFont="1" applyFill="1" applyBorder="1" applyProtection="1"/>
    <xf numFmtId="0" fontId="9" fillId="0" borderId="0" xfId="0" applyFont="1"/>
    <xf numFmtId="0" fontId="8" fillId="0" borderId="0" xfId="0" applyFont="1"/>
    <xf numFmtId="166" fontId="0" fillId="0" borderId="0" xfId="0" applyNumberFormat="1"/>
    <xf numFmtId="166" fontId="0" fillId="0" borderId="0" xfId="2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0" fillId="0" borderId="0" xfId="0" applyFont="1"/>
    <xf numFmtId="4" fontId="0" fillId="0" borderId="0" xfId="0" applyNumberFormat="1"/>
    <xf numFmtId="4" fontId="10" fillId="0" borderId="0" xfId="0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52F8D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[Underwood, Emily Excel Assessment.xlsx]Pivot Chart!PivotTable2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Salary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Chart'!$A$2:$A$6</c:f>
              <c:strCache>
                <c:ptCount val="5"/>
                <c:pt idx="0">
                  <c:v>Corporate Manager</c:v>
                </c:pt>
                <c:pt idx="1">
                  <c:v>Corporate Staff</c:v>
                </c:pt>
                <c:pt idx="2">
                  <c:v>Management Staff</c:v>
                </c:pt>
                <c:pt idx="3">
                  <c:v>Section Manager</c:v>
                </c:pt>
                <c:pt idx="4">
                  <c:v>Store</c:v>
                </c:pt>
              </c:strCache>
            </c:strRef>
          </c:cat>
          <c:val>
            <c:numRef>
              <c:f>'Pivot Chart'!$B$2:$B$6</c:f>
              <c:numCache>
                <c:formatCode>"$"#,##0.00</c:formatCode>
                <c:ptCount val="5"/>
                <c:pt idx="0">
                  <c:v>499000</c:v>
                </c:pt>
                <c:pt idx="1">
                  <c:v>370000</c:v>
                </c:pt>
                <c:pt idx="2">
                  <c:v>230000</c:v>
                </c:pt>
                <c:pt idx="3">
                  <c:v>131000</c:v>
                </c:pt>
                <c:pt idx="4">
                  <c:v>288500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1-435C-9C93-CB38F24C420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4</xdr:row>
      <xdr:rowOff>31750</xdr:rowOff>
    </xdr:from>
    <xdr:to>
      <xdr:col>13</xdr:col>
      <xdr:colOff>314325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4A070-49AD-AA26-182B-8F076FE15A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tor" refreshedDate="45393.595217708331" createdVersion="8" refreshedVersion="8" minRefreshableVersion="3" recordCount="23" xr:uid="{5DF9153C-BC68-410A-8125-D5410864C00C}">
  <cacheSource type="worksheet">
    <worksheetSource ref="A1:K24" sheet="Salary Data"/>
  </cacheSource>
  <cacheFields count="11">
    <cacheField name="First Name" numFmtId="0">
      <sharedItems/>
    </cacheField>
    <cacheField name="Last Name" numFmtId="0">
      <sharedItems/>
    </cacheField>
    <cacheField name="Hire Date" numFmtId="14">
      <sharedItems containsSemiMixedTypes="0" containsNonDate="0" containsDate="1" containsString="0" minDate="1992-01-13T00:00:00" maxDate="2007-04-28T00:00:00"/>
    </cacheField>
    <cacheField name="Department" numFmtId="0">
      <sharedItems count="5">
        <s v="Corporate Manager"/>
        <s v="Corporate Staff"/>
        <s v="Management Staff"/>
        <s v="Section Manager"/>
        <s v="Store"/>
      </sharedItems>
    </cacheField>
    <cacheField name="Position" numFmtId="0">
      <sharedItems/>
    </cacheField>
    <cacheField name="Perf Rating" numFmtId="0">
      <sharedItems containsSemiMixedTypes="0" containsString="0" containsNumber="1" containsInteger="1" minValue="1" maxValue="5" count="5">
        <n v="2"/>
        <n v="3"/>
        <n v="4"/>
        <n v="5"/>
        <n v="1"/>
      </sharedItems>
    </cacheField>
    <cacheField name="Annual Salary" numFmtId="0">
      <sharedItems containsSemiMixedTypes="0" containsString="0" containsNumber="1" containsInteger="1" minValue="52000" maxValue="100000"/>
    </cacheField>
    <cacheField name="Mgmt Level" numFmtId="0">
      <sharedItems containsSemiMixedTypes="0" containsString="0" containsNumber="1" containsInteger="1" minValue="1" maxValue="4"/>
    </cacheField>
    <cacheField name="Bonus_x000a_Dollars" numFmtId="44">
      <sharedItems containsSemiMixedTypes="0" containsString="0" containsNumber="1" minValue="1150" maxValue="5462.5"/>
    </cacheField>
    <cacheField name="Total_x000a_Salary" numFmtId="44">
      <sharedItems containsSemiMixedTypes="0" containsString="0" containsNumber="1" minValue="53690" maxValue="102000"/>
    </cacheField>
    <cacheField name="Salary Grad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s v="Robert"/>
    <s v="Abbott"/>
    <d v="2001-03-12T00:00:00"/>
    <x v="0"/>
    <s v="General Sales Manager"/>
    <x v="0"/>
    <n v="100000"/>
    <n v="2"/>
    <n v="2000"/>
    <n v="102000"/>
    <m/>
  </r>
  <r>
    <s v="Tyler"/>
    <s v="Amodo"/>
    <d v="2002-09-03T00:00:00"/>
    <x v="1"/>
    <s v="Division Manager"/>
    <x v="1"/>
    <n v="75000"/>
    <n v="3"/>
    <n v="2437.5"/>
    <n v="77437.5"/>
    <m/>
  </r>
  <r>
    <s v="Michael"/>
    <s v="Cole"/>
    <d v="2005-02-04T00:00:00"/>
    <x v="2"/>
    <s v="Accounting Staff"/>
    <x v="1"/>
    <n v="52000"/>
    <n v="2"/>
    <n v="1690"/>
    <n v="53690"/>
    <m/>
  </r>
  <r>
    <s v="Katherine"/>
    <s v="DeNiro"/>
    <d v="2007-04-27T00:00:00"/>
    <x v="1"/>
    <s v="Accounting Staff"/>
    <x v="0"/>
    <n v="65000"/>
    <n v="3"/>
    <n v="1300"/>
    <n v="66300"/>
    <m/>
  </r>
  <r>
    <s v="Mac"/>
    <s v="Dumont"/>
    <d v="1994-04-05T00:00:00"/>
    <x v="3"/>
    <s v="Director of Training"/>
    <x v="2"/>
    <n v="63500"/>
    <n v="3"/>
    <n v="2063.75"/>
    <n v="65563.75"/>
    <m/>
  </r>
  <r>
    <s v="Catherine"/>
    <s v="Favreau"/>
    <d v="2007-03-17T00:00:00"/>
    <x v="0"/>
    <s v="Director of Advertising"/>
    <x v="1"/>
    <n v="65500"/>
    <n v="2"/>
    <n v="2128.75"/>
    <n v="67628.75"/>
    <m/>
  </r>
  <r>
    <s v="George"/>
    <s v="Feake"/>
    <d v="2002-07-30T00:00:00"/>
    <x v="4"/>
    <s v="Store Manager"/>
    <x v="1"/>
    <n v="56000"/>
    <n v="3"/>
    <n v="1820"/>
    <n v="57820"/>
    <m/>
  </r>
  <r>
    <s v="Jim"/>
    <s v="Fernandez"/>
    <d v="2003-12-31T00:00:00"/>
    <x v="0"/>
    <s v="Office Manager"/>
    <x v="3"/>
    <n v="68000"/>
    <n v="2"/>
    <n v="3910"/>
    <n v="71910"/>
    <m/>
  </r>
  <r>
    <s v="Louis"/>
    <s v="Grazio"/>
    <d v="2004-05-22T00:00:00"/>
    <x v="2"/>
    <s v="Payroll Manager"/>
    <x v="1"/>
    <n v="55000"/>
    <n v="3"/>
    <n v="1787.5"/>
    <n v="56787.5"/>
    <m/>
  </r>
  <r>
    <s v="Lois"/>
    <s v="Greenwood"/>
    <d v="2002-04-30T00:00:00"/>
    <x v="4"/>
    <s v="Store Manager"/>
    <x v="2"/>
    <n v="52000"/>
    <n v="3"/>
    <n v="1690"/>
    <n v="53690"/>
    <m/>
  </r>
  <r>
    <s v="Patrick"/>
    <s v="Ikutu"/>
    <d v="2006-03-10T00:00:00"/>
    <x v="1"/>
    <s v="Division Manager"/>
    <x v="2"/>
    <n v="58000"/>
    <n v="3"/>
    <n v="1885"/>
    <n v="59885"/>
    <m/>
  </r>
  <r>
    <s v="Robert"/>
    <s v="Jaworski"/>
    <d v="2006-02-27T00:00:00"/>
    <x v="1"/>
    <s v="Accounting Staff"/>
    <x v="2"/>
    <n v="52000"/>
    <n v="2"/>
    <n v="1690"/>
    <n v="53690"/>
    <m/>
  </r>
  <r>
    <s v="John"/>
    <s v="Kim"/>
    <d v="2007-03-01T00:00:00"/>
    <x v="3"/>
    <s v="Dir. Of Shipping"/>
    <x v="4"/>
    <n v="67500"/>
    <n v="3"/>
    <n v="1350"/>
    <n v="68850"/>
    <m/>
  </r>
  <r>
    <s v="Mike"/>
    <s v="MacDowell"/>
    <d v="2007-02-06T00:00:00"/>
    <x v="2"/>
    <s v="Web Manager"/>
    <x v="0"/>
    <n v="65000"/>
    <n v="3"/>
    <n v="1300"/>
    <n v="66300"/>
    <m/>
  </r>
  <r>
    <s v="Goran"/>
    <s v="Manchevski"/>
    <d v="2003-04-03T00:00:00"/>
    <x v="4"/>
    <s v="Store Manager"/>
    <x v="0"/>
    <n v="57500"/>
    <n v="3"/>
    <n v="1150"/>
    <n v="58650"/>
    <m/>
  </r>
  <r>
    <s v="Michael"/>
    <s v="Martin"/>
    <d v="2006-02-13T00:00:00"/>
    <x v="4"/>
    <s v="Store Manager"/>
    <x v="1"/>
    <n v="58000"/>
    <n v="3"/>
    <n v="1885"/>
    <n v="59885"/>
    <m/>
  </r>
  <r>
    <s v="Eileen"/>
    <s v="Murphy"/>
    <d v="2002-02-08T00:00:00"/>
    <x v="1"/>
    <s v="Ad Copy Writer"/>
    <x v="1"/>
    <n v="55000"/>
    <n v="4"/>
    <n v="1787.5"/>
    <n v="56787.5"/>
    <m/>
  </r>
  <r>
    <s v="Patricia"/>
    <s v="Fabel"/>
    <d v="2004-06-19T00:00:00"/>
    <x v="2"/>
    <s v="Accounting Staff"/>
    <x v="1"/>
    <n v="58000"/>
    <n v="3"/>
    <n v="1885"/>
    <n v="59885"/>
    <m/>
  </r>
  <r>
    <s v="Elizabeth"/>
    <s v="Reed"/>
    <d v="2004-01-30T00:00:00"/>
    <x v="0"/>
    <s v="Vice President"/>
    <x v="3"/>
    <n v="95000"/>
    <n v="1"/>
    <n v="5462.5"/>
    <n v="100462.5"/>
    <m/>
  </r>
  <r>
    <s v="Evelyn"/>
    <s v="Storey"/>
    <d v="2000-01-08T00:00:00"/>
    <x v="1"/>
    <s v="Circulation Manager"/>
    <x v="2"/>
    <n v="65000"/>
    <n v="3"/>
    <n v="2112.5"/>
    <n v="67112.5"/>
    <m/>
  </r>
  <r>
    <s v="Alice"/>
    <s v="Wegman"/>
    <d v="2005-01-03T00:00:00"/>
    <x v="0"/>
    <s v="Marketing Manager"/>
    <x v="2"/>
    <n v="75000"/>
    <n v="2"/>
    <n v="2437.5"/>
    <n v="77437.5"/>
    <m/>
  </r>
  <r>
    <s v="Ben"/>
    <s v="Walenski"/>
    <d v="1992-01-13T00:00:00"/>
    <x v="4"/>
    <s v="Store Manager"/>
    <x v="4"/>
    <n v="65000"/>
    <n v="3"/>
    <n v="1300"/>
    <n v="66300"/>
    <m/>
  </r>
  <r>
    <s v="Gail"/>
    <s v="Jordan"/>
    <d v="1998-01-19T00:00:00"/>
    <x v="0"/>
    <s v="Vice President"/>
    <x v="4"/>
    <n v="95500"/>
    <n v="1"/>
    <n v="1910"/>
    <n v="9741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001026-4448-4FEE-B857-2655EB788277}" name="PivotTable1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Performance Rating">
  <location ref="A1:C6" firstHeaderRow="0" firstDataRow="1" firstDataCol="1"/>
  <pivotFields count="11">
    <pivotField showAll="0"/>
    <pivotField showAll="0"/>
    <pivotField numFmtId="14" showAll="0"/>
    <pivotField showAll="0"/>
    <pivotField showAll="0"/>
    <pivotField axis="axisRow" showAll="0">
      <items count="6">
        <item x="4"/>
        <item x="0"/>
        <item x="1"/>
        <item x="2"/>
        <item x="3"/>
        <item t="default"/>
      </items>
    </pivotField>
    <pivotField dataField="1" showAll="0"/>
    <pivotField showAll="0"/>
    <pivotField dataField="1" numFmtId="44" showAll="0"/>
    <pivotField numFmtId="44" showAll="0"/>
    <pivotField showAll="0"/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2">
    <i>
      <x/>
    </i>
    <i i="1">
      <x v="1"/>
    </i>
  </colItems>
  <dataFields count="2">
    <dataField name="Average of Annual Salary" fld="6" subtotal="average" baseField="0" baseItem="1" numFmtId="166"/>
    <dataField name="Average of Bonus" fld="8" subtotal="average" baseField="0" baseItem="1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B7CD79-A629-4F71-9B57-878B14FB1D49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8" rowHeaderCaption="Department">
  <location ref="A1:B6" firstHeaderRow="1" firstDataRow="1" firstDataCol="1"/>
  <pivotFields count="11">
    <pivotField showAll="0"/>
    <pivotField showAll="0"/>
    <pivotField numFmtId="14"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dataField="1" showAll="0"/>
    <pivotField showAll="0"/>
    <pivotField numFmtId="44" showAll="0"/>
    <pivotField numFmtId="44" showAll="0"/>
    <pivotField showAl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Total Annual Salary (Excluding Bonus)" fld="6" baseField="3" baseItem="0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9"/>
  <sheetViews>
    <sheetView workbookViewId="0"/>
  </sheetViews>
  <sheetFormatPr defaultColWidth="8.90625" defaultRowHeight="12.5" x14ac:dyDescent="0.25"/>
  <cols>
    <col min="1" max="1" width="8.90625" style="1"/>
    <col min="2" max="2" width="11" style="1" customWidth="1"/>
    <col min="3" max="16384" width="8.90625" style="1"/>
  </cols>
  <sheetData>
    <row r="1" spans="1:2" ht="23" x14ac:dyDescent="0.5">
      <c r="A1" s="2" t="s">
        <v>0</v>
      </c>
    </row>
    <row r="2" spans="1:2" ht="13" x14ac:dyDescent="0.3">
      <c r="A2" s="3"/>
    </row>
    <row r="3" spans="1:2" ht="13" x14ac:dyDescent="0.3">
      <c r="A3" s="3" t="s">
        <v>1</v>
      </c>
      <c r="B3" s="4" t="s">
        <v>2</v>
      </c>
    </row>
    <row r="4" spans="1:2" ht="13" x14ac:dyDescent="0.3">
      <c r="A4" s="3" t="s">
        <v>3</v>
      </c>
      <c r="B4" s="5">
        <f ca="1">TODAY()</f>
        <v>45393</v>
      </c>
    </row>
    <row r="5" spans="1:2" ht="13" x14ac:dyDescent="0.3">
      <c r="A5" s="3"/>
    </row>
    <row r="6" spans="1:2" ht="13" x14ac:dyDescent="0.3">
      <c r="A6" s="3" t="s">
        <v>4</v>
      </c>
      <c r="B6" s="1" t="s">
        <v>5</v>
      </c>
    </row>
    <row r="8" spans="1:2" ht="13" x14ac:dyDescent="0.3">
      <c r="A8" s="6" t="s">
        <v>6</v>
      </c>
      <c r="B8" s="7" t="s">
        <v>7</v>
      </c>
    </row>
    <row r="100" spans="1:1" x14ac:dyDescent="0.25">
      <c r="A100" s="8"/>
    </row>
    <row r="999" spans="1:1" x14ac:dyDescent="0.25">
      <c r="A999" s="9" t="str">
        <f>"Underwood, Emily Project"</f>
        <v>Underwood, Emily Project</v>
      </c>
    </row>
  </sheetData>
  <sheetProtection algorithmName="SHA-512" hashValue="ekUJsAOBlnC4xBJrCqdvjdSyDW+FVkd0v11t0EohKOR6KtcSKF5Asz2ulYk/1IWa8Fcl5c6Z/gyYDF3zEjD5rQ==" saltValue="0N78zzb1Kp68dZhNZBC2pA==" spinCount="100000" sheet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4"/>
  <sheetViews>
    <sheetView tabSelected="1" workbookViewId="0">
      <selection activeCell="L14" sqref="L14"/>
    </sheetView>
  </sheetViews>
  <sheetFormatPr defaultColWidth="8.6328125" defaultRowHeight="12.5" x14ac:dyDescent="0.25"/>
  <cols>
    <col min="2" max="3" width="10.81640625" customWidth="1"/>
    <col min="4" max="4" width="16.90625" customWidth="1"/>
    <col min="5" max="5" width="20.81640625" customWidth="1"/>
    <col min="6" max="7" width="10.36328125" customWidth="1"/>
    <col min="8" max="8" width="9.36328125" customWidth="1"/>
    <col min="9" max="9" width="10.1796875" bestFit="1" customWidth="1"/>
    <col min="10" max="10" width="12.1796875" bestFit="1" customWidth="1"/>
    <col min="13" max="13" width="19.36328125" customWidth="1"/>
    <col min="14" max="14" width="13.6328125" style="10" customWidth="1"/>
  </cols>
  <sheetData>
    <row r="1" spans="1:14" ht="26" x14ac:dyDescent="0.3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2" t="s">
        <v>13</v>
      </c>
      <c r="G1" s="13" t="s">
        <v>14</v>
      </c>
      <c r="H1" s="12" t="s">
        <v>15</v>
      </c>
      <c r="I1" s="12" t="s">
        <v>16</v>
      </c>
      <c r="J1" s="12" t="s">
        <v>17</v>
      </c>
      <c r="K1" s="12" t="s">
        <v>18</v>
      </c>
      <c r="M1" s="12" t="s">
        <v>19</v>
      </c>
      <c r="N1" s="12"/>
    </row>
    <row r="2" spans="1:14" x14ac:dyDescent="0.25">
      <c r="A2" t="s">
        <v>20</v>
      </c>
      <c r="B2" t="s">
        <v>21</v>
      </c>
      <c r="C2" s="14">
        <v>36962</v>
      </c>
      <c r="D2" s="14" t="s">
        <v>22</v>
      </c>
      <c r="E2" s="14" t="s">
        <v>23</v>
      </c>
      <c r="F2" s="15">
        <v>2</v>
      </c>
      <c r="G2" s="15">
        <v>100000</v>
      </c>
      <c r="H2">
        <v>2</v>
      </c>
      <c r="I2" s="19" cm="1">
        <f t="array" ref="I2">G2*_xlfn.IFS(F2=5,$N$2,F2=4,$N$3,F2=3,$N$3,F2=2,$N$4,F2=1,$N$4)</f>
        <v>2000</v>
      </c>
      <c r="J2" s="18">
        <f>G2+I2</f>
        <v>102000</v>
      </c>
      <c r="K2" t="str">
        <f>VLOOKUP(J2,'Lookup Table'!$A$2:$B$5,2,TRUE)</f>
        <v>A</v>
      </c>
      <c r="M2" s="14" t="s">
        <v>24</v>
      </c>
      <c r="N2" s="10">
        <v>5.7500000000000002E-2</v>
      </c>
    </row>
    <row r="3" spans="1:14" x14ac:dyDescent="0.25">
      <c r="A3" t="s">
        <v>25</v>
      </c>
      <c r="B3" t="s">
        <v>26</v>
      </c>
      <c r="C3" s="14">
        <v>37502</v>
      </c>
      <c r="D3" t="s">
        <v>27</v>
      </c>
      <c r="E3" t="s">
        <v>28</v>
      </c>
      <c r="F3" s="15">
        <v>3</v>
      </c>
      <c r="G3" s="15">
        <v>75000</v>
      </c>
      <c r="H3">
        <v>3</v>
      </c>
      <c r="I3" s="19" cm="1">
        <f t="array" ref="I3">G3*_xlfn.IFS(F3=5,$N$2,F3=4,$N$3,F3=3,$N$3,F3=2,$N$4,F3=1,$N$4)</f>
        <v>2437.5</v>
      </c>
      <c r="J3" s="18">
        <f t="shared" ref="J3:J24" si="0">G3+I3</f>
        <v>77437.5</v>
      </c>
      <c r="K3" t="str">
        <f>VLOOKUP(J3,'Lookup Table'!$A$2:$B$5,2,TRUE)</f>
        <v>A</v>
      </c>
      <c r="M3" s="14" t="s">
        <v>29</v>
      </c>
      <c r="N3" s="10">
        <v>3.2500000000000001E-2</v>
      </c>
    </row>
    <row r="4" spans="1:14" x14ac:dyDescent="0.25">
      <c r="A4" t="s">
        <v>30</v>
      </c>
      <c r="B4" t="s">
        <v>31</v>
      </c>
      <c r="C4" s="14">
        <v>38387</v>
      </c>
      <c r="D4" s="14" t="s">
        <v>32</v>
      </c>
      <c r="E4" s="14" t="s">
        <v>33</v>
      </c>
      <c r="F4" s="15">
        <v>3</v>
      </c>
      <c r="G4" s="15">
        <v>52000</v>
      </c>
      <c r="H4">
        <v>2</v>
      </c>
      <c r="I4" s="19" cm="1">
        <f t="array" ref="I4">G4*_xlfn.IFS(F4=5,$N$2,F4=4,$N$3,F4=3,$N$3,F4=2,$N$4,F4=1,$N$4)</f>
        <v>1690</v>
      </c>
      <c r="J4" s="18">
        <f t="shared" si="0"/>
        <v>53690</v>
      </c>
      <c r="K4" t="str">
        <f>VLOOKUP(J4,'Lookup Table'!$A$2:$B$5,2,TRUE)</f>
        <v>C</v>
      </c>
      <c r="M4" s="14" t="s">
        <v>34</v>
      </c>
      <c r="N4" s="10">
        <v>0.02</v>
      </c>
    </row>
    <row r="5" spans="1:14" x14ac:dyDescent="0.25">
      <c r="A5" t="s">
        <v>35</v>
      </c>
      <c r="B5" t="s">
        <v>36</v>
      </c>
      <c r="C5" s="14">
        <v>39199</v>
      </c>
      <c r="D5" s="14" t="s">
        <v>27</v>
      </c>
      <c r="E5" s="14" t="s">
        <v>33</v>
      </c>
      <c r="F5" s="15">
        <v>2</v>
      </c>
      <c r="G5" s="15">
        <v>65000</v>
      </c>
      <c r="H5">
        <v>3</v>
      </c>
      <c r="I5" s="19" cm="1">
        <f t="array" ref="I5">G5*_xlfn.IFS(F5=5,$N$2,F5=4,$N$3,F5=3,$N$3,F5=2,$N$4,F5=1,$N$4)</f>
        <v>1300</v>
      </c>
      <c r="J5" s="18">
        <f t="shared" si="0"/>
        <v>66300</v>
      </c>
      <c r="K5" t="str">
        <f>VLOOKUP(J5,'Lookup Table'!$A$2:$B$5,2,TRUE)</f>
        <v>B</v>
      </c>
    </row>
    <row r="6" spans="1:14" x14ac:dyDescent="0.25">
      <c r="A6" t="s">
        <v>37</v>
      </c>
      <c r="B6" t="s">
        <v>38</v>
      </c>
      <c r="C6" s="14">
        <v>34429</v>
      </c>
      <c r="D6" s="14" t="s">
        <v>39</v>
      </c>
      <c r="E6" s="14" t="s">
        <v>40</v>
      </c>
      <c r="F6" s="15">
        <v>4</v>
      </c>
      <c r="G6" s="15">
        <v>63500</v>
      </c>
      <c r="H6">
        <v>3</v>
      </c>
      <c r="I6" s="19" cm="1">
        <f t="array" ref="I6">G6*_xlfn.IFS(F6=5,$N$2,F6=4,$N$3,F6=3,$N$3,F6=2,$N$4,F6=1,$N$4)</f>
        <v>2063.75</v>
      </c>
      <c r="J6" s="18">
        <f t="shared" si="0"/>
        <v>65563.75</v>
      </c>
      <c r="K6" t="str">
        <f>VLOOKUP(J6,'Lookup Table'!$A$2:$B$5,2,TRUE)</f>
        <v>B</v>
      </c>
    </row>
    <row r="7" spans="1:14" x14ac:dyDescent="0.25">
      <c r="A7" t="s">
        <v>41</v>
      </c>
      <c r="B7" t="s">
        <v>42</v>
      </c>
      <c r="C7" s="14">
        <v>39158</v>
      </c>
      <c r="D7" t="s">
        <v>22</v>
      </c>
      <c r="E7" t="s">
        <v>43</v>
      </c>
      <c r="F7" s="15">
        <v>3</v>
      </c>
      <c r="G7" s="15">
        <v>65500</v>
      </c>
      <c r="H7">
        <v>2</v>
      </c>
      <c r="I7" s="19" cm="1">
        <f t="array" ref="I7">G7*_xlfn.IFS(F7=5,$N$2,F7=4,$N$3,F7=3,$N$3,F7=2,$N$4,F7=1,$N$4)</f>
        <v>2128.75</v>
      </c>
      <c r="J7" s="18">
        <f t="shared" si="0"/>
        <v>67628.75</v>
      </c>
      <c r="K7" t="str">
        <f>VLOOKUP(J7,'Lookup Table'!$A$2:$B$5,2,TRUE)</f>
        <v>B</v>
      </c>
    </row>
    <row r="8" spans="1:14" x14ac:dyDescent="0.25">
      <c r="A8" t="s">
        <v>44</v>
      </c>
      <c r="B8" t="s">
        <v>45</v>
      </c>
      <c r="C8" s="14">
        <v>37467</v>
      </c>
      <c r="D8" t="s">
        <v>46</v>
      </c>
      <c r="E8" t="s">
        <v>47</v>
      </c>
      <c r="F8" s="15">
        <v>3</v>
      </c>
      <c r="G8" s="15">
        <v>56000</v>
      </c>
      <c r="H8">
        <v>3</v>
      </c>
      <c r="I8" s="19" cm="1">
        <f t="array" ref="I8">G8*_xlfn.IFS(F8=5,$N$2,F8=4,$N$3,F8=3,$N$3,F8=2,$N$4,F8=1,$N$4)</f>
        <v>1820</v>
      </c>
      <c r="J8" s="18">
        <f t="shared" si="0"/>
        <v>57820</v>
      </c>
      <c r="K8" t="str">
        <f>VLOOKUP(J8,'Lookup Table'!$A$2:$B$5,2,TRUE)</f>
        <v>C</v>
      </c>
    </row>
    <row r="9" spans="1:14" x14ac:dyDescent="0.25">
      <c r="A9" t="s">
        <v>48</v>
      </c>
      <c r="B9" t="s">
        <v>49</v>
      </c>
      <c r="C9" s="14">
        <v>37986</v>
      </c>
      <c r="D9" s="14" t="s">
        <v>22</v>
      </c>
      <c r="E9" s="14" t="s">
        <v>50</v>
      </c>
      <c r="F9" s="15">
        <v>5</v>
      </c>
      <c r="G9" s="15">
        <v>68000</v>
      </c>
      <c r="H9">
        <v>2</v>
      </c>
      <c r="I9" s="19" cm="1">
        <f t="array" ref="I9">G9*_xlfn.IFS(F9=5,$N$2,F9=4,$N$3,F9=3,$N$3,F9=2,$N$4,F9=1,$N$4)</f>
        <v>3910</v>
      </c>
      <c r="J9" s="18">
        <f t="shared" si="0"/>
        <v>71910</v>
      </c>
      <c r="K9" t="str">
        <f>VLOOKUP(J9,'Lookup Table'!$A$2:$B$5,2,TRUE)</f>
        <v>B</v>
      </c>
    </row>
    <row r="10" spans="1:14" x14ac:dyDescent="0.25">
      <c r="A10" t="s">
        <v>51</v>
      </c>
      <c r="B10" t="s">
        <v>52</v>
      </c>
      <c r="C10" s="14">
        <v>38129</v>
      </c>
      <c r="D10" t="s">
        <v>32</v>
      </c>
      <c r="E10" t="s">
        <v>53</v>
      </c>
      <c r="F10" s="15">
        <v>3</v>
      </c>
      <c r="G10" s="15">
        <v>55000</v>
      </c>
      <c r="H10">
        <v>3</v>
      </c>
      <c r="I10" s="19" cm="1">
        <f t="array" ref="I10">G10*_xlfn.IFS(F10=5,$N$2,F10=4,$N$3,F10=3,$N$3,F10=2,$N$4,F10=1,$N$4)</f>
        <v>1787.5</v>
      </c>
      <c r="J10" s="18">
        <f t="shared" si="0"/>
        <v>56787.5</v>
      </c>
      <c r="K10" t="str">
        <f>VLOOKUP(J10,'Lookup Table'!$A$2:$B$5,2,TRUE)</f>
        <v>C</v>
      </c>
    </row>
    <row r="11" spans="1:14" x14ac:dyDescent="0.25">
      <c r="A11" t="s">
        <v>54</v>
      </c>
      <c r="B11" t="s">
        <v>55</v>
      </c>
      <c r="C11" s="14">
        <v>37376</v>
      </c>
      <c r="D11" t="s">
        <v>46</v>
      </c>
      <c r="E11" t="s">
        <v>47</v>
      </c>
      <c r="F11" s="15">
        <v>4</v>
      </c>
      <c r="G11" s="15">
        <v>52000</v>
      </c>
      <c r="H11" s="16">
        <v>3</v>
      </c>
      <c r="I11" s="19" cm="1">
        <f t="array" ref="I11">G11*_xlfn.IFS(F11=5,$N$2,F11=4,$N$3,F11=3,$N$3,F11=2,$N$4,F11=1,$N$4)</f>
        <v>1690</v>
      </c>
      <c r="J11" s="18">
        <f t="shared" si="0"/>
        <v>53690</v>
      </c>
      <c r="K11" t="str">
        <f>VLOOKUP(J11,'Lookup Table'!$A$2:$B$5,2,TRUE)</f>
        <v>C</v>
      </c>
    </row>
    <row r="12" spans="1:14" x14ac:dyDescent="0.25">
      <c r="A12" t="s">
        <v>56</v>
      </c>
      <c r="B12" t="s">
        <v>57</v>
      </c>
      <c r="C12" s="14">
        <v>38786</v>
      </c>
      <c r="D12" s="14" t="s">
        <v>27</v>
      </c>
      <c r="E12" s="14" t="s">
        <v>28</v>
      </c>
      <c r="F12" s="15">
        <v>4</v>
      </c>
      <c r="G12" s="15">
        <v>58000</v>
      </c>
      <c r="H12">
        <v>3</v>
      </c>
      <c r="I12" s="19" cm="1">
        <f t="array" ref="I12">G12*_xlfn.IFS(F12=5,$N$2,F12=4,$N$3,F12=3,$N$3,F12=2,$N$4,F12=1,$N$4)</f>
        <v>1885</v>
      </c>
      <c r="J12" s="18">
        <f t="shared" si="0"/>
        <v>59885</v>
      </c>
      <c r="K12" t="str">
        <f>VLOOKUP(J12,'Lookup Table'!$A$2:$B$5,2,TRUE)</f>
        <v>B</v>
      </c>
    </row>
    <row r="13" spans="1:14" x14ac:dyDescent="0.25">
      <c r="A13" t="s">
        <v>20</v>
      </c>
      <c r="B13" t="s">
        <v>58</v>
      </c>
      <c r="C13" s="14">
        <v>38775</v>
      </c>
      <c r="D13" s="14" t="s">
        <v>27</v>
      </c>
      <c r="E13" s="14" t="s">
        <v>33</v>
      </c>
      <c r="F13" s="15">
        <v>4</v>
      </c>
      <c r="G13" s="15">
        <v>52000</v>
      </c>
      <c r="H13">
        <v>2</v>
      </c>
      <c r="I13" s="19" cm="1">
        <f t="array" ref="I13">G13*_xlfn.IFS(F13=5,$N$2,F13=4,$N$3,F13=3,$N$3,F13=2,$N$4,F13=1,$N$4)</f>
        <v>1690</v>
      </c>
      <c r="J13" s="18">
        <f t="shared" si="0"/>
        <v>53690</v>
      </c>
      <c r="K13" t="str">
        <f>VLOOKUP(J13,'Lookup Table'!$A$2:$B$5,2,TRUE)</f>
        <v>C</v>
      </c>
    </row>
    <row r="14" spans="1:14" x14ac:dyDescent="0.25">
      <c r="A14" t="s">
        <v>59</v>
      </c>
      <c r="B14" t="s">
        <v>60</v>
      </c>
      <c r="C14" s="14">
        <v>39142</v>
      </c>
      <c r="D14" s="14" t="s">
        <v>39</v>
      </c>
      <c r="E14" s="14" t="s">
        <v>61</v>
      </c>
      <c r="F14" s="15">
        <v>1</v>
      </c>
      <c r="G14" s="15">
        <v>67500</v>
      </c>
      <c r="H14">
        <v>3</v>
      </c>
      <c r="I14" s="19" cm="1">
        <f t="array" ref="I14">G14*_xlfn.IFS(F14=5,$N$2,F14=4,$N$3,F14=3,$N$3,F14=2,$N$4,F14=1,$N$4)</f>
        <v>1350</v>
      </c>
      <c r="J14" s="18">
        <f t="shared" si="0"/>
        <v>68850</v>
      </c>
      <c r="K14" t="str">
        <f>VLOOKUP(J14,'Lookup Table'!$A$2:$B$5,2,TRUE)</f>
        <v>B</v>
      </c>
    </row>
    <row r="15" spans="1:14" x14ac:dyDescent="0.25">
      <c r="A15" t="s">
        <v>62</v>
      </c>
      <c r="B15" t="s">
        <v>63</v>
      </c>
      <c r="C15" s="14">
        <v>39119</v>
      </c>
      <c r="D15" s="14" t="s">
        <v>32</v>
      </c>
      <c r="E15" s="14" t="s">
        <v>64</v>
      </c>
      <c r="F15" s="15">
        <v>2</v>
      </c>
      <c r="G15" s="15">
        <v>65000</v>
      </c>
      <c r="H15">
        <v>3</v>
      </c>
      <c r="I15" s="19" cm="1">
        <f t="array" ref="I15">G15*_xlfn.IFS(F15=5,$N$2,F15=4,$N$3,F15=3,$N$3,F15=2,$N$4,F15=1,$N$4)</f>
        <v>1300</v>
      </c>
      <c r="J15" s="18">
        <f t="shared" si="0"/>
        <v>66300</v>
      </c>
      <c r="K15" t="str">
        <f>VLOOKUP(J15,'Lookup Table'!$A$2:$B$5,2,TRUE)</f>
        <v>B</v>
      </c>
    </row>
    <row r="16" spans="1:14" x14ac:dyDescent="0.25">
      <c r="A16" t="s">
        <v>65</v>
      </c>
      <c r="B16" t="s">
        <v>66</v>
      </c>
      <c r="C16" s="14">
        <v>37714</v>
      </c>
      <c r="D16" t="s">
        <v>46</v>
      </c>
      <c r="E16" t="s">
        <v>47</v>
      </c>
      <c r="F16" s="15">
        <v>2</v>
      </c>
      <c r="G16" s="15">
        <v>57500</v>
      </c>
      <c r="H16">
        <v>3</v>
      </c>
      <c r="I16" s="19" cm="1">
        <f t="array" ref="I16">G16*_xlfn.IFS(F16=5,$N$2,F16=4,$N$3,F16=3,$N$3,F16=2,$N$4,F16=1,$N$4)</f>
        <v>1150</v>
      </c>
      <c r="J16" s="18">
        <f t="shared" si="0"/>
        <v>58650</v>
      </c>
      <c r="K16" t="str">
        <f>VLOOKUP(J16,'Lookup Table'!$A$2:$B$5,2,TRUE)</f>
        <v>B</v>
      </c>
    </row>
    <row r="17" spans="1:11" x14ac:dyDescent="0.25">
      <c r="A17" t="s">
        <v>30</v>
      </c>
      <c r="B17" t="s">
        <v>67</v>
      </c>
      <c r="C17" s="14">
        <v>38761</v>
      </c>
      <c r="D17" s="14" t="s">
        <v>46</v>
      </c>
      <c r="E17" s="14" t="s">
        <v>47</v>
      </c>
      <c r="F17" s="15">
        <v>3</v>
      </c>
      <c r="G17" s="15">
        <v>58000</v>
      </c>
      <c r="H17">
        <v>3</v>
      </c>
      <c r="I17" s="19" cm="1">
        <f t="array" ref="I17">G17*_xlfn.IFS(F17=5,$N$2,F17=4,$N$3,F17=3,$N$3,F17=2,$N$4,F17=1,$N$4)</f>
        <v>1885</v>
      </c>
      <c r="J17" s="18">
        <f t="shared" si="0"/>
        <v>59885</v>
      </c>
      <c r="K17" t="str">
        <f>VLOOKUP(J17,'Lookup Table'!$A$2:$B$5,2,TRUE)</f>
        <v>B</v>
      </c>
    </row>
    <row r="18" spans="1:11" x14ac:dyDescent="0.25">
      <c r="A18" t="s">
        <v>68</v>
      </c>
      <c r="B18" t="s">
        <v>69</v>
      </c>
      <c r="C18" s="14">
        <v>37295</v>
      </c>
      <c r="D18" s="14" t="s">
        <v>27</v>
      </c>
      <c r="E18" s="14" t="s">
        <v>70</v>
      </c>
      <c r="F18" s="15">
        <v>3</v>
      </c>
      <c r="G18" s="15">
        <v>55000</v>
      </c>
      <c r="H18">
        <v>4</v>
      </c>
      <c r="I18" s="19" cm="1">
        <f t="array" ref="I18">G18*_xlfn.IFS(F18=5,$N$2,F18=4,$N$3,F18=3,$N$3,F18=2,$N$4,F18=1,$N$4)</f>
        <v>1787.5</v>
      </c>
      <c r="J18" s="18">
        <f t="shared" si="0"/>
        <v>56787.5</v>
      </c>
      <c r="K18" t="str">
        <f>VLOOKUP(J18,'Lookup Table'!$A$2:$B$5,2,TRUE)</f>
        <v>C</v>
      </c>
    </row>
    <row r="19" spans="1:11" x14ac:dyDescent="0.25">
      <c r="A19" t="s">
        <v>71</v>
      </c>
      <c r="B19" t="s">
        <v>72</v>
      </c>
      <c r="C19" s="14">
        <v>38157</v>
      </c>
      <c r="D19" s="14" t="s">
        <v>32</v>
      </c>
      <c r="E19" s="14" t="s">
        <v>33</v>
      </c>
      <c r="F19" s="15">
        <v>3</v>
      </c>
      <c r="G19" s="15">
        <v>58000</v>
      </c>
      <c r="H19">
        <v>3</v>
      </c>
      <c r="I19" s="19" cm="1">
        <f t="array" ref="I19">G19*_xlfn.IFS(F19=5,$N$2,F19=4,$N$3,F19=3,$N$3,F19=2,$N$4,F19=1,$N$4)</f>
        <v>1885</v>
      </c>
      <c r="J19" s="18">
        <f t="shared" si="0"/>
        <v>59885</v>
      </c>
      <c r="K19" t="str">
        <f>VLOOKUP(J19,'Lookup Table'!$A$2:$B$5,2,TRUE)</f>
        <v>B</v>
      </c>
    </row>
    <row r="20" spans="1:11" x14ac:dyDescent="0.25">
      <c r="A20" t="s">
        <v>73</v>
      </c>
      <c r="B20" t="s">
        <v>74</v>
      </c>
      <c r="C20" s="14">
        <v>38016</v>
      </c>
      <c r="D20" s="14" t="s">
        <v>22</v>
      </c>
      <c r="E20" s="14" t="s">
        <v>75</v>
      </c>
      <c r="F20" s="15">
        <v>5</v>
      </c>
      <c r="G20" s="15">
        <v>95000</v>
      </c>
      <c r="H20">
        <v>1</v>
      </c>
      <c r="I20" s="19" cm="1">
        <f t="array" ref="I20">G20*_xlfn.IFS(F20=5,$N$2,F20=4,$N$3,F20=3,$N$3,F20=2,$N$4,F20=1,$N$4)</f>
        <v>5462.5</v>
      </c>
      <c r="J20" s="18">
        <f t="shared" si="0"/>
        <v>100462.5</v>
      </c>
      <c r="K20" t="str">
        <f>VLOOKUP(J20,'Lookup Table'!$A$2:$B$5,2,TRUE)</f>
        <v>A</v>
      </c>
    </row>
    <row r="21" spans="1:11" x14ac:dyDescent="0.25">
      <c r="A21" t="s">
        <v>76</v>
      </c>
      <c r="B21" t="s">
        <v>77</v>
      </c>
      <c r="C21" s="14">
        <v>36533</v>
      </c>
      <c r="D21" s="14" t="s">
        <v>27</v>
      </c>
      <c r="E21" s="14" t="s">
        <v>78</v>
      </c>
      <c r="F21" s="15">
        <v>4</v>
      </c>
      <c r="G21" s="15">
        <v>65000</v>
      </c>
      <c r="H21">
        <v>3</v>
      </c>
      <c r="I21" s="19" cm="1">
        <f t="array" ref="I21">G21*_xlfn.IFS(F21=5,$N$2,F21=4,$N$3,F21=3,$N$3,F21=2,$N$4,F21=1,$N$4)</f>
        <v>2112.5</v>
      </c>
      <c r="J21" s="18">
        <f t="shared" si="0"/>
        <v>67112.5</v>
      </c>
      <c r="K21" t="str">
        <f>VLOOKUP(J21,'Lookup Table'!$A$2:$B$5,2,TRUE)</f>
        <v>B</v>
      </c>
    </row>
    <row r="22" spans="1:11" x14ac:dyDescent="0.25">
      <c r="A22" t="s">
        <v>79</v>
      </c>
      <c r="B22" t="s">
        <v>80</v>
      </c>
      <c r="C22" s="14">
        <v>38355</v>
      </c>
      <c r="D22" s="14" t="s">
        <v>22</v>
      </c>
      <c r="E22" s="14" t="s">
        <v>81</v>
      </c>
      <c r="F22" s="15">
        <v>4</v>
      </c>
      <c r="G22" s="15">
        <v>75000</v>
      </c>
      <c r="H22">
        <v>2</v>
      </c>
      <c r="I22" s="19" cm="1">
        <f t="array" ref="I22">G22*_xlfn.IFS(F22=5,$N$2,F22=4,$N$3,F22=3,$N$3,F22=2,$N$4,F22=1,$N$4)</f>
        <v>2437.5</v>
      </c>
      <c r="J22" s="18">
        <f t="shared" si="0"/>
        <v>77437.5</v>
      </c>
      <c r="K22" t="str">
        <f>VLOOKUP(J22,'Lookup Table'!$A$2:$B$5,2,TRUE)</f>
        <v>A</v>
      </c>
    </row>
    <row r="23" spans="1:11" x14ac:dyDescent="0.25">
      <c r="A23" t="s">
        <v>82</v>
      </c>
      <c r="B23" t="s">
        <v>83</v>
      </c>
      <c r="C23" s="14">
        <v>33616</v>
      </c>
      <c r="D23" s="14" t="s">
        <v>46</v>
      </c>
      <c r="E23" s="14" t="s">
        <v>47</v>
      </c>
      <c r="F23" s="15">
        <v>1</v>
      </c>
      <c r="G23" s="15">
        <v>65000</v>
      </c>
      <c r="H23">
        <v>3</v>
      </c>
      <c r="I23" s="19" cm="1">
        <f t="array" ref="I23">G23*_xlfn.IFS(F23=5,$N$2,F23=4,$N$3,F23=3,$N$3,F23=2,$N$4,F23=1,$N$4)</f>
        <v>1300</v>
      </c>
      <c r="J23" s="18">
        <f t="shared" si="0"/>
        <v>66300</v>
      </c>
      <c r="K23" t="str">
        <f>VLOOKUP(J23,'Lookup Table'!$A$2:$B$5,2,TRUE)</f>
        <v>B</v>
      </c>
    </row>
    <row r="24" spans="1:11" x14ac:dyDescent="0.25">
      <c r="A24" t="s">
        <v>84</v>
      </c>
      <c r="B24" t="s">
        <v>85</v>
      </c>
      <c r="C24" s="14">
        <v>35814</v>
      </c>
      <c r="D24" s="14" t="s">
        <v>22</v>
      </c>
      <c r="E24" s="14" t="s">
        <v>75</v>
      </c>
      <c r="F24" s="15">
        <v>1</v>
      </c>
      <c r="G24" s="15">
        <v>95500</v>
      </c>
      <c r="H24">
        <v>1</v>
      </c>
      <c r="I24" s="19" cm="1">
        <f t="array" ref="I24">G24*_xlfn.IFS(F24=5,$N$2,F24=4,$N$3,F24=3,$N$3,F24=2,$N$4,F24=1,$N$4)</f>
        <v>1910</v>
      </c>
      <c r="J24" s="18">
        <f t="shared" si="0"/>
        <v>97410</v>
      </c>
      <c r="K24" t="str">
        <f>VLOOKUP(J24,'Lookup Table'!$A$2:$B$5,2,TRUE)</f>
        <v>A</v>
      </c>
    </row>
  </sheetData>
  <sheetProtection selectLockedCells="1" selectUnlockedCells="1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" sqref="A2"/>
    </sheetView>
  </sheetViews>
  <sheetFormatPr defaultColWidth="8.6328125" defaultRowHeight="12.5" x14ac:dyDescent="0.25"/>
  <cols>
    <col min="1" max="1" width="18.81640625" customWidth="1"/>
    <col min="2" max="2" width="13.08984375" customWidth="1"/>
    <col min="3" max="3" width="14.90625" customWidth="1"/>
    <col min="4" max="4" width="20.81640625" customWidth="1"/>
  </cols>
  <sheetData>
    <row r="1" spans="1:4" ht="13" x14ac:dyDescent="0.3">
      <c r="A1" s="17" t="s">
        <v>86</v>
      </c>
      <c r="B1" s="17" t="s">
        <v>18</v>
      </c>
      <c r="C1" s="17" t="s">
        <v>87</v>
      </c>
      <c r="D1" s="17" t="s">
        <v>88</v>
      </c>
    </row>
    <row r="2" spans="1:4" x14ac:dyDescent="0.25">
      <c r="A2" s="23">
        <v>0</v>
      </c>
      <c r="B2" s="22" t="s">
        <v>93</v>
      </c>
      <c r="C2">
        <f>COUNTIF('Salary Data'!$K$2:$K$24,'Lookup Table'!B2)</f>
        <v>0</v>
      </c>
      <c r="D2" s="18">
        <f>SUMIF('Salary Data'!$K$2:$K$24,'Lookup Table'!B2,'Salary Data'!$J$2:$J$24)</f>
        <v>0</v>
      </c>
    </row>
    <row r="3" spans="1:4" x14ac:dyDescent="0.25">
      <c r="A3" s="24">
        <v>43000</v>
      </c>
      <c r="B3" s="22" t="s">
        <v>94</v>
      </c>
      <c r="C3">
        <f>COUNTIF('Salary Data'!$K$2:$K$24,'Lookup Table'!B3)</f>
        <v>6</v>
      </c>
      <c r="D3" s="18">
        <f>SUMIF('Salary Data'!$K$2:$K$24,'Lookup Table'!B3,'Salary Data'!$J$2:$J$24)</f>
        <v>332465</v>
      </c>
    </row>
    <row r="4" spans="1:4" x14ac:dyDescent="0.25">
      <c r="A4" s="24">
        <v>58000</v>
      </c>
      <c r="B4" s="22" t="s">
        <v>95</v>
      </c>
      <c r="C4">
        <f>COUNTIF('Salary Data'!$K$2:$K$24,'Lookup Table'!B4)</f>
        <v>12</v>
      </c>
      <c r="D4" s="18">
        <f>SUMIF('Salary Data'!$K$2:$K$24,'Lookup Table'!B4,'Salary Data'!$J$2:$J$24)</f>
        <v>778270</v>
      </c>
    </row>
    <row r="5" spans="1:4" x14ac:dyDescent="0.25">
      <c r="A5" s="24">
        <v>74000</v>
      </c>
      <c r="B5" s="22" t="s">
        <v>96</v>
      </c>
      <c r="C5">
        <f>COUNTIF('Salary Data'!$K$2:$K$24,'Lookup Table'!B5)</f>
        <v>5</v>
      </c>
      <c r="D5" s="18">
        <f>SUMIF('Salary Data'!$K$2:$K$24,'Lookup Table'!B5,'Salary Data'!$J$2:$J$24)</f>
        <v>454747.5</v>
      </c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A2" sqref="A2"/>
    </sheetView>
  </sheetViews>
  <sheetFormatPr defaultColWidth="8.6328125" defaultRowHeight="12.5" x14ac:dyDescent="0.25"/>
  <cols>
    <col min="1" max="1" width="20.36328125" bestFit="1" customWidth="1"/>
    <col min="2" max="2" width="22.7265625" bestFit="1" customWidth="1"/>
    <col min="3" max="3" width="16.26953125" bestFit="1" customWidth="1"/>
    <col min="4" max="4" width="17.26953125" bestFit="1" customWidth="1"/>
  </cols>
  <sheetData>
    <row r="1" spans="1:3" x14ac:dyDescent="0.25">
      <c r="A1" s="20" t="s">
        <v>91</v>
      </c>
      <c r="B1" t="s">
        <v>89</v>
      </c>
      <c r="C1" t="s">
        <v>90</v>
      </c>
    </row>
    <row r="2" spans="1:3" x14ac:dyDescent="0.25">
      <c r="A2" s="21">
        <v>1</v>
      </c>
      <c r="B2" s="18">
        <v>76000</v>
      </c>
      <c r="C2" s="18">
        <v>1520</v>
      </c>
    </row>
    <row r="3" spans="1:3" x14ac:dyDescent="0.25">
      <c r="A3" s="21">
        <v>2</v>
      </c>
      <c r="B3" s="18">
        <v>71875</v>
      </c>
      <c r="C3" s="18">
        <v>1437.5</v>
      </c>
    </row>
    <row r="4" spans="1:3" x14ac:dyDescent="0.25">
      <c r="A4" s="21">
        <v>3</v>
      </c>
      <c r="B4" s="18">
        <v>59312.5</v>
      </c>
      <c r="C4" s="18">
        <v>1927.65625</v>
      </c>
    </row>
    <row r="5" spans="1:3" x14ac:dyDescent="0.25">
      <c r="A5" s="21">
        <v>4</v>
      </c>
      <c r="B5" s="18">
        <v>60916.666666666664</v>
      </c>
      <c r="C5" s="18">
        <v>1979.7916666666667</v>
      </c>
    </row>
    <row r="6" spans="1:3" x14ac:dyDescent="0.25">
      <c r="A6" s="21">
        <v>5</v>
      </c>
      <c r="B6" s="18">
        <v>81500</v>
      </c>
      <c r="C6" s="18">
        <v>4686.25</v>
      </c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activeCell="B2" sqref="B2:B6"/>
    </sheetView>
  </sheetViews>
  <sheetFormatPr defaultColWidth="8.6328125" defaultRowHeight="12.5" x14ac:dyDescent="0.25"/>
  <cols>
    <col min="1" max="1" width="16.6328125" bestFit="1" customWidth="1"/>
    <col min="2" max="2" width="34.453125" bestFit="1" customWidth="1"/>
  </cols>
  <sheetData>
    <row r="1" spans="1:2" x14ac:dyDescent="0.25">
      <c r="A1" s="20" t="s">
        <v>11</v>
      </c>
      <c r="B1" t="s">
        <v>92</v>
      </c>
    </row>
    <row r="2" spans="1:2" x14ac:dyDescent="0.25">
      <c r="A2" s="21" t="s">
        <v>22</v>
      </c>
      <c r="B2" s="18">
        <v>499000</v>
      </c>
    </row>
    <row r="3" spans="1:2" x14ac:dyDescent="0.25">
      <c r="A3" s="21" t="s">
        <v>27</v>
      </c>
      <c r="B3" s="18">
        <v>370000</v>
      </c>
    </row>
    <row r="4" spans="1:2" x14ac:dyDescent="0.25">
      <c r="A4" s="21" t="s">
        <v>32</v>
      </c>
      <c r="B4" s="18">
        <v>230000</v>
      </c>
    </row>
    <row r="5" spans="1:2" x14ac:dyDescent="0.25">
      <c r="A5" s="21" t="s">
        <v>39</v>
      </c>
      <c r="B5" s="18">
        <v>131000</v>
      </c>
    </row>
    <row r="6" spans="1:2" x14ac:dyDescent="0.25">
      <c r="A6" s="21" t="s">
        <v>46</v>
      </c>
      <c r="B6" s="18">
        <v>288500</v>
      </c>
    </row>
  </sheetData>
  <sheetProtection selectLockedCells="1" selectUnlockedCells="1"/>
  <pageMargins left="0.70000000000000007" right="0.70000000000000007" top="0.75" bottom="0.75" header="0.51181102362204722" footer="0.51181102362204722"/>
  <pageSetup firstPageNumber="0" orientation="portrait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17124EBF32D4486571F5990F0564F" ma:contentTypeVersion="8" ma:contentTypeDescription="Create a new document." ma:contentTypeScope="" ma:versionID="d9383e91e4a716ddc1585756a2c13c56">
  <xsd:schema xmlns:xsd="http://www.w3.org/2001/XMLSchema" xmlns:xs="http://www.w3.org/2001/XMLSchema" xmlns:p="http://schemas.microsoft.com/office/2006/metadata/properties" xmlns:ns3="8b56ac82-4e41-49fc-ae93-c55782d3a1b0" xmlns:ns4="37abe77b-eeee-49fd-96e4-f2de704c9067" targetNamespace="http://schemas.microsoft.com/office/2006/metadata/properties" ma:root="true" ma:fieldsID="84c774d9e533fd2d20ca8c9e9fadc5bd" ns3:_="" ns4:_="">
    <xsd:import namespace="8b56ac82-4e41-49fc-ae93-c55782d3a1b0"/>
    <xsd:import namespace="37abe77b-eeee-49fd-96e4-f2de704c90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6ac82-4e41-49fc-ae93-c55782d3a1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be77b-eeee-49fd-96e4-f2de704c90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56ac82-4e41-49fc-ae93-c55782d3a1b0" xsi:nil="true"/>
  </documentManagement>
</p:properties>
</file>

<file path=customXml/itemProps1.xml><?xml version="1.0" encoding="utf-8"?>
<ds:datastoreItem xmlns:ds="http://schemas.openxmlformats.org/officeDocument/2006/customXml" ds:itemID="{7E3280F0-C12D-4B80-BC34-3EFF5E150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56ac82-4e41-49fc-ae93-c55782d3a1b0"/>
    <ds:schemaRef ds:uri="37abe77b-eeee-49fd-96e4-f2de704c90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D340F3-9521-4B66-A9E3-41EBCACE22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CA49C-C301-44AE-9B7F-B7EB80AA517C}">
  <ds:schemaRefs>
    <ds:schemaRef ds:uri="8b56ac82-4e41-49fc-ae93-c55782d3a1b0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37abe77b-eeee-49fd-96e4-f2de704c9067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Salary Data</vt:lpstr>
      <vt:lpstr>Lookup Table</vt:lpstr>
      <vt:lpstr>Pivot Table</vt:lpstr>
      <vt:lpstr>Pivot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Jarzombek</dc:creator>
  <cp:lastModifiedBy>Emily Underwood</cp:lastModifiedBy>
  <cp:revision>1</cp:revision>
  <cp:lastPrinted>2001-09-27T15:44:00Z</cp:lastPrinted>
  <dcterms:created xsi:type="dcterms:W3CDTF">2001-02-17T21:08:02Z</dcterms:created>
  <dcterms:modified xsi:type="dcterms:W3CDTF">2024-04-11T18:48:43Z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Bryant College</vt:lpwstr>
  </property>
  <property fmtid="{D5CDD505-2E9C-101B-9397-08002B2CF9AE}" pid="4" name="ContentTypeId">
    <vt:lpwstr>0x0101005FF17124EBF32D4486571F5990F0564F</vt:lpwstr>
  </property>
</Properties>
</file>